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defaultThemeVersion="166925"/>
  <mc:AlternateContent xmlns:mc="http://schemas.openxmlformats.org/markup-compatibility/2006">
    <mc:Choice Requires="x15">
      <x15ac:absPath xmlns:x15ac="http://schemas.microsoft.com/office/spreadsheetml/2010/11/ac" url="C:\Users\areiter\Desktop\"/>
    </mc:Choice>
  </mc:AlternateContent>
  <xr:revisionPtr revIDLastSave="0" documentId="13_ncr:1_{14BA6174-11CD-40F4-9834-6874DF102D41}" xr6:coauthVersionLast="36" xr6:coauthVersionMax="36" xr10:uidLastSave="{00000000-0000-0000-0000-000000000000}"/>
  <bookViews>
    <workbookView xWindow="0" yWindow="0" windowWidth="19200" windowHeight="8140" firstSheet="32" activeTab="35" xr2:uid="{32CC550F-9B46-482D-BF0C-F66025DBA46D}"/>
  </bookViews>
  <sheets>
    <sheet name="2002 Tiers 2-4" sheetId="5" r:id="rId1"/>
    <sheet name="2002 Top tier" sheetId="4" r:id="rId2"/>
    <sheet name="2003 Top Tier" sheetId="6" r:id="rId3"/>
    <sheet name="2003 Tiers 2-4" sheetId="7" r:id="rId4"/>
    <sheet name="2004 Top 110" sheetId="8" r:id="rId5"/>
    <sheet name="2004 Tiers 3-4" sheetId="9" r:id="rId6"/>
    <sheet name="2004 Rank Calcs" sheetId="10" r:id="rId7"/>
    <sheet name="2005 Top Half" sheetId="11" r:id="rId8"/>
    <sheet name="2005 Tiers 3-4" sheetId="12" r:id="rId9"/>
    <sheet name="2006 Top Schools" sheetId="13" r:id="rId10"/>
    <sheet name="2006 Tiers 3-4" sheetId="14" r:id="rId11"/>
    <sheet name="2007 Top Half" sheetId="15" r:id="rId12"/>
    <sheet name="2007 Tiers 3-4" sheetId="16" r:id="rId13"/>
    <sheet name="2008 Top 50" sheetId="17" r:id="rId14"/>
    <sheet name="2008 Second Half" sheetId="18" r:id="rId15"/>
    <sheet name="2008 Tiers 3-4" sheetId="19" r:id="rId16"/>
    <sheet name="2008 Unranked" sheetId="20" r:id="rId17"/>
    <sheet name="2009 Top Schools" sheetId="21" r:id="rId18"/>
    <sheet name="2009 Tiers 3-4" sheetId="22" r:id="rId19"/>
    <sheet name="2009 Unranked" sheetId="23" r:id="rId20"/>
    <sheet name="2010 Top 50" sheetId="24" r:id="rId21"/>
    <sheet name="2010 Remaining Top Half" sheetId="25" r:id="rId22"/>
    <sheet name="2010 Tiers 3-4" sheetId="26" r:id="rId23"/>
    <sheet name="2010 Unranked" sheetId="27" r:id="rId24"/>
    <sheet name="2011 Tier 1" sheetId="28" r:id="rId25"/>
    <sheet name="2011 Tier 2" sheetId="29" r:id="rId26"/>
    <sheet name="2011 Unranked" sheetId="30" r:id="rId27"/>
    <sheet name="2012 Tier 1" sheetId="31" r:id="rId28"/>
    <sheet name="2012 Tier 2" sheetId="32" r:id="rId29"/>
    <sheet name="2012 Unranked" sheetId="33" r:id="rId30"/>
    <sheet name="2013 Top Schools" sheetId="34" r:id="rId31"/>
    <sheet name="2013 Tier 2" sheetId="35" r:id="rId32"/>
    <sheet name="2013 Unranked" sheetId="36" r:id="rId33"/>
    <sheet name="2014 Top Schools" sheetId="37" r:id="rId34"/>
    <sheet name="2014 Tier 2" sheetId="38" r:id="rId35"/>
    <sheet name="2019 All" sheetId="42" r:id="rId36"/>
    <sheet name="2020 All" sheetId="39" r:id="rId37"/>
    <sheet name="2021 All" sheetId="40" r:id="rId38"/>
    <sheet name="2022 All" sheetId="41" r:id="rId39"/>
  </sheets>
  <definedNames>
    <definedName name="_xlnm._FilterDatabase" localSheetId="27" hidden="1">'2012 Tier 1'!$C$1:$AJ$183</definedName>
    <definedName name="_xlnm._FilterDatabase" localSheetId="28" hidden="1">'2012 Tier 2'!$B$1:$AA$55</definedName>
    <definedName name="_xlnm._FilterDatabase" localSheetId="29" hidden="1">'2012 Unranked'!$A$1:$Y$17</definedName>
    <definedName name="_xlnm._FilterDatabase" localSheetId="31" hidden="1">'2013 Tier 2'!$B$1:$U$60</definedName>
    <definedName name="_xlnm._FilterDatabase" localSheetId="30" hidden="1">'2013 Top Schools'!$C$1:$AH$187</definedName>
    <definedName name="_xlnm.Print_Titles" localSheetId="4">'2004 Top 110'!$1:$1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 i="10" l="1"/>
  <c r="O2" i="10" s="1"/>
  <c r="N2" i="10"/>
  <c r="T2" i="10"/>
  <c r="AB2" i="10" s="1"/>
  <c r="V2" i="10"/>
  <c r="X2" i="10"/>
  <c r="AA2" i="10"/>
  <c r="AE2" i="10"/>
  <c r="AF2" i="10" s="1"/>
  <c r="AK2" i="10" s="1"/>
  <c r="AH2" i="10"/>
  <c r="AJ2" i="10"/>
  <c r="AQ2" i="10"/>
  <c r="L3" i="10"/>
  <c r="N3" i="10"/>
  <c r="O3" i="10"/>
  <c r="T3" i="10"/>
  <c r="AB3" i="10" s="1"/>
  <c r="V3" i="10"/>
  <c r="X3" i="10"/>
  <c r="AA3" i="10"/>
  <c r="AE3" i="10"/>
  <c r="AF3" i="10" s="1"/>
  <c r="AK3" i="10" s="1"/>
  <c r="AH3" i="10"/>
  <c r="AJ3" i="10"/>
  <c r="AQ3" i="10"/>
  <c r="L4" i="10"/>
  <c r="O4" i="10" s="1"/>
  <c r="N4" i="10"/>
  <c r="T4" i="10"/>
  <c r="V4" i="10"/>
  <c r="X4" i="10"/>
  <c r="AA4" i="10"/>
  <c r="AB4" i="10" s="1"/>
  <c r="AE4" i="10"/>
  <c r="AF4" i="10" s="1"/>
  <c r="AK4" i="10" s="1"/>
  <c r="AH4" i="10"/>
  <c r="AJ4" i="10"/>
  <c r="AQ4" i="10"/>
  <c r="L5" i="10"/>
  <c r="O5" i="10" s="1"/>
  <c r="N5" i="10"/>
  <c r="T5" i="10"/>
  <c r="V5" i="10"/>
  <c r="AB5" i="10" s="1"/>
  <c r="X5" i="10"/>
  <c r="AA5" i="10"/>
  <c r="AE5" i="10"/>
  <c r="AF5" i="10"/>
  <c r="AH5" i="10"/>
  <c r="AK5" i="10" s="1"/>
  <c r="AJ5" i="10"/>
  <c r="AQ5" i="10"/>
  <c r="L6" i="10"/>
  <c r="N6" i="10"/>
  <c r="O6" i="10"/>
  <c r="T6" i="10"/>
  <c r="AB6" i="10" s="1"/>
  <c r="V6" i="10"/>
  <c r="X6" i="10"/>
  <c r="AA6" i="10"/>
  <c r="AE6" i="10"/>
  <c r="AF6" i="10" s="1"/>
  <c r="AK6" i="10" s="1"/>
  <c r="AH6" i="10"/>
  <c r="AJ6" i="10"/>
  <c r="AQ6" i="10"/>
  <c r="L7" i="10"/>
  <c r="O7" i="10" s="1"/>
  <c r="N7" i="10"/>
  <c r="T7" i="10"/>
  <c r="V7" i="10"/>
  <c r="X7" i="10"/>
  <c r="AA7" i="10"/>
  <c r="AB7" i="10" s="1"/>
  <c r="AE7" i="10"/>
  <c r="AF7" i="10" s="1"/>
  <c r="AK7" i="10" s="1"/>
  <c r="AH7" i="10"/>
  <c r="AJ7" i="10"/>
  <c r="AQ7" i="10"/>
  <c r="L8" i="10"/>
  <c r="O8" i="10" s="1"/>
  <c r="N8" i="10"/>
  <c r="T8" i="10"/>
  <c r="AB8" i="10" s="1"/>
  <c r="V8" i="10"/>
  <c r="X8" i="10"/>
  <c r="AA8" i="10"/>
  <c r="AE8" i="10"/>
  <c r="AF8" i="10" s="1"/>
  <c r="AK8" i="10" s="1"/>
  <c r="AH8" i="10"/>
  <c r="AJ8" i="10"/>
  <c r="AQ8" i="10"/>
  <c r="L9" i="10"/>
  <c r="N9" i="10"/>
  <c r="O9" i="10"/>
  <c r="T9" i="10"/>
  <c r="AB9" i="10" s="1"/>
  <c r="V9" i="10"/>
  <c r="X9" i="10"/>
  <c r="AA9" i="10"/>
  <c r="AE9" i="10"/>
  <c r="AF9" i="10" s="1"/>
  <c r="AK9" i="10" s="1"/>
  <c r="AH9" i="10"/>
  <c r="AJ9" i="10"/>
  <c r="AQ9" i="10"/>
  <c r="L10" i="10"/>
  <c r="O10" i="10" s="1"/>
  <c r="N10" i="10"/>
  <c r="T10" i="10"/>
  <c r="V10" i="10"/>
  <c r="X10" i="10"/>
  <c r="AA10" i="10"/>
  <c r="AB10" i="10" s="1"/>
  <c r="AE10" i="10"/>
  <c r="AF10" i="10" s="1"/>
  <c r="AK10" i="10" s="1"/>
  <c r="AH10" i="10"/>
  <c r="AJ10" i="10"/>
  <c r="AQ10" i="10"/>
  <c r="L11" i="10"/>
  <c r="O11" i="10" s="1"/>
  <c r="N11" i="10"/>
  <c r="T11" i="10"/>
  <c r="V11" i="10"/>
  <c r="AB11" i="10" s="1"/>
  <c r="X11" i="10"/>
  <c r="AA11" i="10"/>
  <c r="AE11" i="10"/>
  <c r="AF11" i="10"/>
  <c r="AH11" i="10"/>
  <c r="AK11" i="10" s="1"/>
  <c r="AJ11" i="10"/>
  <c r="AQ11" i="10"/>
  <c r="L12" i="10"/>
  <c r="N12" i="10"/>
  <c r="O12" i="10"/>
  <c r="T12" i="10"/>
  <c r="AB12" i="10" s="1"/>
  <c r="V12" i="10"/>
  <c r="X12" i="10"/>
  <c r="AA12" i="10"/>
  <c r="AE12" i="10"/>
  <c r="AF12" i="10" s="1"/>
  <c r="AK12" i="10" s="1"/>
  <c r="AH12" i="10"/>
  <c r="AJ12" i="10"/>
  <c r="AQ12" i="10"/>
  <c r="L13" i="10"/>
  <c r="O13" i="10" s="1"/>
  <c r="N13" i="10"/>
  <c r="T13" i="10"/>
  <c r="V13" i="10"/>
  <c r="X13" i="10"/>
  <c r="AA13" i="10"/>
  <c r="AB13" i="10" s="1"/>
  <c r="AE13" i="10"/>
  <c r="AF13" i="10" s="1"/>
  <c r="AK13" i="10" s="1"/>
  <c r="AH13" i="10"/>
  <c r="AJ13" i="10"/>
  <c r="AQ13" i="10"/>
  <c r="L14" i="10"/>
  <c r="O14" i="10" s="1"/>
  <c r="N14" i="10"/>
  <c r="T14" i="10"/>
  <c r="AB14" i="10" s="1"/>
  <c r="V14" i="10"/>
  <c r="X14" i="10"/>
  <c r="AA14" i="10"/>
  <c r="AE14" i="10"/>
  <c r="AF14" i="10" s="1"/>
  <c r="AK14" i="10" s="1"/>
  <c r="AH14" i="10"/>
  <c r="AJ14" i="10"/>
  <c r="AQ14" i="10"/>
  <c r="L15" i="10"/>
  <c r="N15" i="10"/>
  <c r="O15" i="10"/>
  <c r="T15" i="10"/>
  <c r="AB15" i="10" s="1"/>
  <c r="V15" i="10"/>
  <c r="X15" i="10"/>
  <c r="AA15" i="10"/>
  <c r="AE15" i="10"/>
  <c r="AF15" i="10" s="1"/>
  <c r="AK15" i="10" s="1"/>
  <c r="AH15" i="10"/>
  <c r="AJ15" i="10"/>
  <c r="AQ15" i="10"/>
  <c r="L16" i="10"/>
  <c r="O16" i="10" s="1"/>
  <c r="N16" i="10"/>
  <c r="T16" i="10"/>
  <c r="V16" i="10"/>
  <c r="X16" i="10"/>
  <c r="AA16" i="10"/>
  <c r="AB16" i="10" s="1"/>
  <c r="AE16" i="10"/>
  <c r="AF16" i="10" s="1"/>
  <c r="AK16" i="10" s="1"/>
  <c r="AH16" i="10"/>
  <c r="AJ16" i="10"/>
  <c r="AQ16" i="10"/>
  <c r="L17" i="10"/>
  <c r="O17" i="10" s="1"/>
  <c r="N17" i="10"/>
  <c r="T17" i="10"/>
  <c r="V17" i="10"/>
  <c r="AB17" i="10" s="1"/>
  <c r="X17" i="10"/>
  <c r="AA17" i="10"/>
  <c r="AE17" i="10"/>
  <c r="AF17" i="10"/>
  <c r="AH17" i="10"/>
  <c r="AK17" i="10" s="1"/>
  <c r="AJ17" i="10"/>
  <c r="AQ17" i="10"/>
  <c r="L18" i="10"/>
  <c r="N18" i="10"/>
  <c r="O18" i="10"/>
  <c r="T18" i="10"/>
  <c r="AB18" i="10" s="1"/>
  <c r="V18" i="10"/>
  <c r="X18" i="10"/>
  <c r="AA18" i="10"/>
  <c r="AE18" i="10"/>
  <c r="AF18" i="10" s="1"/>
  <c r="AK18" i="10" s="1"/>
  <c r="AH18" i="10"/>
  <c r="AJ18" i="10"/>
  <c r="AQ18" i="10"/>
  <c r="L19" i="10"/>
  <c r="O19" i="10" s="1"/>
  <c r="N19" i="10"/>
  <c r="T19" i="10"/>
  <c r="V19" i="10"/>
  <c r="X19" i="10"/>
  <c r="AA19" i="10"/>
  <c r="AB19" i="10" s="1"/>
  <c r="AE19" i="10"/>
  <c r="AF19" i="10" s="1"/>
  <c r="AK19" i="10" s="1"/>
  <c r="AH19" i="10"/>
  <c r="AJ19" i="10"/>
  <c r="AQ19" i="10"/>
  <c r="L20" i="10"/>
  <c r="O20" i="10" s="1"/>
  <c r="N20" i="10"/>
  <c r="T20" i="10"/>
  <c r="AB20" i="10" s="1"/>
  <c r="V20" i="10"/>
  <c r="X20" i="10"/>
  <c r="AA20" i="10"/>
  <c r="AE20" i="10"/>
  <c r="AF20" i="10"/>
  <c r="AH20" i="10"/>
  <c r="AK20" i="10" s="1"/>
  <c r="AJ20" i="10"/>
  <c r="AQ20" i="10"/>
  <c r="L21" i="10"/>
  <c r="N21" i="10"/>
  <c r="O21" i="10"/>
  <c r="T21" i="10"/>
  <c r="AB21" i="10" s="1"/>
  <c r="V21" i="10"/>
  <c r="X21" i="10"/>
  <c r="AA21" i="10"/>
  <c r="AE21" i="10"/>
  <c r="AF21" i="10" s="1"/>
  <c r="AK21" i="10" s="1"/>
  <c r="AH21" i="10"/>
  <c r="AJ21" i="10"/>
  <c r="AQ21" i="10"/>
  <c r="L22" i="10"/>
  <c r="O22" i="10" s="1"/>
  <c r="N22" i="10"/>
  <c r="T22" i="10"/>
  <c r="V22" i="10"/>
  <c r="X22" i="10"/>
  <c r="AA22" i="10"/>
  <c r="AB22" i="10" s="1"/>
  <c r="AE22" i="10"/>
  <c r="AF22" i="10" s="1"/>
  <c r="AK22" i="10" s="1"/>
  <c r="AH22" i="10"/>
  <c r="AJ22" i="10"/>
  <c r="AQ22" i="10"/>
  <c r="L23" i="10"/>
  <c r="O23" i="10" s="1"/>
  <c r="N23" i="10"/>
  <c r="T23" i="10"/>
  <c r="V23" i="10"/>
  <c r="AB23" i="10" s="1"/>
  <c r="X23" i="10"/>
  <c r="AA23" i="10"/>
  <c r="AE23" i="10"/>
  <c r="AF23" i="10"/>
  <c r="AH23" i="10"/>
  <c r="AK23" i="10" s="1"/>
  <c r="AJ23" i="10"/>
  <c r="AQ23" i="10"/>
  <c r="L24" i="10"/>
  <c r="N24" i="10"/>
  <c r="O24" i="10"/>
  <c r="T24" i="10"/>
  <c r="AB24" i="10" s="1"/>
  <c r="V24" i="10"/>
  <c r="X24" i="10"/>
  <c r="AA24" i="10"/>
  <c r="AE24" i="10"/>
  <c r="AF24" i="10" s="1"/>
  <c r="AK24" i="10" s="1"/>
  <c r="AH24" i="10"/>
  <c r="AJ24" i="10"/>
  <c r="AQ24" i="10"/>
  <c r="L25" i="10"/>
  <c r="O25" i="10" s="1"/>
  <c r="N25" i="10"/>
  <c r="T25" i="10"/>
  <c r="V25" i="10"/>
  <c r="X25" i="10"/>
  <c r="AA25" i="10"/>
  <c r="AB25" i="10" s="1"/>
  <c r="AE25" i="10"/>
  <c r="AF25" i="10" s="1"/>
  <c r="AK25" i="10" s="1"/>
  <c r="AH25" i="10"/>
  <c r="AJ25" i="10"/>
  <c r="AQ25" i="10"/>
  <c r="L26" i="10"/>
  <c r="O26" i="10" s="1"/>
  <c r="N26" i="10"/>
  <c r="T26" i="10"/>
  <c r="AB26" i="10" s="1"/>
  <c r="V26" i="10"/>
  <c r="X26" i="10"/>
  <c r="AA26" i="10"/>
  <c r="AE26" i="10"/>
  <c r="AF26" i="10" s="1"/>
  <c r="AK26" i="10" s="1"/>
  <c r="AH26" i="10"/>
  <c r="AJ26" i="10"/>
  <c r="AQ26" i="10"/>
  <c r="L27" i="10"/>
  <c r="N27" i="10"/>
  <c r="O27" i="10"/>
  <c r="T27" i="10"/>
  <c r="AB27" i="10" s="1"/>
  <c r="V27" i="10"/>
  <c r="X27" i="10"/>
  <c r="AA27" i="10"/>
  <c r="AE27" i="10"/>
  <c r="AF27" i="10" s="1"/>
  <c r="AK27" i="10" s="1"/>
  <c r="AH27" i="10"/>
  <c r="AJ27" i="10"/>
  <c r="AQ27" i="10"/>
  <c r="L28" i="10"/>
  <c r="O28" i="10" s="1"/>
  <c r="N28" i="10"/>
  <c r="T28" i="10"/>
  <c r="V28" i="10"/>
  <c r="X28" i="10"/>
  <c r="AA28" i="10"/>
  <c r="AB28" i="10" s="1"/>
  <c r="AE28" i="10"/>
  <c r="AF28" i="10" s="1"/>
  <c r="AK28" i="10" s="1"/>
  <c r="AH28" i="10"/>
  <c r="AJ28" i="10"/>
  <c r="AQ28" i="10"/>
  <c r="L29" i="10"/>
  <c r="O29" i="10" s="1"/>
  <c r="N29" i="10"/>
  <c r="T29" i="10"/>
  <c r="V29" i="10"/>
  <c r="AB29" i="10" s="1"/>
  <c r="X29" i="10"/>
  <c r="AA29" i="10"/>
  <c r="AE29" i="10"/>
  <c r="AF29" i="10"/>
  <c r="AH29" i="10"/>
  <c r="AK29" i="10" s="1"/>
  <c r="AJ29" i="10"/>
  <c r="AQ29" i="10"/>
  <c r="L30" i="10"/>
  <c r="N30" i="10"/>
  <c r="O30" i="10"/>
  <c r="T30" i="10"/>
  <c r="AB30" i="10" s="1"/>
  <c r="V30" i="10"/>
  <c r="X30" i="10"/>
  <c r="AA30" i="10"/>
  <c r="AE30" i="10"/>
  <c r="AF30" i="10" s="1"/>
  <c r="AK30" i="10" s="1"/>
  <c r="AH30" i="10"/>
  <c r="AJ30" i="10"/>
  <c r="AQ30" i="10"/>
  <c r="L31" i="10"/>
  <c r="O31" i="10" s="1"/>
  <c r="N31" i="10"/>
  <c r="T31" i="10"/>
  <c r="V31" i="10"/>
  <c r="X31" i="10"/>
  <c r="AA31" i="10"/>
  <c r="AB31" i="10" s="1"/>
  <c r="AE31" i="10"/>
  <c r="AF31" i="10" s="1"/>
  <c r="AK31" i="10" s="1"/>
  <c r="AH31" i="10"/>
  <c r="AJ31" i="10"/>
  <c r="AQ31" i="10"/>
  <c r="L32" i="10"/>
  <c r="O32" i="10" s="1"/>
  <c r="N32" i="10"/>
  <c r="T32" i="10"/>
  <c r="AB32" i="10" s="1"/>
  <c r="V32" i="10"/>
  <c r="X32" i="10"/>
  <c r="AA32" i="10"/>
  <c r="AE32" i="10"/>
  <c r="AF32" i="10" s="1"/>
  <c r="AK32" i="10" s="1"/>
  <c r="AH32" i="10"/>
  <c r="AJ32" i="10"/>
  <c r="AQ32" i="10"/>
  <c r="L33" i="10"/>
  <c r="N33" i="10"/>
  <c r="O33" i="10"/>
  <c r="T33" i="10"/>
  <c r="AB33" i="10" s="1"/>
  <c r="V33" i="10"/>
  <c r="X33" i="10"/>
  <c r="AA33" i="10"/>
  <c r="AE33" i="10"/>
  <c r="AF33" i="10" s="1"/>
  <c r="AK33" i="10" s="1"/>
  <c r="AH33" i="10"/>
  <c r="AJ33" i="10"/>
  <c r="AQ33" i="10"/>
  <c r="L34" i="10"/>
  <c r="O34" i="10" s="1"/>
  <c r="N34" i="10"/>
  <c r="T34" i="10"/>
  <c r="V34" i="10"/>
  <c r="X34" i="10"/>
  <c r="AA34" i="10"/>
  <c r="AB34" i="10" s="1"/>
  <c r="AE34" i="10"/>
  <c r="AF34" i="10" s="1"/>
  <c r="AK34" i="10" s="1"/>
  <c r="AH34" i="10"/>
  <c r="AJ34" i="10"/>
  <c r="AQ34" i="10"/>
  <c r="L35" i="10"/>
  <c r="O35" i="10" s="1"/>
  <c r="N35" i="10"/>
  <c r="T35" i="10"/>
  <c r="V35" i="10"/>
  <c r="AB35" i="10" s="1"/>
  <c r="X35" i="10"/>
  <c r="AA35" i="10"/>
  <c r="AE35" i="10"/>
  <c r="AF35" i="10"/>
  <c r="AH35" i="10"/>
  <c r="AK35" i="10" s="1"/>
  <c r="AJ35" i="10"/>
  <c r="AQ35" i="10"/>
  <c r="L36" i="10"/>
  <c r="N36" i="10"/>
  <c r="O36" i="10"/>
  <c r="T36" i="10"/>
  <c r="AB36" i="10" s="1"/>
  <c r="V36" i="10"/>
  <c r="X36" i="10"/>
  <c r="AA36" i="10"/>
  <c r="AE36" i="10"/>
  <c r="AF36" i="10" s="1"/>
  <c r="AK36" i="10" s="1"/>
  <c r="AH36" i="10"/>
  <c r="AJ36" i="10"/>
  <c r="AQ36" i="10"/>
  <c r="L37" i="10"/>
  <c r="O37" i="10" s="1"/>
  <c r="N37" i="10"/>
  <c r="T37" i="10"/>
  <c r="V37" i="10"/>
  <c r="X37" i="10"/>
  <c r="AA37" i="10"/>
  <c r="AB37" i="10" s="1"/>
  <c r="AE37" i="10"/>
  <c r="AF37" i="10" s="1"/>
  <c r="AK37" i="10" s="1"/>
  <c r="AH37" i="10"/>
  <c r="AJ37" i="10"/>
  <c r="AQ37" i="10"/>
  <c r="L38" i="10"/>
  <c r="O38" i="10" s="1"/>
  <c r="N38" i="10"/>
  <c r="T38" i="10"/>
  <c r="AB38" i="10" s="1"/>
  <c r="V38" i="10"/>
  <c r="X38" i="10"/>
  <c r="AA38" i="10"/>
  <c r="AE38" i="10"/>
  <c r="AF38" i="10"/>
  <c r="AH38" i="10"/>
  <c r="AK38" i="10" s="1"/>
  <c r="AJ38" i="10"/>
  <c r="AQ38" i="10"/>
  <c r="L39" i="10"/>
  <c r="N39" i="10"/>
  <c r="O39" i="10"/>
  <c r="T39" i="10"/>
  <c r="AB39" i="10" s="1"/>
  <c r="V39" i="10"/>
  <c r="X39" i="10"/>
  <c r="AA39" i="10"/>
  <c r="AE39" i="10"/>
  <c r="AF39" i="10" s="1"/>
  <c r="AK39" i="10" s="1"/>
  <c r="AH39" i="10"/>
  <c r="AJ39" i="10"/>
  <c r="AQ39" i="10"/>
  <c r="L40" i="10"/>
  <c r="O40" i="10" s="1"/>
  <c r="N40" i="10"/>
  <c r="T40" i="10"/>
  <c r="V40" i="10"/>
  <c r="X40" i="10"/>
  <c r="AA40" i="10"/>
  <c r="AB40" i="10" s="1"/>
  <c r="AE40" i="10"/>
  <c r="AF40" i="10" s="1"/>
  <c r="AK40" i="10" s="1"/>
  <c r="AH40" i="10"/>
  <c r="AJ40" i="10"/>
  <c r="AQ40" i="10"/>
  <c r="L41" i="10"/>
  <c r="O41" i="10" s="1"/>
  <c r="N41" i="10"/>
  <c r="T41" i="10"/>
  <c r="V41" i="10"/>
  <c r="AB41" i="10" s="1"/>
  <c r="X41" i="10"/>
  <c r="AA41" i="10"/>
  <c r="AE41" i="10"/>
  <c r="AF41" i="10"/>
  <c r="AH41" i="10"/>
  <c r="AK41" i="10" s="1"/>
  <c r="AJ41" i="10"/>
  <c r="AQ41" i="10"/>
  <c r="L42" i="10"/>
  <c r="N42" i="10"/>
  <c r="O42" i="10"/>
  <c r="T42" i="10"/>
  <c r="AB42" i="10" s="1"/>
  <c r="V42" i="10"/>
  <c r="X42" i="10"/>
  <c r="AA42" i="10"/>
  <c r="AE42" i="10"/>
  <c r="AF42" i="10" s="1"/>
  <c r="AK42" i="10" s="1"/>
  <c r="AH42" i="10"/>
  <c r="AJ42" i="10"/>
  <c r="AQ42" i="10"/>
  <c r="L43" i="10"/>
  <c r="O43" i="10" s="1"/>
  <c r="N43" i="10"/>
  <c r="T43" i="10"/>
  <c r="V43" i="10"/>
  <c r="X43" i="10"/>
  <c r="AA43" i="10"/>
  <c r="AB43" i="10" s="1"/>
  <c r="AE43" i="10"/>
  <c r="AF43" i="10" s="1"/>
  <c r="AK43" i="10" s="1"/>
  <c r="AH43" i="10"/>
  <c r="AJ43" i="10"/>
  <c r="AQ43" i="10"/>
  <c r="L44" i="10"/>
  <c r="O44" i="10" s="1"/>
  <c r="N44" i="10"/>
  <c r="T44" i="10"/>
  <c r="AB44" i="10" s="1"/>
  <c r="V44" i="10"/>
  <c r="X44" i="10"/>
  <c r="AA44" i="10"/>
  <c r="AE44" i="10"/>
  <c r="AF44" i="10" s="1"/>
  <c r="AK44" i="10" s="1"/>
  <c r="AH44" i="10"/>
  <c r="AJ44" i="10"/>
  <c r="AQ44" i="10"/>
  <c r="L45" i="10"/>
  <c r="N45" i="10"/>
  <c r="O45" i="10"/>
  <c r="T45" i="10"/>
  <c r="AB45" i="10" s="1"/>
  <c r="V45" i="10"/>
  <c r="X45" i="10"/>
  <c r="AA45" i="10"/>
  <c r="AE45" i="10"/>
  <c r="AF45" i="10" s="1"/>
  <c r="AK45" i="10" s="1"/>
  <c r="AH45" i="10"/>
  <c r="AJ45" i="10"/>
  <c r="AQ45" i="10"/>
  <c r="L46" i="10"/>
  <c r="O46" i="10" s="1"/>
  <c r="N46" i="10"/>
  <c r="T46" i="10"/>
  <c r="V46" i="10"/>
  <c r="X46" i="10"/>
  <c r="AA46" i="10"/>
  <c r="AB46" i="10" s="1"/>
  <c r="AE46" i="10"/>
  <c r="AF46" i="10" s="1"/>
  <c r="AK46" i="10" s="1"/>
  <c r="AH46" i="10"/>
  <c r="AJ46" i="10"/>
  <c r="AQ46" i="10"/>
  <c r="L47" i="10"/>
  <c r="O47" i="10" s="1"/>
  <c r="N47" i="10"/>
  <c r="T47" i="10"/>
  <c r="V47" i="10"/>
  <c r="AB47" i="10" s="1"/>
  <c r="X47" i="10"/>
  <c r="AA47" i="10"/>
  <c r="AE47" i="10"/>
  <c r="AF47" i="10"/>
  <c r="AH47" i="10"/>
  <c r="AK47" i="10" s="1"/>
  <c r="AJ47" i="10"/>
  <c r="AQ47" i="10"/>
  <c r="L48" i="10"/>
  <c r="N48" i="10"/>
  <c r="O48" i="10"/>
  <c r="T48" i="10"/>
  <c r="AB48" i="10" s="1"/>
  <c r="V48" i="10"/>
  <c r="X48" i="10"/>
  <c r="AA48" i="10"/>
  <c r="AE48" i="10"/>
  <c r="AF48" i="10" s="1"/>
  <c r="AK48" i="10" s="1"/>
  <c r="AH48" i="10"/>
  <c r="AJ48" i="10"/>
  <c r="AQ48" i="10"/>
  <c r="L49" i="10"/>
  <c r="O49" i="10" s="1"/>
  <c r="N49" i="10"/>
  <c r="T49" i="10"/>
  <c r="V49" i="10"/>
  <c r="X49" i="10"/>
  <c r="AA49" i="10"/>
  <c r="AB49" i="10" s="1"/>
  <c r="AE49" i="10"/>
  <c r="AF49" i="10" s="1"/>
  <c r="AK49" i="10" s="1"/>
  <c r="AH49" i="10"/>
  <c r="AJ49" i="10"/>
  <c r="AQ49" i="10"/>
  <c r="L50" i="10"/>
  <c r="O50" i="10" s="1"/>
  <c r="N50" i="10"/>
  <c r="T50" i="10"/>
  <c r="AB50" i="10" s="1"/>
  <c r="V50" i="10"/>
  <c r="X50" i="10"/>
  <c r="AA50" i="10"/>
  <c r="AE50" i="10"/>
  <c r="AF50" i="10" s="1"/>
  <c r="AK50" i="10" s="1"/>
  <c r="AH50" i="10"/>
  <c r="AJ50" i="10"/>
  <c r="AQ50" i="10"/>
  <c r="L51" i="10"/>
  <c r="N51" i="10"/>
  <c r="O51" i="10"/>
  <c r="T51" i="10"/>
  <c r="AB51" i="10" s="1"/>
  <c r="V51" i="10"/>
  <c r="X51" i="10"/>
  <c r="AA51" i="10"/>
  <c r="AE51" i="10"/>
  <c r="AF51" i="10" s="1"/>
  <c r="AK51" i="10" s="1"/>
  <c r="AH51" i="10"/>
  <c r="AJ51" i="10"/>
  <c r="AQ51" i="10"/>
  <c r="L52" i="10"/>
  <c r="O52" i="10" s="1"/>
  <c r="N52" i="10"/>
  <c r="T52" i="10"/>
  <c r="V52" i="10"/>
  <c r="X52" i="10"/>
  <c r="AA52" i="10"/>
  <c r="AB52" i="10" s="1"/>
  <c r="AE52" i="10"/>
  <c r="AF52" i="10" s="1"/>
  <c r="AK52" i="10" s="1"/>
  <c r="AH52" i="10"/>
  <c r="AJ52" i="10"/>
  <c r="AQ52" i="10"/>
  <c r="L53" i="10"/>
  <c r="O53" i="10" s="1"/>
  <c r="N53" i="10"/>
  <c r="T53" i="10"/>
  <c r="V53" i="10"/>
  <c r="AB53" i="10" s="1"/>
  <c r="X53" i="10"/>
  <c r="AA53" i="10"/>
  <c r="AE53" i="10"/>
  <c r="AF53" i="10"/>
  <c r="AH53" i="10"/>
  <c r="AK53" i="10" s="1"/>
  <c r="AJ53" i="10"/>
  <c r="AQ53" i="10"/>
  <c r="L54" i="10"/>
  <c r="N54" i="10"/>
  <c r="O54" i="10"/>
  <c r="T54" i="10"/>
  <c r="AB54" i="10" s="1"/>
  <c r="V54" i="10"/>
  <c r="X54" i="10"/>
  <c r="AA54" i="10"/>
  <c r="AE54" i="10"/>
  <c r="AF54" i="10" s="1"/>
  <c r="AK54" i="10" s="1"/>
  <c r="AH54" i="10"/>
  <c r="AJ54" i="10"/>
  <c r="AQ54" i="10"/>
  <c r="L55" i="10"/>
  <c r="O55" i="10" s="1"/>
  <c r="N55" i="10"/>
  <c r="T55" i="10"/>
  <c r="V55" i="10"/>
  <c r="X55" i="10"/>
  <c r="AA55" i="10"/>
  <c r="AB55" i="10" s="1"/>
  <c r="AE55" i="10"/>
  <c r="AF55" i="10" s="1"/>
  <c r="AK55" i="10" s="1"/>
  <c r="AH55" i="10"/>
  <c r="AJ55" i="10"/>
  <c r="AQ55" i="10"/>
  <c r="L56" i="10"/>
  <c r="O56" i="10" s="1"/>
  <c r="N56" i="10"/>
  <c r="T56" i="10"/>
  <c r="AB56" i="10" s="1"/>
  <c r="V56" i="10"/>
  <c r="X56" i="10"/>
  <c r="AA56" i="10"/>
  <c r="AE56" i="10"/>
  <c r="AF56" i="10" s="1"/>
  <c r="AK56" i="10" s="1"/>
  <c r="AH56" i="10"/>
  <c r="AJ56" i="10"/>
  <c r="AQ56" i="10"/>
  <c r="L57" i="10"/>
  <c r="N57" i="10"/>
  <c r="O57" i="10"/>
  <c r="T57" i="10"/>
  <c r="AB57" i="10" s="1"/>
  <c r="V57" i="10"/>
  <c r="X57" i="10"/>
  <c r="AA57" i="10"/>
  <c r="AE57" i="10"/>
  <c r="AF57" i="10" s="1"/>
  <c r="AK57" i="10" s="1"/>
  <c r="AH57" i="10"/>
  <c r="AJ57" i="10"/>
  <c r="AQ57" i="10"/>
  <c r="L58" i="10"/>
  <c r="O58" i="10" s="1"/>
  <c r="N58" i="10"/>
  <c r="T58" i="10"/>
  <c r="V58" i="10"/>
  <c r="X58" i="10"/>
  <c r="AA58" i="10"/>
  <c r="AB58" i="10" s="1"/>
  <c r="AE58" i="10"/>
  <c r="AF58" i="10" s="1"/>
  <c r="AK58" i="10" s="1"/>
  <c r="AH58" i="10"/>
  <c r="AJ58" i="10"/>
  <c r="AQ58" i="10"/>
  <c r="L59" i="10"/>
  <c r="O59" i="10" s="1"/>
  <c r="N59" i="10"/>
  <c r="T59" i="10"/>
  <c r="V59" i="10"/>
  <c r="AB59" i="10" s="1"/>
  <c r="X59" i="10"/>
  <c r="AA59" i="10"/>
  <c r="AE59" i="10"/>
  <c r="AF59" i="10"/>
  <c r="AH59" i="10"/>
  <c r="AK59" i="10" s="1"/>
  <c r="AJ59" i="10"/>
  <c r="AQ59" i="10"/>
  <c r="L60" i="10"/>
  <c r="N60" i="10"/>
  <c r="O60" i="10"/>
  <c r="T60" i="10"/>
  <c r="AB60" i="10" s="1"/>
  <c r="V60" i="10"/>
  <c r="X60" i="10"/>
  <c r="AA60" i="10"/>
  <c r="AE60" i="10"/>
  <c r="AF60" i="10" s="1"/>
  <c r="AK60" i="10" s="1"/>
  <c r="AH60" i="10"/>
  <c r="AJ60" i="10"/>
  <c r="AQ60" i="10"/>
  <c r="L61" i="10"/>
  <c r="O61" i="10" s="1"/>
  <c r="N61" i="10"/>
  <c r="T61" i="10"/>
  <c r="V61" i="10"/>
  <c r="X61" i="10"/>
  <c r="AA61" i="10"/>
  <c r="AB61" i="10" s="1"/>
  <c r="AE61" i="10"/>
  <c r="AF61" i="10" s="1"/>
  <c r="AK61" i="10" s="1"/>
  <c r="AH61" i="10"/>
  <c r="AJ61" i="10"/>
  <c r="AQ61" i="10"/>
  <c r="L62" i="10"/>
  <c r="O62" i="10" s="1"/>
  <c r="N62" i="10"/>
  <c r="T62" i="10"/>
  <c r="AB62" i="10" s="1"/>
  <c r="V62" i="10"/>
  <c r="X62" i="10"/>
  <c r="AA62" i="10"/>
  <c r="AE62" i="10"/>
  <c r="AF62" i="10" s="1"/>
  <c r="AK62" i="10" s="1"/>
  <c r="AH62" i="10"/>
  <c r="AJ62" i="10"/>
  <c r="AQ62" i="10"/>
  <c r="L63" i="10"/>
  <c r="N63" i="10"/>
  <c r="O63" i="10"/>
  <c r="T63" i="10"/>
  <c r="AB63" i="10" s="1"/>
  <c r="V63" i="10"/>
  <c r="X63" i="10"/>
  <c r="AA63" i="10"/>
  <c r="AE63" i="10"/>
  <c r="AF63" i="10" s="1"/>
  <c r="AK63" i="10" s="1"/>
  <c r="AH63" i="10"/>
  <c r="AJ63" i="10"/>
  <c r="AQ63" i="10"/>
  <c r="L64" i="10"/>
  <c r="O64" i="10" s="1"/>
  <c r="N64" i="10"/>
  <c r="T64" i="10"/>
  <c r="V64" i="10"/>
  <c r="X64" i="10"/>
  <c r="AA64" i="10"/>
  <c r="AB64" i="10" s="1"/>
  <c r="AE64" i="10"/>
  <c r="AF64" i="10" s="1"/>
  <c r="AK64" i="10" s="1"/>
  <c r="AH64" i="10"/>
  <c r="AJ64" i="10"/>
  <c r="AQ64" i="10"/>
  <c r="L65" i="10"/>
  <c r="O65" i="10" s="1"/>
  <c r="N65" i="10"/>
  <c r="T65" i="10"/>
  <c r="V65" i="10"/>
  <c r="AB65" i="10" s="1"/>
  <c r="X65" i="10"/>
  <c r="AA65" i="10"/>
  <c r="AE65" i="10"/>
  <c r="AF65" i="10"/>
  <c r="AH65" i="10"/>
  <c r="AK65" i="10" s="1"/>
  <c r="AJ65" i="10"/>
  <c r="AQ65" i="10"/>
  <c r="L66" i="10"/>
  <c r="N66" i="10"/>
  <c r="O66" i="10"/>
  <c r="T66" i="10"/>
  <c r="AB66" i="10" s="1"/>
  <c r="V66" i="10"/>
  <c r="X66" i="10"/>
  <c r="AA66" i="10"/>
  <c r="AE66" i="10"/>
  <c r="AF66" i="10" s="1"/>
  <c r="AK66" i="10" s="1"/>
  <c r="AH66" i="10"/>
  <c r="AJ66" i="10"/>
  <c r="AQ66" i="10"/>
  <c r="L67" i="10"/>
  <c r="O67" i="10" s="1"/>
  <c r="N67" i="10"/>
  <c r="T67" i="10"/>
  <c r="V67" i="10"/>
  <c r="X67" i="10"/>
  <c r="AA67" i="10"/>
  <c r="AB67" i="10" s="1"/>
  <c r="AE67" i="10"/>
  <c r="AF67" i="10" s="1"/>
  <c r="AK67" i="10" s="1"/>
  <c r="AH67" i="10"/>
  <c r="AJ67" i="10"/>
  <c r="AQ67" i="10"/>
  <c r="L68" i="10"/>
  <c r="O68" i="10" s="1"/>
  <c r="N68" i="10"/>
  <c r="T68" i="10"/>
  <c r="AB68" i="10" s="1"/>
  <c r="V68" i="10"/>
  <c r="X68" i="10"/>
  <c r="AA68" i="10"/>
  <c r="AE68" i="10"/>
  <c r="AF68" i="10" s="1"/>
  <c r="AK68" i="10" s="1"/>
  <c r="AH68" i="10"/>
  <c r="AJ68" i="10"/>
  <c r="AQ68" i="10"/>
  <c r="L69" i="10"/>
  <c r="N69" i="10"/>
  <c r="O69" i="10"/>
  <c r="T69" i="10"/>
  <c r="AB69" i="10" s="1"/>
  <c r="V69" i="10"/>
  <c r="X69" i="10"/>
  <c r="AA69" i="10"/>
  <c r="AE69" i="10"/>
  <c r="AF69" i="10" s="1"/>
  <c r="AK69" i="10" s="1"/>
  <c r="AH69" i="10"/>
  <c r="AJ69" i="10"/>
  <c r="AQ69" i="10"/>
  <c r="L70" i="10"/>
  <c r="O70" i="10" s="1"/>
  <c r="N70" i="10"/>
  <c r="T70" i="10"/>
  <c r="V70" i="10"/>
  <c r="X70" i="10"/>
  <c r="AA70" i="10"/>
  <c r="AB70" i="10" s="1"/>
  <c r="AE70" i="10"/>
  <c r="AF70" i="10" s="1"/>
  <c r="AK70" i="10" s="1"/>
  <c r="AH70" i="10"/>
  <c r="AJ70" i="10"/>
  <c r="AQ70" i="10"/>
  <c r="L71" i="10"/>
  <c r="O71" i="10" s="1"/>
  <c r="N71" i="10"/>
  <c r="T71" i="10"/>
  <c r="V71" i="10"/>
  <c r="AB71" i="10" s="1"/>
  <c r="X71" i="10"/>
  <c r="AA71" i="10"/>
  <c r="AE71" i="10"/>
  <c r="AF71" i="10"/>
  <c r="AH71" i="10"/>
  <c r="AK71" i="10" s="1"/>
  <c r="AJ71" i="10"/>
  <c r="AQ71" i="10"/>
  <c r="L72" i="10"/>
  <c r="N72" i="10"/>
  <c r="O72" i="10"/>
  <c r="T72" i="10"/>
  <c r="AB72" i="10" s="1"/>
  <c r="V72" i="10"/>
  <c r="X72" i="10"/>
  <c r="AA72" i="10"/>
  <c r="AE72" i="10"/>
  <c r="AF72" i="10" s="1"/>
  <c r="AK72" i="10" s="1"/>
  <c r="AH72" i="10"/>
  <c r="AJ72" i="10"/>
  <c r="AQ72" i="10"/>
  <c r="L73" i="10"/>
  <c r="O73" i="10" s="1"/>
  <c r="N73" i="10"/>
  <c r="T73" i="10"/>
  <c r="V73" i="10"/>
  <c r="X73" i="10"/>
  <c r="AA73" i="10"/>
  <c r="AB73" i="10" s="1"/>
  <c r="AE73" i="10"/>
  <c r="AF73" i="10" s="1"/>
  <c r="AK73" i="10" s="1"/>
  <c r="AH73" i="10"/>
  <c r="AJ73" i="10"/>
  <c r="AQ73" i="10"/>
  <c r="L74" i="10"/>
  <c r="O74" i="10" s="1"/>
  <c r="N74" i="10"/>
  <c r="T74" i="10"/>
  <c r="AB74" i="10" s="1"/>
  <c r="V74" i="10"/>
  <c r="X74" i="10"/>
  <c r="AA74" i="10"/>
  <c r="AE74" i="10"/>
  <c r="AF74" i="10"/>
  <c r="AH74" i="10"/>
  <c r="AK74" i="10" s="1"/>
  <c r="AJ74" i="10"/>
  <c r="AQ74" i="10"/>
  <c r="L75" i="10"/>
  <c r="N75" i="10"/>
  <c r="O75" i="10"/>
  <c r="T75" i="10"/>
  <c r="AB75" i="10" s="1"/>
  <c r="V75" i="10"/>
  <c r="X75" i="10"/>
  <c r="AA75" i="10"/>
  <c r="AE75" i="10"/>
  <c r="AF75" i="10" s="1"/>
  <c r="AK75" i="10" s="1"/>
  <c r="AH75" i="10"/>
  <c r="AJ75" i="10"/>
  <c r="AQ75" i="10"/>
  <c r="L76" i="10"/>
  <c r="O76" i="10" s="1"/>
  <c r="N76" i="10"/>
  <c r="T76" i="10"/>
  <c r="V76" i="10"/>
  <c r="X76" i="10"/>
  <c r="AA76" i="10"/>
  <c r="AB76" i="10" s="1"/>
  <c r="AE76" i="10"/>
  <c r="AF76" i="10" s="1"/>
  <c r="AK76" i="10" s="1"/>
  <c r="AH76" i="10"/>
  <c r="AJ76" i="10"/>
  <c r="AQ76" i="10"/>
  <c r="L77" i="10"/>
  <c r="O77" i="10" s="1"/>
  <c r="N77" i="10"/>
  <c r="T77" i="10"/>
  <c r="V77" i="10"/>
  <c r="AB77" i="10" s="1"/>
  <c r="X77" i="10"/>
  <c r="AA77" i="10"/>
  <c r="AE77" i="10"/>
  <c r="AF77" i="10"/>
  <c r="AH77" i="10"/>
  <c r="AK77" i="10" s="1"/>
  <c r="AJ77" i="10"/>
  <c r="AQ77" i="10"/>
  <c r="L78" i="10"/>
  <c r="N78" i="10"/>
  <c r="O78" i="10"/>
  <c r="T78" i="10"/>
  <c r="AB78" i="10" s="1"/>
  <c r="V78" i="10"/>
  <c r="X78" i="10"/>
  <c r="AA78" i="10"/>
  <c r="AE78" i="10"/>
  <c r="AF78" i="10" s="1"/>
  <c r="AK78" i="10" s="1"/>
  <c r="AH78" i="10"/>
  <c r="AJ78" i="10"/>
  <c r="AQ78" i="10"/>
  <c r="L79" i="10"/>
  <c r="O79" i="10" s="1"/>
  <c r="N79" i="10"/>
  <c r="T79" i="10"/>
  <c r="V79" i="10"/>
  <c r="X79" i="10"/>
  <c r="AA79" i="10"/>
  <c r="AB79" i="10" s="1"/>
  <c r="AE79" i="10"/>
  <c r="AF79" i="10" s="1"/>
  <c r="AK79" i="10" s="1"/>
  <c r="AH79" i="10"/>
  <c r="AJ79" i="10"/>
  <c r="AQ79" i="10"/>
  <c r="L80" i="10"/>
  <c r="O80" i="10" s="1"/>
  <c r="N80" i="10"/>
  <c r="T80" i="10"/>
  <c r="AB80" i="10" s="1"/>
  <c r="V80" i="10"/>
  <c r="X80" i="10"/>
  <c r="AA80" i="10"/>
  <c r="AE80" i="10"/>
  <c r="AF80" i="10" s="1"/>
  <c r="AK80" i="10" s="1"/>
  <c r="AH80" i="10"/>
  <c r="AJ80" i="10"/>
  <c r="AQ80" i="10"/>
  <c r="L81" i="10"/>
  <c r="N81" i="10"/>
  <c r="O81" i="10"/>
  <c r="T81" i="10"/>
  <c r="AB81" i="10" s="1"/>
  <c r="V81" i="10"/>
  <c r="X81" i="10"/>
  <c r="AA81" i="10"/>
  <c r="AE81" i="10"/>
  <c r="AF81" i="10" s="1"/>
  <c r="AK81" i="10" s="1"/>
  <c r="AH81" i="10"/>
  <c r="AJ81" i="10"/>
  <c r="AQ81" i="10"/>
  <c r="L82" i="10"/>
  <c r="O82" i="10" s="1"/>
  <c r="N82" i="10"/>
  <c r="T82" i="10"/>
  <c r="V82" i="10"/>
  <c r="X82" i="10"/>
  <c r="AA82" i="10"/>
  <c r="AB82" i="10" s="1"/>
  <c r="AE82" i="10"/>
  <c r="AF82" i="10" s="1"/>
  <c r="AK82" i="10" s="1"/>
  <c r="AH82" i="10"/>
  <c r="AJ82" i="10"/>
  <c r="AQ82" i="10"/>
  <c r="L83" i="10"/>
  <c r="O83" i="10" s="1"/>
  <c r="N83" i="10"/>
  <c r="T83" i="10"/>
  <c r="V83" i="10"/>
  <c r="AB83" i="10" s="1"/>
  <c r="X83" i="10"/>
  <c r="AA83" i="10"/>
  <c r="AE83" i="10"/>
  <c r="AF83" i="10"/>
  <c r="AH83" i="10"/>
  <c r="AK83" i="10" s="1"/>
  <c r="AJ83" i="10"/>
  <c r="AQ83" i="10"/>
  <c r="L84" i="10"/>
  <c r="N84" i="10"/>
  <c r="O84" i="10"/>
  <c r="T84" i="10"/>
  <c r="AB84" i="10" s="1"/>
  <c r="V84" i="10"/>
  <c r="X84" i="10"/>
  <c r="AA84" i="10"/>
  <c r="AE84" i="10"/>
  <c r="AF84" i="10" s="1"/>
  <c r="AK84" i="10" s="1"/>
  <c r="AH84" i="10"/>
  <c r="AJ84" i="10"/>
  <c r="AQ84" i="10"/>
  <c r="L85" i="10"/>
  <c r="O85" i="10" s="1"/>
  <c r="N85" i="10"/>
  <c r="T85" i="10"/>
  <c r="V85" i="10"/>
  <c r="X85" i="10"/>
  <c r="AA85" i="10"/>
  <c r="AB85" i="10" s="1"/>
  <c r="AE85" i="10"/>
  <c r="AF85" i="10" s="1"/>
  <c r="AK85" i="10" s="1"/>
  <c r="AH85" i="10"/>
  <c r="AJ85" i="10"/>
  <c r="AQ85" i="10"/>
  <c r="L86" i="10"/>
  <c r="O86" i="10" s="1"/>
  <c r="N86" i="10"/>
  <c r="T86" i="10"/>
  <c r="AB86" i="10" s="1"/>
  <c r="V86" i="10"/>
  <c r="X86" i="10"/>
  <c r="AA86" i="10"/>
  <c r="AE86" i="10"/>
  <c r="AF86" i="10"/>
  <c r="AH86" i="10"/>
  <c r="AK86" i="10" s="1"/>
  <c r="AJ86" i="10"/>
  <c r="AQ86" i="10"/>
  <c r="L87" i="10"/>
  <c r="N87" i="10"/>
  <c r="O87" i="10"/>
  <c r="T87" i="10"/>
  <c r="AB87" i="10" s="1"/>
  <c r="V87" i="10"/>
  <c r="X87" i="10"/>
  <c r="AA87" i="10"/>
  <c r="AE87" i="10"/>
  <c r="AF87" i="10" s="1"/>
  <c r="AK87" i="10" s="1"/>
  <c r="AH87" i="10"/>
  <c r="AJ87" i="10"/>
  <c r="AQ87" i="10"/>
  <c r="L88" i="10"/>
  <c r="O88" i="10" s="1"/>
  <c r="N88" i="10"/>
  <c r="T88" i="10"/>
  <c r="V88" i="10"/>
  <c r="X88" i="10"/>
  <c r="AA88" i="10"/>
  <c r="AB88" i="10" s="1"/>
  <c r="AE88" i="10"/>
  <c r="AF88" i="10" s="1"/>
  <c r="AK88" i="10" s="1"/>
  <c r="AH88" i="10"/>
  <c r="AJ88" i="10"/>
  <c r="AQ88" i="10"/>
  <c r="L89" i="10"/>
  <c r="O89" i="10" s="1"/>
  <c r="N89" i="10"/>
  <c r="T89" i="10"/>
  <c r="V89" i="10"/>
  <c r="AB89" i="10" s="1"/>
  <c r="X89" i="10"/>
  <c r="AA89" i="10"/>
  <c r="AE89" i="10"/>
  <c r="AF89" i="10"/>
  <c r="AH89" i="10"/>
  <c r="AK89" i="10" s="1"/>
  <c r="AJ89" i="10"/>
  <c r="AQ89" i="10"/>
  <c r="L90" i="10"/>
  <c r="N90" i="10"/>
  <c r="O90" i="10"/>
  <c r="T90" i="10"/>
  <c r="AB90" i="10" s="1"/>
  <c r="V90" i="10"/>
  <c r="X90" i="10"/>
  <c r="AA90" i="10"/>
  <c r="AE90" i="10"/>
  <c r="AF90" i="10" s="1"/>
  <c r="AK90" i="10" s="1"/>
  <c r="AH90" i="10"/>
  <c r="AJ90" i="10"/>
  <c r="AQ90" i="10"/>
  <c r="L91" i="10"/>
  <c r="O91" i="10" s="1"/>
  <c r="N91" i="10"/>
  <c r="T91" i="10"/>
  <c r="V91" i="10"/>
  <c r="X91" i="10"/>
  <c r="AA91" i="10"/>
  <c r="AB91" i="10" s="1"/>
  <c r="AE91" i="10"/>
  <c r="AF91" i="10" s="1"/>
  <c r="AK91" i="10" s="1"/>
  <c r="AH91" i="10"/>
  <c r="AJ91" i="10"/>
  <c r="AQ91" i="10"/>
  <c r="L92" i="10"/>
  <c r="O92" i="10" s="1"/>
  <c r="N92" i="10"/>
  <c r="T92" i="10"/>
  <c r="AB92" i="10" s="1"/>
  <c r="V92" i="10"/>
  <c r="X92" i="10"/>
  <c r="AA92" i="10"/>
  <c r="AE92" i="10"/>
  <c r="AF92" i="10" s="1"/>
  <c r="AK92" i="10" s="1"/>
  <c r="AH92" i="10"/>
  <c r="AJ92" i="10"/>
  <c r="AQ92" i="10"/>
  <c r="L93" i="10"/>
  <c r="N93" i="10"/>
  <c r="O93" i="10"/>
  <c r="T93" i="10"/>
  <c r="AB93" i="10" s="1"/>
  <c r="V93" i="10"/>
  <c r="X93" i="10"/>
  <c r="AA93" i="10"/>
  <c r="AE93" i="10"/>
  <c r="AF93" i="10" s="1"/>
  <c r="AK93" i="10" s="1"/>
  <c r="AH93" i="10"/>
  <c r="AJ93" i="10"/>
  <c r="AQ93" i="10"/>
  <c r="L94" i="10"/>
  <c r="O94" i="10" s="1"/>
  <c r="N94" i="10"/>
  <c r="T94" i="10"/>
  <c r="V94" i="10"/>
  <c r="X94" i="10"/>
  <c r="AA94" i="10"/>
  <c r="AB94" i="10" s="1"/>
  <c r="AE94" i="10"/>
  <c r="AF94" i="10" s="1"/>
  <c r="AK94" i="10" s="1"/>
  <c r="AH94" i="10"/>
  <c r="AJ94" i="10"/>
  <c r="AQ94" i="10"/>
  <c r="L95" i="10"/>
  <c r="O95" i="10" s="1"/>
  <c r="N95" i="10"/>
  <c r="T95" i="10"/>
  <c r="V95" i="10"/>
  <c r="AB95" i="10" s="1"/>
  <c r="X95" i="10"/>
  <c r="AA95" i="10"/>
  <c r="AE95" i="10"/>
  <c r="AF95" i="10"/>
  <c r="AH95" i="10"/>
  <c r="AK95" i="10" s="1"/>
  <c r="AJ95" i="10"/>
  <c r="AQ95" i="10"/>
  <c r="L96" i="10"/>
  <c r="N96" i="10"/>
  <c r="O96" i="10"/>
  <c r="T96" i="10"/>
  <c r="AB96" i="10" s="1"/>
  <c r="V96" i="10"/>
  <c r="X96" i="10"/>
  <c r="AA96" i="10"/>
  <c r="AE96" i="10"/>
  <c r="AF96" i="10"/>
  <c r="AK96" i="10" s="1"/>
  <c r="AH96" i="10"/>
  <c r="AJ96" i="10"/>
  <c r="AQ96" i="10"/>
  <c r="L97" i="10"/>
  <c r="O97" i="10" s="1"/>
  <c r="N97" i="10"/>
  <c r="T97" i="10"/>
  <c r="V97" i="10"/>
  <c r="X97" i="10"/>
  <c r="AA97" i="10"/>
  <c r="AB97" i="10"/>
  <c r="AE97" i="10"/>
  <c r="AF97" i="10" s="1"/>
  <c r="AK97" i="10" s="1"/>
  <c r="AH97" i="10"/>
  <c r="AJ97" i="10"/>
  <c r="AQ97" i="10"/>
  <c r="L98" i="10"/>
  <c r="O98" i="10" s="1"/>
  <c r="N98" i="10"/>
  <c r="T98" i="10"/>
  <c r="AB98" i="10" s="1"/>
  <c r="V98" i="10"/>
  <c r="X98" i="10"/>
  <c r="AA98" i="10"/>
  <c r="AE98" i="10"/>
  <c r="AF98" i="10"/>
  <c r="AH98" i="10"/>
  <c r="AK98" i="10" s="1"/>
  <c r="AJ98" i="10"/>
  <c r="AQ98" i="10"/>
  <c r="L99" i="10"/>
  <c r="N99" i="10"/>
  <c r="O99" i="10"/>
  <c r="T99" i="10"/>
  <c r="AB99" i="10" s="1"/>
  <c r="V99" i="10"/>
  <c r="X99" i="10"/>
  <c r="AA99" i="10"/>
  <c r="AE99" i="10"/>
  <c r="AF99" i="10" s="1"/>
  <c r="AK99" i="10" s="1"/>
  <c r="AH99" i="10"/>
  <c r="AJ99" i="10"/>
  <c r="AQ99" i="10"/>
  <c r="L100" i="10"/>
  <c r="O100" i="10" s="1"/>
  <c r="N100" i="10"/>
  <c r="T100" i="10"/>
  <c r="V100" i="10"/>
  <c r="X100" i="10"/>
  <c r="AA100" i="10"/>
  <c r="AB100" i="10" s="1"/>
  <c r="AE100" i="10"/>
  <c r="AF100" i="10" s="1"/>
  <c r="AK100" i="10" s="1"/>
  <c r="AH100" i="10"/>
  <c r="AJ100" i="10"/>
  <c r="AQ100" i="10"/>
  <c r="L101" i="10"/>
  <c r="O101" i="10" s="1"/>
  <c r="N101" i="10"/>
  <c r="T101" i="10"/>
  <c r="V101" i="10"/>
  <c r="AB101" i="10" s="1"/>
  <c r="X101" i="10"/>
  <c r="AA101" i="10"/>
  <c r="AE101" i="10"/>
  <c r="AF101" i="10"/>
  <c r="AH101" i="10"/>
  <c r="AK101" i="10" s="1"/>
  <c r="AJ101" i="10"/>
  <c r="AQ101" i="10"/>
  <c r="L102" i="10"/>
  <c r="N102" i="10"/>
  <c r="O102" i="10"/>
  <c r="T102" i="10"/>
  <c r="AB102" i="10" s="1"/>
  <c r="V102" i="10"/>
  <c r="X102" i="10"/>
  <c r="AA102" i="10"/>
  <c r="AE102" i="10"/>
  <c r="AF102" i="10"/>
  <c r="AK102" i="10" s="1"/>
  <c r="AH102" i="10"/>
  <c r="AJ102" i="10"/>
  <c r="AQ102" i="10"/>
  <c r="L103" i="10"/>
  <c r="O103" i="10" s="1"/>
  <c r="N103" i="10"/>
  <c r="T103" i="10"/>
  <c r="V103" i="10"/>
  <c r="X103" i="10"/>
  <c r="AA103" i="10"/>
  <c r="AB103" i="10"/>
  <c r="AE103" i="10"/>
  <c r="AF103" i="10" s="1"/>
  <c r="AK103" i="10" s="1"/>
  <c r="AH103" i="10"/>
  <c r="AJ103" i="10"/>
  <c r="AQ103" i="10"/>
  <c r="L104" i="10"/>
  <c r="O104" i="10" s="1"/>
  <c r="N104" i="10"/>
  <c r="T104" i="10"/>
  <c r="AB104" i="10" s="1"/>
  <c r="V104" i="10"/>
  <c r="X104" i="10"/>
  <c r="AA104" i="10"/>
  <c r="AE104" i="10"/>
  <c r="AF104" i="10"/>
  <c r="AH104" i="10"/>
  <c r="AK104" i="10" s="1"/>
  <c r="AJ104" i="10"/>
  <c r="AQ104" i="10"/>
  <c r="L105" i="10"/>
  <c r="N105" i="10"/>
  <c r="O105" i="10"/>
  <c r="T105" i="10"/>
  <c r="AB105" i="10" s="1"/>
  <c r="V105" i="10"/>
  <c r="X105" i="10"/>
  <c r="AA105" i="10"/>
  <c r="AE105" i="10"/>
  <c r="AF105" i="10" s="1"/>
  <c r="AK105" i="10" s="1"/>
  <c r="AH105" i="10"/>
  <c r="AJ105" i="10"/>
  <c r="AQ105" i="10"/>
  <c r="L106" i="10"/>
  <c r="O106" i="10" s="1"/>
  <c r="N106" i="10"/>
  <c r="T106" i="10"/>
  <c r="V106" i="10"/>
  <c r="X106" i="10"/>
  <c r="AA106" i="10"/>
  <c r="AB106" i="10" s="1"/>
  <c r="AE106" i="10"/>
  <c r="AF106" i="10" s="1"/>
  <c r="AK106" i="10" s="1"/>
  <c r="AH106" i="10"/>
  <c r="AJ106" i="10"/>
  <c r="AQ106" i="10"/>
  <c r="L107" i="10"/>
  <c r="O107" i="10" s="1"/>
  <c r="N107" i="10"/>
  <c r="T107" i="10"/>
  <c r="V107" i="10"/>
  <c r="AB107" i="10" s="1"/>
  <c r="X107" i="10"/>
  <c r="AA107" i="10"/>
  <c r="AE107" i="10"/>
  <c r="AF107" i="10"/>
  <c r="AH107" i="10"/>
  <c r="AK107" i="10" s="1"/>
  <c r="AJ107" i="10"/>
  <c r="AQ107" i="10"/>
  <c r="L108" i="10"/>
  <c r="N108" i="10"/>
  <c r="O108" i="10"/>
  <c r="T108" i="10"/>
  <c r="AB108" i="10" s="1"/>
  <c r="V108" i="10"/>
  <c r="X108" i="10"/>
  <c r="AA108" i="10"/>
  <c r="AE108" i="10"/>
  <c r="AF108" i="10"/>
  <c r="AK108" i="10" s="1"/>
  <c r="AH108" i="10"/>
  <c r="AJ108" i="10"/>
  <c r="AQ108" i="10"/>
  <c r="L109" i="10"/>
  <c r="O109" i="10" s="1"/>
  <c r="N109" i="10"/>
  <c r="T109" i="10"/>
  <c r="V109" i="10"/>
  <c r="X109" i="10"/>
  <c r="AA109" i="10"/>
  <c r="AB109" i="10"/>
  <c r="AE109" i="10"/>
  <c r="AF109" i="10" s="1"/>
  <c r="AK109" i="10" s="1"/>
  <c r="AH109" i="10"/>
  <c r="AJ109" i="10"/>
  <c r="AQ109" i="10"/>
  <c r="L110" i="10"/>
  <c r="O110" i="10" s="1"/>
  <c r="N110" i="10"/>
  <c r="T110" i="10"/>
  <c r="AB110" i="10" s="1"/>
  <c r="V110" i="10"/>
  <c r="X110" i="10"/>
  <c r="AA110" i="10"/>
  <c r="AE110" i="10"/>
  <c r="AF110" i="10"/>
  <c r="AH110" i="10"/>
  <c r="AK110" i="10" s="1"/>
  <c r="AJ110" i="10"/>
  <c r="AQ110" i="10"/>
  <c r="L111" i="10"/>
  <c r="N111" i="10"/>
  <c r="O111" i="10"/>
  <c r="T111" i="10"/>
  <c r="AB111" i="10" s="1"/>
  <c r="V111" i="10"/>
  <c r="X111" i="10"/>
  <c r="AA111" i="10"/>
  <c r="AE111" i="10"/>
  <c r="AF111" i="10" s="1"/>
  <c r="AK111" i="10" s="1"/>
  <c r="AH111" i="10"/>
  <c r="AJ111" i="10"/>
  <c r="AQ111" i="10"/>
  <c r="L112" i="10"/>
  <c r="O112" i="10" s="1"/>
  <c r="N112" i="10"/>
  <c r="T112" i="10"/>
  <c r="V112" i="10"/>
  <c r="X112" i="10"/>
  <c r="AB112" i="10"/>
  <c r="AE112" i="10"/>
  <c r="AF112" i="10"/>
  <c r="AK112" i="10" s="1"/>
  <c r="AH112" i="10"/>
  <c r="AJ112" i="10"/>
  <c r="AQ112" i="10"/>
  <c r="L113" i="10"/>
  <c r="O113" i="10" s="1"/>
  <c r="N113" i="10"/>
  <c r="T113" i="10"/>
  <c r="V113" i="10"/>
  <c r="X113" i="10"/>
  <c r="AB113" i="10" s="1"/>
  <c r="AE113" i="10"/>
  <c r="AF113" i="10" s="1"/>
  <c r="AK113" i="10" s="1"/>
  <c r="AH113" i="10"/>
  <c r="AJ113" i="10"/>
  <c r="AQ113" i="10"/>
  <c r="L114" i="10"/>
  <c r="O114" i="10" s="1"/>
  <c r="N114" i="10"/>
  <c r="T114" i="10"/>
  <c r="V114" i="10"/>
  <c r="AB114" i="10" s="1"/>
  <c r="X114" i="10"/>
  <c r="AE114" i="10"/>
  <c r="AF114" i="10" s="1"/>
  <c r="AK114" i="10" s="1"/>
  <c r="AH114" i="10"/>
  <c r="AJ114" i="10"/>
  <c r="AQ114" i="10"/>
  <c r="L115" i="10"/>
  <c r="N115" i="10"/>
  <c r="O115" i="10" s="1"/>
  <c r="T115" i="10"/>
  <c r="AB115" i="10" s="1"/>
  <c r="V115" i="10"/>
  <c r="X115" i="10"/>
  <c r="AJ115" i="10"/>
  <c r="AQ115" i="10"/>
  <c r="L116" i="10"/>
  <c r="O116" i="10" s="1"/>
  <c r="N116" i="10"/>
  <c r="T116" i="10"/>
  <c r="V116" i="10"/>
  <c r="X116" i="10"/>
  <c r="AB116" i="10"/>
  <c r="AE116" i="10"/>
  <c r="AF116" i="10"/>
  <c r="AK116" i="10" s="1"/>
  <c r="AH116" i="10"/>
  <c r="AJ116" i="10"/>
  <c r="AQ116" i="10"/>
  <c r="L117" i="10"/>
  <c r="O117" i="10" s="1"/>
  <c r="N117" i="10"/>
  <c r="T117" i="10"/>
  <c r="V117" i="10"/>
  <c r="X117" i="10"/>
  <c r="AB117" i="10" s="1"/>
  <c r="AE117" i="10"/>
  <c r="AF117" i="10" s="1"/>
  <c r="AK117" i="10" s="1"/>
  <c r="AH117" i="10"/>
  <c r="AJ117" i="10"/>
  <c r="AQ117" i="10"/>
  <c r="L118" i="10"/>
  <c r="O118" i="10" s="1"/>
  <c r="N118" i="10"/>
  <c r="T118" i="10"/>
  <c r="V118" i="10"/>
  <c r="AB118" i="10" s="1"/>
  <c r="X118" i="10"/>
  <c r="AE118" i="10"/>
  <c r="AF118" i="10" s="1"/>
  <c r="AK118" i="10" s="1"/>
  <c r="AH118" i="10"/>
  <c r="AJ118" i="10"/>
  <c r="AQ118" i="10"/>
  <c r="L119" i="10"/>
  <c r="N119" i="10"/>
  <c r="O119" i="10"/>
  <c r="T119" i="10"/>
  <c r="AB119" i="10" s="1"/>
  <c r="V119" i="10"/>
  <c r="X119" i="10"/>
  <c r="AE119" i="10"/>
  <c r="AF119" i="10"/>
  <c r="AH119" i="10"/>
  <c r="AK119" i="10" s="1"/>
  <c r="AJ119" i="10"/>
  <c r="AQ119" i="10"/>
  <c r="L120" i="10"/>
  <c r="N120" i="10"/>
  <c r="O120" i="10"/>
  <c r="T120" i="10"/>
  <c r="AB120" i="10" s="1"/>
  <c r="V120" i="10"/>
  <c r="X120" i="10"/>
  <c r="AE120" i="10"/>
  <c r="AF120" i="10"/>
  <c r="AK120" i="10" s="1"/>
  <c r="AH120" i="10"/>
  <c r="AJ120" i="10"/>
  <c r="AQ120" i="10"/>
  <c r="L121" i="10"/>
  <c r="N121" i="10"/>
  <c r="O121" i="10" s="1"/>
  <c r="T121" i="10"/>
  <c r="AB121" i="10" s="1"/>
  <c r="V121" i="10"/>
  <c r="X121" i="10"/>
  <c r="AE121" i="10"/>
  <c r="AF121" i="10"/>
  <c r="AK121" i="10" s="1"/>
  <c r="AH121" i="10"/>
  <c r="AJ121" i="10"/>
  <c r="AQ121" i="10"/>
  <c r="L122" i="10"/>
  <c r="N122" i="10"/>
  <c r="O122" i="10"/>
  <c r="T122" i="10"/>
  <c r="V122" i="10"/>
  <c r="X122" i="10"/>
  <c r="AB122" i="10"/>
  <c r="AE122" i="10"/>
  <c r="AF122" i="10" s="1"/>
  <c r="AK122" i="10" s="1"/>
  <c r="AH122" i="10"/>
  <c r="AJ122" i="10"/>
  <c r="AQ122" i="10"/>
  <c r="L123" i="10"/>
  <c r="O123" i="10" s="1"/>
  <c r="N123" i="10"/>
  <c r="T123" i="10"/>
  <c r="V123" i="10"/>
  <c r="X123" i="10"/>
  <c r="AB123" i="10"/>
  <c r="AE123" i="10"/>
  <c r="AF123" i="10" s="1"/>
  <c r="AK123" i="10" s="1"/>
  <c r="AH123" i="10"/>
  <c r="AJ123" i="10"/>
  <c r="AQ123" i="10"/>
  <c r="L124" i="10"/>
  <c r="O124" i="10" s="1"/>
  <c r="N124" i="10"/>
  <c r="T124" i="10"/>
  <c r="V124" i="10"/>
  <c r="AB124" i="10" s="1"/>
  <c r="X124" i="10"/>
  <c r="AE124" i="10"/>
  <c r="AF124" i="10"/>
  <c r="AH124" i="10"/>
  <c r="AJ124" i="10"/>
  <c r="AK124" i="10" s="1"/>
  <c r="AQ124" i="10"/>
  <c r="L125" i="10"/>
  <c r="N125" i="10"/>
  <c r="O125" i="10"/>
  <c r="T125" i="10"/>
  <c r="AB125" i="10" s="1"/>
  <c r="V125" i="10"/>
  <c r="X125" i="10"/>
  <c r="AE125" i="10"/>
  <c r="AF125" i="10" s="1"/>
  <c r="AK125" i="10" s="1"/>
  <c r="AH125" i="10"/>
  <c r="AJ125" i="10"/>
  <c r="AQ125" i="10"/>
  <c r="L126" i="10"/>
  <c r="N126" i="10"/>
  <c r="O126" i="10"/>
  <c r="T126" i="10"/>
  <c r="AB126" i="10" s="1"/>
  <c r="V126" i="10"/>
  <c r="X126" i="10"/>
  <c r="AE126" i="10"/>
  <c r="AF126" i="10"/>
  <c r="AK126" i="10" s="1"/>
  <c r="AH126" i="10"/>
  <c r="AJ126" i="10"/>
  <c r="AQ126" i="10"/>
  <c r="L127" i="10"/>
  <c r="N127" i="10"/>
  <c r="O127" i="10"/>
  <c r="T127" i="10"/>
  <c r="AB127" i="10" s="1"/>
  <c r="V127" i="10"/>
  <c r="X127" i="10"/>
  <c r="AE127" i="10"/>
  <c r="AF127" i="10" s="1"/>
  <c r="AK127" i="10" s="1"/>
  <c r="AH127" i="10"/>
  <c r="AJ127" i="10"/>
  <c r="AQ127" i="10"/>
  <c r="L128" i="10"/>
  <c r="O128" i="10" s="1"/>
  <c r="N128" i="10"/>
  <c r="T128" i="10"/>
  <c r="V128" i="10"/>
  <c r="X128" i="10"/>
  <c r="AB128" i="10"/>
  <c r="AE128" i="10"/>
  <c r="AF128" i="10"/>
  <c r="AK128" i="10" s="1"/>
  <c r="AH128" i="10"/>
  <c r="AJ128" i="10"/>
  <c r="AQ128" i="10"/>
  <c r="L129" i="10"/>
  <c r="O129" i="10" s="1"/>
  <c r="N129" i="10"/>
  <c r="T129" i="10"/>
  <c r="V129" i="10"/>
  <c r="X129" i="10"/>
  <c r="AB129" i="10" s="1"/>
  <c r="AE129" i="10"/>
  <c r="AF129" i="10" s="1"/>
  <c r="AK129" i="10" s="1"/>
  <c r="AH129" i="10"/>
  <c r="AJ129" i="10"/>
  <c r="AQ129" i="10"/>
  <c r="L130" i="10"/>
  <c r="O130" i="10" s="1"/>
  <c r="N130" i="10"/>
  <c r="T130" i="10"/>
  <c r="V130" i="10"/>
  <c r="X130" i="10"/>
  <c r="AB130" i="10"/>
  <c r="AE130" i="10"/>
  <c r="AF130" i="10" s="1"/>
  <c r="AK130" i="10" s="1"/>
  <c r="AH130" i="10"/>
  <c r="AJ130" i="10"/>
  <c r="AQ130" i="10"/>
  <c r="L131" i="10"/>
  <c r="O131" i="10" s="1"/>
  <c r="N131" i="10"/>
  <c r="T131" i="10"/>
  <c r="AB131" i="10" s="1"/>
  <c r="V131" i="10"/>
  <c r="X131" i="10"/>
  <c r="AE131" i="10"/>
  <c r="AF131" i="10"/>
  <c r="AH131" i="10"/>
  <c r="AK131" i="10" s="1"/>
  <c r="AJ131" i="10"/>
  <c r="AQ131" i="10"/>
  <c r="L132" i="10"/>
  <c r="N132" i="10"/>
  <c r="O132" i="10"/>
  <c r="T132" i="10"/>
  <c r="AB132" i="10" s="1"/>
  <c r="V132" i="10"/>
  <c r="X132" i="10"/>
  <c r="AE132" i="10"/>
  <c r="AF132" i="10"/>
  <c r="AK132" i="10" s="1"/>
  <c r="AH132" i="10"/>
  <c r="AJ132" i="10"/>
  <c r="AQ132" i="10"/>
  <c r="L133" i="10"/>
  <c r="N133" i="10"/>
  <c r="O133" i="10" s="1"/>
  <c r="T133" i="10"/>
  <c r="AB133" i="10" s="1"/>
  <c r="V133" i="10"/>
  <c r="X133" i="10"/>
  <c r="AE133" i="10"/>
  <c r="AF133" i="10"/>
  <c r="AK133" i="10" s="1"/>
  <c r="AH133" i="10"/>
  <c r="AJ133" i="10"/>
  <c r="AQ133" i="10"/>
  <c r="L134" i="10"/>
  <c r="N134" i="10"/>
  <c r="O134" i="10"/>
  <c r="T134" i="10"/>
  <c r="V134" i="10"/>
  <c r="X134" i="10"/>
  <c r="AB134" i="10"/>
  <c r="AE134" i="10"/>
  <c r="AF134" i="10" s="1"/>
  <c r="AK134" i="10" s="1"/>
  <c r="AH134" i="10"/>
  <c r="AJ134" i="10"/>
  <c r="AQ134" i="10"/>
  <c r="L135" i="10"/>
  <c r="O135" i="10" s="1"/>
  <c r="N135" i="10"/>
  <c r="T135" i="10"/>
  <c r="V135" i="10"/>
  <c r="X135" i="10"/>
  <c r="AB135" i="10"/>
  <c r="AE135" i="10"/>
  <c r="AF135" i="10" s="1"/>
  <c r="AK135" i="10" s="1"/>
  <c r="AH135" i="10"/>
  <c r="AJ135" i="10"/>
  <c r="AQ135" i="10"/>
  <c r="L136" i="10"/>
  <c r="O136" i="10" s="1"/>
  <c r="N136" i="10"/>
  <c r="T136" i="10"/>
  <c r="V136" i="10"/>
  <c r="AB136" i="10" s="1"/>
  <c r="X136" i="10"/>
  <c r="AE136" i="10"/>
  <c r="AF136" i="10"/>
  <c r="AH136" i="10"/>
  <c r="AJ136" i="10"/>
  <c r="AK136" i="10" s="1"/>
  <c r="AQ136" i="10"/>
  <c r="L137" i="10"/>
  <c r="N137" i="10"/>
  <c r="O137" i="10"/>
  <c r="T137" i="10"/>
  <c r="AB137" i="10" s="1"/>
  <c r="V137" i="10"/>
  <c r="X137" i="10"/>
  <c r="AE137" i="10"/>
  <c r="AF137" i="10" s="1"/>
  <c r="AK137" i="10" s="1"/>
  <c r="AH137" i="10"/>
  <c r="AJ137" i="10"/>
  <c r="AQ137" i="10"/>
  <c r="L138" i="10"/>
  <c r="N138" i="10"/>
  <c r="O138" i="10"/>
  <c r="T138" i="10"/>
  <c r="AB138" i="10" s="1"/>
  <c r="V138" i="10"/>
  <c r="X138" i="10"/>
  <c r="AE138" i="10"/>
  <c r="AF138" i="10"/>
  <c r="AK138" i="10" s="1"/>
  <c r="AH138" i="10"/>
  <c r="AJ138" i="10"/>
  <c r="AQ138" i="10"/>
  <c r="L139" i="10"/>
  <c r="N139" i="10"/>
  <c r="O139" i="10"/>
  <c r="T139" i="10"/>
  <c r="AB139" i="10" s="1"/>
  <c r="V139" i="10"/>
  <c r="X139" i="10"/>
  <c r="AE139" i="10"/>
  <c r="AF139" i="10" s="1"/>
  <c r="AK139" i="10" s="1"/>
  <c r="AH139" i="10"/>
  <c r="AJ139" i="10"/>
  <c r="AQ139" i="10"/>
  <c r="L140" i="10"/>
  <c r="O140" i="10" s="1"/>
  <c r="N140" i="10"/>
  <c r="T140" i="10"/>
  <c r="V140" i="10"/>
  <c r="X140" i="10"/>
  <c r="AB140" i="10"/>
  <c r="AE140" i="10"/>
  <c r="AF140" i="10"/>
  <c r="AK140" i="10" s="1"/>
  <c r="AH140" i="10"/>
  <c r="AJ140" i="10"/>
  <c r="AQ140" i="10"/>
  <c r="L141" i="10"/>
  <c r="O141" i="10" s="1"/>
  <c r="N141" i="10"/>
  <c r="T141" i="10"/>
  <c r="V141" i="10"/>
  <c r="X141" i="10"/>
  <c r="AB141" i="10" s="1"/>
  <c r="AE141" i="10"/>
  <c r="AF141" i="10" s="1"/>
  <c r="AK141" i="10" s="1"/>
  <c r="AH141" i="10"/>
  <c r="AJ141" i="10"/>
  <c r="AQ141" i="10"/>
  <c r="L142" i="10"/>
  <c r="O142" i="10" s="1"/>
  <c r="N142" i="10"/>
  <c r="T142" i="10"/>
  <c r="V142" i="10"/>
  <c r="X142" i="10"/>
  <c r="AB142" i="10"/>
  <c r="AE142" i="10"/>
  <c r="AF142" i="10" s="1"/>
  <c r="AK142" i="10" s="1"/>
  <c r="AH142" i="10"/>
  <c r="AJ142" i="10"/>
  <c r="L143" i="10"/>
  <c r="O143" i="10" s="1"/>
  <c r="N143" i="10"/>
  <c r="T143" i="10"/>
  <c r="V143" i="10"/>
  <c r="X143" i="10"/>
  <c r="AB143" i="10"/>
  <c r="AE143" i="10"/>
  <c r="AF143" i="10" s="1"/>
  <c r="AK143" i="10" s="1"/>
  <c r="AH143" i="10"/>
  <c r="AJ143" i="10"/>
  <c r="AQ143" i="10"/>
  <c r="L144" i="10"/>
  <c r="O144" i="10" s="1"/>
  <c r="N144" i="10"/>
  <c r="T144" i="10"/>
  <c r="AB144" i="10" s="1"/>
  <c r="V144" i="10"/>
  <c r="X144" i="10"/>
  <c r="AE144" i="10"/>
  <c r="AF144" i="10"/>
  <c r="AH144" i="10"/>
  <c r="AK144" i="10" s="1"/>
  <c r="AJ144" i="10"/>
  <c r="AQ144" i="10"/>
  <c r="L145" i="10"/>
  <c r="N145" i="10"/>
  <c r="O145" i="10"/>
  <c r="T145" i="10"/>
  <c r="AB145" i="10" s="1"/>
  <c r="V145" i="10"/>
  <c r="X145" i="10"/>
  <c r="AE145" i="10"/>
  <c r="AF145" i="10"/>
  <c r="AK145" i="10" s="1"/>
  <c r="AH145" i="10"/>
  <c r="AJ145" i="10"/>
  <c r="AQ145" i="10"/>
  <c r="L146" i="10"/>
  <c r="N146" i="10"/>
  <c r="O146" i="10"/>
  <c r="T146" i="10"/>
  <c r="AB146" i="10" s="1"/>
  <c r="V146" i="10"/>
  <c r="X146" i="10"/>
  <c r="AE146" i="10"/>
  <c r="AF146" i="10"/>
  <c r="AK146" i="10" s="1"/>
  <c r="AH146" i="10"/>
  <c r="AJ146" i="10"/>
  <c r="AQ146" i="10"/>
  <c r="L147" i="10"/>
  <c r="N147" i="10"/>
  <c r="O147" i="10"/>
  <c r="T147" i="10"/>
  <c r="V147" i="10"/>
  <c r="X147" i="10"/>
  <c r="AB147" i="10"/>
  <c r="AE147" i="10"/>
  <c r="AF147" i="10" s="1"/>
  <c r="AK147" i="10" s="1"/>
  <c r="AH147" i="10"/>
  <c r="AJ147" i="10"/>
  <c r="AQ147" i="10"/>
  <c r="L148" i="10"/>
  <c r="O148" i="10" s="1"/>
  <c r="N148" i="10"/>
  <c r="T148" i="10"/>
  <c r="V148" i="10"/>
  <c r="X148" i="10"/>
  <c r="AB148" i="10"/>
  <c r="AE148" i="10"/>
  <c r="AF148" i="10" s="1"/>
  <c r="AK148" i="10" s="1"/>
  <c r="AH148" i="10"/>
  <c r="AJ148" i="10"/>
  <c r="AQ148" i="10"/>
  <c r="N149" i="10"/>
  <c r="AJ149" i="10"/>
  <c r="L150" i="10"/>
  <c r="N150" i="10"/>
  <c r="O150" i="10"/>
  <c r="T150" i="10"/>
  <c r="V150" i="10"/>
  <c r="AE150" i="10"/>
  <c r="AF150" i="10"/>
  <c r="AH150" i="10"/>
  <c r="AJ150" i="10"/>
  <c r="AK150" i="10"/>
  <c r="L151" i="10"/>
  <c r="O151" i="10" s="1"/>
  <c r="N151" i="10"/>
  <c r="T151" i="10"/>
  <c r="V151" i="10"/>
  <c r="AB151" i="10" s="1"/>
  <c r="X151" i="10"/>
  <c r="AE151" i="10"/>
  <c r="AF151" i="10"/>
  <c r="AH151" i="10"/>
  <c r="AJ151" i="10"/>
  <c r="AK151" i="10"/>
  <c r="AQ151" i="10"/>
  <c r="L152" i="10"/>
  <c r="N152" i="10"/>
  <c r="O152" i="10"/>
  <c r="T152" i="10"/>
  <c r="AB152" i="10" s="1"/>
  <c r="V152" i="10"/>
  <c r="X152" i="10"/>
  <c r="AE152" i="10"/>
  <c r="AF152" i="10" s="1"/>
  <c r="AK152" i="10" s="1"/>
  <c r="AH152" i="10"/>
  <c r="AJ152" i="10"/>
  <c r="AQ152" i="10"/>
  <c r="L153" i="10"/>
  <c r="N153" i="10"/>
  <c r="O153" i="10"/>
  <c r="T153" i="10"/>
  <c r="AB153" i="10" s="1"/>
  <c r="V153" i="10"/>
  <c r="X153" i="10"/>
  <c r="AE153" i="10"/>
  <c r="AF153" i="10"/>
  <c r="AK153" i="10" s="1"/>
  <c r="AH153" i="10"/>
  <c r="AJ153" i="10"/>
  <c r="AQ153" i="10"/>
  <c r="L154" i="10"/>
  <c r="N154" i="10"/>
  <c r="O154" i="10"/>
  <c r="T154" i="10"/>
  <c r="AB154" i="10" s="1"/>
  <c r="V154" i="10"/>
  <c r="X154" i="10"/>
  <c r="AE154" i="10"/>
  <c r="AF154" i="10"/>
  <c r="AK154" i="10" s="1"/>
  <c r="AH154" i="10"/>
  <c r="AJ154" i="10"/>
  <c r="AQ154" i="10"/>
  <c r="L155" i="10"/>
  <c r="O155" i="10" s="1"/>
  <c r="N155" i="10"/>
  <c r="T155" i="10"/>
  <c r="V155" i="10"/>
  <c r="X155" i="10"/>
  <c r="AB155" i="10"/>
  <c r="AE155" i="10"/>
  <c r="AF155" i="10"/>
  <c r="AK155" i="10" s="1"/>
  <c r="AH155" i="10"/>
  <c r="AJ155" i="10"/>
  <c r="AQ155" i="10"/>
  <c r="L156" i="10"/>
  <c r="O156" i="10" s="1"/>
  <c r="N156" i="10"/>
  <c r="T156" i="10"/>
  <c r="V156" i="10"/>
  <c r="AE156" i="10"/>
  <c r="AF156" i="10"/>
  <c r="AK156" i="10" s="1"/>
  <c r="AH156" i="10"/>
  <c r="AJ156" i="10"/>
  <c r="L157" i="10"/>
  <c r="N157" i="10"/>
  <c r="O157" i="10"/>
  <c r="T157" i="10"/>
  <c r="AB157" i="10" s="1"/>
  <c r="V157" i="10"/>
  <c r="X157" i="10"/>
  <c r="AE157" i="10"/>
  <c r="AF157" i="10"/>
  <c r="AK157" i="10" s="1"/>
  <c r="AH157" i="10"/>
  <c r="AJ157" i="10"/>
  <c r="AQ157" i="10"/>
  <c r="L158" i="10"/>
  <c r="O158" i="10" s="1"/>
  <c r="N158" i="10"/>
  <c r="T158" i="10"/>
  <c r="V158" i="10"/>
  <c r="X158" i="10"/>
  <c r="AB158" i="10"/>
  <c r="AE158" i="10"/>
  <c r="AF158" i="10"/>
  <c r="AK158" i="10" s="1"/>
  <c r="AH158" i="10"/>
  <c r="AJ158" i="10"/>
  <c r="AQ158" i="10"/>
  <c r="L159" i="10"/>
  <c r="O159" i="10" s="1"/>
  <c r="N159" i="10"/>
  <c r="T159" i="10"/>
  <c r="V159" i="10"/>
  <c r="X159" i="10"/>
  <c r="AB159" i="10"/>
  <c r="AE159" i="10"/>
  <c r="AF159" i="10" s="1"/>
  <c r="AK159" i="10" s="1"/>
  <c r="AH159" i="10"/>
  <c r="AJ159" i="10"/>
  <c r="AQ159" i="10"/>
  <c r="L160" i="10"/>
  <c r="O160" i="10" s="1"/>
  <c r="N160" i="10"/>
  <c r="T160" i="10"/>
  <c r="V160" i="10"/>
  <c r="X160" i="10"/>
  <c r="AB160" i="10"/>
  <c r="AE160" i="10"/>
  <c r="AF160" i="10" s="1"/>
  <c r="AK160" i="10" s="1"/>
  <c r="AH160" i="10"/>
  <c r="AJ160" i="10"/>
  <c r="AQ160" i="10"/>
  <c r="L161" i="10"/>
  <c r="O161" i="10" s="1"/>
  <c r="N161" i="10"/>
  <c r="T161" i="10"/>
  <c r="AB161" i="10" s="1"/>
  <c r="V161" i="10"/>
  <c r="X161" i="10"/>
  <c r="AE161" i="10"/>
  <c r="AF161" i="10"/>
  <c r="AH161" i="10"/>
  <c r="AJ161" i="10"/>
  <c r="AK161" i="10" s="1"/>
  <c r="AQ161" i="10"/>
  <c r="L162" i="10"/>
  <c r="N162" i="10"/>
  <c r="O162" i="10"/>
  <c r="T162" i="10"/>
  <c r="AB162" i="10" s="1"/>
  <c r="V162" i="10"/>
  <c r="X162" i="10"/>
  <c r="AE162" i="10"/>
  <c r="AF162" i="10"/>
  <c r="AK162" i="10" s="1"/>
  <c r="AH162" i="10"/>
  <c r="AJ162" i="10"/>
  <c r="AQ162" i="10"/>
  <c r="L163" i="10"/>
  <c r="N163" i="10"/>
  <c r="O163" i="10"/>
  <c r="T163" i="10"/>
  <c r="AB163" i="10" s="1"/>
  <c r="V163" i="10"/>
  <c r="X163" i="10"/>
  <c r="AE163" i="10"/>
  <c r="AF163" i="10"/>
  <c r="AK163" i="10" s="1"/>
  <c r="AH163" i="10"/>
  <c r="AJ163" i="10"/>
  <c r="AQ163" i="10"/>
  <c r="L164" i="10"/>
  <c r="N164" i="10"/>
  <c r="O164" i="10"/>
  <c r="T164" i="10"/>
  <c r="V164" i="10"/>
  <c r="X164" i="10"/>
  <c r="AB164" i="10"/>
  <c r="AH164" i="10"/>
  <c r="AK164" i="10" s="1"/>
  <c r="AJ164" i="10"/>
  <c r="AQ164" i="10"/>
  <c r="L165" i="10"/>
  <c r="X165" i="10"/>
  <c r="AE165" i="10"/>
  <c r="AF165" i="10"/>
  <c r="AJ165" i="10"/>
  <c r="L166" i="10"/>
  <c r="N166" i="10"/>
  <c r="O166" i="10"/>
  <c r="X166" i="10"/>
  <c r="AE166" i="10"/>
  <c r="AF166" i="10" s="1"/>
  <c r="AJ166" i="10"/>
  <c r="AQ166" i="10"/>
  <c r="L167" i="10"/>
  <c r="N167" i="10"/>
  <c r="O167" i="10"/>
  <c r="T167" i="10"/>
  <c r="V167" i="10"/>
  <c r="X167" i="10"/>
  <c r="AB167" i="10"/>
  <c r="AE167" i="10"/>
  <c r="AF167" i="10" s="1"/>
  <c r="AK167" i="10" s="1"/>
  <c r="AH167" i="10"/>
  <c r="AJ167" i="10"/>
  <c r="AQ167" i="10"/>
  <c r="L168" i="10"/>
  <c r="O168" i="10" s="1"/>
  <c r="N168" i="10"/>
  <c r="T168" i="10"/>
  <c r="V168" i="10"/>
  <c r="X168" i="10"/>
  <c r="AB168" i="10"/>
  <c r="AE168" i="10"/>
  <c r="AF168" i="10" s="1"/>
  <c r="AK168" i="10" s="1"/>
  <c r="AH168" i="10"/>
  <c r="AJ168" i="10"/>
  <c r="AQ168" i="10"/>
  <c r="L169" i="10"/>
  <c r="O169" i="10" s="1"/>
  <c r="N169" i="10"/>
  <c r="T169" i="10"/>
  <c r="V169" i="10"/>
  <c r="X169" i="10"/>
  <c r="AB169" i="10" s="1"/>
  <c r="AE169" i="10"/>
  <c r="AF169" i="10"/>
  <c r="AH169" i="10"/>
  <c r="AJ169" i="10"/>
  <c r="AK169" i="10"/>
  <c r="AQ169" i="10"/>
  <c r="L170" i="10"/>
  <c r="N170" i="10"/>
  <c r="O170" i="10"/>
  <c r="T170" i="10"/>
  <c r="AB170" i="10" s="1"/>
  <c r="V170" i="10"/>
  <c r="X170" i="10"/>
  <c r="AE170" i="10"/>
  <c r="AF170" i="10" s="1"/>
  <c r="AK170" i="10" s="1"/>
  <c r="AH170" i="10"/>
  <c r="AJ170" i="10"/>
  <c r="AQ170" i="10"/>
  <c r="T171" i="10"/>
  <c r="V171" i="10"/>
  <c r="AJ171" i="10"/>
  <c r="L172" i="10"/>
  <c r="O172" i="10" s="1"/>
  <c r="N172" i="10"/>
  <c r="T172" i="10"/>
  <c r="V172" i="10"/>
  <c r="X172" i="10"/>
  <c r="AB172" i="10"/>
  <c r="AE172" i="10"/>
  <c r="AF172" i="10" s="1"/>
  <c r="AK172" i="10" s="1"/>
  <c r="AH172" i="10"/>
  <c r="AJ172" i="10"/>
  <c r="AQ172" i="10"/>
  <c r="AE173" i="10"/>
  <c r="AF173" i="10" s="1"/>
  <c r="AJ173" i="10"/>
  <c r="L174" i="10"/>
  <c r="N174" i="10"/>
  <c r="O174" i="10"/>
  <c r="T174" i="10"/>
  <c r="AB174" i="10" s="1"/>
  <c r="V174" i="10"/>
  <c r="X174" i="10"/>
  <c r="AE174" i="10"/>
  <c r="AF174" i="10"/>
  <c r="AK174" i="10" s="1"/>
  <c r="AH174" i="10"/>
  <c r="AJ174" i="10"/>
  <c r="AQ174" i="10"/>
  <c r="L175" i="10"/>
  <c r="N175" i="10"/>
  <c r="O175" i="10"/>
  <c r="T175" i="10"/>
  <c r="V175" i="10"/>
  <c r="X175" i="10"/>
  <c r="AB175" i="10"/>
  <c r="AE175" i="10"/>
  <c r="AF175" i="10" s="1"/>
  <c r="AK175" i="10" s="1"/>
  <c r="AH175" i="10"/>
  <c r="AJ175" i="10"/>
  <c r="AQ175" i="10"/>
  <c r="N176" i="10"/>
  <c r="AJ176" i="10"/>
  <c r="L177" i="10"/>
  <c r="N177" i="10"/>
  <c r="O177" i="10"/>
  <c r="T177" i="10"/>
  <c r="AB177" i="10" s="1"/>
  <c r="V177" i="10"/>
  <c r="X177" i="10"/>
  <c r="AE177" i="10"/>
  <c r="AF177" i="10" s="1"/>
  <c r="AJ177" i="10"/>
  <c r="AQ177" i="10"/>
  <c r="L178" i="10"/>
  <c r="O178" i="10" s="1"/>
  <c r="N178" i="10"/>
  <c r="T178" i="10"/>
  <c r="V178" i="10"/>
  <c r="X178" i="10"/>
  <c r="AB178" i="10" s="1"/>
  <c r="AE178" i="10"/>
  <c r="AF178" i="10"/>
  <c r="AH178" i="10"/>
  <c r="AJ178" i="10"/>
  <c r="AK178" i="10"/>
  <c r="AQ178" i="10"/>
  <c r="L179" i="10"/>
  <c r="N179" i="10"/>
  <c r="O179" i="10"/>
  <c r="T179" i="10"/>
  <c r="AB179" i="10" s="1"/>
  <c r="V179" i="10"/>
  <c r="X179" i="10"/>
  <c r="AE179" i="10"/>
  <c r="AF179" i="10" s="1"/>
  <c r="AK179" i="10" s="1"/>
  <c r="AH179" i="10"/>
  <c r="AJ179" i="10"/>
  <c r="AQ179" i="10"/>
  <c r="L180" i="10"/>
  <c r="N180" i="10"/>
  <c r="O180" i="10"/>
  <c r="T180" i="10"/>
  <c r="AB180" i="10" s="1"/>
  <c r="V180" i="10"/>
  <c r="X180" i="10"/>
  <c r="AE180" i="10"/>
  <c r="AF180" i="10"/>
  <c r="AK180" i="10" s="1"/>
  <c r="AH180" i="10"/>
  <c r="AJ180" i="10"/>
  <c r="AQ180" i="10"/>
  <c r="L181" i="10"/>
  <c r="N181" i="10"/>
  <c r="O181" i="10"/>
  <c r="T181" i="10"/>
  <c r="AB181" i="10" s="1"/>
  <c r="V181" i="10"/>
  <c r="X181" i="10"/>
  <c r="AE181" i="10"/>
  <c r="AF181" i="10"/>
  <c r="AK181" i="10" s="1"/>
  <c r="AH181" i="10"/>
  <c r="AJ181" i="10"/>
  <c r="AQ181" i="10"/>
  <c r="N182" i="10"/>
  <c r="AE182" i="10"/>
  <c r="AF182" i="10" s="1"/>
  <c r="AJ182" i="10"/>
  <c r="AQ182" i="10"/>
  <c r="L183" i="10"/>
  <c r="N183" i="10"/>
  <c r="O183" i="10"/>
  <c r="T183" i="10"/>
  <c r="AB183" i="10" s="1"/>
  <c r="V183" i="10"/>
  <c r="X183" i="10"/>
  <c r="AE183" i="10"/>
  <c r="AF183" i="10"/>
  <c r="AK183" i="10" s="1"/>
  <c r="AH183" i="10"/>
  <c r="AJ183" i="10"/>
  <c r="AQ183" i="10"/>
  <c r="L184" i="10"/>
  <c r="N184" i="10"/>
  <c r="O184" i="10"/>
  <c r="T184" i="10"/>
  <c r="V184" i="10"/>
  <c r="X184" i="10"/>
  <c r="AB184" i="10"/>
  <c r="AE184" i="10"/>
  <c r="AF184" i="10" s="1"/>
  <c r="AK184" i="10" s="1"/>
  <c r="AH184" i="10"/>
  <c r="AJ184" i="10"/>
  <c r="AQ184" i="10"/>
  <c r="L185" i="10"/>
  <c r="O185" i="10" s="1"/>
  <c r="N185" i="10"/>
  <c r="T185" i="10"/>
  <c r="V185" i="10"/>
  <c r="X185" i="10"/>
  <c r="AB185" i="10"/>
  <c r="AE185" i="10"/>
  <c r="AF185" i="10" s="1"/>
  <c r="AK185" i="10" s="1"/>
  <c r="AH185" i="10"/>
  <c r="AJ185" i="10"/>
  <c r="AQ185" i="10"/>
  <c r="L186" i="10"/>
  <c r="O186" i="10" s="1"/>
  <c r="N186" i="10"/>
  <c r="T186" i="10"/>
  <c r="V186" i="10"/>
  <c r="X186" i="10"/>
  <c r="AB186" i="10" s="1"/>
  <c r="AE186" i="10"/>
  <c r="AF186" i="10"/>
  <c r="AH186" i="10"/>
  <c r="AJ186" i="10"/>
  <c r="AK186" i="10"/>
  <c r="AQ186" i="10"/>
  <c r="L187" i="10"/>
  <c r="N187" i="10"/>
  <c r="O187" i="10"/>
  <c r="T187" i="10"/>
  <c r="AB187" i="10" s="1"/>
  <c r="V187" i="10"/>
  <c r="X187" i="10"/>
  <c r="AE187" i="10"/>
  <c r="AF187" i="10" s="1"/>
  <c r="AK187" i="10" s="1"/>
  <c r="AH187" i="10"/>
  <c r="AJ187" i="10"/>
  <c r="AQ187" i="10"/>
  <c r="L188" i="10"/>
  <c r="N188" i="10"/>
  <c r="O188" i="10"/>
  <c r="T188" i="10"/>
  <c r="AB188" i="10" s="1"/>
  <c r="V188" i="10"/>
  <c r="X188" i="10"/>
  <c r="AE188" i="10"/>
  <c r="AF188" i="10"/>
  <c r="AK188" i="10" s="1"/>
  <c r="AH188" i="10"/>
  <c r="AJ188" i="10"/>
  <c r="AQ188" i="10"/>
  <c r="L189" i="10"/>
  <c r="N189" i="10"/>
  <c r="O189" i="10"/>
  <c r="T189" i="10"/>
  <c r="AB189" i="10" s="1"/>
  <c r="V189" i="10"/>
  <c r="X189" i="10"/>
  <c r="AE189" i="10"/>
  <c r="AF189" i="10"/>
  <c r="AK189" i="10" s="1"/>
  <c r="AH189" i="10"/>
  <c r="AJ189" i="10"/>
  <c r="AQ189" i="10"/>
  <c r="L190" i="10"/>
  <c r="N190" i="10"/>
  <c r="O190" i="10" s="1"/>
  <c r="T190" i="10"/>
  <c r="V190" i="10"/>
  <c r="X190" i="10"/>
  <c r="AB190" i="10"/>
  <c r="AE190" i="10"/>
  <c r="AF190" i="10"/>
  <c r="AJ190" i="10"/>
  <c r="AQ190" i="10"/>
  <c r="L191" i="10"/>
  <c r="N191" i="10"/>
  <c r="O191" i="10"/>
  <c r="T191" i="10"/>
  <c r="AB191" i="10" s="1"/>
  <c r="V191" i="10"/>
  <c r="X191" i="10"/>
  <c r="AE191" i="10"/>
  <c r="AF191" i="10"/>
  <c r="AK191" i="10" s="1"/>
  <c r="AH191" i="10"/>
  <c r="AJ191" i="10"/>
  <c r="AQ191" i="10"/>
  <c r="AJ192" i="10"/>
  <c r="L193" i="10"/>
  <c r="O193" i="10" s="1"/>
  <c r="N193" i="10"/>
  <c r="T193" i="10"/>
  <c r="V193" i="10"/>
  <c r="X193" i="10"/>
  <c r="AB193" i="10"/>
  <c r="AE193" i="10"/>
  <c r="AF193" i="10" s="1"/>
  <c r="AK193" i="10" s="1"/>
  <c r="AH193" i="10"/>
  <c r="AJ193" i="10"/>
  <c r="AQ193" i="10"/>
  <c r="L194" i="10"/>
  <c r="O194" i="10" s="1"/>
  <c r="N194" i="10"/>
  <c r="T194" i="10"/>
  <c r="V194" i="10"/>
  <c r="X194" i="10"/>
  <c r="AB194" i="10"/>
  <c r="AE194" i="10"/>
  <c r="AF194" i="10" s="1"/>
  <c r="AJ194" i="10"/>
  <c r="AQ194" i="10"/>
  <c r="L195" i="10"/>
  <c r="O195" i="10" s="1"/>
  <c r="N195" i="10"/>
  <c r="T195" i="10"/>
  <c r="V195" i="10"/>
  <c r="X195" i="10"/>
  <c r="AB195" i="10"/>
  <c r="AH195" i="10"/>
  <c r="AJ195" i="10"/>
  <c r="AQ195" i="10"/>
  <c r="L196" i="10"/>
  <c r="N196" i="10"/>
  <c r="O196" i="10"/>
  <c r="T196" i="10"/>
  <c r="AB196" i="10" s="1"/>
  <c r="V196" i="10"/>
  <c r="X196" i="10"/>
  <c r="AE196" i="10"/>
  <c r="AF196" i="10"/>
  <c r="AK196" i="10" s="1"/>
  <c r="AH196" i="10"/>
  <c r="AJ196" i="10"/>
  <c r="AQ196" i="10"/>
  <c r="L197" i="10"/>
  <c r="N197" i="10"/>
  <c r="O197" i="10"/>
  <c r="T197" i="10"/>
  <c r="V197" i="10"/>
  <c r="X197" i="10"/>
  <c r="AB197" i="10"/>
  <c r="AE197" i="10"/>
  <c r="AF197" i="10"/>
  <c r="AK197" i="10" s="1"/>
  <c r="AH197" i="10"/>
  <c r="AJ197" i="10"/>
  <c r="AQ197" i="10"/>
  <c r="L198" i="10"/>
  <c r="O198" i="10" s="1"/>
  <c r="N198" i="10"/>
  <c r="T198" i="10"/>
  <c r="V198" i="10"/>
  <c r="X198" i="10"/>
  <c r="AB198" i="10"/>
  <c r="AE198" i="10"/>
  <c r="AF198" i="10" s="1"/>
  <c r="AK198" i="10" s="1"/>
  <c r="AH198" i="10"/>
  <c r="AJ198" i="10"/>
  <c r="AQ198" i="10"/>
  <c r="L199" i="10"/>
  <c r="O199" i="10" s="1"/>
  <c r="N199" i="10"/>
  <c r="T199" i="10"/>
  <c r="V199" i="10"/>
  <c r="X199" i="10"/>
  <c r="AB199" i="10"/>
  <c r="AE199" i="10"/>
  <c r="AF199" i="10" s="1"/>
  <c r="AK199" i="10" s="1"/>
  <c r="AH199" i="10"/>
  <c r="AJ199" i="10"/>
  <c r="AQ199" i="10"/>
  <c r="L200" i="10"/>
  <c r="O200" i="10" s="1"/>
  <c r="N200" i="10"/>
  <c r="T200" i="10"/>
  <c r="AB200" i="10" s="1"/>
  <c r="V200" i="10"/>
  <c r="X200" i="10"/>
  <c r="AE200" i="10"/>
  <c r="AF200" i="10"/>
  <c r="AJ200" i="10"/>
  <c r="AQ200" i="10"/>
  <c r="L201" i="10"/>
  <c r="O201" i="10" s="1"/>
  <c r="N201" i="10"/>
  <c r="T201" i="10"/>
  <c r="V201" i="10"/>
  <c r="X201" i="10"/>
  <c r="AB201" i="10"/>
  <c r="AE201" i="10"/>
  <c r="AF201" i="10" s="1"/>
  <c r="AK201" i="10" s="1"/>
  <c r="AH201" i="10"/>
  <c r="AJ201" i="10"/>
  <c r="AQ201" i="10"/>
  <c r="L202" i="10"/>
  <c r="O202" i="10" s="1"/>
  <c r="N202" i="10"/>
  <c r="T202" i="10"/>
  <c r="AB202" i="10" s="1"/>
  <c r="V202" i="10"/>
  <c r="X202" i="10"/>
  <c r="AE202" i="10"/>
  <c r="AF202" i="10"/>
  <c r="AJ202" i="10"/>
  <c r="L203" i="10"/>
  <c r="O203" i="10" s="1"/>
  <c r="N203" i="10"/>
  <c r="T203" i="10"/>
  <c r="V203" i="10"/>
  <c r="X203" i="10"/>
  <c r="AB203" i="10"/>
  <c r="AE203" i="10"/>
  <c r="AF203" i="10" s="1"/>
  <c r="AK203" i="10" s="1"/>
  <c r="AH203" i="10"/>
  <c r="AJ203" i="10"/>
  <c r="AQ203" i="10"/>
  <c r="L204" i="10"/>
  <c r="O204" i="10" s="1"/>
  <c r="N204" i="10"/>
  <c r="T204" i="10"/>
  <c r="V204" i="10"/>
  <c r="X204" i="10"/>
  <c r="AB204" i="10"/>
  <c r="AE204" i="10"/>
  <c r="AF204" i="10" s="1"/>
  <c r="AK204" i="10" s="1"/>
  <c r="AH204" i="10"/>
  <c r="AJ204" i="10"/>
  <c r="AQ204" i="10"/>
  <c r="L205" i="10"/>
  <c r="O205" i="10" s="1"/>
  <c r="N205" i="10"/>
  <c r="AE205" i="10"/>
  <c r="AF205" i="10"/>
  <c r="AJ205" i="10"/>
  <c r="L206" i="10"/>
  <c r="N206" i="10"/>
  <c r="O206" i="10"/>
  <c r="T206" i="10"/>
  <c r="AB206" i="10" s="1"/>
  <c r="V206" i="10"/>
  <c r="X206" i="10"/>
  <c r="AE206" i="10"/>
  <c r="AF206" i="10" s="1"/>
  <c r="AK206" i="10" s="1"/>
  <c r="AH206" i="10"/>
  <c r="AJ206" i="10"/>
  <c r="AQ206" i="10"/>
  <c r="L207" i="10"/>
  <c r="N207" i="10"/>
  <c r="O207" i="10"/>
  <c r="T207" i="10"/>
  <c r="AB207" i="10" s="1"/>
  <c r="V207" i="10"/>
  <c r="X207" i="10"/>
  <c r="AE207" i="10"/>
  <c r="AF207" i="10"/>
  <c r="AK207" i="10" s="1"/>
  <c r="AH207" i="10"/>
  <c r="AJ207" i="10"/>
  <c r="AQ207" i="10"/>
  <c r="L208" i="10"/>
  <c r="N208" i="10"/>
  <c r="O208" i="10"/>
  <c r="T208" i="10"/>
  <c r="AB208" i="10" s="1"/>
  <c r="V208" i="10"/>
  <c r="X208" i="10"/>
  <c r="AE208" i="10"/>
  <c r="AF208" i="10"/>
  <c r="AK208" i="10" s="1"/>
  <c r="AH208" i="10"/>
  <c r="AJ208" i="10"/>
  <c r="L209" i="10"/>
  <c r="N209" i="10"/>
  <c r="O209" i="10"/>
  <c r="T209" i="10"/>
  <c r="AB209" i="10" s="1"/>
  <c r="V209" i="10"/>
  <c r="X209" i="10"/>
  <c r="AE209" i="10"/>
  <c r="AF209" i="10"/>
  <c r="AK209" i="10" s="1"/>
  <c r="AH209" i="10"/>
  <c r="AJ209" i="10"/>
  <c r="AQ209" i="10"/>
  <c r="L210" i="10"/>
  <c r="N210" i="10"/>
  <c r="O210" i="10"/>
  <c r="T210" i="10"/>
  <c r="V210" i="10"/>
  <c r="X210" i="10"/>
  <c r="AB210" i="10"/>
  <c r="AE210" i="10"/>
  <c r="AF210" i="10"/>
  <c r="AK210" i="10" s="1"/>
  <c r="AH210" i="10"/>
  <c r="AJ210" i="10"/>
  <c r="AQ210" i="10"/>
  <c r="N211" i="10"/>
  <c r="AQ211" i="10"/>
  <c r="L212" i="10"/>
  <c r="O212" i="10" s="1"/>
  <c r="N212" i="10"/>
  <c r="T212" i="10"/>
  <c r="AB212" i="10" s="1"/>
  <c r="V212" i="10"/>
  <c r="X212" i="10"/>
  <c r="AE212" i="10"/>
  <c r="AF212" i="10"/>
  <c r="AH212" i="10"/>
  <c r="AJ212" i="10"/>
  <c r="AK212" i="10"/>
  <c r="AQ212" i="10"/>
  <c r="L213" i="10"/>
  <c r="N213" i="10"/>
  <c r="O213" i="10"/>
  <c r="T213" i="10"/>
  <c r="AB213" i="10" s="1"/>
  <c r="V213" i="10"/>
  <c r="X213" i="10"/>
  <c r="L214" i="10"/>
  <c r="N214" i="10"/>
  <c r="O214" i="10"/>
  <c r="T214" i="10"/>
  <c r="AB214" i="10" s="1"/>
  <c r="V214" i="10"/>
  <c r="X214" i="10"/>
  <c r="AE214" i="10"/>
  <c r="AF214" i="10"/>
  <c r="AK214" i="10" s="1"/>
  <c r="AH214" i="10"/>
  <c r="AJ214" i="10"/>
  <c r="AQ214" i="10"/>
  <c r="L215" i="10"/>
  <c r="N215" i="10"/>
  <c r="O215" i="10"/>
  <c r="T215" i="10"/>
  <c r="V215" i="10"/>
  <c r="X215" i="10"/>
  <c r="AB215" i="10"/>
  <c r="AE215" i="10"/>
  <c r="AF215" i="10"/>
  <c r="AK215" i="10" s="1"/>
  <c r="AH215" i="10"/>
  <c r="AJ215" i="10"/>
  <c r="AQ215" i="10"/>
</calcChain>
</file>

<file path=xl/sharedStrings.xml><?xml version="1.0" encoding="utf-8"?>
<sst xmlns="http://schemas.openxmlformats.org/spreadsheetml/2006/main" count="19869" uniqueCount="2324">
  <si>
    <t>1060-1290</t>
  </si>
  <si>
    <t>10/1</t>
  </si>
  <si>
    <t>(IN)</t>
  </si>
  <si>
    <t>!Wabash College!</t>
  </si>
  <si>
    <t>25-30</t>
  </si>
  <si>
    <t>11/1</t>
  </si>
  <si>
    <t>(WI)</t>
  </si>
  <si>
    <t>!Lawrence University!</t>
  </si>
  <si>
    <t>1130-1270</t>
  </si>
  <si>
    <t>(PA)</t>
  </si>
  <si>
    <t>!Gettysburg College!</t>
  </si>
  <si>
    <t>1120-1320</t>
  </si>
  <si>
    <t>!Beloit College!</t>
  </si>
  <si>
    <t>1190-1370</t>
  </si>
  <si>
    <t>12/1</t>
  </si>
  <si>
    <t>(TN)</t>
  </si>
  <si>
    <t>!Rhodes College!</t>
  </si>
  <si>
    <t>1090-1310</t>
  </si>
  <si>
    <t>(CA)</t>
  </si>
  <si>
    <t>!Occidental College!</t>
  </si>
  <si>
    <t>1160-1350</t>
  </si>
  <si>
    <t>(SC)</t>
  </si>
  <si>
    <t>!Furman University!</t>
  </si>
  <si>
    <t>1130-1310</t>
  </si>
  <si>
    <t>!Dickinson College!</t>
  </si>
  <si>
    <t>1140-1310</t>
  </si>
  <si>
    <t>(NY)</t>
  </si>
  <si>
    <t>!Skidmore College!</t>
  </si>
  <si>
    <t>24-29</t>
  </si>
  <si>
    <t>(KY)</t>
  </si>
  <si>
    <t>!Centre College!</t>
  </si>
  <si>
    <t>1150-1340</t>
  </si>
  <si>
    <t>6/1</t>
  </si>
  <si>
    <t>!Sarah Lawrence College!</t>
  </si>
  <si>
    <t>1060-1280</t>
  </si>
  <si>
    <t>!DePauw University!</t>
  </si>
  <si>
    <t>1220-1400</t>
  </si>
  <si>
    <t>(WA)</t>
  </si>
  <si>
    <t>!Whitman College!</t>
  </si>
  <si>
    <t>1170-1370</t>
  </si>
  <si>
    <t>9/1</t>
  </si>
  <si>
    <t>!Bard College!</t>
  </si>
  <si>
    <t>1130-1300</t>
  </si>
  <si>
    <t>!Union College!</t>
  </si>
  <si>
    <t>1170-1350</t>
  </si>
  <si>
    <t>!Franklin and Marshall College!</t>
  </si>
  <si>
    <t>!Scripps College!</t>
  </si>
  <si>
    <t>1150-1330</t>
  </si>
  <si>
    <t>!Lafayette College!</t>
  </si>
  <si>
    <t>1200-1380</t>
  </si>
  <si>
    <t>(OH)</t>
  </si>
  <si>
    <t>!Kenyon College!</t>
  </si>
  <si>
    <t>1150-1320</t>
  </si>
  <si>
    <t>(MA)</t>
  </si>
  <si>
    <t>!College of the Holy Cross!</t>
  </si>
  <si>
    <t>1130-1320</t>
  </si>
  <si>
    <t>!University of the South!</t>
  </si>
  <si>
    <t>1170-1320</t>
  </si>
  <si>
    <t>None</t>
  </si>
  <si>
    <t>!Colorado College!</t>
  </si>
  <si>
    <t>1200-1340</t>
  </si>
  <si>
    <t>!Bucknell University!</t>
  </si>
  <si>
    <t>1230-1410</t>
  </si>
  <si>
    <t>!Barnard College!</t>
  </si>
  <si>
    <t>1240-1430</t>
  </si>
  <si>
    <t>(MN)</t>
  </si>
  <si>
    <t>!Macalester College!</t>
  </si>
  <si>
    <t>1216-1377</t>
  </si>
  <si>
    <t>!Connecticut College!</t>
  </si>
  <si>
    <t>1180-1360</t>
  </si>
  <si>
    <t>(CT)</t>
  </si>
  <si>
    <t>!Trinity College!</t>
  </si>
  <si>
    <t>1170-1360</t>
  </si>
  <si>
    <t>!Mount Holyoke College!</t>
  </si>
  <si>
    <t>1239-1430</t>
  </si>
  <si>
    <t>!Oberlin College!</t>
  </si>
  <si>
    <t>1250-1410</t>
  </si>
  <si>
    <t>(ME)</t>
  </si>
  <si>
    <t>!Bates College!</t>
  </si>
  <si>
    <t>1160-1340</t>
  </si>
  <si>
    <t>!Hamilton College!</t>
  </si>
  <si>
    <t>1250-1390</t>
  </si>
  <si>
    <t>!Colby College!</t>
  </si>
  <si>
    <t>!Colgate University!</t>
  </si>
  <si>
    <t>1310-1490</t>
  </si>
  <si>
    <t>!Claremont McKenna College!</t>
  </si>
  <si>
    <t>1210-1390</t>
  </si>
  <si>
    <t>!Bryn Mawr College!</t>
  </si>
  <si>
    <t>1270-1430</t>
  </si>
  <si>
    <t>!Vassar College!</t>
  </si>
  <si>
    <t>1150-1378</t>
  </si>
  <si>
    <t>!Smith College!</t>
  </si>
  <si>
    <t>1410-1550</t>
  </si>
  <si>
    <t>!Harvey Mudd College!</t>
  </si>
  <si>
    <t>(VA)</t>
  </si>
  <si>
    <t>!Washington and Lee University!</t>
  </si>
  <si>
    <t>1260-1450</t>
  </si>
  <si>
    <t>!Wesleyan University!</t>
  </si>
  <si>
    <t>1238-1433</t>
  </si>
  <si>
    <t>(IA)</t>
  </si>
  <si>
    <t>!Grinnell College!</t>
  </si>
  <si>
    <t>1240-1420</t>
  </si>
  <si>
    <t>(NC)</t>
  </si>
  <si>
    <t>!Davidson College!</t>
  </si>
  <si>
    <t>1350-1470</t>
  </si>
  <si>
    <t>(VT)</t>
  </si>
  <si>
    <t>!Middlebury College!</t>
  </si>
  <si>
    <t>1360-1510</t>
  </si>
  <si>
    <t>!Pomona College!</t>
  </si>
  <si>
    <t>!Haverford College!</t>
  </si>
  <si>
    <t>1280-1470</t>
  </si>
  <si>
    <t>!Carleton College!</t>
  </si>
  <si>
    <t>1290-1430</t>
  </si>
  <si>
    <t>!Bowdoin College!</t>
  </si>
  <si>
    <t>1270-1440</t>
  </si>
  <si>
    <t>!Wellesley College!</t>
  </si>
  <si>
    <t>1310-1510</t>
  </si>
  <si>
    <t>!Williams College!</t>
  </si>
  <si>
    <t>1340-1530</t>
  </si>
  <si>
    <t>8/1</t>
  </si>
  <si>
    <t>!Swarthmore College!</t>
  </si>
  <si>
    <t>1300-1510</t>
  </si>
  <si>
    <t>!Amherst College!</t>
  </si>
  <si>
    <t>footnote</t>
  </si>
  <si>
    <t>Average Alumni Giving Rate</t>
  </si>
  <si>
    <t>Alumni Giving Rank</t>
  </si>
  <si>
    <t>Financial Resources Rank</t>
  </si>
  <si>
    <t>Acceptance Rate</t>
  </si>
  <si>
    <t>Entering Freshman in Top 10% of High School Class</t>
  </si>
  <si>
    <t>SAT/ACT 25th-75th Percentile</t>
  </si>
  <si>
    <t>Selectivity Rank</t>
  </si>
  <si>
    <t>Percent of Full-time Equivalent Faculty that are Full-time</t>
  </si>
  <si>
    <t>Student/Faculty Ratio</t>
  </si>
  <si>
    <t>Percent of Classes with 50 or More Students</t>
  </si>
  <si>
    <t>Percent of Classes with Less Than 20 Students</t>
  </si>
  <si>
    <t>Faculty Resources Rank</t>
  </si>
  <si>
    <t>Difference Between Actual and Predicted Graduation Rates</t>
  </si>
  <si>
    <t>Actual 6-year Graduation Rate</t>
  </si>
  <si>
    <t>Predicted 6-year Graduation Rate</t>
  </si>
  <si>
    <t>Average Freshman Retention Rate</t>
  </si>
  <si>
    <t>Graduation and Retention Rank</t>
  </si>
  <si>
    <t>Average Reputation Rank</t>
  </si>
  <si>
    <t>Final Score</t>
  </si>
  <si>
    <t>New School</t>
  </si>
  <si>
    <t>Changed Category</t>
  </si>
  <si>
    <t>Public/Private</t>
  </si>
  <si>
    <t>State</t>
  </si>
  <si>
    <t>Returned Survey</t>
  </si>
  <si>
    <t>School Name</t>
  </si>
  <si>
    <t>Final Rank</t>
  </si>
  <si>
    <t>Tier</t>
  </si>
  <si>
    <t>Average Repuation Score</t>
  </si>
  <si>
    <t>Footnote</t>
  </si>
  <si>
    <t>Difference Between Actual and Predicted Graduation Rate</t>
  </si>
  <si>
    <t>Percent of Classes With Less Than 20 Students</t>
  </si>
  <si>
    <t>Percent of Classes with More Than 50 Students</t>
  </si>
  <si>
    <t>Percent of Full-time Equivalent Faculty That Are Full-Time</t>
  </si>
  <si>
    <t>Percent of Entering Freshmen in Top 10% of High School Class</t>
  </si>
  <si>
    <t>!Agnes Scott College!</t>
  </si>
  <si>
    <t>(GA)</t>
  </si>
  <si>
    <t>1090-1320</t>
  </si>
  <si>
    <t>!Albion College!</t>
  </si>
  <si>
    <t>(MI)</t>
  </si>
  <si>
    <t>23-28</t>
  </si>
  <si>
    <t>!Allegheny College!</t>
  </si>
  <si>
    <t>1120-1300</t>
  </si>
  <si>
    <t>!Alma College!</t>
  </si>
  <si>
    <t>22-28</t>
  </si>
  <si>
    <t>!Augustana College!</t>
  </si>
  <si>
    <t>(IL)</t>
  </si>
  <si>
    <t>23-29</t>
  </si>
  <si>
    <t>!Austin College!</t>
  </si>
  <si>
    <t>(TX)</t>
  </si>
  <si>
    <t>!Bennington College!</t>
  </si>
  <si>
    <t>1110-1320</t>
  </si>
  <si>
    <t>!Berea College!</t>
  </si>
  <si>
    <t>N/A</t>
  </si>
  <si>
    <t>21-26</t>
  </si>
  <si>
    <t>!Birmingham-Southern College!</t>
  </si>
  <si>
    <t>(AL)</t>
  </si>
  <si>
    <t>!Coe College!</t>
  </si>
  <si>
    <t>22-27</t>
  </si>
  <si>
    <t>!College of St. Benedict!</t>
  </si>
  <si>
    <t>!College of Wooster!</t>
  </si>
  <si>
    <t>!Denison University!</t>
  </si>
  <si>
    <t>!Drew University!</t>
  </si>
  <si>
    <t>(NJ)</t>
  </si>
  <si>
    <t>!Earlham College!</t>
  </si>
  <si>
    <t>1070-1320</t>
  </si>
  <si>
    <t>!Goucher College!</t>
  </si>
  <si>
    <t>(MD)</t>
  </si>
  <si>
    <t>1070-1290</t>
  </si>
  <si>
    <t>!Gustavus Adolphus College!</t>
  </si>
  <si>
    <t>!Hampden-Sydney College!</t>
  </si>
  <si>
    <t>1000-1220</t>
  </si>
  <si>
    <t>!Hampshire College!</t>
  </si>
  <si>
    <t>1150-1350</t>
  </si>
  <si>
    <t>!Hanover College!</t>
  </si>
  <si>
    <t>1040-1250</t>
  </si>
  <si>
    <t>!Hendrix College!</t>
  </si>
  <si>
    <t>(AR)</t>
  </si>
  <si>
    <t>25-31</t>
  </si>
  <si>
    <t>!Hillsdale College!</t>
  </si>
  <si>
    <t>!Hobart and William Smith Col.!</t>
  </si>
  <si>
    <t>1040-1240</t>
  </si>
  <si>
    <t>!Hollins University!</t>
  </si>
  <si>
    <t>1010-1250</t>
  </si>
  <si>
    <t>!Hope College!</t>
  </si>
  <si>
    <t>!Illinois Wesleyan University!</t>
  </si>
  <si>
    <t>26-30</t>
  </si>
  <si>
    <t>!Juniata College!</t>
  </si>
  <si>
    <t>1050-1250</t>
  </si>
  <si>
    <t>!Kalamazoo College!</t>
  </si>
  <si>
    <t>!Knox College!</t>
  </si>
  <si>
    <t>!Lake Forest College!</t>
  </si>
  <si>
    <t>23-27</t>
  </si>
  <si>
    <t>!Lewis and Clark College!</t>
  </si>
  <si>
    <t>(OR)</t>
  </si>
  <si>
    <t>1160-1330</t>
  </si>
  <si>
    <t>!Luther College!</t>
  </si>
  <si>
    <t>!Millsaps College!</t>
  </si>
  <si>
    <t>(MS)</t>
  </si>
  <si>
    <t>!Mills College!</t>
  </si>
  <si>
    <t>1060-1260</t>
  </si>
  <si>
    <t>!Muhlenberg College!</t>
  </si>
  <si>
    <t>1103-1283</t>
  </si>
  <si>
    <t>!Ohio Wesleyan University!</t>
  </si>
  <si>
    <t>1090-1300</t>
  </si>
  <si>
    <t>!Pitzer College!</t>
  </si>
  <si>
    <t>!Presbyterian College!</t>
  </si>
  <si>
    <t>1010-1210</t>
  </si>
  <si>
    <t>!Principia College!</t>
  </si>
  <si>
    <t>1030-1290</t>
  </si>
  <si>
    <t>!Randolph-Macon College!</t>
  </si>
  <si>
    <t>1020-1200</t>
  </si>
  <si>
    <t>!Randolph-Macon Woman's College!</t>
  </si>
  <si>
    <t>1080-1290</t>
  </si>
  <si>
    <t>!Reed College!</t>
  </si>
  <si>
    <t>1220-1430</t>
  </si>
  <si>
    <t>!Ripon College!</t>
  </si>
  <si>
    <t>19-29</t>
  </si>
  <si>
    <t>!Southwestern University!</t>
  </si>
  <si>
    <t>1140-1330</t>
  </si>
  <si>
    <t>!Spelman College!</t>
  </si>
  <si>
    <t>970-1150</t>
  </si>
  <si>
    <t>!St. John's College!</t>
  </si>
  <si>
    <t>1240-1440</t>
  </si>
  <si>
    <t>!St. John's University!</t>
  </si>
  <si>
    <t>!St. Lawrence University!</t>
  </si>
  <si>
    <t>!St. Mary's College of Maryland!</t>
  </si>
  <si>
    <t>!St. Olaf College!</t>
  </si>
  <si>
    <t>!Sweet Briar College!</t>
  </si>
  <si>
    <t>1020-1250</t>
  </si>
  <si>
    <t>!Thomas Aquinas College!</t>
  </si>
  <si>
    <t>!Transylvania University!</t>
  </si>
  <si>
    <t>!University of Puget Sound!</t>
  </si>
  <si>
    <t>!Ursinus College!</t>
  </si>
  <si>
    <t>1090-1290</t>
  </si>
  <si>
    <t>!Virginia Military Institute!</t>
  </si>
  <si>
    <t>1040-1210</t>
  </si>
  <si>
    <t>!Washington and Jefferson Col.!</t>
  </si>
  <si>
    <t>990-1200</t>
  </si>
  <si>
    <t>!Wells College!</t>
  </si>
  <si>
    <t>1040-1230</t>
  </si>
  <si>
    <t>!Wheaton College!</t>
  </si>
  <si>
    <t>1220-1420</t>
  </si>
  <si>
    <t>!Willamette University!</t>
  </si>
  <si>
    <t>1100-1310</t>
  </si>
  <si>
    <t>!Wittenberg University!</t>
  </si>
  <si>
    <t>24-28</t>
  </si>
  <si>
    <t>!Wofford College!</t>
  </si>
  <si>
    <t>1060-1333</t>
  </si>
  <si>
    <t>!Adrian College!</t>
  </si>
  <si>
    <t>18-23</t>
  </si>
  <si>
    <t>!Albright College!</t>
  </si>
  <si>
    <t>900-1130</t>
  </si>
  <si>
    <t>!Antioch College!</t>
  </si>
  <si>
    <t>1010-1300</t>
  </si>
  <si>
    <t>!Bethany College!</t>
  </si>
  <si>
    <t>(WV)</t>
  </si>
  <si>
    <t>890-1150</t>
  </si>
  <si>
    <t>!Chatham College!</t>
  </si>
  <si>
    <t>950-1200</t>
  </si>
  <si>
    <t>!College of the Atlantic!</t>
  </si>
  <si>
    <t>!Concordia College--Moorhead!</t>
  </si>
  <si>
    <t>21-27</t>
  </si>
  <si>
    <t>!Cornell College!</t>
  </si>
  <si>
    <t>!Eckerd College!</t>
  </si>
  <si>
    <t>(FL)</t>
  </si>
  <si>
    <t>1040-1270</t>
  </si>
  <si>
    <t>!Emory and Henry College!</t>
  </si>
  <si>
    <t>856-1241</t>
  </si>
  <si>
    <t>!Erskine College!</t>
  </si>
  <si>
    <t>990-1230</t>
  </si>
  <si>
    <t>!Evergreen State College!</t>
  </si>
  <si>
    <t>1020-1220</t>
  </si>
  <si>
    <t>!Fisk University!</t>
  </si>
  <si>
    <t>!Georgetown College!</t>
  </si>
  <si>
    <t>!Gordon College!</t>
  </si>
  <si>
    <t>!Goshen College!</t>
  </si>
  <si>
    <t>950-1240</t>
  </si>
  <si>
    <t>!Guilford College!</t>
  </si>
  <si>
    <t>1000-1270</t>
  </si>
  <si>
    <t>!Hartwick College!</t>
  </si>
  <si>
    <t>!Hiram College!</t>
  </si>
  <si>
    <t>!Houghton College!</t>
  </si>
  <si>
    <t>!Lycoming College!</t>
  </si>
  <si>
    <t>950-1180</t>
  </si>
  <si>
    <t>!Lyon College!</t>
  </si>
  <si>
    <t>!Marlboro College!</t>
  </si>
  <si>
    <t>!Mary Washington College!</t>
  </si>
  <si>
    <t>!Moravian College!</t>
  </si>
  <si>
    <t>1080-1220</t>
  </si>
  <si>
    <t>!Morehouse College!</t>
  </si>
  <si>
    <t>910-1360</t>
  </si>
  <si>
    <t>!Nebraska Wesleyan University!</t>
  </si>
  <si>
    <t>!Oglethorpe University!</t>
  </si>
  <si>
    <t>!Roanoke College!</t>
  </si>
  <si>
    <t>1000-1200</t>
  </si>
  <si>
    <t>!Rosemont College!</t>
  </si>
  <si>
    <t>870-1130</t>
  </si>
  <si>
    <t>!Salem College!</t>
  </si>
  <si>
    <t>950-1230</t>
  </si>
  <si>
    <t>!Siena College!</t>
  </si>
  <si>
    <t>1020-1210</t>
  </si>
  <si>
    <t>!St. Anselm College!</t>
  </si>
  <si>
    <t>(NH)</t>
  </si>
  <si>
    <t>1010-1200</t>
  </si>
  <si>
    <t>!Stephens College!</t>
  </si>
  <si>
    <t>(MO)</t>
  </si>
  <si>
    <t>20-26</t>
  </si>
  <si>
    <t>(NM)</t>
  </si>
  <si>
    <t>1210-1400</t>
  </si>
  <si>
    <t>!St. Vincent College!</t>
  </si>
  <si>
    <t>950-1210</t>
  </si>
  <si>
    <t>!Susquehanna University!</t>
  </si>
  <si>
    <t>!University of Dallas!</t>
  </si>
  <si>
    <t>1090-1330</t>
  </si>
  <si>
    <t>!University of Minnesota--Morris!</t>
  </si>
  <si>
    <t>!U. of North Carolina--Asheville!</t>
  </si>
  <si>
    <t>1040-1260</t>
  </si>
  <si>
    <t>!Washington College!</t>
  </si>
  <si>
    <t>990-1220</t>
  </si>
  <si>
    <t>!Wesleyan College!</t>
  </si>
  <si>
    <t>1020-1270</t>
  </si>
  <si>
    <t>!Western Maryland College!</t>
  </si>
  <si>
    <t>!Westminster College!</t>
  </si>
  <si>
    <t>997-1190</t>
  </si>
  <si>
    <t>!Westmont College!</t>
  </si>
  <si>
    <t>1100-1280</t>
  </si>
  <si>
    <t>!Whittier College!</t>
  </si>
  <si>
    <t>950-1190</t>
  </si>
  <si>
    <t>!William Jewell College!</t>
  </si>
  <si>
    <t>!Albertson College!</t>
  </si>
  <si>
    <t>(ID)</t>
  </si>
  <si>
    <t>!Arkansas Baptist College!</t>
  </si>
  <si>
    <t>!Barber Scotia College!</t>
  </si>
  <si>
    <t>!Bennett College!</t>
  </si>
  <si>
    <t>!Bethel College!</t>
  </si>
  <si>
    <t>17-23</t>
  </si>
  <si>
    <t>!Blackburn College!</t>
  </si>
  <si>
    <t>19-23</t>
  </si>
  <si>
    <t>!Bridgewater College!</t>
  </si>
  <si>
    <t>905-1130</t>
  </si>
  <si>
    <t>!Burlington College!</t>
  </si>
  <si>
    <t>!Christendom College!</t>
  </si>
  <si>
    <t>1080-1320</t>
  </si>
  <si>
    <t>!Christian Heritage College!</t>
  </si>
  <si>
    <t>!Christopher Newport Univ.!</t>
  </si>
  <si>
    <t>980-1160</t>
  </si>
  <si>
    <t>!Coastal Carolina University!</t>
  </si>
  <si>
    <t>930-1100</t>
  </si>
  <si>
    <t>!Eastern Mennonite University!</t>
  </si>
  <si>
    <t>920-1210</t>
  </si>
  <si>
    <t>!Fort Lewis College!</t>
  </si>
  <si>
    <t>(CO)</t>
  </si>
  <si>
    <t>17-22</t>
  </si>
  <si>
    <t>!Franklin Pierce College!</t>
  </si>
  <si>
    <t>870-1070</t>
  </si>
  <si>
    <t>!Greensboro College!</t>
  </si>
  <si>
    <t>850-1070</t>
  </si>
  <si>
    <t>!Hastings College!</t>
  </si>
  <si>
    <t>(NE)</t>
  </si>
  <si>
    <t>!Huntingdon College!</t>
  </si>
  <si>
    <t>!Judson College!</t>
  </si>
  <si>
    <t>19-26</t>
  </si>
  <si>
    <t>!King College!</t>
  </si>
  <si>
    <t>20-25</t>
  </si>
  <si>
    <t>!Lane College!</t>
  </si>
  <si>
    <t>17-21</t>
  </si>
  <si>
    <t>!Lees-McRae College!</t>
  </si>
  <si>
    <t>761-1166</t>
  </si>
  <si>
    <t>!Lindsey Wilson College!</t>
  </si>
  <si>
    <t>16-21</t>
  </si>
  <si>
    <t>!Long Island U.--Southampton Col.!</t>
  </si>
  <si>
    <t>960-1140</t>
  </si>
  <si>
    <t>!Marymount Manhattan College!</t>
  </si>
  <si>
    <t>830-1150</t>
  </si>
  <si>
    <t>!Massachusetts Col. of Liberal Arts!</t>
  </si>
  <si>
    <t>933-1160</t>
  </si>
  <si>
    <t>!Mesa State College!</t>
  </si>
  <si>
    <t>!Monmouth College!</t>
  </si>
  <si>
    <t>!Mount St. Clare College!</t>
  </si>
  <si>
    <t>!Muskingum College!</t>
  </si>
  <si>
    <t>!Olivet College!</t>
  </si>
  <si>
    <t>!Paine College!</t>
  </si>
  <si>
    <t>700-900</t>
  </si>
  <si>
    <t>!Pine Manor College!</t>
  </si>
  <si>
    <t>!Richard Stockton Col. of N.J.!</t>
  </si>
  <si>
    <t>1020-1170</t>
  </si>
  <si>
    <t>!Schreiner University!</t>
  </si>
  <si>
    <t>890-1110</t>
  </si>
  <si>
    <t>!Seton Hill College!</t>
  </si>
  <si>
    <t>!Shawnee State University!</t>
  </si>
  <si>
    <t>!St. Andrews Presbyterian Col.!</t>
  </si>
  <si>
    <t>760-1293</t>
  </si>
  <si>
    <t>!St. Augustine's College!</t>
  </si>
  <si>
    <t>630-900</t>
  </si>
  <si>
    <t>!Talladega College!</t>
  </si>
  <si>
    <t>15-20</t>
  </si>
  <si>
    <t>!Texas A&amp;M Univ.--Galveston!</t>
  </si>
  <si>
    <t>1082-1106</t>
  </si>
  <si>
    <t>!Tougaloo College!</t>
  </si>
  <si>
    <t>!University of Hawaii--Hilo!</t>
  </si>
  <si>
    <t>860-1090</t>
  </si>
  <si>
    <t>!Univ. of Maine--Presque Isle!</t>
  </si>
  <si>
    <t>810-1020</t>
  </si>
  <si>
    <t>!Univ. of Pittsburgh--Bradford!</t>
  </si>
  <si>
    <t>900-1110</t>
  </si>
  <si>
    <t>!Univ. of Pittsburgh--Greensburg!</t>
  </si>
  <si>
    <t>900-1120</t>
  </si>
  <si>
    <t>!University of Virginia--Wise!</t>
  </si>
  <si>
    <t>!Virginia Union University!</t>
  </si>
  <si>
    <t>!Virginia Wesleyan College!</t>
  </si>
  <si>
    <t>870-1090</t>
  </si>
  <si>
    <t>!Warner Pacific College!</t>
  </si>
  <si>
    <t>!Western State College of Colorado!</t>
  </si>
  <si>
    <t>!West Virginia Wesleyan College!</t>
  </si>
  <si>
    <t>940-1170</t>
  </si>
  <si>
    <t>Amherst College</t>
  </si>
  <si>
    <t>1320-1510</t>
  </si>
  <si>
    <t>Swarthmore College</t>
  </si>
  <si>
    <t>1360-1530</t>
  </si>
  <si>
    <t>Williams College</t>
  </si>
  <si>
    <t>Wellesley College</t>
  </si>
  <si>
    <t>1250-1440</t>
  </si>
  <si>
    <t>Carleton College</t>
  </si>
  <si>
    <t>1280-1460</t>
  </si>
  <si>
    <t>Pomona College</t>
  </si>
  <si>
    <t>1360-1520</t>
  </si>
  <si>
    <t>Bowdoin College</t>
  </si>
  <si>
    <t>1280-1440</t>
  </si>
  <si>
    <t>Middlebury College</t>
  </si>
  <si>
    <t>1340-1470</t>
  </si>
  <si>
    <t>Davidson College</t>
  </si>
  <si>
    <t>1235-1410</t>
  </si>
  <si>
    <t>Haverford College</t>
  </si>
  <si>
    <t>1280-1450</t>
  </si>
  <si>
    <t>Wesleyan University</t>
  </si>
  <si>
    <t>1270-1460</t>
  </si>
  <si>
    <t>Grinnell College</t>
  </si>
  <si>
    <t>Claremont McKenna College</t>
  </si>
  <si>
    <t>1310-1480</t>
  </si>
  <si>
    <t>Smith College</t>
  </si>
  <si>
    <t>1160-1370</t>
  </si>
  <si>
    <t>Harvey Mudd College</t>
  </si>
  <si>
    <t>1390-1540</t>
  </si>
  <si>
    <t>Vassar College</t>
  </si>
  <si>
    <t>1280-1430</t>
  </si>
  <si>
    <t>Washington and Lee University</t>
  </si>
  <si>
    <t>1270-1420</t>
  </si>
  <si>
    <t>Colby College</t>
  </si>
  <si>
    <t>Colgate University</t>
  </si>
  <si>
    <t>1240-1400</t>
  </si>
  <si>
    <t>Hamilton College</t>
  </si>
  <si>
    <t>1200-1370</t>
  </si>
  <si>
    <t>Bryn Mawr College</t>
  </si>
  <si>
    <t>1210-1380</t>
  </si>
  <si>
    <t>Bates College</t>
  </si>
  <si>
    <t>1270-1400</t>
  </si>
  <si>
    <t>Mount Holyoke College</t>
  </si>
  <si>
    <t>Oberlin College</t>
  </si>
  <si>
    <t>Trinity College</t>
  </si>
  <si>
    <t>1190-1360</t>
  </si>
  <si>
    <t>College of the Holy Cross</t>
  </si>
  <si>
    <t>1140-1320</t>
  </si>
  <si>
    <t>Macalester College</t>
  </si>
  <si>
    <t>Barnard College</t>
  </si>
  <si>
    <t>Bucknell University</t>
  </si>
  <si>
    <t>Colorado College</t>
  </si>
  <si>
    <t>Connecticut College</t>
  </si>
  <si>
    <t>24-32</t>
  </si>
  <si>
    <t>Kenyon College</t>
  </si>
  <si>
    <t>1180-1380</t>
  </si>
  <si>
    <t>Lafayette College</t>
  </si>
  <si>
    <t>Scripps College</t>
  </si>
  <si>
    <t>University of the South</t>
  </si>
  <si>
    <t>Bard College</t>
  </si>
  <si>
    <t>1240-1410</t>
  </si>
  <si>
    <t>Franklin and Marshall College</t>
  </si>
  <si>
    <t>Union College</t>
  </si>
  <si>
    <t>DePauw University</t>
  </si>
  <si>
    <t>1100-1290</t>
  </si>
  <si>
    <t>Whitman College</t>
  </si>
  <si>
    <t>Furman University</t>
  </si>
  <si>
    <t>1180-1370</t>
  </si>
  <si>
    <t>Rhodes College</t>
  </si>
  <si>
    <t>Skidmore College</t>
  </si>
  <si>
    <t>Centre College</t>
  </si>
  <si>
    <t>25-29</t>
  </si>
  <si>
    <t>Dickinson College</t>
  </si>
  <si>
    <t>Gettysburg College</t>
  </si>
  <si>
    <t>1150-1310</t>
  </si>
  <si>
    <t>Occidental College</t>
  </si>
  <si>
    <t>1100-1300</t>
  </si>
  <si>
    <t>Wabash College</t>
  </si>
  <si>
    <t>1096-1300</t>
  </si>
  <si>
    <t>Sarah Lawrence College</t>
  </si>
  <si>
    <t>Illinois Wesleyan University</t>
  </si>
  <si>
    <t>Lawrence University</t>
  </si>
  <si>
    <t>Willamette University</t>
  </si>
  <si>
    <t>1140-1300</t>
  </si>
  <si>
    <t>Agnes Scott College</t>
  </si>
  <si>
    <t>1070-1300</t>
  </si>
  <si>
    <t>Albion College</t>
  </si>
  <si>
    <t>Allegheny College</t>
  </si>
  <si>
    <t>Alma College</t>
  </si>
  <si>
    <t>Augustana College</t>
  </si>
  <si>
    <t>Austin College</t>
  </si>
  <si>
    <t>Beloit College</t>
  </si>
  <si>
    <t>1120-1340</t>
  </si>
  <si>
    <t>Bennington College</t>
  </si>
  <si>
    <t>Birmingham-Southern College</t>
  </si>
  <si>
    <t>Coe College</t>
  </si>
  <si>
    <t>College of St. Benedict</t>
  </si>
  <si>
    <t>College of Wooster</t>
  </si>
  <si>
    <t>Cornell College</t>
  </si>
  <si>
    <t>Denison University</t>
  </si>
  <si>
    <t>1110-1310</t>
  </si>
  <si>
    <t>Drew University</t>
  </si>
  <si>
    <t>1100-1320</t>
  </si>
  <si>
    <t>Earlham College</t>
  </si>
  <si>
    <t>1080-1330</t>
  </si>
  <si>
    <t>Goucher College</t>
  </si>
  <si>
    <t>Gustavus Adolphus College</t>
  </si>
  <si>
    <t>Hampshire College</t>
  </si>
  <si>
    <t>Hanover College</t>
  </si>
  <si>
    <t>Hendrix College</t>
  </si>
  <si>
    <t>Hillsdale College</t>
  </si>
  <si>
    <t>Hobart and William Smith Col.</t>
  </si>
  <si>
    <t>1070-1240</t>
  </si>
  <si>
    <t>Hollins University</t>
  </si>
  <si>
    <t>1000-1260</t>
  </si>
  <si>
    <t>Hope College</t>
  </si>
  <si>
    <t>Juniata College</t>
  </si>
  <si>
    <t>1060-1250</t>
  </si>
  <si>
    <t>Kalamazoo College</t>
  </si>
  <si>
    <t>26-31</t>
  </si>
  <si>
    <t>Knox College</t>
  </si>
  <si>
    <t>Lake Forest College</t>
  </si>
  <si>
    <t>Lewis and Clark College</t>
  </si>
  <si>
    <t>Luther College</t>
  </si>
  <si>
    <t>Millsaps College</t>
  </si>
  <si>
    <t>Mills College</t>
  </si>
  <si>
    <t>1010-1270</t>
  </si>
  <si>
    <t>Muhlenberg College</t>
  </si>
  <si>
    <t>1104-1284</t>
  </si>
  <si>
    <t>Ohio Wesleyan University</t>
  </si>
  <si>
    <t>Pitzer College</t>
  </si>
  <si>
    <t>Presbyterian College</t>
  </si>
  <si>
    <t>1040-1200</t>
  </si>
  <si>
    <t>Principia College</t>
  </si>
  <si>
    <t>Randolph-Macon Woman's College</t>
  </si>
  <si>
    <t>1050-1290</t>
  </si>
  <si>
    <t>Reed College</t>
  </si>
  <si>
    <t>Southwestern University</t>
  </si>
  <si>
    <t>Spelman College</t>
  </si>
  <si>
    <t>990-1170</t>
  </si>
  <si>
    <t>St. John's University</t>
  </si>
  <si>
    <t>St. Lawrence University</t>
  </si>
  <si>
    <t>St. Mary's College of Maryland</t>
  </si>
  <si>
    <t>1120-1330</t>
  </si>
  <si>
    <t>St. Olaf College</t>
  </si>
  <si>
    <t>Sweet Briar College</t>
  </si>
  <si>
    <t>995-1235</t>
  </si>
  <si>
    <t>Thomas Aquinas College</t>
  </si>
  <si>
    <t>1170-1340</t>
  </si>
  <si>
    <t>Transylvania University</t>
  </si>
  <si>
    <t>University of Puget Sound</t>
  </si>
  <si>
    <t>Ursinus College</t>
  </si>
  <si>
    <t>Virginia Military Institute</t>
  </si>
  <si>
    <t>1040-1220</t>
  </si>
  <si>
    <t>Washington and Jefferson Col.</t>
  </si>
  <si>
    <t>Washington College</t>
  </si>
  <si>
    <t>Wells College</t>
  </si>
  <si>
    <t>1010-1220</t>
  </si>
  <si>
    <t>Westminster College</t>
  </si>
  <si>
    <t>970-1177</t>
  </si>
  <si>
    <t>Wheaton College</t>
  </si>
  <si>
    <t>1220-1410</t>
  </si>
  <si>
    <t>Wittenberg University</t>
  </si>
  <si>
    <t>Wofford College</t>
  </si>
  <si>
    <t>1120-1310</t>
  </si>
  <si>
    <t>Albertson College</t>
  </si>
  <si>
    <t>Albright College</t>
  </si>
  <si>
    <t>910-1120</t>
  </si>
  <si>
    <t>Antioch College</t>
  </si>
  <si>
    <t>Bethany College</t>
  </si>
  <si>
    <t>900-1140</t>
  </si>
  <si>
    <t>Chatham College</t>
  </si>
  <si>
    <t>Concordia College--Moorhead</t>
  </si>
  <si>
    <t>Eckerd College</t>
  </si>
  <si>
    <t>Emory and Henry College</t>
  </si>
  <si>
    <t>888-1148</t>
  </si>
  <si>
    <t>Erskine College</t>
  </si>
  <si>
    <t>Fisk University</t>
  </si>
  <si>
    <t>Georgetown College</t>
  </si>
  <si>
    <t>Gordon College</t>
  </si>
  <si>
    <t>Goshen College</t>
  </si>
  <si>
    <t>970-1280</t>
  </si>
  <si>
    <t>Guilford College</t>
  </si>
  <si>
    <t>Hampden-Sydney College</t>
  </si>
  <si>
    <t>1010-1230</t>
  </si>
  <si>
    <t>Hartwick College</t>
  </si>
  <si>
    <t>Hiram College</t>
  </si>
  <si>
    <t>20-27</t>
  </si>
  <si>
    <t>Houghton College</t>
  </si>
  <si>
    <t>1040-1290</t>
  </si>
  <si>
    <t>Huntingdon College</t>
  </si>
  <si>
    <t>Lycoming College</t>
  </si>
  <si>
    <t>960-1190</t>
  </si>
  <si>
    <t>Lyon College</t>
  </si>
  <si>
    <t>Marlboro College</t>
  </si>
  <si>
    <t>Mary Washington College</t>
  </si>
  <si>
    <t>1120-1290</t>
  </si>
  <si>
    <t>McDaniel College</t>
  </si>
  <si>
    <t>Monmouth College</t>
  </si>
  <si>
    <t>Moravian College</t>
  </si>
  <si>
    <t>1030-1250</t>
  </si>
  <si>
    <t>Morehouse College</t>
  </si>
  <si>
    <t>940-1360</t>
  </si>
  <si>
    <t>Nebraska Wesleyan University</t>
  </si>
  <si>
    <t>Oglethorpe University</t>
  </si>
  <si>
    <t>1100-1330</t>
  </si>
  <si>
    <t>Randolph-Macon College</t>
  </si>
  <si>
    <t>Ripon College</t>
  </si>
  <si>
    <t>Roanoke College</t>
  </si>
  <si>
    <t>Rosemont College</t>
  </si>
  <si>
    <t>920-1190</t>
  </si>
  <si>
    <t>Salem College</t>
  </si>
  <si>
    <t>980-1210</t>
  </si>
  <si>
    <t>Siena College</t>
  </si>
  <si>
    <t>St. Anselm College</t>
  </si>
  <si>
    <t>St. John's College</t>
  </si>
  <si>
    <t>1200-1300</t>
  </si>
  <si>
    <t>St. Vincent College</t>
  </si>
  <si>
    <t>Susquehanna University</t>
  </si>
  <si>
    <t>University of Dallas</t>
  </si>
  <si>
    <t>University of Judaism</t>
  </si>
  <si>
    <t>1035-1305</t>
  </si>
  <si>
    <t>University of Minnesota--Morris</t>
  </si>
  <si>
    <t>U. of North Carolina--Asheville</t>
  </si>
  <si>
    <t>1050-1260</t>
  </si>
  <si>
    <t>Wesleyan College</t>
  </si>
  <si>
    <t>Westmont College</t>
  </si>
  <si>
    <t>1110-1300</t>
  </si>
  <si>
    <t>Whittier College</t>
  </si>
  <si>
    <t>William Jewell College</t>
  </si>
  <si>
    <t>Adrian College</t>
  </si>
  <si>
    <t>19-25</t>
  </si>
  <si>
    <t>Arkansas Baptist College</t>
  </si>
  <si>
    <t>Barber Scotia College</t>
  </si>
  <si>
    <t>689</t>
  </si>
  <si>
    <t>Bennett College</t>
  </si>
  <si>
    <t>764</t>
  </si>
  <si>
    <t>Bethel College</t>
  </si>
  <si>
    <t>9-28</t>
  </si>
  <si>
    <t>Blackburn College</t>
  </si>
  <si>
    <t>20-24</t>
  </si>
  <si>
    <t>Bridgewater College</t>
  </si>
  <si>
    <t>920-1160</t>
  </si>
  <si>
    <t>Burlington College</t>
  </si>
  <si>
    <t>Christendom College</t>
  </si>
  <si>
    <t>1110-1350</t>
  </si>
  <si>
    <t>Christian Heritage College</t>
  </si>
  <si>
    <t>1005</t>
  </si>
  <si>
    <t>Christopher Newport Univ.</t>
  </si>
  <si>
    <t>1040-1205</t>
  </si>
  <si>
    <t>Coastal Carolina University</t>
  </si>
  <si>
    <t>940-1120</t>
  </si>
  <si>
    <t>College of the Atlantic</t>
  </si>
  <si>
    <t>1223</t>
  </si>
  <si>
    <t>Eastern Mennonite University</t>
  </si>
  <si>
    <t>910-1230</t>
  </si>
  <si>
    <t>Evergreen State College</t>
  </si>
  <si>
    <t>Fort Lewis College</t>
  </si>
  <si>
    <t>Franklin Pierce College</t>
  </si>
  <si>
    <t>840-1050</t>
  </si>
  <si>
    <t>Greensboro College</t>
  </si>
  <si>
    <t>830-1060</t>
  </si>
  <si>
    <t>Hastings College</t>
  </si>
  <si>
    <t>Judson College</t>
  </si>
  <si>
    <t>King College</t>
  </si>
  <si>
    <t>980-1240</t>
  </si>
  <si>
    <t>Lane College</t>
  </si>
  <si>
    <t>Lees-McRae College</t>
  </si>
  <si>
    <t>Lindsey Wilson College</t>
  </si>
  <si>
    <t>16-22</t>
  </si>
  <si>
    <t>Long Island U.--Southampton Col.</t>
  </si>
  <si>
    <t>876-1302</t>
  </si>
  <si>
    <t>Marymount Manhattan College</t>
  </si>
  <si>
    <t>870-1150</t>
  </si>
  <si>
    <t>Massachusetts Col. of Liberal Arts</t>
  </si>
  <si>
    <t>950-1127</t>
  </si>
  <si>
    <t>Mesa State College</t>
  </si>
  <si>
    <t>Mount St. Clare College</t>
  </si>
  <si>
    <t>Muskingum College</t>
  </si>
  <si>
    <t>Olivet College</t>
  </si>
  <si>
    <t>18-25</t>
  </si>
  <si>
    <t>Paine College</t>
  </si>
  <si>
    <t>680-870</t>
  </si>
  <si>
    <t>Pine Manor College</t>
  </si>
  <si>
    <t>20</t>
  </si>
  <si>
    <t>Richard Stockton Col. of N.J.</t>
  </si>
  <si>
    <t>1010-1180</t>
  </si>
  <si>
    <t>Schreiner University</t>
  </si>
  <si>
    <t>870-1140</t>
  </si>
  <si>
    <t>Seton Hill College</t>
  </si>
  <si>
    <t>870-1080</t>
  </si>
  <si>
    <t>Shawnee State University</t>
  </si>
  <si>
    <t>St. Andrews Presbyterian Col.</t>
  </si>
  <si>
    <t>860-1120</t>
  </si>
  <si>
    <t>St. Augustine's College</t>
  </si>
  <si>
    <t>620-1350</t>
  </si>
  <si>
    <t>Stephens College</t>
  </si>
  <si>
    <t>Talladega College</t>
  </si>
  <si>
    <t>Texas A&amp;M Univ.--Galveston</t>
  </si>
  <si>
    <t>1096-1112</t>
  </si>
  <si>
    <t>Tougaloo College</t>
  </si>
  <si>
    <t>18</t>
  </si>
  <si>
    <t>University of Hawaii--Hilo</t>
  </si>
  <si>
    <t>880-1110</t>
  </si>
  <si>
    <t>Univ. of Maine--Presque Isle</t>
  </si>
  <si>
    <t>Univ. of Pittsburgh--Bradford</t>
  </si>
  <si>
    <t>900-1100</t>
  </si>
  <si>
    <t>Univ. of Pittsburgh--Greensburg</t>
  </si>
  <si>
    <t>920-1100</t>
  </si>
  <si>
    <t>University of Virginia--Wise</t>
  </si>
  <si>
    <t>840-1060</t>
  </si>
  <si>
    <t>Virginia Union University</t>
  </si>
  <si>
    <t>724</t>
  </si>
  <si>
    <t>Virginia Wesleyan College</t>
  </si>
  <si>
    <t>880-1080</t>
  </si>
  <si>
    <t>Warner Pacific College</t>
  </si>
  <si>
    <t>26</t>
  </si>
  <si>
    <t>Western State College of Colorado</t>
  </si>
  <si>
    <t>19-24</t>
  </si>
  <si>
    <t>West Virginia Wesleyan College</t>
  </si>
  <si>
    <t>920-1130</t>
  </si>
  <si>
    <t>Rank</t>
  </si>
  <si>
    <t>Public/ Private</t>
  </si>
  <si>
    <t>New Category</t>
  </si>
  <si>
    <t>Average Peer Assessment Score</t>
  </si>
  <si>
    <t>Average Freshman Retention Rank</t>
  </si>
  <si>
    <t>Predicted Graduation Rate</t>
  </si>
  <si>
    <t>Actual Graduation Rate</t>
  </si>
  <si>
    <t>Over/Underperformance</t>
  </si>
  <si>
    <t>% of Classes under 20</t>
  </si>
  <si>
    <t>% of Classes with 50 or more students</t>
  </si>
  <si>
    <t>% of faculty that are full-time</t>
  </si>
  <si>
    <t>SAT/ACT 25th-75th percentile</t>
  </si>
  <si>
    <t>Freshmen in top 10% of HS class</t>
  </si>
  <si>
    <t>1310-1540</t>
  </si>
  <si>
    <t>1350-1530</t>
  </si>
  <si>
    <t>1370-1510</t>
  </si>
  <si>
    <t>1250-1430</t>
  </si>
  <si>
    <t>1350-1490</t>
  </si>
  <si>
    <t>1290-1470</t>
  </si>
  <si>
    <t>1230-1420</t>
  </si>
  <si>
    <t>1260-1410</t>
  </si>
  <si>
    <t>1370-1540</t>
  </si>
  <si>
    <t>1190-1380</t>
  </si>
  <si>
    <t>1240-1450</t>
  </si>
  <si>
    <t>1210-1370</t>
  </si>
  <si>
    <t>1160-1320</t>
  </si>
  <si>
    <t>1180-1340</t>
  </si>
  <si>
    <t>1214-1369</t>
  </si>
  <si>
    <t>13/1</t>
  </si>
  <si>
    <t>1170-1310</t>
  </si>
  <si>
    <t>1140-1360</t>
  </si>
  <si>
    <t>1110-1330</t>
  </si>
  <si>
    <t>1090-1275</t>
  </si>
  <si>
    <t>24-30</t>
  </si>
  <si>
    <t>1080-1340</t>
  </si>
  <si>
    <t>980-1260</t>
  </si>
  <si>
    <t>1080-1250</t>
  </si>
  <si>
    <t>1110-1290</t>
  </si>
  <si>
    <t>1130-1340</t>
  </si>
  <si>
    <t>1160-1355</t>
  </si>
  <si>
    <t>14/1</t>
  </si>
  <si>
    <t>1050-1320</t>
  </si>
  <si>
    <t>1000-1210</t>
  </si>
  <si>
    <t>1080-1300</t>
  </si>
  <si>
    <t>1030-1240</t>
  </si>
  <si>
    <t>970-1200</t>
  </si>
  <si>
    <t>1020-1240</t>
  </si>
  <si>
    <t>840-1244</t>
  </si>
  <si>
    <t>1000-1250</t>
  </si>
  <si>
    <t>1010-1320</t>
  </si>
  <si>
    <t>990-1260</t>
  </si>
  <si>
    <t>1050-1270</t>
  </si>
  <si>
    <t>970-1190</t>
  </si>
  <si>
    <t>22-26</t>
  </si>
  <si>
    <t>940-1220</t>
  </si>
  <si>
    <t>980-1250</t>
  </si>
  <si>
    <t>1030-1200</t>
  </si>
  <si>
    <t>968-1210</t>
  </si>
  <si>
    <t>1040-1310</t>
  </si>
  <si>
    <t>1050-1305</t>
  </si>
  <si>
    <t>980-1220</t>
  </si>
  <si>
    <t>960-1170</t>
  </si>
  <si>
    <t>980-1190</t>
  </si>
  <si>
    <t>600-800</t>
  </si>
  <si>
    <t>808</t>
  </si>
  <si>
    <t>940-1180</t>
  </si>
  <si>
    <t>11-34</t>
  </si>
  <si>
    <t>21-25</t>
  </si>
  <si>
    <t>880-1120</t>
  </si>
  <si>
    <t>1140-1340</t>
  </si>
  <si>
    <t>950-1130</t>
  </si>
  <si>
    <t>1000-1240</t>
  </si>
  <si>
    <t>890-1095</t>
  </si>
  <si>
    <t>830-1070</t>
  </si>
  <si>
    <t>1030-1230</t>
  </si>
  <si>
    <t>790-1140</t>
  </si>
  <si>
    <t>970-1180</t>
  </si>
  <si>
    <t>930-1140</t>
  </si>
  <si>
    <t>920-1150</t>
  </si>
  <si>
    <t>National Hispanic University</t>
  </si>
  <si>
    <t>680-880</t>
  </si>
  <si>
    <t>1020-1190</t>
  </si>
  <si>
    <t>850-1090</t>
  </si>
  <si>
    <t>Seton Hill University</t>
  </si>
  <si>
    <t>810-1206</t>
  </si>
  <si>
    <t>470-1360</t>
  </si>
  <si>
    <t>978-1261</t>
  </si>
  <si>
    <t>The Franciscan University</t>
  </si>
  <si>
    <t>16-18</t>
  </si>
  <si>
    <t>810-1040</t>
  </si>
  <si>
    <t>960-1120</t>
  </si>
  <si>
    <t>860-1080</t>
  </si>
  <si>
    <t>NA</t>
  </si>
  <si>
    <t>Alumni Giving Score (65 pt scale)</t>
  </si>
  <si>
    <t>Selectivity Score (out of 100)</t>
  </si>
  <si>
    <t>Acceptance Rate Score Value (85 pt scale)</t>
  </si>
  <si>
    <t>HS Rank Score Value</t>
  </si>
  <si>
    <t>SAT Score Value</t>
  </si>
  <si>
    <t>Mean SAT Score</t>
  </si>
  <si>
    <t>USN Faculty Resources Rank</t>
  </si>
  <si>
    <t>PARTIAL Faculty Resources Score (out of 50)</t>
  </si>
  <si>
    <t>S/F Ratio Score</t>
  </si>
  <si>
    <t>Student/ Faculty Ratio Value</t>
  </si>
  <si>
    <t>Student/ Faculty Ratio</t>
  </si>
  <si>
    <t>% of faculty that are FT Score (60 pt range)</t>
  </si>
  <si>
    <t>% Classes &gt; 50 Score (15 pt Range)</t>
  </si>
  <si>
    <t>% Classes Under 20 Score (75 pt range)</t>
  </si>
  <si>
    <t>Over/ Under- performance</t>
  </si>
  <si>
    <t>USN Grad and Retention Rank</t>
  </si>
  <si>
    <t>GR &amp; Ret Score (out of 100)</t>
  </si>
  <si>
    <t>Grad Rate Score Calc</t>
  </si>
  <si>
    <t>Retention Score Calc</t>
  </si>
  <si>
    <t>School Footnote</t>
  </si>
  <si>
    <t>Final Overall Score</t>
  </si>
  <si>
    <t>Peer Assessment score</t>
  </si>
  <si>
    <t>Graduation and Retention rank</t>
  </si>
  <si>
    <t>Overperformance/Underperformance</t>
  </si>
  <si>
    <t>Faculty Resources rank</t>
  </si>
  <si>
    <t>Percent of Classes under 20</t>
  </si>
  <si>
    <t>Percent of Classes of 50 or more</t>
  </si>
  <si>
    <t>Percent of FTE Faculty that are Full-time</t>
  </si>
  <si>
    <t>Financial Resources rank</t>
  </si>
  <si>
    <t>Alumni Giving rank</t>
  </si>
  <si>
    <t>Average Alumni Giving rate</t>
  </si>
  <si>
    <t>1290-1440</t>
  </si>
  <si>
    <t>1270-1410</t>
  </si>
  <si>
    <t>1205-1390</t>
  </si>
  <si>
    <t>1160-1360</t>
  </si>
  <si>
    <t>1070-1270</t>
  </si>
  <si>
    <t>1230-1400</t>
  </si>
  <si>
    <t>1050-1310</t>
  </si>
  <si>
    <t>1130-1290</t>
  </si>
  <si>
    <t>1320-1540</t>
  </si>
  <si>
    <t>1300-1480</t>
  </si>
  <si>
    <t>1390-1520</t>
  </si>
  <si>
    <t>1290-1450</t>
  </si>
  <si>
    <t>1290-1460</t>
  </si>
  <si>
    <t>1370-1490</t>
  </si>
  <si>
    <t>1300-1450</t>
  </si>
  <si>
    <t>1150-1370</t>
  </si>
  <si>
    <t>1300-1440</t>
  </si>
  <si>
    <t>1370-1550</t>
  </si>
  <si>
    <t>1200-1400</t>
  </si>
  <si>
    <t>1210-1410</t>
  </si>
  <si>
    <t>1230-1370</t>
  </si>
  <si>
    <t>1260-1430</t>
  </si>
  <si>
    <t>1210-1350</t>
  </si>
  <si>
    <t>Sewanee--University of the South</t>
  </si>
  <si>
    <t>1230-1430</t>
  </si>
  <si>
    <t>1070-1285</t>
  </si>
  <si>
    <t>990-1160</t>
  </si>
  <si>
    <t>7/1</t>
  </si>
  <si>
    <t>990-1190</t>
  </si>
  <si>
    <t>1138-1340</t>
  </si>
  <si>
    <t>1010-1260</t>
  </si>
  <si>
    <t>1145-1345</t>
  </si>
  <si>
    <t>1050-1230</t>
  </si>
  <si>
    <t>1193-1368</t>
  </si>
  <si>
    <t>1140-1350</t>
  </si>
  <si>
    <t>990-1240</t>
  </si>
  <si>
    <t>15/1</t>
  </si>
  <si>
    <t>Percent of FTE faculty that are full-time</t>
  </si>
  <si>
    <t>910-1140</t>
  </si>
  <si>
    <t>920-1170</t>
  </si>
  <si>
    <t>930-1235</t>
  </si>
  <si>
    <t>1020-1260</t>
  </si>
  <si>
    <t>922-1135</t>
  </si>
  <si>
    <t>1005-1243</t>
  </si>
  <si>
    <t>1030-1300</t>
  </si>
  <si>
    <t>1030-1210</t>
  </si>
  <si>
    <t>990-1210</t>
  </si>
  <si>
    <t>1100-1340</t>
  </si>
  <si>
    <t>950-1220</t>
  </si>
  <si>
    <t>1260-1440</t>
  </si>
  <si>
    <t>973-1180</t>
  </si>
  <si>
    <t>1060-1230</t>
  </si>
  <si>
    <t>1060-1320</t>
  </si>
  <si>
    <t>1030-1170</t>
  </si>
  <si>
    <t>1060-1270</t>
  </si>
  <si>
    <t>960-1210</t>
  </si>
  <si>
    <t>980-1200</t>
  </si>
  <si>
    <t>970-1210</t>
  </si>
  <si>
    <t>18-24</t>
  </si>
  <si>
    <t>12-17</t>
  </si>
  <si>
    <t>910-1150</t>
  </si>
  <si>
    <t>California State University--Monterey Bay</t>
  </si>
  <si>
    <t>849-1105</t>
  </si>
  <si>
    <t>1130-1330</t>
  </si>
  <si>
    <t>890-1180</t>
  </si>
  <si>
    <t>940-1130</t>
  </si>
  <si>
    <t>1030-1270</t>
  </si>
  <si>
    <t>905-1110</t>
  </si>
  <si>
    <t>19-27</t>
  </si>
  <si>
    <t>1052</t>
  </si>
  <si>
    <t>890-1160</t>
  </si>
  <si>
    <t>930-1160</t>
  </si>
  <si>
    <t>690-890</t>
  </si>
  <si>
    <t>1030-1190</t>
  </si>
  <si>
    <t>850-1110</t>
  </si>
  <si>
    <t>920-1140</t>
  </si>
  <si>
    <t>870-1105</t>
  </si>
  <si>
    <t>660-840</t>
  </si>
  <si>
    <t>981-1261</t>
  </si>
  <si>
    <t>16-17</t>
  </si>
  <si>
    <t>890-1140</t>
  </si>
  <si>
    <t>870-1100</t>
  </si>
  <si>
    <t>590-830</t>
  </si>
  <si>
    <t>New category</t>
  </si>
  <si>
    <t>Overall Score</t>
  </si>
  <si>
    <t>Peer Assessment Score</t>
  </si>
  <si>
    <t>% of Classes with Less than 20 students</t>
  </si>
  <si>
    <t>% of Classes with 50 or more Students</t>
  </si>
  <si>
    <t>% of Faculty who are Full-time</t>
  </si>
  <si>
    <t>Standardized Test Score</t>
  </si>
  <si>
    <t>Freshmen in Top 10% of HS Class</t>
  </si>
  <si>
    <t>+1</t>
  </si>
  <si>
    <t>+7</t>
  </si>
  <si>
    <t>1260-1420</t>
  </si>
  <si>
    <t>-2</t>
  </si>
  <si>
    <t>+13</t>
  </si>
  <si>
    <t>-12</t>
  </si>
  <si>
    <t>-3</t>
  </si>
  <si>
    <t>-1</t>
  </si>
  <si>
    <t>+10</t>
  </si>
  <si>
    <t>1070-1250</t>
  </si>
  <si>
    <t>+8</t>
  </si>
  <si>
    <t>+15</t>
  </si>
  <si>
    <t>-10</t>
  </si>
  <si>
    <t>1200-1360</t>
  </si>
  <si>
    <t>1070-1260</t>
  </si>
  <si>
    <t>-13</t>
  </si>
  <si>
    <t>-6</t>
  </si>
  <si>
    <t>1080-1310</t>
  </si>
  <si>
    <t>+2</t>
  </si>
  <si>
    <t>1330-1520</t>
  </si>
  <si>
    <t>1360-1550</t>
  </si>
  <si>
    <t>-5</t>
  </si>
  <si>
    <t>+4</t>
  </si>
  <si>
    <t>1370-1530</t>
  </si>
  <si>
    <t>1380-1500</t>
  </si>
  <si>
    <t>+5</t>
  </si>
  <si>
    <t>1310-1460</t>
  </si>
  <si>
    <t>1310-1450</t>
  </si>
  <si>
    <t>1290-1490</t>
  </si>
  <si>
    <t>-16</t>
  </si>
  <si>
    <t>1380-1560</t>
  </si>
  <si>
    <t>+11</t>
  </si>
  <si>
    <t>+3</t>
  </si>
  <si>
    <t>1230-1380</t>
  </si>
  <si>
    <t>1180-1350</t>
  </si>
  <si>
    <t>University of Richmond</t>
  </si>
  <si>
    <t>1250-1400</t>
  </si>
  <si>
    <t>+6</t>
  </si>
  <si>
    <t>+12</t>
  </si>
  <si>
    <t>1210-1340</t>
  </si>
  <si>
    <t>1040-1300</t>
  </si>
  <si>
    <t>27-31</t>
  </si>
  <si>
    <t>+9</t>
  </si>
  <si>
    <t>1085-1270</t>
  </si>
  <si>
    <t>-4</t>
  </si>
  <si>
    <t>1150-1360</t>
  </si>
  <si>
    <t>1110-1340</t>
  </si>
  <si>
    <t>+16</t>
  </si>
  <si>
    <t>1030-1255</t>
  </si>
  <si>
    <t>-11</t>
  </si>
  <si>
    <t>1030-1280</t>
  </si>
  <si>
    <t>+18</t>
  </si>
  <si>
    <t>980-1140</t>
  </si>
  <si>
    <t>1100-1230</t>
  </si>
  <si>
    <t>1155-1355</t>
  </si>
  <si>
    <t>1050-1273</t>
  </si>
  <si>
    <t>+20</t>
  </si>
  <si>
    <t>-7</t>
  </si>
  <si>
    <t>1050-1280</t>
  </si>
  <si>
    <t>New College of Florida</t>
  </si>
  <si>
    <t>1220-1390</t>
  </si>
  <si>
    <t>1180-1420</t>
  </si>
  <si>
    <t>1070-1280</t>
  </si>
  <si>
    <t>1045-1240</t>
  </si>
  <si>
    <t>-9</t>
  </si>
  <si>
    <t>+14</t>
  </si>
  <si>
    <t>930-1130</t>
  </si>
  <si>
    <t>-15</t>
  </si>
  <si>
    <t>-8</t>
  </si>
  <si>
    <t>1060-1300</t>
  </si>
  <si>
    <t>940-1150</t>
  </si>
  <si>
    <t>1003-1240</t>
  </si>
  <si>
    <t>+25</t>
  </si>
  <si>
    <t>980-1300</t>
  </si>
  <si>
    <t>1030-1232</t>
  </si>
  <si>
    <t>21-28</t>
  </si>
  <si>
    <t>-21</t>
  </si>
  <si>
    <t>1030-1320</t>
  </si>
  <si>
    <t>-17</t>
  </si>
  <si>
    <t>1040-1280</t>
  </si>
  <si>
    <t>+17</t>
  </si>
  <si>
    <t>1010-1190</t>
  </si>
  <si>
    <t>960-1220</t>
  </si>
  <si>
    <t>Ashford University</t>
  </si>
  <si>
    <t>18-22</t>
  </si>
  <si>
    <t>+23</t>
  </si>
  <si>
    <t>720-920</t>
  </si>
  <si>
    <t>910-1100</t>
  </si>
  <si>
    <t>880-1135</t>
  </si>
  <si>
    <t>900-1170</t>
  </si>
  <si>
    <t>900-1080</t>
  </si>
  <si>
    <t>22-24</t>
  </si>
  <si>
    <t>23</t>
  </si>
  <si>
    <t>925-1150</t>
  </si>
  <si>
    <t>700-890</t>
  </si>
  <si>
    <t>700-930</t>
  </si>
  <si>
    <t>910-1130</t>
  </si>
  <si>
    <t>-18</t>
  </si>
  <si>
    <t>719-1254</t>
  </si>
  <si>
    <t>15-17</t>
  </si>
  <si>
    <t>690-780</t>
  </si>
  <si>
    <t>-23</t>
  </si>
  <si>
    <t>1119-1165</t>
  </si>
  <si>
    <t>900-1150</t>
  </si>
  <si>
    <t>780-1000</t>
  </si>
  <si>
    <t>890-1090</t>
  </si>
  <si>
    <t>585-820</t>
  </si>
  <si>
    <t>1003</t>
  </si>
  <si>
    <t>1350-1560</t>
  </si>
  <si>
    <t>1280-1475</t>
  </si>
  <si>
    <t>1320-1500</t>
  </si>
  <si>
    <t>1320-1470</t>
  </si>
  <si>
    <t>1380-1530</t>
  </si>
  <si>
    <t>1300-1490</t>
  </si>
  <si>
    <t>1340-1450</t>
  </si>
  <si>
    <t>1280-1480</t>
  </si>
  <si>
    <t>1150-1380</t>
  </si>
  <si>
    <t>1280-1410</t>
  </si>
  <si>
    <t>1270-1450</t>
  </si>
  <si>
    <t>1230-1390</t>
  </si>
  <si>
    <t>1200-1320</t>
  </si>
  <si>
    <t>1158-1330</t>
  </si>
  <si>
    <t>1240-1390</t>
  </si>
  <si>
    <t>1200-1390</t>
  </si>
  <si>
    <t>1110-1335</t>
  </si>
  <si>
    <t>1100-1350</t>
  </si>
  <si>
    <t>1090-1280</t>
  </si>
  <si>
    <t>1110-1325</t>
  </si>
  <si>
    <t>23-30</t>
  </si>
  <si>
    <t>1050-1300</t>
  </si>
  <si>
    <t>1080-1270</t>
  </si>
  <si>
    <t>1020-1230</t>
  </si>
  <si>
    <t>930-1150</t>
  </si>
  <si>
    <t>-14</t>
  </si>
  <si>
    <t>960-1260</t>
  </si>
  <si>
    <t>950-1170</t>
  </si>
  <si>
    <t>1020-1310</t>
  </si>
  <si>
    <t>970-1240</t>
  </si>
  <si>
    <t>-19</t>
  </si>
  <si>
    <t>960-1180</t>
  </si>
  <si>
    <t>+35</t>
  </si>
  <si>
    <t>1120-1350</t>
  </si>
  <si>
    <t>-27</t>
  </si>
  <si>
    <t>960-1182</t>
  </si>
  <si>
    <t>950-1193</t>
  </si>
  <si>
    <t>-30</t>
  </si>
  <si>
    <t>720-890</t>
  </si>
  <si>
    <t>960-1150</t>
  </si>
  <si>
    <t>950-1120</t>
  </si>
  <si>
    <t>860-1070</t>
  </si>
  <si>
    <t>-20</t>
  </si>
  <si>
    <t>953-1200</t>
  </si>
  <si>
    <t>730-910</t>
  </si>
  <si>
    <t>720-950</t>
  </si>
  <si>
    <t>San Diego Christian College</t>
  </si>
  <si>
    <t>860-1100</t>
  </si>
  <si>
    <t>850-1060</t>
  </si>
  <si>
    <t>800-890</t>
  </si>
  <si>
    <t>1074-1088</t>
  </si>
  <si>
    <t>880-1190</t>
  </si>
  <si>
    <t>-29</t>
  </si>
  <si>
    <t>780-1030</t>
  </si>
  <si>
    <t>910-1110</t>
  </si>
  <si>
    <t>861-1225</t>
  </si>
  <si>
    <t>14-16</t>
  </si>
  <si>
    <t>890-1130</t>
  </si>
  <si>
    <t>913-1146</t>
  </si>
  <si>
    <t>Non-responder field</t>
  </si>
  <si>
    <t>Changed Category?</t>
  </si>
  <si>
    <t>New School?</t>
  </si>
  <si>
    <t>Difference Between Predicted and Actual Rate</t>
  </si>
  <si>
    <t>Percent of classes under 20</t>
  </si>
  <si>
    <t>Percent of classes of 50 or more</t>
  </si>
  <si>
    <t>Student/faculty Ratio</t>
  </si>
  <si>
    <t>Percent of Faculty who are full time</t>
  </si>
  <si>
    <t>Freshmen in the top 10% of HS class</t>
  </si>
  <si>
    <t>1320-1520</t>
  </si>
  <si>
    <t>1330-1530</t>
  </si>
  <si>
    <t>1320-1530</t>
  </si>
  <si>
    <t>1310-1470</t>
  </si>
  <si>
    <t>1330-1490</t>
  </si>
  <si>
    <t>1270-1480</t>
  </si>
  <si>
    <t>1370-1520</t>
  </si>
  <si>
    <t>1290-1500</t>
  </si>
  <si>
    <t>1250-1460</t>
  </si>
  <si>
    <t>1290-1480</t>
  </si>
  <si>
    <t>1420-1550</t>
  </si>
  <si>
    <t>1300-1470</t>
  </si>
  <si>
    <t>1260-1460</t>
  </si>
  <si>
    <t>1140-1370</t>
  </si>
  <si>
    <t>United States Naval Academy</t>
  </si>
  <si>
    <t>United States Military Academy</t>
  </si>
  <si>
    <t>1200-1420</t>
  </si>
  <si>
    <t>1190-1350</t>
  </si>
  <si>
    <t>1220-1360</t>
  </si>
  <si>
    <t>Percent of Faculty that are full time</t>
  </si>
  <si>
    <t>1070-1273</t>
  </si>
  <si>
    <t>1115-1335</t>
  </si>
  <si>
    <t>1220-1460</t>
  </si>
  <si>
    <t>1085-1310</t>
  </si>
  <si>
    <t>1160-1380</t>
  </si>
  <si>
    <t>1030-1220</t>
  </si>
  <si>
    <t>Berea College</t>
  </si>
  <si>
    <t>1145-1350</t>
  </si>
  <si>
    <t>980-1235</t>
  </si>
  <si>
    <t>1170-1400</t>
  </si>
  <si>
    <t>21-30</t>
  </si>
  <si>
    <t>Randolph College</t>
  </si>
  <si>
    <t>1020-1280</t>
  </si>
  <si>
    <t>St. Mary's College</t>
  </si>
  <si>
    <t>970-1270</t>
  </si>
  <si>
    <t>1090-1270</t>
  </si>
  <si>
    <t>St. Michael's College</t>
  </si>
  <si>
    <t>Stonehill College</t>
  </si>
  <si>
    <t>1090-1250</t>
  </si>
  <si>
    <t>Calvin College</t>
  </si>
  <si>
    <t>Berry College</t>
  </si>
  <si>
    <t>Linfield College</t>
  </si>
  <si>
    <t>980-1180</t>
  </si>
  <si>
    <t>920-1110</t>
  </si>
  <si>
    <t>American Jewish University</t>
  </si>
  <si>
    <t>952-1263</t>
  </si>
  <si>
    <t>Asbury College</t>
  </si>
  <si>
    <t>(KS)</t>
  </si>
  <si>
    <t>Carroll College</t>
  </si>
  <si>
    <t>(MT)</t>
  </si>
  <si>
    <t>Carson-Newman College</t>
  </si>
  <si>
    <t>Cedar Crest College</t>
  </si>
  <si>
    <t>950-1160</t>
  </si>
  <si>
    <t>Centenary College of Louisiana</t>
  </si>
  <si>
    <t>Central College</t>
  </si>
  <si>
    <t>Clarke College</t>
  </si>
  <si>
    <t>1090-1360</t>
  </si>
  <si>
    <t>Dillard University</t>
  </si>
  <si>
    <t>(LA)</t>
  </si>
  <si>
    <t>16-20</t>
  </si>
  <si>
    <t>Doane College</t>
  </si>
  <si>
    <t>1000-1230</t>
  </si>
  <si>
    <t>948-1160</t>
  </si>
  <si>
    <t>Grove City College</t>
  </si>
  <si>
    <t>1165-1388</t>
  </si>
  <si>
    <t>Illinois College</t>
  </si>
  <si>
    <t>950-1140</t>
  </si>
  <si>
    <t>Maryville College</t>
  </si>
  <si>
    <t>Meredith College</t>
  </si>
  <si>
    <t>Merrimack College</t>
  </si>
  <si>
    <t>1050-1170</t>
  </si>
  <si>
    <t>Millikin University</t>
  </si>
  <si>
    <t>Mount Union College</t>
  </si>
  <si>
    <t>Russell Sage College</t>
  </si>
  <si>
    <t>Simpson College</t>
  </si>
  <si>
    <t>St. Norbert College</t>
  </si>
  <si>
    <t>940-1160</t>
  </si>
  <si>
    <t>Warren Wilson College</t>
  </si>
  <si>
    <t>Wartburg College</t>
  </si>
  <si>
    <t>970-1220</t>
  </si>
  <si>
    <t>Wisconsin Lutheran College</t>
  </si>
  <si>
    <t>Albertus Magnus College</t>
  </si>
  <si>
    <t>928</t>
  </si>
  <si>
    <t>Atlantic Union College</t>
  </si>
  <si>
    <t>715-910</t>
  </si>
  <si>
    <t>Baker University</t>
  </si>
  <si>
    <t>710-890</t>
  </si>
  <si>
    <t>Bloomfield College</t>
  </si>
  <si>
    <t>770-950</t>
  </si>
  <si>
    <t>Brevard College</t>
  </si>
  <si>
    <t>797-1203</t>
  </si>
  <si>
    <t>Brigham Young University--Hawaii</t>
  </si>
  <si>
    <t>1060-1240</t>
  </si>
  <si>
    <t>960-1130</t>
  </si>
  <si>
    <t>Colorado State University--Pueblo</t>
  </si>
  <si>
    <t>Concordia College</t>
  </si>
  <si>
    <t>900-1200</t>
  </si>
  <si>
    <t>Evangel University</t>
  </si>
  <si>
    <t>Ferrum College</t>
  </si>
  <si>
    <t>780-970</t>
  </si>
  <si>
    <t>Green Mountain College</t>
  </si>
  <si>
    <t>836-1020</t>
  </si>
  <si>
    <t>Huston-Tillotson University</t>
  </si>
  <si>
    <t>700-920</t>
  </si>
  <si>
    <t>Jarvis Christian College</t>
  </si>
  <si>
    <t>610</t>
  </si>
  <si>
    <t>Johnson C. Smith University</t>
  </si>
  <si>
    <t>853-1007</t>
  </si>
  <si>
    <t>-22</t>
  </si>
  <si>
    <t>Kentucky Wesleyan College</t>
  </si>
  <si>
    <t>Lambuth University</t>
  </si>
  <si>
    <t>+24</t>
  </si>
  <si>
    <t>870-1120</t>
  </si>
  <si>
    <t>McPherson College</t>
  </si>
  <si>
    <t>Metropolitan State Col. of Denver</t>
  </si>
  <si>
    <t>North Greenville University</t>
  </si>
  <si>
    <t>Northland College</t>
  </si>
  <si>
    <t>Peace College</t>
  </si>
  <si>
    <t>830-1040</t>
  </si>
  <si>
    <t>720-940</t>
  </si>
  <si>
    <t>Sierra Nevada College</t>
  </si>
  <si>
    <t>(NV)</t>
  </si>
  <si>
    <t>820-1204</t>
  </si>
  <si>
    <t>Simpson University</t>
  </si>
  <si>
    <t>Sterling College</t>
  </si>
  <si>
    <t>St. Francis College</t>
  </si>
  <si>
    <t>790-1040</t>
  </si>
  <si>
    <t>SUNY College--Old Westbury</t>
  </si>
  <si>
    <t>873-1050</t>
  </si>
  <si>
    <t>SUNY--Purchase College</t>
  </si>
  <si>
    <t>Texas Lutheran University</t>
  </si>
  <si>
    <t>Thiel College</t>
  </si>
  <si>
    <t>800-1050</t>
  </si>
  <si>
    <t>880-1160</t>
  </si>
  <si>
    <t>University of Maine--Machias</t>
  </si>
  <si>
    <t>Univ. of Wisconsin--Green Bay</t>
  </si>
  <si>
    <t>Univ. of Wisconsin--Parkside</t>
  </si>
  <si>
    <t>18-26</t>
  </si>
  <si>
    <t>West Virginia State University</t>
  </si>
  <si>
    <t>Wingate University</t>
  </si>
  <si>
    <t>Allen University</t>
  </si>
  <si>
    <t>Baptist Bible College</t>
  </si>
  <si>
    <t>Beacon College</t>
  </si>
  <si>
    <t>Bryn Athyn College of the New Church</t>
  </si>
  <si>
    <t>-43</t>
  </si>
  <si>
    <t>College of St. Thomas More</t>
  </si>
  <si>
    <t>Excelsior College</t>
  </si>
  <si>
    <t>Granite State College</t>
  </si>
  <si>
    <t>Martin University</t>
  </si>
  <si>
    <t>Pikeville College</t>
  </si>
  <si>
    <t>Rust College</t>
  </si>
  <si>
    <t>14-17</t>
  </si>
  <si>
    <t>Sheldon Jackson College</t>
  </si>
  <si>
    <t>(AK)</t>
  </si>
  <si>
    <t>-39</t>
  </si>
  <si>
    <t>Shimer College</t>
  </si>
  <si>
    <t>-32</t>
  </si>
  <si>
    <t>Thomas Edison State College</t>
  </si>
  <si>
    <t>Thomas More Col. of Liberal Arts</t>
  </si>
  <si>
    <t>School</t>
  </si>
  <si>
    <t>Nonresponder</t>
  </si>
  <si>
    <t>Overall score</t>
  </si>
  <si>
    <t>Peer Assessment score (5.0 = highest)</t>
  </si>
  <si>
    <t>Graduation and retention rank</t>
  </si>
  <si>
    <t>Average freshman retention rate</t>
  </si>
  <si>
    <t>Predicted graduation rate</t>
  </si>
  <si>
    <t>Actual graduation rate</t>
  </si>
  <si>
    <t>Faculty resources rank</t>
  </si>
  <si>
    <t>% of classes under 20</t>
  </si>
  <si>
    <t>% of classes of 50 or more</t>
  </si>
  <si>
    <t>Student/Faculty ratio</t>
  </si>
  <si>
    <t>% of faculty who are full-time</t>
  </si>
  <si>
    <t>Selectivity rank</t>
  </si>
  <si>
    <t>SAT/ACT 25-75th percentile</t>
  </si>
  <si>
    <t>Acceptance rate</t>
  </si>
  <si>
    <t>Financial resources rank</t>
  </si>
  <si>
    <t>Alumni giving rank</t>
  </si>
  <si>
    <t>Average alumni giving rate</t>
  </si>
  <si>
    <t>1340-1520</t>
  </si>
  <si>
    <t>1360-1540</t>
  </si>
  <si>
    <t>1230-1490</t>
  </si>
  <si>
    <t>1430-1560</t>
  </si>
  <si>
    <t>1100-1360</t>
  </si>
  <si>
    <t>1180-1390</t>
  </si>
  <si>
    <t>1320-1430</t>
  </si>
  <si>
    <t>1190-1390</t>
  </si>
  <si>
    <t>1120-1280</t>
  </si>
  <si>
    <t>1130-1360</t>
  </si>
  <si>
    <t>990-1150</t>
  </si>
  <si>
    <t>Birmingham-Southern Col.</t>
  </si>
  <si>
    <t>1115-1310</t>
  </si>
  <si>
    <t>1025-1230</t>
  </si>
  <si>
    <t>1030-1260</t>
  </si>
  <si>
    <t>1065-1260</t>
  </si>
  <si>
    <t>1050-1220</t>
  </si>
  <si>
    <t>1190-1410</t>
  </si>
  <si>
    <t>900-1125</t>
  </si>
  <si>
    <t>964-1274</t>
  </si>
  <si>
    <t>970-1160</t>
  </si>
  <si>
    <t>College of Idaho</t>
  </si>
  <si>
    <t>920-1200</t>
  </si>
  <si>
    <t>910-1125</t>
  </si>
  <si>
    <t>20-23</t>
  </si>
  <si>
    <t>1010-1290</t>
  </si>
  <si>
    <t>1140-1393</t>
  </si>
  <si>
    <t>990-1195</t>
  </si>
  <si>
    <t>24</t>
  </si>
  <si>
    <t>1000-1290</t>
  </si>
  <si>
    <t>1050-1180</t>
  </si>
  <si>
    <t>960-1202</t>
  </si>
  <si>
    <t>720-850</t>
  </si>
  <si>
    <t>790-950</t>
  </si>
  <si>
    <t>890-1080</t>
  </si>
  <si>
    <t>800-980</t>
  </si>
  <si>
    <t>Franklin Pierce University</t>
  </si>
  <si>
    <t>860-1060</t>
  </si>
  <si>
    <t>-25</t>
  </si>
  <si>
    <t>14-18</t>
  </si>
  <si>
    <t>630</t>
  </si>
  <si>
    <t>870-1010</t>
  </si>
  <si>
    <t>700-880</t>
  </si>
  <si>
    <t>840-1030</t>
  </si>
  <si>
    <t>890-1120</t>
  </si>
  <si>
    <t>890-1040</t>
  </si>
  <si>
    <t>953</t>
  </si>
  <si>
    <t>848-1040</t>
  </si>
  <si>
    <t>14</t>
  </si>
  <si>
    <t>Bryn Athyn Col. of New Church</t>
  </si>
  <si>
    <t>-46</t>
  </si>
  <si>
    <t>+33</t>
  </si>
  <si>
    <t>Thomas More Col. of Lib. Arts</t>
  </si>
  <si>
    <t>1179</t>
  </si>
  <si>
    <t>Peer assessment score</t>
  </si>
  <si>
    <t>Average freshmen retention rate</t>
  </si>
  <si>
    <t>Predicted 2008 graduation rate</t>
  </si>
  <si>
    <t>Actual 2008 graduation rate</t>
  </si>
  <si>
    <t>Student/faculty ratio</t>
  </si>
  <si>
    <t>% of faculty who are full time</t>
  </si>
  <si>
    <t>1350-1520</t>
  </si>
  <si>
    <t>1270-1465</t>
  </si>
  <si>
    <t>1390-1560</t>
  </si>
  <si>
    <t>1235-1450</t>
  </si>
  <si>
    <t>1420-1570</t>
  </si>
  <si>
    <t>1320-1480</t>
  </si>
  <si>
    <t>1170-1390</t>
  </si>
  <si>
    <t>1200-1410</t>
  </si>
  <si>
    <t>1210-1420</t>
  </si>
  <si>
    <t>1148-1360</t>
  </si>
  <si>
    <t>1180-1400</t>
  </si>
  <si>
    <t>1330-1430</t>
  </si>
  <si>
    <t>1140-1280</t>
  </si>
  <si>
    <t>1020-1290</t>
  </si>
  <si>
    <t>980-1230</t>
  </si>
  <si>
    <t>Lewis &amp; Clark College</t>
  </si>
  <si>
    <t>1095-1290</t>
  </si>
  <si>
    <t>1015-1220</t>
  </si>
  <si>
    <t>1010-1240</t>
  </si>
  <si>
    <t>1018-1270</t>
  </si>
  <si>
    <t>920-1195</t>
  </si>
  <si>
    <t>1020-1225</t>
  </si>
  <si>
    <t>880-1140</t>
  </si>
  <si>
    <t>970-1300</t>
  </si>
  <si>
    <t>1150-1389</t>
  </si>
  <si>
    <t>990-1090</t>
  </si>
  <si>
    <t>940-1190</t>
  </si>
  <si>
    <t>930-1260</t>
  </si>
  <si>
    <t>990-1180</t>
  </si>
  <si>
    <t>930-1180</t>
  </si>
  <si>
    <t>740-1010</t>
  </si>
  <si>
    <t>670-950</t>
  </si>
  <si>
    <t>730-900</t>
  </si>
  <si>
    <t>California State U.--Monterey Bay</t>
  </si>
  <si>
    <t>880-1100</t>
  </si>
  <si>
    <t>1090-1260</t>
  </si>
  <si>
    <t>940-1100</t>
  </si>
  <si>
    <t>860-1050</t>
  </si>
  <si>
    <t>790-970</t>
  </si>
  <si>
    <t>820-1040</t>
  </si>
  <si>
    <t>770-800</t>
  </si>
  <si>
    <t>745-950</t>
  </si>
  <si>
    <t>960-1160</t>
  </si>
  <si>
    <t>978-1333</t>
  </si>
  <si>
    <t>690-840</t>
  </si>
  <si>
    <t>820-1020</t>
  </si>
  <si>
    <t>Purchase College--SUNY</t>
  </si>
  <si>
    <t>16-23</t>
  </si>
  <si>
    <t>865-1090</t>
  </si>
  <si>
    <t>930-1090</t>
  </si>
  <si>
    <t>+19</t>
  </si>
  <si>
    <t>820-1055</t>
  </si>
  <si>
    <t>830-1120</t>
  </si>
  <si>
    <t>840-1053</t>
  </si>
  <si>
    <t>16</t>
  </si>
  <si>
    <t>-38</t>
  </si>
  <si>
    <t>950-1300</t>
  </si>
  <si>
    <t>28</t>
  </si>
  <si>
    <t>University of Hawaii--West Oahu</t>
  </si>
  <si>
    <t>Reputation Index</t>
  </si>
  <si>
    <t>Graduation/Retention Rank</t>
  </si>
  <si>
    <t>Freshman retention rate</t>
  </si>
  <si>
    <t>Acutal graduation rate</t>
  </si>
  <si>
    <t>Facult Resources Rank</t>
  </si>
  <si>
    <t>Percent of classes with less than 20 students</t>
  </si>
  <si>
    <t>Percent of classes with 50 or more students</t>
  </si>
  <si>
    <t>Percent FTE faculty that are full-time</t>
  </si>
  <si>
    <t>SAT V+M/ACT 25th-75th percentile</t>
  </si>
  <si>
    <t>Percent of freshmen in top 10% of high school class</t>
  </si>
  <si>
    <t>1310-1530</t>
  </si>
  <si>
    <t>1288-1470</t>
  </si>
  <si>
    <t>1400-1550</t>
  </si>
  <si>
    <t>1190-1400</t>
  </si>
  <si>
    <t>1420-1560</t>
  </si>
  <si>
    <t>1210-1450</t>
  </si>
  <si>
    <t>1330-1420</t>
  </si>
  <si>
    <t>1170-1380</t>
  </si>
  <si>
    <t>1196-1373</t>
  </si>
  <si>
    <t>1220-1380</t>
  </si>
  <si>
    <t>27-30</t>
  </si>
  <si>
    <t>1140-1290</t>
  </si>
  <si>
    <t>950-1128</t>
  </si>
  <si>
    <t>1130-1350</t>
  </si>
  <si>
    <t>1010-1248</t>
  </si>
  <si>
    <t>27-32</t>
  </si>
  <si>
    <t>940-1148</t>
  </si>
  <si>
    <t>960-1230</t>
  </si>
  <si>
    <t>1130-1370</t>
  </si>
  <si>
    <t>970-1170</t>
  </si>
  <si>
    <t>1010-1170</t>
  </si>
  <si>
    <t>16/1</t>
  </si>
  <si>
    <t>1131-1367</t>
  </si>
  <si>
    <t>21-29</t>
  </si>
  <si>
    <t>960-1270</t>
  </si>
  <si>
    <t>22-30</t>
  </si>
  <si>
    <t>Asbury University</t>
  </si>
  <si>
    <t>17-24</t>
  </si>
  <si>
    <t>Clarke University</t>
  </si>
  <si>
    <t>University of Mount Union</t>
  </si>
  <si>
    <t>970-1198</t>
  </si>
  <si>
    <t>930-1220</t>
  </si>
  <si>
    <t>Nonresponder footnote</t>
  </si>
  <si>
    <t>Academic Reputation Index</t>
  </si>
  <si>
    <t>Freshman Retention Rate</t>
  </si>
  <si>
    <t>Graduation Rate</t>
  </si>
  <si>
    <t>Underperformance/Overperformance</t>
  </si>
  <si>
    <t>Percent of freshmen who were in top 10% of their HS class</t>
  </si>
  <si>
    <t>740-1020</t>
  </si>
  <si>
    <t>670-870</t>
  </si>
  <si>
    <t>930-1120</t>
  </si>
  <si>
    <t>790-990</t>
  </si>
  <si>
    <t>660-800</t>
  </si>
  <si>
    <t>800-930</t>
  </si>
  <si>
    <t>16-19</t>
  </si>
  <si>
    <t>910-1290</t>
  </si>
  <si>
    <t>670-850</t>
  </si>
  <si>
    <t>880-1070</t>
  </si>
  <si>
    <t>830-1025</t>
  </si>
  <si>
    <t>810-1010</t>
  </si>
  <si>
    <t>875-1030</t>
  </si>
  <si>
    <t>1340-1540</t>
  </si>
  <si>
    <t>1310-1500</t>
  </si>
  <si>
    <t>1300-1500</t>
  </si>
  <si>
    <t>1295-1480</t>
  </si>
  <si>
    <t>1410-1560</t>
  </si>
  <si>
    <t>1220-1470</t>
  </si>
  <si>
    <t>1190-1420</t>
  </si>
  <si>
    <t>1260-1425</t>
  </si>
  <si>
    <t>1170-1420</t>
  </si>
  <si>
    <t>Oberlin College and Conservatory</t>
  </si>
  <si>
    <t>28-32</t>
  </si>
  <si>
    <t>Sewanee: The University of the South</t>
  </si>
  <si>
    <t>United States Air Force Academy</t>
  </si>
  <si>
    <t>United States Air Force Acad.</t>
  </si>
  <si>
    <t>29-32</t>
  </si>
  <si>
    <t>1220-1440</t>
  </si>
  <si>
    <t>1200-1368</t>
  </si>
  <si>
    <t>1050-1275</t>
  </si>
  <si>
    <t>26-32</t>
  </si>
  <si>
    <t>940-1110</t>
  </si>
  <si>
    <t>Hobart and William Smith College</t>
  </si>
  <si>
    <t>Soka University of America</t>
  </si>
  <si>
    <t>1033-1288</t>
  </si>
  <si>
    <t>1150-1355</t>
  </si>
  <si>
    <t>1180-1375</t>
  </si>
  <si>
    <t>Saint Mary's College</t>
  </si>
  <si>
    <t>1118-1330</t>
  </si>
  <si>
    <t>Saint Michael's College</t>
  </si>
  <si>
    <t>968-1200</t>
  </si>
  <si>
    <t>25-28</t>
  </si>
  <si>
    <t>1140-1390</t>
  </si>
  <si>
    <t>Washington and Jefferson College</t>
  </si>
  <si>
    <t>930-1210</t>
  </si>
  <si>
    <t>1110-1270</t>
  </si>
  <si>
    <t>1090-1340</t>
  </si>
  <si>
    <t>970-1230</t>
  </si>
  <si>
    <t>982-1210</t>
  </si>
  <si>
    <t>930-1170</t>
  </si>
  <si>
    <t>Concordia College at Moorhead</t>
  </si>
  <si>
    <t>Saint Anselm College</t>
  </si>
  <si>
    <t>1210-1430</t>
  </si>
  <si>
    <t>1005-1230</t>
  </si>
  <si>
    <t>940-1195</t>
  </si>
  <si>
    <t>University of Minnesota Morris</t>
  </si>
  <si>
    <t>935-1160</t>
  </si>
  <si>
    <t>820-1270</t>
  </si>
  <si>
    <t>17/1</t>
  </si>
  <si>
    <t>Carthage College</t>
  </si>
  <si>
    <t>Doane University</t>
  </si>
  <si>
    <t>Ouachita Baptist University</t>
  </si>
  <si>
    <t>University of North Carolina at Asheville</t>
  </si>
  <si>
    <t>State University of New York at Purchase College</t>
  </si>
  <si>
    <t>Bethany Lutheran College</t>
  </si>
  <si>
    <t>Claflin University</t>
  </si>
  <si>
    <t>775-990</t>
  </si>
  <si>
    <t>Massachusetts College of Liberal Arts</t>
  </si>
  <si>
    <t>Alice Lloyd College</t>
  </si>
  <si>
    <t>Amridge University</t>
  </si>
  <si>
    <t>-28</t>
  </si>
  <si>
    <t>Ave Maria University</t>
  </si>
  <si>
    <t>Bay Path College</t>
  </si>
  <si>
    <t>840-1063</t>
  </si>
  <si>
    <t>760-920</t>
  </si>
  <si>
    <t>Castleton State College</t>
  </si>
  <si>
    <t>880-1050</t>
  </si>
  <si>
    <t>Clearwater Christian College</t>
  </si>
  <si>
    <t>21-23</t>
  </si>
  <si>
    <t>1000-1373</t>
  </si>
  <si>
    <t>17-20</t>
  </si>
  <si>
    <t>Eastern Nazarene College</t>
  </si>
  <si>
    <t>860-1140</t>
  </si>
  <si>
    <t>East-West University</t>
  </si>
  <si>
    <t>Holy Cross College</t>
  </si>
  <si>
    <t>-47</t>
  </si>
  <si>
    <t>710-920</t>
  </si>
  <si>
    <t>Kentucky State University</t>
  </si>
  <si>
    <t>15-19</t>
  </si>
  <si>
    <t>Life University</t>
  </si>
  <si>
    <t>Louisiana State University--Alexandria</t>
  </si>
  <si>
    <t>19-22</t>
  </si>
  <si>
    <t>Pacific Union College</t>
  </si>
  <si>
    <t>900-1160</t>
  </si>
  <si>
    <t>840-1020</t>
  </si>
  <si>
    <t>Providence Christian College</t>
  </si>
  <si>
    <t>1030-1180</t>
  </si>
  <si>
    <t>910-1190</t>
  </si>
  <si>
    <t>805-1020</t>
  </si>
  <si>
    <t>Savannah State University</t>
  </si>
  <si>
    <t>-26</t>
  </si>
  <si>
    <t>Shorter College</t>
  </si>
  <si>
    <t>Stillman College</t>
  </si>
  <si>
    <t>15-26</t>
  </si>
  <si>
    <t>Univ. of Science and Arts of Okla.</t>
  </si>
  <si>
    <t>Xavier University of Louisiana</t>
  </si>
  <si>
    <t>860-1110</t>
  </si>
  <si>
    <t>Charter Oak State College</t>
  </si>
  <si>
    <t>Chester College of New England</t>
  </si>
  <si>
    <t>Ellis University</t>
  </si>
  <si>
    <t>Harrisburg University of Science and Technology</t>
  </si>
  <si>
    <t>King's College</t>
  </si>
  <si>
    <t>-24</t>
  </si>
  <si>
    <t>University of Pikeville</t>
  </si>
  <si>
    <t>Virginia Intermont College</t>
  </si>
  <si>
    <t>New to the rankings</t>
  </si>
  <si>
    <t>Undergraduate academic reputation index</t>
  </si>
  <si>
    <t>% of FTE faculty that are full-time</t>
  </si>
  <si>
    <t>Williams College (MA)</t>
  </si>
  <si>
    <t>Amherst College (MA)</t>
  </si>
  <si>
    <t>Swarthmore College (PA)</t>
  </si>
  <si>
    <t>Middlebury College (VT)</t>
  </si>
  <si>
    <t>Pomona College (CA)</t>
  </si>
  <si>
    <t>Bowdoin College (ME)</t>
  </si>
  <si>
    <t>2</t>
  </si>
  <si>
    <t>Wellesley College (MA)</t>
  </si>
  <si>
    <t>Carleton College (MN)</t>
  </si>
  <si>
    <t>Haverford College (PA)</t>
  </si>
  <si>
    <t>Claremont McKenna College (CA)</t>
  </si>
  <si>
    <t>Vassar College (NY)</t>
  </si>
  <si>
    <t>Davidson College (NC)</t>
  </si>
  <si>
    <t>Harvey Mudd College (CA)</t>
  </si>
  <si>
    <t>1430-1570</t>
  </si>
  <si>
    <t>United States Naval Academy (MD)</t>
  </si>
  <si>
    <t>3</t>
  </si>
  <si>
    <t>Washington and Lee University (VA)</t>
  </si>
  <si>
    <t>Hamilton College (NY)</t>
  </si>
  <si>
    <t>Wesleyan University (CT)</t>
  </si>
  <si>
    <t>Colby College (ME)</t>
  </si>
  <si>
    <t>1250-1420</t>
  </si>
  <si>
    <t>9</t>
  </si>
  <si>
    <t>Colgate University (NY)</t>
  </si>
  <si>
    <t>Smith College (MA)</t>
  </si>
  <si>
    <t>1200-1440</t>
  </si>
  <si>
    <t>United States Military Academy (NY)</t>
  </si>
  <si>
    <t>Bates College (ME)</t>
  </si>
  <si>
    <t>Grinnell College (IA)</t>
  </si>
  <si>
    <t>Macalester College (MN)</t>
  </si>
  <si>
    <t>Scripps College (CA)</t>
  </si>
  <si>
    <t>Bryn Mawr College (PA)</t>
  </si>
  <si>
    <t>1200-1430</t>
  </si>
  <si>
    <t>Oberlin College (OH)</t>
  </si>
  <si>
    <t>Barnard College (NY)</t>
  </si>
  <si>
    <t>University of Richmond (VA)</t>
  </si>
  <si>
    <t>United States Air Force Acad. (CO)</t>
  </si>
  <si>
    <t>Bucknell University (PA)</t>
  </si>
  <si>
    <t>College of the Holy Cross (MA)</t>
  </si>
  <si>
    <t>Kenyon College (OH)</t>
  </si>
  <si>
    <t>Mount Holyoke College (MA)</t>
  </si>
  <si>
    <t>Bard College (NY)</t>
  </si>
  <si>
    <t>1350-1420</t>
  </si>
  <si>
    <t>Sewanee--University of the South (TN)</t>
  </si>
  <si>
    <t>Trinity College (CT)</t>
  </si>
  <si>
    <t>1180-1368</t>
  </si>
  <si>
    <t>Lafayette College (PA)</t>
  </si>
  <si>
    <t>Occidental College (CA)</t>
  </si>
  <si>
    <t>Union College (NY)</t>
  </si>
  <si>
    <t>Pitzer College (CA)</t>
  </si>
  <si>
    <t>1195-1400</t>
  </si>
  <si>
    <t>Skidmore College (NY)</t>
  </si>
  <si>
    <t>Whitman College (WA)</t>
  </si>
  <si>
    <t>Dickinson College (PA)</t>
  </si>
  <si>
    <t>Franklin and Marshall College (PA)</t>
  </si>
  <si>
    <t>Gettysburg College (PA)</t>
  </si>
  <si>
    <t>1220-1370</t>
  </si>
  <si>
    <t>Denison University (OH)</t>
  </si>
  <si>
    <t>Furman University (SC)</t>
  </si>
  <si>
    <t>Soka University of America (CA)</t>
  </si>
  <si>
    <t>Centre College (KY)</t>
  </si>
  <si>
    <t>Rhodes College (TN)</t>
  </si>
  <si>
    <t>1200-1425</t>
  </si>
  <si>
    <t>DePauw University (IN)</t>
  </si>
  <si>
    <t>St. Olaf College (MN)</t>
  </si>
  <si>
    <t>Lawrence University (WI)</t>
  </si>
  <si>
    <t>St. Lawrence University (NY)</t>
  </si>
  <si>
    <t>Wabash College (IN)</t>
  </si>
  <si>
    <t>1048-1260</t>
  </si>
  <si>
    <t>Wheaton College (IL)</t>
  </si>
  <si>
    <t>Hobart and William Smith Col. (NY)</t>
  </si>
  <si>
    <t>1125-1300</t>
  </si>
  <si>
    <t>Southwestern University (TX)</t>
  </si>
  <si>
    <t>Wheaton College (MA)</t>
  </si>
  <si>
    <t>Austin College (TX)</t>
  </si>
  <si>
    <t>Beloit College (WI)</t>
  </si>
  <si>
    <t>College of Wooster (OH)</t>
  </si>
  <si>
    <t>Willamette University (OR)</t>
  </si>
  <si>
    <t>Wofford College (SC)</t>
  </si>
  <si>
    <t>Kalamazoo College (MI)</t>
  </si>
  <si>
    <t>Spelman College (GA)</t>
  </si>
  <si>
    <t>945-1130</t>
  </si>
  <si>
    <t>Hendrix College (AR)</t>
  </si>
  <si>
    <t>Lewis &amp; Clark College (OR)</t>
  </si>
  <si>
    <t>Muhlenberg College (PA)</t>
  </si>
  <si>
    <t>Agnes Scott College (GA)</t>
  </si>
  <si>
    <t>1025-1260</t>
  </si>
  <si>
    <t>Berea College (KY)</t>
  </si>
  <si>
    <t>Knox College (IL)</t>
  </si>
  <si>
    <t>Reed College (OR)</t>
  </si>
  <si>
    <t>St. John's University (MN)</t>
  </si>
  <si>
    <t>22-29</t>
  </si>
  <si>
    <t>Transylvania University (KY)</t>
  </si>
  <si>
    <t>Ursinus College (PA)</t>
  </si>
  <si>
    <t>1065-1320</t>
  </si>
  <si>
    <t>Allegheny College (PA)</t>
  </si>
  <si>
    <t>Earlham College (IN)</t>
  </si>
  <si>
    <t>1000-1280</t>
  </si>
  <si>
    <t>Thomas Aquinas College (CA)</t>
  </si>
  <si>
    <t>Gustavus Adolphus College (MN)</t>
  </si>
  <si>
    <t>University of Puget Sound (WA)</t>
  </si>
  <si>
    <t>St. Mary's College (IN)</t>
  </si>
  <si>
    <t>College of the Atlantic (ME)</t>
  </si>
  <si>
    <t>Cornell College (IA)</t>
  </si>
  <si>
    <t>Millsaps College (MS)</t>
  </si>
  <si>
    <t>St. Michael's College (VT)</t>
  </si>
  <si>
    <t>Washington and Jefferson Col. (PA)</t>
  </si>
  <si>
    <t>1040-1225</t>
  </si>
  <si>
    <t>Westmont College (CA)</t>
  </si>
  <si>
    <t>Augustana College (IL)</t>
  </si>
  <si>
    <t>College of St. Benedict (MN)</t>
  </si>
  <si>
    <t>Hillsdale College (MI)</t>
  </si>
  <si>
    <t>Washington College (MD)</t>
  </si>
  <si>
    <t>1090-1240</t>
  </si>
  <si>
    <t>Bennington College (VT)</t>
  </si>
  <si>
    <t>Drew University (NJ)</t>
  </si>
  <si>
    <t>Hope College (MI)</t>
  </si>
  <si>
    <t>Juniata College (PA)</t>
  </si>
  <si>
    <t>1080-1280</t>
  </si>
  <si>
    <t>Lake Forest College (IL)</t>
  </si>
  <si>
    <t>Luther College (IA)</t>
  </si>
  <si>
    <t>Stonehill College (MA)</t>
  </si>
  <si>
    <t>Sweet Briar College (VA)</t>
  </si>
  <si>
    <t>913-1190</t>
  </si>
  <si>
    <t>Hampden-Sydney College (VA)</t>
  </si>
  <si>
    <t>Calvin College (MI)</t>
  </si>
  <si>
    <t>Goucher College (MD)</t>
  </si>
  <si>
    <t>Albion College (MI)</t>
  </si>
  <si>
    <t>Coe College (IA)</t>
  </si>
  <si>
    <t>Hampshire College (MA)</t>
  </si>
  <si>
    <t>Hanover College (IN)</t>
  </si>
  <si>
    <t>Hollins University (VA)</t>
  </si>
  <si>
    <t>Linfield College (OR)</t>
  </si>
  <si>
    <t>Randolph College (VA)</t>
  </si>
  <si>
    <t>Randolph-Macon College (VA)</t>
  </si>
  <si>
    <t>Siena College (NY)</t>
  </si>
  <si>
    <t>Presbyterian College (SC)</t>
  </si>
  <si>
    <t>1008-1223</t>
  </si>
  <si>
    <t>Principia College (IL)</t>
  </si>
  <si>
    <t>905-1250</t>
  </si>
  <si>
    <t>Wittenberg University (OH)</t>
  </si>
  <si>
    <t>Berry College (GA)</t>
  </si>
  <si>
    <t>Birmingham-Southern Col. (AL)</t>
  </si>
  <si>
    <t>4</t>
  </si>
  <si>
    <t>Morehouse College (GA)</t>
  </si>
  <si>
    <t>Ripon College (WI)</t>
  </si>
  <si>
    <t>Susquehanna University (PA)</t>
  </si>
  <si>
    <t>Westminster College (PA)</t>
  </si>
  <si>
    <t>980-1188</t>
  </si>
  <si>
    <t>Alma College (MI)</t>
  </si>
  <si>
    <t>Gordon College (MA)</t>
  </si>
  <si>
    <t>1037-1316</t>
  </si>
  <si>
    <t>St. Anselm College (NH)</t>
  </si>
  <si>
    <t>Concordia College--Moorhead (MN)</t>
  </si>
  <si>
    <t>Grove City College (PA)</t>
  </si>
  <si>
    <t>1119-1369</t>
  </si>
  <si>
    <t>Roanoke College (VA)</t>
  </si>
  <si>
    <t>St. John's College (MD)</t>
  </si>
  <si>
    <t>Wells College (NY)</t>
  </si>
  <si>
    <t>Eckerd College (FL)</t>
  </si>
  <si>
    <t>St. Norbert College (WI)</t>
  </si>
  <si>
    <t>Goshen College (IN)</t>
  </si>
  <si>
    <t>Houghton College (NY)</t>
  </si>
  <si>
    <t>McDaniel College (MD)</t>
  </si>
  <si>
    <t>Moravian College (PA)</t>
  </si>
  <si>
    <t>William Jewell College (MO)</t>
  </si>
  <si>
    <t>Fisk University (TN)</t>
  </si>
  <si>
    <t>Simpson College (IA)</t>
  </si>
  <si>
    <t>St. Vincent College (PA)</t>
  </si>
  <si>
    <t>Wesleyan College (GA)</t>
  </si>
  <si>
    <t>820-1350</t>
  </si>
  <si>
    <t>Whittier College (CA)</t>
  </si>
  <si>
    <t>American Jewish University (CA)</t>
  </si>
  <si>
    <t>918-1183</t>
  </si>
  <si>
    <t>Central College (IA)</t>
  </si>
  <si>
    <t>Georgetown College (KY)</t>
  </si>
  <si>
    <t>Wartburg College (IA)</t>
  </si>
  <si>
    <t>Westminster College (MO)</t>
  </si>
  <si>
    <t>Erskine College (SC)</t>
  </si>
  <si>
    <t>Lycoming College (PA)</t>
  </si>
  <si>
    <t>Lyon College (AR)</t>
  </si>
  <si>
    <t>Carthage College (WI)</t>
  </si>
  <si>
    <t>Maryville College (TN)</t>
  </si>
  <si>
    <t>College of Idaho (ID)</t>
  </si>
  <si>
    <t>Hartwick College (NY)</t>
  </si>
  <si>
    <t>Oglethorpe University (GA)</t>
  </si>
  <si>
    <t>Doane College (NE)</t>
  </si>
  <si>
    <t>Guilford College (NC)</t>
  </si>
  <si>
    <t>Hiram College (OH)</t>
  </si>
  <si>
    <t>Ouachita Baptist University (AR)</t>
  </si>
  <si>
    <t>Albright College (PA)</t>
  </si>
  <si>
    <t>Emory and Henry College (VA)</t>
  </si>
  <si>
    <t>873-1118</t>
  </si>
  <si>
    <t>Monmouth College (IL)</t>
  </si>
  <si>
    <t>Eastern Mennonite University (VA)</t>
  </si>
  <si>
    <t>910-1200</t>
  </si>
  <si>
    <t>Warren Wilson College (NC)</t>
  </si>
  <si>
    <t>Bethany College (WV)</t>
  </si>
  <si>
    <t>770-1030</t>
  </si>
  <si>
    <t>Northland College (WI)</t>
  </si>
  <si>
    <t>Average alumni giving</t>
  </si>
  <si>
    <t>Allen University (SC)</t>
  </si>
  <si>
    <t>Amridge University (AL)</t>
  </si>
  <si>
    <t>Ave Maria University (FL)</t>
  </si>
  <si>
    <t>Bay Path College (MA)</t>
  </si>
  <si>
    <t>860-1040</t>
  </si>
  <si>
    <t>Bennett College (NC)</t>
  </si>
  <si>
    <t>700-850</t>
  </si>
  <si>
    <t>Bethany Lutheran College (MN)</t>
  </si>
  <si>
    <t>Bloomfield College (NJ)</t>
  </si>
  <si>
    <t>770-940</t>
  </si>
  <si>
    <t>Brevard College (NC)</t>
  </si>
  <si>
    <t>850-1040</t>
  </si>
  <si>
    <t>Bridgewater College (VA)</t>
  </si>
  <si>
    <t>Bryn Athyn Col. of New Church (PA)</t>
  </si>
  <si>
    <t>Castleton State College (VT)</t>
  </si>
  <si>
    <t>870-1060</t>
  </si>
  <si>
    <t>Claflin University (SC)</t>
  </si>
  <si>
    <t>760-980</t>
  </si>
  <si>
    <t>Clearwater Christian College (FL)</t>
  </si>
  <si>
    <t>College of St. Thomas More (TX)</t>
  </si>
  <si>
    <t>Colorado Mesa University</t>
  </si>
  <si>
    <t>Dillard University (LA)</t>
  </si>
  <si>
    <t>Eastern Nazarene College (MA)</t>
  </si>
  <si>
    <t>840-1130</t>
  </si>
  <si>
    <t>East-West University (IL)</t>
  </si>
  <si>
    <t>Fort Lewis College (CO)</t>
  </si>
  <si>
    <t>Green Mountain College (VT)</t>
  </si>
  <si>
    <t>938-1183</t>
  </si>
  <si>
    <t>Harrisburg University of Science and Technology (PA)</t>
  </si>
  <si>
    <t>Holy Cross College (IN)</t>
  </si>
  <si>
    <t>Huston-Tillotson University (TX)</t>
  </si>
  <si>
    <t>800-1100</t>
  </si>
  <si>
    <t>Johnson C. Smith University (NC)</t>
  </si>
  <si>
    <t>750-960</t>
  </si>
  <si>
    <t>Judson College (AL)</t>
  </si>
  <si>
    <t>King's College (NY)</t>
  </si>
  <si>
    <t>Lane College (TN)</t>
  </si>
  <si>
    <t>Life University (GA)</t>
  </si>
  <si>
    <t>808-996</t>
  </si>
  <si>
    <t>Marlboro College (VT)</t>
  </si>
  <si>
    <t>Marymount Manhattan College (NY)</t>
  </si>
  <si>
    <t>930-1110</t>
  </si>
  <si>
    <t>Pacific Union College (CA)</t>
  </si>
  <si>
    <t>Pine Manor College (MA)</t>
  </si>
  <si>
    <t>690-920</t>
  </si>
  <si>
    <t>Providence Christian College (CA)</t>
  </si>
  <si>
    <t>Rust College (MS)</t>
  </si>
  <si>
    <t>14-21</t>
  </si>
  <si>
    <t>Salem College (NC)</t>
  </si>
  <si>
    <t>910-1180</t>
  </si>
  <si>
    <t>840-1090</t>
  </si>
  <si>
    <t>Savannah State University (GA)</t>
  </si>
  <si>
    <t>Shawnee State University (OH)</t>
  </si>
  <si>
    <t>Shimer College (IL)</t>
  </si>
  <si>
    <t>Shorter University (GA)</t>
  </si>
  <si>
    <t>850-1100</t>
  </si>
  <si>
    <t>Simpson University (CA)</t>
  </si>
  <si>
    <t>Stillman College (AL)</t>
  </si>
  <si>
    <t>910-1070</t>
  </si>
  <si>
    <t>Talladega College (AL)</t>
  </si>
  <si>
    <t>Thomas More Col. of Lib. Arts (NH)</t>
  </si>
  <si>
    <t>Tougaloo College (MS)</t>
  </si>
  <si>
    <t>840-1070</t>
  </si>
  <si>
    <t>Western State Colorado University</t>
  </si>
  <si>
    <t>William Peace University (NC)</t>
  </si>
  <si>
    <t>Beacon College (FL)</t>
  </si>
  <si>
    <t>Burlington College (VT)</t>
  </si>
  <si>
    <t>Charter Oak State College (CT)</t>
  </si>
  <si>
    <t>Chester College of New England (NH)</t>
  </si>
  <si>
    <t>Ellis University (IL)</t>
  </si>
  <si>
    <t>Granite State College (NH)</t>
  </si>
  <si>
    <t>Martin University (IN)</t>
  </si>
  <si>
    <t>National Hispanic University (CA)</t>
  </si>
  <si>
    <t>Sarah Lawrence College (NY)</t>
  </si>
  <si>
    <t>Sterling College (VT)</t>
  </si>
  <si>
    <t>University of Pikeville (KY)</t>
  </si>
  <si>
    <t>High school counselor assessment score</t>
  </si>
  <si>
    <t>Percent of classes of 50 or more students</t>
  </si>
  <si>
    <t>Freshmen in top 10% of high school class</t>
  </si>
  <si>
    <t>1330-1560</t>
  </si>
  <si>
    <t>1350-1550</t>
  </si>
  <si>
    <t>1310-1520</t>
  </si>
  <si>
    <t>1280-1500</t>
  </si>
  <si>
    <t>1260-1428</t>
  </si>
  <si>
    <t>1270-1470</t>
  </si>
  <si>
    <t>1190-1430</t>
  </si>
  <si>
    <t>1250-1380</t>
  </si>
  <si>
    <t>1213-1400</t>
  </si>
  <si>
    <t>1210-1360</t>
  </si>
  <si>
    <t>1040-1275</t>
  </si>
  <si>
    <t>Hobart &amp; William Smith Colleges (NY)</t>
  </si>
  <si>
    <t>1135-1310</t>
  </si>
  <si>
    <t>1080-1360</t>
  </si>
  <si>
    <t>1120-1360</t>
  </si>
  <si>
    <t>913-1153</t>
  </si>
  <si>
    <t>1050-1240</t>
  </si>
  <si>
    <t>1150-1348</t>
  </si>
  <si>
    <t>1000-1235</t>
  </si>
  <si>
    <t>1050-1285</t>
  </si>
  <si>
    <t>890-1200</t>
  </si>
  <si>
    <t>960-1240</t>
  </si>
  <si>
    <t>1016-1288</t>
  </si>
  <si>
    <t>970-1260</t>
  </si>
  <si>
    <t>1101-1350</t>
  </si>
  <si>
    <t>870-1115</t>
  </si>
  <si>
    <t>20-22</t>
  </si>
  <si>
    <t>875-1115</t>
  </si>
  <si>
    <t>960-1155</t>
  </si>
  <si>
    <t>880-1200</t>
  </si>
  <si>
    <t>880-1090</t>
  </si>
  <si>
    <t>670-830</t>
  </si>
  <si>
    <t>770-990</t>
  </si>
  <si>
    <t>760-910</t>
  </si>
  <si>
    <t>890-1070</t>
  </si>
  <si>
    <t>880-1250</t>
  </si>
  <si>
    <t>870-1110</t>
  </si>
  <si>
    <t>760-1000</t>
  </si>
  <si>
    <t>Col. of Sts. John Fisher &amp; Thomas More (TX)</t>
  </si>
  <si>
    <t>830-1090</t>
  </si>
  <si>
    <t>Harrisburg Univ. of Science and Tech. (PA)</t>
  </si>
  <si>
    <t>740-950</t>
  </si>
  <si>
    <t>1015-1250</t>
  </si>
  <si>
    <t>860-1170</t>
  </si>
  <si>
    <t>670-880</t>
  </si>
  <si>
    <t>13-17</t>
  </si>
  <si>
    <t>820-1000</t>
  </si>
  <si>
    <t>920-1070</t>
  </si>
  <si>
    <t>790-1020</t>
  </si>
  <si>
    <t>868-1070</t>
  </si>
  <si>
    <t>810-1000</t>
  </si>
  <si>
    <t>2020 U.S. News &amp; World Report — Best National Liberal Arts Colleges</t>
  </si>
  <si>
    <t>2020 Rank</t>
  </si>
  <si>
    <t>Average first year retention rate</t>
  </si>
  <si>
    <t>Average first year retention rate footnote</t>
  </si>
  <si>
    <t>Actual graduation rate footnote</t>
  </si>
  <si>
    <t>Pell Gradrate</t>
  </si>
  <si>
    <t>Pell Gradrate footnote</t>
  </si>
  <si>
    <t>Social Mobility Rank</t>
  </si>
  <si>
    <t>Student/faculty ratio footnote</t>
  </si>
  <si>
    <t>ACT/SAT 25th-75th percentile</t>
  </si>
  <si>
    <t>ACT/SAT 25th-75th percentile footnote</t>
  </si>
  <si>
    <t>First year students in top 10% of high school class</t>
  </si>
  <si>
    <t>First year students in top 10% of high school class footnote</t>
  </si>
  <si>
    <t>Average alumni giving rate footnote</t>
  </si>
  <si>
    <t>private</t>
  </si>
  <si>
    <t>7 to 1</t>
  </si>
  <si>
    <t>32-35</t>
  </si>
  <si>
    <t>31-34</t>
  </si>
  <si>
    <t>8 to 1</t>
  </si>
  <si>
    <t>1380-1550</t>
  </si>
  <si>
    <t>1400-1540</t>
  </si>
  <si>
    <t>9 to 1</t>
  </si>
  <si>
    <t>1330-1500</t>
  </si>
  <si>
    <t>10 to 1</t>
  </si>
  <si>
    <t>1350-1510</t>
  </si>
  <si>
    <t>1320-1490</t>
  </si>
  <si>
    <t>30-34</t>
  </si>
  <si>
    <t>public</t>
  </si>
  <si>
    <t>1185-1400</t>
  </si>
  <si>
    <t>1490-1560</t>
  </si>
  <si>
    <t>29-33</t>
  </si>
  <si>
    <t>1180-1410</t>
  </si>
  <si>
    <t>1280-1490</t>
  </si>
  <si>
    <t>30-33</t>
  </si>
  <si>
    <t>11 to 1</t>
  </si>
  <si>
    <t>1250-1435</t>
  </si>
  <si>
    <t>1223-1400</t>
  </si>
  <si>
    <t>United States Air Force Academy (CO)</t>
  </si>
  <si>
    <t>28-33</t>
  </si>
  <si>
    <t>The University of the South (TN)</t>
  </si>
  <si>
    <t>1300-1460</t>
  </si>
  <si>
    <t>28-31</t>
  </si>
  <si>
    <t>1248-1420</t>
  </si>
  <si>
    <t>12 to 1</t>
  </si>
  <si>
    <t>25-32</t>
  </si>
  <si>
    <t>1200-1460</t>
  </si>
  <si>
    <t>1090-1350</t>
  </si>
  <si>
    <t>1203-1360</t>
  </si>
  <si>
    <t>13 to 1</t>
  </si>
  <si>
    <t>St. John's College (NM)</t>
  </si>
  <si>
    <t>5 to 1</t>
  </si>
  <si>
    <t>1028-1300</t>
  </si>
  <si>
    <t>Saint Mary's College (IN)</t>
  </si>
  <si>
    <t>Elizabethtown College (PA)</t>
  </si>
  <si>
    <t>1030-1213</t>
  </si>
  <si>
    <t>1085-1275</t>
  </si>
  <si>
    <t>1000-1225</t>
  </si>
  <si>
    <t>1010-1198</t>
  </si>
  <si>
    <t>1098-1260</t>
  </si>
  <si>
    <t>1110-1370</t>
  </si>
  <si>
    <t>980-1170</t>
  </si>
  <si>
    <t>Saint Vincent College (PA)</t>
  </si>
  <si>
    <t>4 to 1</t>
  </si>
  <si>
    <t>1060-1360</t>
  </si>
  <si>
    <t>1050-1200</t>
  </si>
  <si>
    <t>Birmingham-Southern College (AL)</t>
  </si>
  <si>
    <t>Franklin College (IN)</t>
  </si>
  <si>
    <t>14 to 1</t>
  </si>
  <si>
    <t>Covenant College (GA)</t>
  </si>
  <si>
    <t>Meredith College (NC)</t>
  </si>
  <si>
    <t>1070-1190</t>
  </si>
  <si>
    <t>SAT/ACT 25th-75th percentile footnote</t>
  </si>
  <si>
    <t>Acceptance rate footnote</t>
  </si>
  <si>
    <t>164-215</t>
  </si>
  <si>
    <t>1023-1200</t>
  </si>
  <si>
    <t>Aquinas College (MI)</t>
  </si>
  <si>
    <t>800-1000</t>
  </si>
  <si>
    <t>Bethune-Cookman University (FL)</t>
  </si>
  <si>
    <t>850-1010</t>
  </si>
  <si>
    <t>Blackburn College (IL)</t>
  </si>
  <si>
    <t>940-1140</t>
  </si>
  <si>
    <t>840-1040</t>
  </si>
  <si>
    <t>Brewton-Parker College (GA)</t>
  </si>
  <si>
    <t>996-1203</t>
  </si>
  <si>
    <t>Cheyney U. of Pennsylvania</t>
  </si>
  <si>
    <t>Chowan University (NC)</t>
  </si>
  <si>
    <t>18-21</t>
  </si>
  <si>
    <t>Emmanuel College (MA)</t>
  </si>
  <si>
    <t>810-980</t>
  </si>
  <si>
    <t>The King's College (NY)</t>
  </si>
  <si>
    <t>Mansfield University of Pennsylvania</t>
  </si>
  <si>
    <t>Marymount California University</t>
  </si>
  <si>
    <t>935-1198</t>
  </si>
  <si>
    <t>740-915</t>
  </si>
  <si>
    <t>14-15</t>
  </si>
  <si>
    <t>Shepherd University (WV)</t>
  </si>
  <si>
    <t>Southern Virginia University</t>
  </si>
  <si>
    <t>14-26</t>
  </si>
  <si>
    <t>Spring Hill College (AL)</t>
  </si>
  <si>
    <t>University of South Carolina--Beaufort</t>
  </si>
  <si>
    <t>University of the West (CA)</t>
  </si>
  <si>
    <t>University of Wisconsin--Superior</t>
  </si>
  <si>
    <t>782-970</t>
  </si>
  <si>
    <t>Virginia Wesleyan University</t>
  </si>
  <si>
    <t>Williams Baptist University (AR)</t>
  </si>
  <si>
    <t>Young Harris College (GA)</t>
  </si>
  <si>
    <t>Unranked National Liberal Arts Colleges</t>
  </si>
  <si>
    <t>Doane University (NE)</t>
  </si>
  <si>
    <t>Thomas More College of Liberal Arts (NH)</t>
  </si>
  <si>
    <t>University of Maine--Machias (ME)</t>
  </si>
  <si>
    <t>University of Puerto Rico--Cayey (PR)</t>
  </si>
  <si>
    <t>University of Puerto Rico--Ponce (PR)</t>
  </si>
  <si>
    <t>Definition</t>
  </si>
  <si>
    <t>School refused to fill out U.S. News statistical survey. Data that appear are from school in previous years or from another source such as the National Center for Education Statistics.</t>
  </si>
  <si>
    <t>ACT and/or SAT not required by school for some or all applicants.</t>
  </si>
  <si>
    <t>In reporting ACT/SAT scores, the school did not include all students for whom it had scores or refused to tell U.S. News whether all students with scores had been included.</t>
  </si>
  <si>
    <t>Data reported to U.S. News in previous years.</t>
  </si>
  <si>
    <t>Data based on fewer than 20 percent of enrolled first-year students.</t>
  </si>
  <si>
    <t>Some or all data reported to the National Center for Education Statistics.</t>
  </si>
  <si>
    <t>School declined to have a school official verify the  accuracy of the information contained in the U.S. News Main Statistical Survey.</t>
  </si>
  <si>
    <t>This rate, normally baed on four years of data, is given here for less than four years because school didn't report rate for the most recent year or years to U.S. News.</t>
  </si>
  <si>
    <t xml:space="preserve">ACT and/or SAT may not be required by school for some or all applicants, and in reporting SAT/ACT scores, the school did not include all students for whom it had scores or refused to tell U.S. News whether all students with scores had been included. </t>
  </si>
  <si>
    <t>2021 U.S. News &amp; World Report — Best National Liberal Arts Colleges</t>
  </si>
  <si>
    <t>2021 Rank</t>
  </si>
  <si>
    <t>Institution</t>
  </si>
  <si>
    <t>Institution Footnote</t>
  </si>
  <si>
    <t>Control</t>
  </si>
  <si>
    <t>Overall Score (0-100)</t>
  </si>
  <si>
    <t>Peer Assessment Score (1-5)</t>
  </si>
  <si>
    <t>Predicted 6yr graduation rate</t>
  </si>
  <si>
    <t>Actual 6yr graduation rate</t>
  </si>
  <si>
    <t>Pell gradrate</t>
  </si>
  <si>
    <t>Pell gradrate footnote</t>
  </si>
  <si>
    <t>Student Excellence rank</t>
  </si>
  <si>
    <t>1380-1540</t>
  </si>
  <si>
    <t>1240-1460</t>
  </si>
  <si>
    <t>1360-1500</t>
  </si>
  <si>
    <t>1380-1520</t>
  </si>
  <si>
    <t>1310-1485</t>
  </si>
  <si>
    <t>1490-1570</t>
  </si>
  <si>
    <t>1290-1510</t>
  </si>
  <si>
    <t>1333-1490</t>
  </si>
  <si>
    <t>1255-1430</t>
  </si>
  <si>
    <t>1270-1490</t>
  </si>
  <si>
    <t>1348-1480</t>
  </si>
  <si>
    <t>1150-1390</t>
  </si>
  <si>
    <t>Franklin &amp; Marshall College (PA)</t>
  </si>
  <si>
    <t>1298-1450</t>
  </si>
  <si>
    <t>1244-1413</t>
  </si>
  <si>
    <t>1080-1230</t>
  </si>
  <si>
    <t>1240-1422</t>
  </si>
  <si>
    <t>1080-1380</t>
  </si>
  <si>
    <t>1100-1370</t>
  </si>
  <si>
    <t>1118-1320</t>
  </si>
  <si>
    <t>1010-1218</t>
  </si>
  <si>
    <t>Saint Anselm College (NH)</t>
  </si>
  <si>
    <t>1038-1220</t>
  </si>
  <si>
    <t>1105-1300</t>
  </si>
  <si>
    <t>Linfield University (OR)</t>
  </si>
  <si>
    <t>Saint Michael's College (VT)</t>
  </si>
  <si>
    <t>1155-1310</t>
  </si>
  <si>
    <t>U. of North Carolina Asheville</t>
  </si>
  <si>
    <t>Centenary College</t>
  </si>
  <si>
    <t>1060-1310</t>
  </si>
  <si>
    <t>933-1180</t>
  </si>
  <si>
    <t>995-1180</t>
  </si>
  <si>
    <t>6 to 1</t>
  </si>
  <si>
    <t>1040-1315</t>
  </si>
  <si>
    <t>15 to 1</t>
  </si>
  <si>
    <t>1110-1280</t>
  </si>
  <si>
    <t>University of Puerto Rico--Cayey</t>
  </si>
  <si>
    <t>25 to 1</t>
  </si>
  <si>
    <t>998-1215</t>
  </si>
  <si>
    <t>171-221</t>
  </si>
  <si>
    <t>Alliant International University (CA)</t>
  </si>
  <si>
    <t>proprietary</t>
  </si>
  <si>
    <t>Andrews University (MI)</t>
  </si>
  <si>
    <t>Arkansas State University</t>
  </si>
  <si>
    <t>Augusta University (GA)</t>
  </si>
  <si>
    <t>Aurora University (IL)</t>
  </si>
  <si>
    <t>Barry University (FL)</t>
  </si>
  <si>
    <t>930-1080</t>
  </si>
  <si>
    <t>Benedictine University (IL)</t>
  </si>
  <si>
    <t>Boise State University (ID)</t>
  </si>
  <si>
    <t>Cardinal Stritch University (WI)</t>
  </si>
  <si>
    <t>Carson-Newman University (TN)</t>
  </si>
  <si>
    <t>Clark Atlanta University</t>
  </si>
  <si>
    <t>940-1080</t>
  </si>
  <si>
    <t>Cleveland State University</t>
  </si>
  <si>
    <t>Colorado Technical University</t>
  </si>
  <si>
    <t>Daemen College (NY)</t>
  </si>
  <si>
    <t>Eastern Michigan University</t>
  </si>
  <si>
    <t>East Tennessee State University</t>
  </si>
  <si>
    <t>Ferris State University (MI)</t>
  </si>
  <si>
    <t>Georgia Southern University</t>
  </si>
  <si>
    <t>Grand Canyon University (AZ)</t>
  </si>
  <si>
    <t>Husson University (ME)</t>
  </si>
  <si>
    <t>Idaho State University</t>
  </si>
  <si>
    <t>Indiana State University</t>
  </si>
  <si>
    <t>Jackson State University (MS)</t>
  </si>
  <si>
    <t>Kennesaw State University (GA)</t>
  </si>
  <si>
    <t>Lamar University (TX)</t>
  </si>
  <si>
    <t>Liberty University (VA)</t>
  </si>
  <si>
    <t>Lindenwood University (MO)</t>
  </si>
  <si>
    <t>Louisiana Tech University</t>
  </si>
  <si>
    <t>Mary Baldwin University (VA)</t>
  </si>
  <si>
    <t>Metropolitan State University (MN)</t>
  </si>
  <si>
    <t>Middle Tennessee State Univ.</t>
  </si>
  <si>
    <t>Mississippi College</t>
  </si>
  <si>
    <t>Missouri State University</t>
  </si>
  <si>
    <t>Morgan State University (MD)</t>
  </si>
  <si>
    <t>National Louis University (IL)</t>
  </si>
  <si>
    <t>15-18</t>
  </si>
  <si>
    <t>Northern Illinois University</t>
  </si>
  <si>
    <t>Northern Kentucky University</t>
  </si>
  <si>
    <t>Oakland University (MI)</t>
  </si>
  <si>
    <t>Our Lady of the Lake University (TX)</t>
  </si>
  <si>
    <t>Palm Beach Atlantic University (FL)</t>
  </si>
  <si>
    <t>Pontifical Catholic University of Puerto Rico--Ponce</t>
  </si>
  <si>
    <t>Regent University (VA)</t>
  </si>
  <si>
    <t>Roosevelt University (IL)</t>
  </si>
  <si>
    <t>Southern Illinois University Edwardsville</t>
  </si>
  <si>
    <t>Spalding University (KY)</t>
  </si>
  <si>
    <t>Stephen F. Austin State University (TX)</t>
  </si>
  <si>
    <t>Tennessee State University</t>
  </si>
  <si>
    <t>Texas A&amp;M University--Commerce</t>
  </si>
  <si>
    <t>950-1150</t>
  </si>
  <si>
    <t>Texas A&amp;M University--Corpus Christi</t>
  </si>
  <si>
    <t>Texas A&amp;M Univ.--Kingsville</t>
  </si>
  <si>
    <t>Texas Southern University</t>
  </si>
  <si>
    <t>840-1000</t>
  </si>
  <si>
    <t>Texas State University</t>
  </si>
  <si>
    <t>Texas Wesleyan University</t>
  </si>
  <si>
    <t>975-1090</t>
  </si>
  <si>
    <t>Texas Woman's University</t>
  </si>
  <si>
    <t>Trevecca Nazarene University (TN)</t>
  </si>
  <si>
    <t>Trinity International University (IL)</t>
  </si>
  <si>
    <t>Union Institute and University (OH)</t>
  </si>
  <si>
    <t>Universidad Ana G. Mendez--Gurabo Campus (PR)</t>
  </si>
  <si>
    <t>University of Alaska--Fairbanks</t>
  </si>
  <si>
    <t>University of Arkansas at Little Rock</t>
  </si>
  <si>
    <t>University of Bridgeport (CT)</t>
  </si>
  <si>
    <t>900-1090</t>
  </si>
  <si>
    <t>University of Central Arkansas</t>
  </si>
  <si>
    <t>University of Charleston (WV)</t>
  </si>
  <si>
    <t>University of Colorado--Colorado Springs</t>
  </si>
  <si>
    <t>University of Louisiana at Lafayette</t>
  </si>
  <si>
    <t>University of Louisiana--Monroe</t>
  </si>
  <si>
    <t>University of Mary (ND)</t>
  </si>
  <si>
    <t>Univ. of Maryland Eastern Shore</t>
  </si>
  <si>
    <t>850-1030</t>
  </si>
  <si>
    <t>University of Michigan--Flint</t>
  </si>
  <si>
    <t>University of New Orleans</t>
  </si>
  <si>
    <t>University of Northern Colorado</t>
  </si>
  <si>
    <t>University of Phoenix (AZ)</t>
  </si>
  <si>
    <t>University of South Alabama</t>
  </si>
  <si>
    <t>Univ. of Southern Mississippi</t>
  </si>
  <si>
    <t>University of Tennessee--Chattanooga</t>
  </si>
  <si>
    <t>University of Texas at Arlington</t>
  </si>
  <si>
    <t>University of Texas at San Antonio</t>
  </si>
  <si>
    <t>University of Texas at Tyler</t>
  </si>
  <si>
    <t>University of Texas--El Paso</t>
  </si>
  <si>
    <t>University of the Cumberlands (KY)</t>
  </si>
  <si>
    <t>University of Toledo (OH)</t>
  </si>
  <si>
    <t>University of West Georgia</t>
  </si>
  <si>
    <t>965-1080</t>
  </si>
  <si>
    <t>Univ. of Wisconsin--Milwaukee</t>
  </si>
  <si>
    <t>Valdosta State University (GA)</t>
  </si>
  <si>
    <t>990-1140</t>
  </si>
  <si>
    <t>Washburn University (KS)</t>
  </si>
  <si>
    <t>Western Kentucky University</t>
  </si>
  <si>
    <t>Wichita State University (KS)</t>
  </si>
  <si>
    <t>William Woods University (MO)</t>
  </si>
  <si>
    <t>Wilmington University (DE)</t>
  </si>
  <si>
    <t>Wingate University (NC)</t>
  </si>
  <si>
    <t>Wright State University (OH)</t>
  </si>
  <si>
    <t>School declined to have a school official verify the accuracy of the information contained in the U.S. News Main Statistical Survey.</t>
  </si>
  <si>
    <t>This rate, normally based on four years of data, is given here for less than four years because school didn't report rate for the most recent year or years to U.S. News.</t>
  </si>
  <si>
    <t>2022 U.S. News &amp; World Report — Best National Liberal Arts Colleges</t>
  </si>
  <si>
    <t>2022 Rank</t>
  </si>
  <si>
    <t>1395-1540</t>
  </si>
  <si>
    <t>1330-1510</t>
  </si>
  <si>
    <t>1230-1450</t>
  </si>
  <si>
    <t>1210-1440</t>
  </si>
  <si>
    <t>1350-1500</t>
  </si>
  <si>
    <t>1380-1510</t>
  </si>
  <si>
    <t>1350-1518</t>
  </si>
  <si>
    <t>1325-1510</t>
  </si>
  <si>
    <t>1240-1500</t>
  </si>
  <si>
    <t>1270-1500</t>
  </si>
  <si>
    <t>Oberlin College and Conservatory (OH)</t>
  </si>
  <si>
    <t>1220-1403</t>
  </si>
  <si>
    <t>1110-1360</t>
  </si>
  <si>
    <t>1018-1206</t>
  </si>
  <si>
    <t>1220-1418</t>
  </si>
  <si>
    <t>1325-1520</t>
  </si>
  <si>
    <t>1130-1440</t>
  </si>
  <si>
    <t>1160-1328</t>
  </si>
  <si>
    <t>24-31</t>
  </si>
  <si>
    <t>1180-1430</t>
  </si>
  <si>
    <t>1085-1290</t>
  </si>
  <si>
    <t>1198-1380</t>
  </si>
  <si>
    <t>1160-1375</t>
  </si>
  <si>
    <t>1130-1342</t>
  </si>
  <si>
    <t>1130-1384</t>
  </si>
  <si>
    <t>1030-1218</t>
  </si>
  <si>
    <t>1050-1210</t>
  </si>
  <si>
    <t>1050-1360</t>
  </si>
  <si>
    <t>1130-1280</t>
  </si>
  <si>
    <t>1090-1285</t>
  </si>
  <si>
    <t>1008-1200</t>
  </si>
  <si>
    <t>Concordia College at Moorhead (MN)</t>
  </si>
  <si>
    <t>1020-1180</t>
  </si>
  <si>
    <t>946-1113</t>
  </si>
  <si>
    <t>University of Puerto Rico--Ponce</t>
  </si>
  <si>
    <t>168-222</t>
  </si>
  <si>
    <t>1000-1190</t>
  </si>
  <si>
    <t>699-821</t>
  </si>
  <si>
    <t>870-980</t>
  </si>
  <si>
    <t>890-1078</t>
  </si>
  <si>
    <t>800-970</t>
  </si>
  <si>
    <t>860-1030</t>
  </si>
  <si>
    <t>930-1198</t>
  </si>
  <si>
    <t>800-1020</t>
  </si>
  <si>
    <t>950-1100</t>
  </si>
  <si>
    <t>960-1200</t>
  </si>
  <si>
    <t>1290-1590</t>
  </si>
  <si>
    <t>15-22</t>
  </si>
  <si>
    <t>984-1185</t>
  </si>
  <si>
    <t>780-920</t>
  </si>
  <si>
    <t>2019 U.S. News &amp; World Report — Best National Liberal Arts Colleges</t>
  </si>
  <si>
    <t>2019 Rank</t>
  </si>
  <si>
    <t>31-35</t>
  </si>
  <si>
    <t>32-34</t>
  </si>
  <si>
    <t>1390-1530</t>
  </si>
  <si>
    <t>31-33</t>
  </si>
  <si>
    <t>1470-1570</t>
  </si>
  <si>
    <t>1270-1463</t>
  </si>
  <si>
    <t>1205-1400</t>
  </si>
  <si>
    <t>1070-1215</t>
  </si>
  <si>
    <t>1170-1355</t>
  </si>
  <si>
    <t>1120-1410</t>
  </si>
  <si>
    <t>26-29</t>
  </si>
  <si>
    <t>1033-1293</t>
  </si>
  <si>
    <t>1130-1380</t>
  </si>
  <si>
    <t>1050-1265</t>
  </si>
  <si>
    <t>1071-1349</t>
  </si>
  <si>
    <t>1050-1233</t>
  </si>
  <si>
    <t>940-1200</t>
  </si>
  <si>
    <t>993-1180</t>
  </si>
  <si>
    <t>988-1200</t>
  </si>
  <si>
    <t>Elmira College (NY)</t>
  </si>
  <si>
    <t>18-20</t>
  </si>
  <si>
    <t>988-1170</t>
  </si>
  <si>
    <t>Schools ranked 173 through 229 are listed here alphabetically:</t>
  </si>
  <si>
    <t>Bard College at Simon's Rock (MA)</t>
  </si>
  <si>
    <t>Bethel College (KS)</t>
  </si>
  <si>
    <t>650-860</t>
  </si>
  <si>
    <t>Davis and Elkins College (WV)</t>
  </si>
  <si>
    <t>1020-1320</t>
  </si>
  <si>
    <t>748-960</t>
  </si>
  <si>
    <t>LaGrange College (GA)</t>
  </si>
  <si>
    <t>Paine College (GA)</t>
  </si>
  <si>
    <t>Philander Smith College (AR)</t>
  </si>
  <si>
    <t>Schreiner University (TX)</t>
  </si>
  <si>
    <t>16-26</t>
  </si>
  <si>
    <t>Thiel College (PA)</t>
  </si>
  <si>
    <t>16-24</t>
  </si>
  <si>
    <t>940-1118</t>
  </si>
  <si>
    <t>780-980</t>
  </si>
  <si>
    <t>952-1160</t>
  </si>
  <si>
    <t>17-27</t>
  </si>
  <si>
    <t>910-1078</t>
  </si>
  <si>
    <t>Meaning</t>
  </si>
  <si>
    <t>SAT and/or ACT not required by school for some or all applicants.</t>
  </si>
  <si>
    <t>In reporting SAT/ACT scores, the school did not include all students for whom it had scores or refused to tell U.S. News whether all students with scores had been included.</t>
  </si>
  <si>
    <t>Data based on fewer than 51 percent of enrolled first-year students.</t>
  </si>
  <si>
    <t>Data reported to the Council for Aid to Education.</t>
  </si>
  <si>
    <t>SAT and/or ACT may not be required by school for some or all applicants, and in reporting SAT/ACT scores, the school did not include all students for whom it had scores or refused to tell U.S. News whether all students with scores had been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</si>
</sst>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0" x14ac:knownFonts="1">
    <font>
      <sz val="12"/>
      <color theme="1"/>
      <name val="Times New Roman"/>
      <family val="2"/>
    </font>
    <font>
      <sz val="10"/>
      <name val="Arial"/>
    </font>
    <font>
      <sz val="9"/>
      <name val="Arial"/>
      <family val="2"/>
    </font>
    <font>
      <sz val="10"/>
      <name val="Arial"/>
      <family val="2"/>
    </font>
    <font>
      <sz val="11"/>
      <color theme="1"/>
      <name val="Calibri"/>
      <family val="2"/>
      <scheme val="minor"/>
    </font>
    <font>
      <sz val="10.5"/>
      <color theme="1"/>
      <name val="Calibri"/>
      <family val="2"/>
      <scheme val="minor"/>
    </font>
    <font>
      <sz val="12"/>
      <name val="Times New Roman"/>
      <family val="1"/>
    </font>
    <font>
      <sz val="12"/>
      <color theme="1"/>
      <name val="Times New Roman"/>
      <family val="1"/>
    </font>
    <font>
      <sz val="12"/>
      <color indexed="8"/>
      <name val="Times New Roman"/>
      <family val="1"/>
    </font>
    <font>
      <b/>
      <sz val="11"/>
      <color theme="1"/>
      <name val="Calibri"/>
      <family val="2"/>
      <scheme val="minor"/>
    </font>
    <font>
      <b/>
      <sz val="10.5"/>
      <color theme="1"/>
      <name val="Calibri"/>
      <family val="2"/>
      <scheme val="minor"/>
    </font>
    <font>
      <b/>
      <sz val="14"/>
      <name val="Calibri"/>
      <family val="2"/>
      <scheme val="minor"/>
    </font>
    <font>
      <sz val="14"/>
      <color theme="1"/>
      <name val="Calibri"/>
    </font>
    <font>
      <b/>
      <sz val="14"/>
      <color theme="1"/>
      <name val="Calibri"/>
    </font>
    <font>
      <b/>
      <sz val="11"/>
      <color theme="1"/>
      <name val="Calibri"/>
    </font>
    <font>
      <sz val="11"/>
      <color theme="1"/>
      <name val="Calibri"/>
    </font>
    <font>
      <sz val="11"/>
      <color theme="1"/>
      <name val="Calibri"/>
      <family val="2"/>
    </font>
    <font>
      <b/>
      <sz val="14"/>
      <color theme="1"/>
      <name val="Calibri"/>
      <family val="2"/>
    </font>
    <font>
      <b/>
      <sz val="11"/>
      <color theme="1"/>
      <name val="Calibri"/>
      <family val="2"/>
    </font>
    <font>
      <b/>
      <sz val="13"/>
      <color theme="1"/>
      <name val="Calibri"/>
      <family val="2"/>
    </font>
  </fonts>
  <fills count="4">
    <fill>
      <patternFill patternType="none"/>
    </fill>
    <fill>
      <patternFill patternType="gray125"/>
    </fill>
    <fill>
      <patternFill patternType="solid">
        <fgColor rgb="FFFFFF00"/>
        <bgColor indexed="64"/>
      </patternFill>
    </fill>
    <fill>
      <patternFill patternType="solid">
        <fgColor rgb="FFFFFF00"/>
        <bgColor rgb="FFFFFF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s>
  <cellStyleXfs count="4">
    <xf numFmtId="0" fontId="0" fillId="0" borderId="0"/>
    <xf numFmtId="0" fontId="1" fillId="0" borderId="0"/>
    <xf numFmtId="0" fontId="4" fillId="0" borderId="0"/>
    <xf numFmtId="0" fontId="5" fillId="0" borderId="0"/>
  </cellStyleXfs>
  <cellXfs count="108">
    <xf numFmtId="0" fontId="0" fillId="0" borderId="0" xfId="0"/>
    <xf numFmtId="0" fontId="1" fillId="0" borderId="0" xfId="1"/>
    <xf numFmtId="9" fontId="1" fillId="0" borderId="0" xfId="1" applyNumberFormat="1"/>
    <xf numFmtId="49" fontId="1" fillId="0" borderId="0" xfId="1" applyNumberFormat="1"/>
    <xf numFmtId="10" fontId="1" fillId="0" borderId="0" xfId="1" applyNumberFormat="1"/>
    <xf numFmtId="49" fontId="1" fillId="0" borderId="0" xfId="1" applyNumberFormat="1" applyAlignment="1">
      <alignment wrapText="1"/>
    </xf>
    <xf numFmtId="49" fontId="2" fillId="0" borderId="0" xfId="1" applyNumberFormat="1" applyFont="1" applyAlignment="1">
      <alignment horizontal="center" wrapText="1"/>
    </xf>
    <xf numFmtId="2" fontId="1" fillId="0" borderId="0" xfId="1" applyNumberFormat="1"/>
    <xf numFmtId="1" fontId="1" fillId="0" borderId="0" xfId="1" applyNumberFormat="1"/>
    <xf numFmtId="164" fontId="1" fillId="0" borderId="0" xfId="1" applyNumberFormat="1"/>
    <xf numFmtId="1" fontId="3" fillId="0" borderId="0" xfId="1" applyNumberFormat="1" applyFont="1"/>
    <xf numFmtId="0" fontId="3" fillId="0" borderId="0" xfId="1" applyFont="1"/>
    <xf numFmtId="0" fontId="1" fillId="0" borderId="0" xfId="1" applyAlignment="1">
      <alignment horizontal="center" wrapText="1"/>
    </xf>
    <xf numFmtId="2" fontId="1" fillId="0" borderId="0" xfId="1" applyNumberFormat="1" applyAlignment="1">
      <alignment horizontal="center" wrapText="1"/>
    </xf>
    <xf numFmtId="1" fontId="1" fillId="0" borderId="0" xfId="1" applyNumberFormat="1" applyAlignment="1">
      <alignment horizontal="center" wrapText="1"/>
    </xf>
    <xf numFmtId="164" fontId="1" fillId="0" borderId="0" xfId="1" applyNumberFormat="1" applyAlignment="1">
      <alignment horizontal="center" wrapText="1"/>
    </xf>
    <xf numFmtId="0" fontId="1" fillId="2" borderId="0" xfId="1" applyFill="1"/>
    <xf numFmtId="0" fontId="4" fillId="0" borderId="0" xfId="2"/>
    <xf numFmtId="9" fontId="4" fillId="0" borderId="0" xfId="2" applyNumberFormat="1"/>
    <xf numFmtId="49" fontId="4" fillId="0" borderId="0" xfId="2" applyNumberFormat="1"/>
    <xf numFmtId="10" fontId="4" fillId="0" borderId="0" xfId="2" applyNumberFormat="1"/>
    <xf numFmtId="0" fontId="4" fillId="2" borderId="0" xfId="2" applyFill="1"/>
    <xf numFmtId="0" fontId="5" fillId="0" borderId="0" xfId="3" applyFont="1"/>
    <xf numFmtId="0" fontId="5" fillId="0" borderId="0" xfId="3"/>
    <xf numFmtId="0" fontId="6" fillId="0" borderId="0" xfId="3" applyFont="1" applyFill="1" applyAlignment="1">
      <alignment horizontal="center" vertical="center"/>
    </xf>
    <xf numFmtId="0" fontId="7" fillId="0" borderId="0" xfId="3" applyFont="1" applyFill="1" applyAlignment="1">
      <alignment horizontal="center" vertical="center"/>
    </xf>
    <xf numFmtId="9" fontId="5" fillId="0" borderId="0" xfId="3" applyNumberFormat="1" applyFont="1"/>
    <xf numFmtId="49" fontId="5" fillId="0" borderId="0" xfId="3" applyNumberFormat="1" applyFont="1"/>
    <xf numFmtId="165" fontId="5" fillId="0" borderId="0" xfId="3" applyNumberFormat="1" applyFont="1"/>
    <xf numFmtId="1" fontId="8" fillId="0" borderId="0" xfId="3" applyNumberFormat="1" applyFont="1" applyFill="1" applyAlignment="1">
      <alignment horizontal="center" vertical="center"/>
    </xf>
    <xf numFmtId="0" fontId="8" fillId="0" borderId="0" xfId="3" applyFont="1" applyFill="1" applyAlignment="1">
      <alignment horizontal="center" vertical="center"/>
    </xf>
    <xf numFmtId="9" fontId="5" fillId="0" borderId="0" xfId="3" applyNumberFormat="1"/>
    <xf numFmtId="49" fontId="5" fillId="0" borderId="0" xfId="3" applyNumberFormat="1"/>
    <xf numFmtId="165" fontId="5" fillId="0" borderId="0" xfId="3" applyNumberFormat="1"/>
    <xf numFmtId="0" fontId="5" fillId="2" borderId="0" xfId="3" applyFill="1"/>
    <xf numFmtId="10" fontId="5" fillId="0" borderId="0" xfId="3" applyNumberFormat="1"/>
    <xf numFmtId="0" fontId="9" fillId="0" borderId="0" xfId="2" applyFont="1"/>
    <xf numFmtId="0" fontId="10" fillId="0" borderId="0" xfId="2" applyFont="1"/>
    <xf numFmtId="0" fontId="6" fillId="0" borderId="0" xfId="2" applyFont="1" applyFill="1" applyAlignment="1">
      <alignment horizontal="center" vertical="center"/>
    </xf>
    <xf numFmtId="0" fontId="7" fillId="0" borderId="0" xfId="2" applyFont="1" applyFill="1" applyAlignment="1">
      <alignment horizontal="center" vertical="center"/>
    </xf>
    <xf numFmtId="0" fontId="5" fillId="0" borderId="0" xfId="2" applyFont="1"/>
    <xf numFmtId="9" fontId="5" fillId="0" borderId="0" xfId="2" applyNumberFormat="1" applyFont="1"/>
    <xf numFmtId="49" fontId="5" fillId="0" borderId="0" xfId="2" applyNumberFormat="1" applyFont="1"/>
    <xf numFmtId="10" fontId="5" fillId="0" borderId="0" xfId="2" applyNumberFormat="1" applyFont="1"/>
    <xf numFmtId="1" fontId="8" fillId="0" borderId="0" xfId="2" applyNumberFormat="1" applyFont="1" applyFill="1" applyAlignment="1">
      <alignment horizontal="center" vertical="center"/>
    </xf>
    <xf numFmtId="0" fontId="6" fillId="2" borderId="0" xfId="2" applyFont="1" applyFill="1" applyAlignment="1">
      <alignment horizontal="center" vertical="center"/>
    </xf>
    <xf numFmtId="0" fontId="5" fillId="2" borderId="0" xfId="2" applyFont="1" applyFill="1"/>
    <xf numFmtId="0" fontId="8" fillId="0" borderId="0" xfId="2" applyFont="1" applyFill="1" applyAlignment="1">
      <alignment horizontal="center" vertical="center"/>
    </xf>
    <xf numFmtId="164" fontId="10" fillId="0" borderId="0" xfId="2" applyNumberFormat="1" applyFont="1"/>
    <xf numFmtId="49" fontId="10" fillId="0" borderId="0" xfId="2" applyNumberFormat="1" applyFont="1"/>
    <xf numFmtId="164" fontId="5" fillId="0" borderId="0" xfId="2" applyNumberFormat="1" applyFont="1"/>
    <xf numFmtId="0" fontId="5" fillId="0" borderId="0" xfId="2" applyFont="1" applyFill="1"/>
    <xf numFmtId="0" fontId="0" fillId="0" borderId="0" xfId="0" applyAlignment="1">
      <alignment horizontal="center"/>
    </xf>
    <xf numFmtId="0" fontId="0" fillId="0" borderId="0" xfId="0" applyAlignment="1">
      <alignment horizontal="left"/>
    </xf>
    <xf numFmtId="0" fontId="11" fillId="0" borderId="0" xfId="0" applyFont="1" applyFill="1" applyAlignment="1">
      <alignment horizontal="center" vertical="center"/>
    </xf>
    <xf numFmtId="0" fontId="9" fillId="2" borderId="1" xfId="0" applyFont="1" applyFill="1" applyBorder="1" applyAlignment="1">
      <alignment horizontal="left" wrapText="1"/>
    </xf>
    <xf numFmtId="0" fontId="9" fillId="0" borderId="1" xfId="0" applyFont="1" applyBorder="1" applyAlignment="1">
      <alignment horizontal="left" wrapText="1"/>
    </xf>
    <xf numFmtId="164" fontId="9" fillId="0" borderId="1" xfId="0" applyNumberFormat="1" applyFont="1" applyBorder="1" applyAlignment="1">
      <alignment horizontal="left" wrapText="1"/>
    </xf>
    <xf numFmtId="0" fontId="0" fillId="0" borderId="0" xfId="0" applyAlignment="1">
      <alignment horizontal="left" wrapText="1"/>
    </xf>
    <xf numFmtId="0" fontId="0" fillId="2" borderId="1" xfId="0" applyFill="1" applyBorder="1" applyAlignment="1">
      <alignment horizontal="left"/>
    </xf>
    <xf numFmtId="0" fontId="0" fillId="0" borderId="1" xfId="0" applyBorder="1" applyAlignment="1">
      <alignment horizontal="left"/>
    </xf>
    <xf numFmtId="164" fontId="0" fillId="0" borderId="1" xfId="0" applyNumberFormat="1" applyBorder="1" applyAlignment="1">
      <alignment horizontal="left"/>
    </xf>
    <xf numFmtId="9" fontId="0" fillId="0" borderId="1" xfId="0" applyNumberFormat="1" applyBorder="1" applyAlignment="1">
      <alignment horizontal="left"/>
    </xf>
    <xf numFmtId="10" fontId="0" fillId="0" borderId="1" xfId="0" applyNumberFormat="1" applyBorder="1" applyAlignment="1">
      <alignment horizontal="left"/>
    </xf>
    <xf numFmtId="16" fontId="0" fillId="0" borderId="1" xfId="0" applyNumberFormat="1" applyBorder="1" applyAlignment="1">
      <alignment horizontal="left"/>
    </xf>
    <xf numFmtId="0" fontId="9" fillId="0" borderId="1" xfId="0" applyFont="1" applyBorder="1"/>
    <xf numFmtId="164" fontId="0" fillId="0" borderId="0" xfId="0" applyNumberFormat="1" applyAlignment="1">
      <alignment horizontal="left"/>
    </xf>
    <xf numFmtId="0" fontId="0" fillId="0" borderId="1" xfId="0" applyFill="1" applyBorder="1" applyAlignment="1">
      <alignment horizontal="left"/>
    </xf>
    <xf numFmtId="0" fontId="9" fillId="0" borderId="0" xfId="0" applyFont="1" applyAlignment="1">
      <alignment horizontal="left"/>
    </xf>
    <xf numFmtId="0" fontId="9" fillId="0" borderId="1" xfId="0" applyFont="1" applyBorder="1" applyAlignment="1">
      <alignment horizontal="left"/>
    </xf>
    <xf numFmtId="1" fontId="9" fillId="0" borderId="1" xfId="0" applyNumberFormat="1" applyFont="1" applyBorder="1" applyAlignment="1">
      <alignment horizontal="left" wrapText="1"/>
    </xf>
    <xf numFmtId="1" fontId="0" fillId="0" borderId="0" xfId="0" applyNumberFormat="1" applyAlignment="1">
      <alignment horizontal="left"/>
    </xf>
    <xf numFmtId="9" fontId="0" fillId="0" borderId="0" xfId="0" applyNumberFormat="1" applyAlignment="1">
      <alignment horizontal="left"/>
    </xf>
    <xf numFmtId="10" fontId="0" fillId="0" borderId="0" xfId="0" applyNumberFormat="1" applyAlignment="1">
      <alignment horizontal="left"/>
    </xf>
    <xf numFmtId="0" fontId="9" fillId="2" borderId="1" xfId="0" applyFont="1" applyFill="1" applyBorder="1" applyAlignment="1">
      <alignment horizontal="left"/>
    </xf>
    <xf numFmtId="1" fontId="0" fillId="0" borderId="0" xfId="0" applyNumberFormat="1"/>
    <xf numFmtId="164" fontId="0" fillId="0" borderId="0" xfId="0" applyNumberFormat="1"/>
    <xf numFmtId="0" fontId="0" fillId="0" borderId="0" xfId="0" applyFill="1" applyBorder="1" applyAlignment="1">
      <alignment horizontal="left"/>
    </xf>
    <xf numFmtId="0" fontId="12" fillId="0" borderId="0" xfId="0" applyFont="1"/>
    <xf numFmtId="0" fontId="0" fillId="0" borderId="0" xfId="0" applyFont="1" applyAlignment="1"/>
    <xf numFmtId="0" fontId="12" fillId="0" borderId="0" xfId="0" applyFont="1" applyAlignment="1">
      <alignment horizontal="center"/>
    </xf>
    <xf numFmtId="0" fontId="12" fillId="0" borderId="0" xfId="0" applyFont="1" applyAlignment="1">
      <alignment horizontal="left"/>
    </xf>
    <xf numFmtId="0" fontId="13" fillId="0" borderId="0" xfId="0" applyFont="1" applyAlignment="1">
      <alignment horizontal="center" vertical="center"/>
    </xf>
    <xf numFmtId="1" fontId="12" fillId="0" borderId="0" xfId="0" applyNumberFormat="1" applyFont="1"/>
    <xf numFmtId="164" fontId="12" fillId="0" borderId="0" xfId="0" applyNumberFormat="1" applyFont="1"/>
    <xf numFmtId="0" fontId="14" fillId="3" borderId="2" xfId="0" applyFont="1" applyFill="1" applyBorder="1" applyAlignment="1">
      <alignment horizontal="left" wrapText="1"/>
    </xf>
    <xf numFmtId="0" fontId="14" fillId="0" borderId="2" xfId="0" applyFont="1" applyBorder="1" applyAlignment="1">
      <alignment horizontal="left"/>
    </xf>
    <xf numFmtId="0" fontId="14" fillId="0" borderId="2" xfId="0" applyFont="1" applyBorder="1" applyAlignment="1">
      <alignment horizontal="left" wrapText="1"/>
    </xf>
    <xf numFmtId="1" fontId="14" fillId="0" borderId="2" xfId="0" applyNumberFormat="1" applyFont="1" applyBorder="1" applyAlignment="1">
      <alignment horizontal="left" wrapText="1"/>
    </xf>
    <xf numFmtId="164" fontId="14" fillId="0" borderId="2" xfId="0" applyNumberFormat="1" applyFont="1" applyBorder="1" applyAlignment="1">
      <alignment horizontal="left" wrapText="1"/>
    </xf>
    <xf numFmtId="0" fontId="15" fillId="0" borderId="0" xfId="0" applyFont="1" applyAlignment="1">
      <alignment horizontal="left"/>
    </xf>
    <xf numFmtId="164" fontId="15" fillId="0" borderId="0" xfId="0" applyNumberFormat="1" applyFont="1" applyAlignment="1">
      <alignment horizontal="left"/>
    </xf>
    <xf numFmtId="9" fontId="15" fillId="0" borderId="0" xfId="0" applyNumberFormat="1" applyFont="1" applyAlignment="1">
      <alignment horizontal="left"/>
    </xf>
    <xf numFmtId="10" fontId="15" fillId="0" borderId="0" xfId="0" applyNumberFormat="1" applyFont="1" applyAlignment="1">
      <alignment horizontal="left"/>
    </xf>
    <xf numFmtId="0" fontId="14" fillId="3" borderId="2" xfId="0" applyFont="1" applyFill="1" applyBorder="1" applyAlignment="1">
      <alignment horizontal="left"/>
    </xf>
    <xf numFmtId="0" fontId="14" fillId="0" borderId="0" xfId="0" applyFont="1" applyAlignment="1">
      <alignment horizontal="left"/>
    </xf>
    <xf numFmtId="0" fontId="16" fillId="0" borderId="3" xfId="0" applyFont="1" applyBorder="1" applyAlignment="1">
      <alignment wrapText="1"/>
    </xf>
    <xf numFmtId="0" fontId="17" fillId="0" borderId="3" xfId="0" applyFont="1" applyBorder="1" applyAlignment="1">
      <alignment horizontal="center" vertical="center"/>
    </xf>
    <xf numFmtId="0" fontId="16" fillId="0" borderId="4" xfId="0" applyFont="1" applyBorder="1" applyAlignment="1">
      <alignment wrapText="1"/>
    </xf>
    <xf numFmtId="0" fontId="18" fillId="2" borderId="5" xfId="0" applyFont="1" applyFill="1" applyBorder="1" applyAlignment="1">
      <alignment wrapText="1"/>
    </xf>
    <xf numFmtId="0" fontId="18" fillId="0" borderId="6" xfId="0" applyFont="1" applyBorder="1" applyAlignment="1">
      <alignment wrapText="1"/>
    </xf>
    <xf numFmtId="0" fontId="16" fillId="2" borderId="7" xfId="0" applyFont="1" applyFill="1" applyBorder="1" applyAlignment="1">
      <alignment horizontal="center" wrapText="1"/>
    </xf>
    <xf numFmtId="0" fontId="16" fillId="0" borderId="6" xfId="0" applyFont="1" applyBorder="1" applyAlignment="1">
      <alignment wrapText="1"/>
    </xf>
    <xf numFmtId="9" fontId="16" fillId="0" borderId="6" xfId="0" applyNumberFormat="1" applyFont="1" applyBorder="1" applyAlignment="1">
      <alignment wrapText="1"/>
    </xf>
    <xf numFmtId="0" fontId="19" fillId="0" borderId="3" xfId="0" applyFont="1" applyBorder="1" applyAlignment="1">
      <alignment vertical="center"/>
    </xf>
    <xf numFmtId="0" fontId="16" fillId="0" borderId="7" xfId="0" applyFont="1" applyBorder="1" applyAlignment="1">
      <alignment wrapText="1"/>
    </xf>
    <xf numFmtId="0" fontId="18" fillId="0" borderId="3" xfId="0" applyFont="1" applyBorder="1" applyAlignment="1">
      <alignment wrapText="1"/>
    </xf>
    <xf numFmtId="0" fontId="16" fillId="0" borderId="3" xfId="0" applyFont="1" applyBorder="1" applyAlignment="1">
      <alignment vertical="center"/>
    </xf>
  </cellXfs>
  <cellStyles count="4">
    <cellStyle name="Normal" xfId="0" builtinId="0"/>
    <cellStyle name="Normal 2" xfId="1" xr:uid="{130B7075-B998-4AD8-B2E5-8DC6D35CF3F0}"/>
    <cellStyle name="Normal 3" xfId="2" xr:uid="{B7B98E59-BEAA-40BC-843A-B01794FEDD8C}"/>
    <cellStyle name="Normal 4" xfId="3" xr:uid="{A89B3240-69F1-42C1-83E0-795D013C55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D8353-1B28-42C7-85C7-88ED330483D0}">
  <dimension ref="A1:AE164"/>
  <sheetViews>
    <sheetView workbookViewId="0">
      <selection activeCell="F29" sqref="F29"/>
    </sheetView>
  </sheetViews>
  <sheetFormatPr defaultRowHeight="12.5" x14ac:dyDescent="0.25"/>
  <cols>
    <col min="1" max="1" width="3.75" style="1" customWidth="1"/>
    <col min="2" max="2" width="27.9140625" style="1" customWidth="1"/>
    <col min="3" max="3" width="13.33203125" style="1" customWidth="1"/>
    <col min="4" max="4" width="5" style="1" customWidth="1"/>
    <col min="5" max="5" width="11.08203125" style="1" customWidth="1"/>
    <col min="6" max="6" width="15" style="1" customWidth="1"/>
    <col min="7" max="7" width="9.6640625" style="1" customWidth="1"/>
    <col min="8" max="8" width="20" style="1" customWidth="1"/>
    <col min="9" max="9" width="8.6640625" style="1"/>
    <col min="10" max="10" width="26.25" style="1" customWidth="1"/>
    <col min="11" max="11" width="7.33203125" style="1" customWidth="1"/>
    <col min="12" max="12" width="26" style="1" customWidth="1"/>
    <col min="13" max="13" width="8.6640625" style="1"/>
    <col min="14" max="14" width="23.4140625" style="1" customWidth="1"/>
    <col min="15" max="15" width="7.33203125" style="1" customWidth="1"/>
    <col min="16" max="16" width="44.08203125" style="1" customWidth="1"/>
    <col min="17" max="17" width="8.6640625" style="1"/>
    <col min="18" max="18" width="36.33203125" style="1" customWidth="1"/>
    <col min="19" max="19" width="7.33203125" style="1" customWidth="1"/>
    <col min="20" max="20" width="36.08203125" style="1" customWidth="1"/>
    <col min="21" max="21" width="7.33203125" style="1" customWidth="1"/>
    <col min="22" max="22" width="43.4140625" style="1" customWidth="1"/>
    <col min="23" max="23" width="7.33203125" style="1" customWidth="1"/>
    <col min="24" max="24" width="23.25" style="1" customWidth="1"/>
    <col min="25" max="25" width="7.33203125" style="1" customWidth="1"/>
    <col min="26" max="26" width="48.25" style="1" customWidth="1"/>
    <col min="27" max="27" width="7.33203125" style="1" customWidth="1"/>
    <col min="28" max="28" width="13.6640625" style="1" customWidth="1"/>
    <col min="29" max="29" width="7.33203125" style="1" customWidth="1"/>
    <col min="30" max="30" width="21.5" style="1" customWidth="1"/>
    <col min="31" max="31" width="7.33203125" style="1" customWidth="1"/>
    <col min="32" max="256" width="8.6640625" style="1"/>
    <col min="257" max="257" width="3.75" style="1" customWidth="1"/>
    <col min="258" max="258" width="27.9140625" style="1" customWidth="1"/>
    <col min="259" max="259" width="13.33203125" style="1" customWidth="1"/>
    <col min="260" max="260" width="5" style="1" customWidth="1"/>
    <col min="261" max="261" width="11.08203125" style="1" customWidth="1"/>
    <col min="262" max="262" width="15" style="1" customWidth="1"/>
    <col min="263" max="263" width="9.6640625" style="1" customWidth="1"/>
    <col min="264" max="264" width="20" style="1" customWidth="1"/>
    <col min="265" max="265" width="8.6640625" style="1"/>
    <col min="266" max="266" width="26.25" style="1" customWidth="1"/>
    <col min="267" max="267" width="7.33203125" style="1" customWidth="1"/>
    <col min="268" max="268" width="26" style="1" customWidth="1"/>
    <col min="269" max="269" width="8.6640625" style="1"/>
    <col min="270" max="270" width="23.4140625" style="1" customWidth="1"/>
    <col min="271" max="271" width="7.33203125" style="1" customWidth="1"/>
    <col min="272" max="272" width="44.08203125" style="1" customWidth="1"/>
    <col min="273" max="273" width="8.6640625" style="1"/>
    <col min="274" max="274" width="36.33203125" style="1" customWidth="1"/>
    <col min="275" max="275" width="7.33203125" style="1" customWidth="1"/>
    <col min="276" max="276" width="36.08203125" style="1" customWidth="1"/>
    <col min="277" max="277" width="7.33203125" style="1" customWidth="1"/>
    <col min="278" max="278" width="43.4140625" style="1" customWidth="1"/>
    <col min="279" max="279" width="7.33203125" style="1" customWidth="1"/>
    <col min="280" max="280" width="23.25" style="1" customWidth="1"/>
    <col min="281" max="281" width="7.33203125" style="1" customWidth="1"/>
    <col min="282" max="282" width="48.25" style="1" customWidth="1"/>
    <col min="283" max="283" width="7.33203125" style="1" customWidth="1"/>
    <col min="284" max="284" width="13.6640625" style="1" customWidth="1"/>
    <col min="285" max="285" width="7.33203125" style="1" customWidth="1"/>
    <col min="286" max="286" width="21.5" style="1" customWidth="1"/>
    <col min="287" max="287" width="7.33203125" style="1" customWidth="1"/>
    <col min="288" max="512" width="8.6640625" style="1"/>
    <col min="513" max="513" width="3.75" style="1" customWidth="1"/>
    <col min="514" max="514" width="27.9140625" style="1" customWidth="1"/>
    <col min="515" max="515" width="13.33203125" style="1" customWidth="1"/>
    <col min="516" max="516" width="5" style="1" customWidth="1"/>
    <col min="517" max="517" width="11.08203125" style="1" customWidth="1"/>
    <col min="518" max="518" width="15" style="1" customWidth="1"/>
    <col min="519" max="519" width="9.6640625" style="1" customWidth="1"/>
    <col min="520" max="520" width="20" style="1" customWidth="1"/>
    <col min="521" max="521" width="8.6640625" style="1"/>
    <col min="522" max="522" width="26.25" style="1" customWidth="1"/>
    <col min="523" max="523" width="7.33203125" style="1" customWidth="1"/>
    <col min="524" max="524" width="26" style="1" customWidth="1"/>
    <col min="525" max="525" width="8.6640625" style="1"/>
    <col min="526" max="526" width="23.4140625" style="1" customWidth="1"/>
    <col min="527" max="527" width="7.33203125" style="1" customWidth="1"/>
    <col min="528" max="528" width="44.08203125" style="1" customWidth="1"/>
    <col min="529" max="529" width="8.6640625" style="1"/>
    <col min="530" max="530" width="36.33203125" style="1" customWidth="1"/>
    <col min="531" max="531" width="7.33203125" style="1" customWidth="1"/>
    <col min="532" max="532" width="36.08203125" style="1" customWidth="1"/>
    <col min="533" max="533" width="7.33203125" style="1" customWidth="1"/>
    <col min="534" max="534" width="43.4140625" style="1" customWidth="1"/>
    <col min="535" max="535" width="7.33203125" style="1" customWidth="1"/>
    <col min="536" max="536" width="23.25" style="1" customWidth="1"/>
    <col min="537" max="537" width="7.33203125" style="1" customWidth="1"/>
    <col min="538" max="538" width="48.25" style="1" customWidth="1"/>
    <col min="539" max="539" width="7.33203125" style="1" customWidth="1"/>
    <col min="540" max="540" width="13.6640625" style="1" customWidth="1"/>
    <col min="541" max="541" width="7.33203125" style="1" customWidth="1"/>
    <col min="542" max="542" width="21.5" style="1" customWidth="1"/>
    <col min="543" max="543" width="7.33203125" style="1" customWidth="1"/>
    <col min="544" max="768" width="8.6640625" style="1"/>
    <col min="769" max="769" width="3.75" style="1" customWidth="1"/>
    <col min="770" max="770" width="27.9140625" style="1" customWidth="1"/>
    <col min="771" max="771" width="13.33203125" style="1" customWidth="1"/>
    <col min="772" max="772" width="5" style="1" customWidth="1"/>
    <col min="773" max="773" width="11.08203125" style="1" customWidth="1"/>
    <col min="774" max="774" width="15" style="1" customWidth="1"/>
    <col min="775" max="775" width="9.6640625" style="1" customWidth="1"/>
    <col min="776" max="776" width="20" style="1" customWidth="1"/>
    <col min="777" max="777" width="8.6640625" style="1"/>
    <col min="778" max="778" width="26.25" style="1" customWidth="1"/>
    <col min="779" max="779" width="7.33203125" style="1" customWidth="1"/>
    <col min="780" max="780" width="26" style="1" customWidth="1"/>
    <col min="781" max="781" width="8.6640625" style="1"/>
    <col min="782" max="782" width="23.4140625" style="1" customWidth="1"/>
    <col min="783" max="783" width="7.33203125" style="1" customWidth="1"/>
    <col min="784" max="784" width="44.08203125" style="1" customWidth="1"/>
    <col min="785" max="785" width="8.6640625" style="1"/>
    <col min="786" max="786" width="36.33203125" style="1" customWidth="1"/>
    <col min="787" max="787" width="7.33203125" style="1" customWidth="1"/>
    <col min="788" max="788" width="36.08203125" style="1" customWidth="1"/>
    <col min="789" max="789" width="7.33203125" style="1" customWidth="1"/>
    <col min="790" max="790" width="43.4140625" style="1" customWidth="1"/>
    <col min="791" max="791" width="7.33203125" style="1" customWidth="1"/>
    <col min="792" max="792" width="23.25" style="1" customWidth="1"/>
    <col min="793" max="793" width="7.33203125" style="1" customWidth="1"/>
    <col min="794" max="794" width="48.25" style="1" customWidth="1"/>
    <col min="795" max="795" width="7.33203125" style="1" customWidth="1"/>
    <col min="796" max="796" width="13.6640625" style="1" customWidth="1"/>
    <col min="797" max="797" width="7.33203125" style="1" customWidth="1"/>
    <col min="798" max="798" width="21.5" style="1" customWidth="1"/>
    <col min="799" max="799" width="7.33203125" style="1" customWidth="1"/>
    <col min="800" max="1024" width="8.6640625" style="1"/>
    <col min="1025" max="1025" width="3.75" style="1" customWidth="1"/>
    <col min="1026" max="1026" width="27.9140625" style="1" customWidth="1"/>
    <col min="1027" max="1027" width="13.33203125" style="1" customWidth="1"/>
    <col min="1028" max="1028" width="5" style="1" customWidth="1"/>
    <col min="1029" max="1029" width="11.08203125" style="1" customWidth="1"/>
    <col min="1030" max="1030" width="15" style="1" customWidth="1"/>
    <col min="1031" max="1031" width="9.6640625" style="1" customWidth="1"/>
    <col min="1032" max="1032" width="20" style="1" customWidth="1"/>
    <col min="1033" max="1033" width="8.6640625" style="1"/>
    <col min="1034" max="1034" width="26.25" style="1" customWidth="1"/>
    <col min="1035" max="1035" width="7.33203125" style="1" customWidth="1"/>
    <col min="1036" max="1036" width="26" style="1" customWidth="1"/>
    <col min="1037" max="1037" width="8.6640625" style="1"/>
    <col min="1038" max="1038" width="23.4140625" style="1" customWidth="1"/>
    <col min="1039" max="1039" width="7.33203125" style="1" customWidth="1"/>
    <col min="1040" max="1040" width="44.08203125" style="1" customWidth="1"/>
    <col min="1041" max="1041" width="8.6640625" style="1"/>
    <col min="1042" max="1042" width="36.33203125" style="1" customWidth="1"/>
    <col min="1043" max="1043" width="7.33203125" style="1" customWidth="1"/>
    <col min="1044" max="1044" width="36.08203125" style="1" customWidth="1"/>
    <col min="1045" max="1045" width="7.33203125" style="1" customWidth="1"/>
    <col min="1046" max="1046" width="43.4140625" style="1" customWidth="1"/>
    <col min="1047" max="1047" width="7.33203125" style="1" customWidth="1"/>
    <col min="1048" max="1048" width="23.25" style="1" customWidth="1"/>
    <col min="1049" max="1049" width="7.33203125" style="1" customWidth="1"/>
    <col min="1050" max="1050" width="48.25" style="1" customWidth="1"/>
    <col min="1051" max="1051" width="7.33203125" style="1" customWidth="1"/>
    <col min="1052" max="1052" width="13.6640625" style="1" customWidth="1"/>
    <col min="1053" max="1053" width="7.33203125" style="1" customWidth="1"/>
    <col min="1054" max="1054" width="21.5" style="1" customWidth="1"/>
    <col min="1055" max="1055" width="7.33203125" style="1" customWidth="1"/>
    <col min="1056" max="1280" width="8.6640625" style="1"/>
    <col min="1281" max="1281" width="3.75" style="1" customWidth="1"/>
    <col min="1282" max="1282" width="27.9140625" style="1" customWidth="1"/>
    <col min="1283" max="1283" width="13.33203125" style="1" customWidth="1"/>
    <col min="1284" max="1284" width="5" style="1" customWidth="1"/>
    <col min="1285" max="1285" width="11.08203125" style="1" customWidth="1"/>
    <col min="1286" max="1286" width="15" style="1" customWidth="1"/>
    <col min="1287" max="1287" width="9.6640625" style="1" customWidth="1"/>
    <col min="1288" max="1288" width="20" style="1" customWidth="1"/>
    <col min="1289" max="1289" width="8.6640625" style="1"/>
    <col min="1290" max="1290" width="26.25" style="1" customWidth="1"/>
    <col min="1291" max="1291" width="7.33203125" style="1" customWidth="1"/>
    <col min="1292" max="1292" width="26" style="1" customWidth="1"/>
    <col min="1293" max="1293" width="8.6640625" style="1"/>
    <col min="1294" max="1294" width="23.4140625" style="1" customWidth="1"/>
    <col min="1295" max="1295" width="7.33203125" style="1" customWidth="1"/>
    <col min="1296" max="1296" width="44.08203125" style="1" customWidth="1"/>
    <col min="1297" max="1297" width="8.6640625" style="1"/>
    <col min="1298" max="1298" width="36.33203125" style="1" customWidth="1"/>
    <col min="1299" max="1299" width="7.33203125" style="1" customWidth="1"/>
    <col min="1300" max="1300" width="36.08203125" style="1" customWidth="1"/>
    <col min="1301" max="1301" width="7.33203125" style="1" customWidth="1"/>
    <col min="1302" max="1302" width="43.4140625" style="1" customWidth="1"/>
    <col min="1303" max="1303" width="7.33203125" style="1" customWidth="1"/>
    <col min="1304" max="1304" width="23.25" style="1" customWidth="1"/>
    <col min="1305" max="1305" width="7.33203125" style="1" customWidth="1"/>
    <col min="1306" max="1306" width="48.25" style="1" customWidth="1"/>
    <col min="1307" max="1307" width="7.33203125" style="1" customWidth="1"/>
    <col min="1308" max="1308" width="13.6640625" style="1" customWidth="1"/>
    <col min="1309" max="1309" width="7.33203125" style="1" customWidth="1"/>
    <col min="1310" max="1310" width="21.5" style="1" customWidth="1"/>
    <col min="1311" max="1311" width="7.33203125" style="1" customWidth="1"/>
    <col min="1312" max="1536" width="8.6640625" style="1"/>
    <col min="1537" max="1537" width="3.75" style="1" customWidth="1"/>
    <col min="1538" max="1538" width="27.9140625" style="1" customWidth="1"/>
    <col min="1539" max="1539" width="13.33203125" style="1" customWidth="1"/>
    <col min="1540" max="1540" width="5" style="1" customWidth="1"/>
    <col min="1541" max="1541" width="11.08203125" style="1" customWidth="1"/>
    <col min="1542" max="1542" width="15" style="1" customWidth="1"/>
    <col min="1543" max="1543" width="9.6640625" style="1" customWidth="1"/>
    <col min="1544" max="1544" width="20" style="1" customWidth="1"/>
    <col min="1545" max="1545" width="8.6640625" style="1"/>
    <col min="1546" max="1546" width="26.25" style="1" customWidth="1"/>
    <col min="1547" max="1547" width="7.33203125" style="1" customWidth="1"/>
    <col min="1548" max="1548" width="26" style="1" customWidth="1"/>
    <col min="1549" max="1549" width="8.6640625" style="1"/>
    <col min="1550" max="1550" width="23.4140625" style="1" customWidth="1"/>
    <col min="1551" max="1551" width="7.33203125" style="1" customWidth="1"/>
    <col min="1552" max="1552" width="44.08203125" style="1" customWidth="1"/>
    <col min="1553" max="1553" width="8.6640625" style="1"/>
    <col min="1554" max="1554" width="36.33203125" style="1" customWidth="1"/>
    <col min="1555" max="1555" width="7.33203125" style="1" customWidth="1"/>
    <col min="1556" max="1556" width="36.08203125" style="1" customWidth="1"/>
    <col min="1557" max="1557" width="7.33203125" style="1" customWidth="1"/>
    <col min="1558" max="1558" width="43.4140625" style="1" customWidth="1"/>
    <col min="1559" max="1559" width="7.33203125" style="1" customWidth="1"/>
    <col min="1560" max="1560" width="23.25" style="1" customWidth="1"/>
    <col min="1561" max="1561" width="7.33203125" style="1" customWidth="1"/>
    <col min="1562" max="1562" width="48.25" style="1" customWidth="1"/>
    <col min="1563" max="1563" width="7.33203125" style="1" customWidth="1"/>
    <col min="1564" max="1564" width="13.6640625" style="1" customWidth="1"/>
    <col min="1565" max="1565" width="7.33203125" style="1" customWidth="1"/>
    <col min="1566" max="1566" width="21.5" style="1" customWidth="1"/>
    <col min="1567" max="1567" width="7.33203125" style="1" customWidth="1"/>
    <col min="1568" max="1792" width="8.6640625" style="1"/>
    <col min="1793" max="1793" width="3.75" style="1" customWidth="1"/>
    <col min="1794" max="1794" width="27.9140625" style="1" customWidth="1"/>
    <col min="1795" max="1795" width="13.33203125" style="1" customWidth="1"/>
    <col min="1796" max="1796" width="5" style="1" customWidth="1"/>
    <col min="1797" max="1797" width="11.08203125" style="1" customWidth="1"/>
    <col min="1798" max="1798" width="15" style="1" customWidth="1"/>
    <col min="1799" max="1799" width="9.6640625" style="1" customWidth="1"/>
    <col min="1800" max="1800" width="20" style="1" customWidth="1"/>
    <col min="1801" max="1801" width="8.6640625" style="1"/>
    <col min="1802" max="1802" width="26.25" style="1" customWidth="1"/>
    <col min="1803" max="1803" width="7.33203125" style="1" customWidth="1"/>
    <col min="1804" max="1804" width="26" style="1" customWidth="1"/>
    <col min="1805" max="1805" width="8.6640625" style="1"/>
    <col min="1806" max="1806" width="23.4140625" style="1" customWidth="1"/>
    <col min="1807" max="1807" width="7.33203125" style="1" customWidth="1"/>
    <col min="1808" max="1808" width="44.08203125" style="1" customWidth="1"/>
    <col min="1809" max="1809" width="8.6640625" style="1"/>
    <col min="1810" max="1810" width="36.33203125" style="1" customWidth="1"/>
    <col min="1811" max="1811" width="7.33203125" style="1" customWidth="1"/>
    <col min="1812" max="1812" width="36.08203125" style="1" customWidth="1"/>
    <col min="1813" max="1813" width="7.33203125" style="1" customWidth="1"/>
    <col min="1814" max="1814" width="43.4140625" style="1" customWidth="1"/>
    <col min="1815" max="1815" width="7.33203125" style="1" customWidth="1"/>
    <col min="1816" max="1816" width="23.25" style="1" customWidth="1"/>
    <col min="1817" max="1817" width="7.33203125" style="1" customWidth="1"/>
    <col min="1818" max="1818" width="48.25" style="1" customWidth="1"/>
    <col min="1819" max="1819" width="7.33203125" style="1" customWidth="1"/>
    <col min="1820" max="1820" width="13.6640625" style="1" customWidth="1"/>
    <col min="1821" max="1821" width="7.33203125" style="1" customWidth="1"/>
    <col min="1822" max="1822" width="21.5" style="1" customWidth="1"/>
    <col min="1823" max="1823" width="7.33203125" style="1" customWidth="1"/>
    <col min="1824" max="2048" width="8.6640625" style="1"/>
    <col min="2049" max="2049" width="3.75" style="1" customWidth="1"/>
    <col min="2050" max="2050" width="27.9140625" style="1" customWidth="1"/>
    <col min="2051" max="2051" width="13.33203125" style="1" customWidth="1"/>
    <col min="2052" max="2052" width="5" style="1" customWidth="1"/>
    <col min="2053" max="2053" width="11.08203125" style="1" customWidth="1"/>
    <col min="2054" max="2054" width="15" style="1" customWidth="1"/>
    <col min="2055" max="2055" width="9.6640625" style="1" customWidth="1"/>
    <col min="2056" max="2056" width="20" style="1" customWidth="1"/>
    <col min="2057" max="2057" width="8.6640625" style="1"/>
    <col min="2058" max="2058" width="26.25" style="1" customWidth="1"/>
    <col min="2059" max="2059" width="7.33203125" style="1" customWidth="1"/>
    <col min="2060" max="2060" width="26" style="1" customWidth="1"/>
    <col min="2061" max="2061" width="8.6640625" style="1"/>
    <col min="2062" max="2062" width="23.4140625" style="1" customWidth="1"/>
    <col min="2063" max="2063" width="7.33203125" style="1" customWidth="1"/>
    <col min="2064" max="2064" width="44.08203125" style="1" customWidth="1"/>
    <col min="2065" max="2065" width="8.6640625" style="1"/>
    <col min="2066" max="2066" width="36.33203125" style="1" customWidth="1"/>
    <col min="2067" max="2067" width="7.33203125" style="1" customWidth="1"/>
    <col min="2068" max="2068" width="36.08203125" style="1" customWidth="1"/>
    <col min="2069" max="2069" width="7.33203125" style="1" customWidth="1"/>
    <col min="2070" max="2070" width="43.4140625" style="1" customWidth="1"/>
    <col min="2071" max="2071" width="7.33203125" style="1" customWidth="1"/>
    <col min="2072" max="2072" width="23.25" style="1" customWidth="1"/>
    <col min="2073" max="2073" width="7.33203125" style="1" customWidth="1"/>
    <col min="2074" max="2074" width="48.25" style="1" customWidth="1"/>
    <col min="2075" max="2075" width="7.33203125" style="1" customWidth="1"/>
    <col min="2076" max="2076" width="13.6640625" style="1" customWidth="1"/>
    <col min="2077" max="2077" width="7.33203125" style="1" customWidth="1"/>
    <col min="2078" max="2078" width="21.5" style="1" customWidth="1"/>
    <col min="2079" max="2079" width="7.33203125" style="1" customWidth="1"/>
    <col min="2080" max="2304" width="8.6640625" style="1"/>
    <col min="2305" max="2305" width="3.75" style="1" customWidth="1"/>
    <col min="2306" max="2306" width="27.9140625" style="1" customWidth="1"/>
    <col min="2307" max="2307" width="13.33203125" style="1" customWidth="1"/>
    <col min="2308" max="2308" width="5" style="1" customWidth="1"/>
    <col min="2309" max="2309" width="11.08203125" style="1" customWidth="1"/>
    <col min="2310" max="2310" width="15" style="1" customWidth="1"/>
    <col min="2311" max="2311" width="9.6640625" style="1" customWidth="1"/>
    <col min="2312" max="2312" width="20" style="1" customWidth="1"/>
    <col min="2313" max="2313" width="8.6640625" style="1"/>
    <col min="2314" max="2314" width="26.25" style="1" customWidth="1"/>
    <col min="2315" max="2315" width="7.33203125" style="1" customWidth="1"/>
    <col min="2316" max="2316" width="26" style="1" customWidth="1"/>
    <col min="2317" max="2317" width="8.6640625" style="1"/>
    <col min="2318" max="2318" width="23.4140625" style="1" customWidth="1"/>
    <col min="2319" max="2319" width="7.33203125" style="1" customWidth="1"/>
    <col min="2320" max="2320" width="44.08203125" style="1" customWidth="1"/>
    <col min="2321" max="2321" width="8.6640625" style="1"/>
    <col min="2322" max="2322" width="36.33203125" style="1" customWidth="1"/>
    <col min="2323" max="2323" width="7.33203125" style="1" customWidth="1"/>
    <col min="2324" max="2324" width="36.08203125" style="1" customWidth="1"/>
    <col min="2325" max="2325" width="7.33203125" style="1" customWidth="1"/>
    <col min="2326" max="2326" width="43.4140625" style="1" customWidth="1"/>
    <col min="2327" max="2327" width="7.33203125" style="1" customWidth="1"/>
    <col min="2328" max="2328" width="23.25" style="1" customWidth="1"/>
    <col min="2329" max="2329" width="7.33203125" style="1" customWidth="1"/>
    <col min="2330" max="2330" width="48.25" style="1" customWidth="1"/>
    <col min="2331" max="2331" width="7.33203125" style="1" customWidth="1"/>
    <col min="2332" max="2332" width="13.6640625" style="1" customWidth="1"/>
    <col min="2333" max="2333" width="7.33203125" style="1" customWidth="1"/>
    <col min="2334" max="2334" width="21.5" style="1" customWidth="1"/>
    <col min="2335" max="2335" width="7.33203125" style="1" customWidth="1"/>
    <col min="2336" max="2560" width="8.6640625" style="1"/>
    <col min="2561" max="2561" width="3.75" style="1" customWidth="1"/>
    <col min="2562" max="2562" width="27.9140625" style="1" customWidth="1"/>
    <col min="2563" max="2563" width="13.33203125" style="1" customWidth="1"/>
    <col min="2564" max="2564" width="5" style="1" customWidth="1"/>
    <col min="2565" max="2565" width="11.08203125" style="1" customWidth="1"/>
    <col min="2566" max="2566" width="15" style="1" customWidth="1"/>
    <col min="2567" max="2567" width="9.6640625" style="1" customWidth="1"/>
    <col min="2568" max="2568" width="20" style="1" customWidth="1"/>
    <col min="2569" max="2569" width="8.6640625" style="1"/>
    <col min="2570" max="2570" width="26.25" style="1" customWidth="1"/>
    <col min="2571" max="2571" width="7.33203125" style="1" customWidth="1"/>
    <col min="2572" max="2572" width="26" style="1" customWidth="1"/>
    <col min="2573" max="2573" width="8.6640625" style="1"/>
    <col min="2574" max="2574" width="23.4140625" style="1" customWidth="1"/>
    <col min="2575" max="2575" width="7.33203125" style="1" customWidth="1"/>
    <col min="2576" max="2576" width="44.08203125" style="1" customWidth="1"/>
    <col min="2577" max="2577" width="8.6640625" style="1"/>
    <col min="2578" max="2578" width="36.33203125" style="1" customWidth="1"/>
    <col min="2579" max="2579" width="7.33203125" style="1" customWidth="1"/>
    <col min="2580" max="2580" width="36.08203125" style="1" customWidth="1"/>
    <col min="2581" max="2581" width="7.33203125" style="1" customWidth="1"/>
    <col min="2582" max="2582" width="43.4140625" style="1" customWidth="1"/>
    <col min="2583" max="2583" width="7.33203125" style="1" customWidth="1"/>
    <col min="2584" max="2584" width="23.25" style="1" customWidth="1"/>
    <col min="2585" max="2585" width="7.33203125" style="1" customWidth="1"/>
    <col min="2586" max="2586" width="48.25" style="1" customWidth="1"/>
    <col min="2587" max="2587" width="7.33203125" style="1" customWidth="1"/>
    <col min="2588" max="2588" width="13.6640625" style="1" customWidth="1"/>
    <col min="2589" max="2589" width="7.33203125" style="1" customWidth="1"/>
    <col min="2590" max="2590" width="21.5" style="1" customWidth="1"/>
    <col min="2591" max="2591" width="7.33203125" style="1" customWidth="1"/>
    <col min="2592" max="2816" width="8.6640625" style="1"/>
    <col min="2817" max="2817" width="3.75" style="1" customWidth="1"/>
    <col min="2818" max="2818" width="27.9140625" style="1" customWidth="1"/>
    <col min="2819" max="2819" width="13.33203125" style="1" customWidth="1"/>
    <col min="2820" max="2820" width="5" style="1" customWidth="1"/>
    <col min="2821" max="2821" width="11.08203125" style="1" customWidth="1"/>
    <col min="2822" max="2822" width="15" style="1" customWidth="1"/>
    <col min="2823" max="2823" width="9.6640625" style="1" customWidth="1"/>
    <col min="2824" max="2824" width="20" style="1" customWidth="1"/>
    <col min="2825" max="2825" width="8.6640625" style="1"/>
    <col min="2826" max="2826" width="26.25" style="1" customWidth="1"/>
    <col min="2827" max="2827" width="7.33203125" style="1" customWidth="1"/>
    <col min="2828" max="2828" width="26" style="1" customWidth="1"/>
    <col min="2829" max="2829" width="8.6640625" style="1"/>
    <col min="2830" max="2830" width="23.4140625" style="1" customWidth="1"/>
    <col min="2831" max="2831" width="7.33203125" style="1" customWidth="1"/>
    <col min="2832" max="2832" width="44.08203125" style="1" customWidth="1"/>
    <col min="2833" max="2833" width="8.6640625" style="1"/>
    <col min="2834" max="2834" width="36.33203125" style="1" customWidth="1"/>
    <col min="2835" max="2835" width="7.33203125" style="1" customWidth="1"/>
    <col min="2836" max="2836" width="36.08203125" style="1" customWidth="1"/>
    <col min="2837" max="2837" width="7.33203125" style="1" customWidth="1"/>
    <col min="2838" max="2838" width="43.4140625" style="1" customWidth="1"/>
    <col min="2839" max="2839" width="7.33203125" style="1" customWidth="1"/>
    <col min="2840" max="2840" width="23.25" style="1" customWidth="1"/>
    <col min="2841" max="2841" width="7.33203125" style="1" customWidth="1"/>
    <col min="2842" max="2842" width="48.25" style="1" customWidth="1"/>
    <col min="2843" max="2843" width="7.33203125" style="1" customWidth="1"/>
    <col min="2844" max="2844" width="13.6640625" style="1" customWidth="1"/>
    <col min="2845" max="2845" width="7.33203125" style="1" customWidth="1"/>
    <col min="2846" max="2846" width="21.5" style="1" customWidth="1"/>
    <col min="2847" max="2847" width="7.33203125" style="1" customWidth="1"/>
    <col min="2848" max="3072" width="8.6640625" style="1"/>
    <col min="3073" max="3073" width="3.75" style="1" customWidth="1"/>
    <col min="3074" max="3074" width="27.9140625" style="1" customWidth="1"/>
    <col min="3075" max="3075" width="13.33203125" style="1" customWidth="1"/>
    <col min="3076" max="3076" width="5" style="1" customWidth="1"/>
    <col min="3077" max="3077" width="11.08203125" style="1" customWidth="1"/>
    <col min="3078" max="3078" width="15" style="1" customWidth="1"/>
    <col min="3079" max="3079" width="9.6640625" style="1" customWidth="1"/>
    <col min="3080" max="3080" width="20" style="1" customWidth="1"/>
    <col min="3081" max="3081" width="8.6640625" style="1"/>
    <col min="3082" max="3082" width="26.25" style="1" customWidth="1"/>
    <col min="3083" max="3083" width="7.33203125" style="1" customWidth="1"/>
    <col min="3084" max="3084" width="26" style="1" customWidth="1"/>
    <col min="3085" max="3085" width="8.6640625" style="1"/>
    <col min="3086" max="3086" width="23.4140625" style="1" customWidth="1"/>
    <col min="3087" max="3087" width="7.33203125" style="1" customWidth="1"/>
    <col min="3088" max="3088" width="44.08203125" style="1" customWidth="1"/>
    <col min="3089" max="3089" width="8.6640625" style="1"/>
    <col min="3090" max="3090" width="36.33203125" style="1" customWidth="1"/>
    <col min="3091" max="3091" width="7.33203125" style="1" customWidth="1"/>
    <col min="3092" max="3092" width="36.08203125" style="1" customWidth="1"/>
    <col min="3093" max="3093" width="7.33203125" style="1" customWidth="1"/>
    <col min="3094" max="3094" width="43.4140625" style="1" customWidth="1"/>
    <col min="3095" max="3095" width="7.33203125" style="1" customWidth="1"/>
    <col min="3096" max="3096" width="23.25" style="1" customWidth="1"/>
    <col min="3097" max="3097" width="7.33203125" style="1" customWidth="1"/>
    <col min="3098" max="3098" width="48.25" style="1" customWidth="1"/>
    <col min="3099" max="3099" width="7.33203125" style="1" customWidth="1"/>
    <col min="3100" max="3100" width="13.6640625" style="1" customWidth="1"/>
    <col min="3101" max="3101" width="7.33203125" style="1" customWidth="1"/>
    <col min="3102" max="3102" width="21.5" style="1" customWidth="1"/>
    <col min="3103" max="3103" width="7.33203125" style="1" customWidth="1"/>
    <col min="3104" max="3328" width="8.6640625" style="1"/>
    <col min="3329" max="3329" width="3.75" style="1" customWidth="1"/>
    <col min="3330" max="3330" width="27.9140625" style="1" customWidth="1"/>
    <col min="3331" max="3331" width="13.33203125" style="1" customWidth="1"/>
    <col min="3332" max="3332" width="5" style="1" customWidth="1"/>
    <col min="3333" max="3333" width="11.08203125" style="1" customWidth="1"/>
    <col min="3334" max="3334" width="15" style="1" customWidth="1"/>
    <col min="3335" max="3335" width="9.6640625" style="1" customWidth="1"/>
    <col min="3336" max="3336" width="20" style="1" customWidth="1"/>
    <col min="3337" max="3337" width="8.6640625" style="1"/>
    <col min="3338" max="3338" width="26.25" style="1" customWidth="1"/>
    <col min="3339" max="3339" width="7.33203125" style="1" customWidth="1"/>
    <col min="3340" max="3340" width="26" style="1" customWidth="1"/>
    <col min="3341" max="3341" width="8.6640625" style="1"/>
    <col min="3342" max="3342" width="23.4140625" style="1" customWidth="1"/>
    <col min="3343" max="3343" width="7.33203125" style="1" customWidth="1"/>
    <col min="3344" max="3344" width="44.08203125" style="1" customWidth="1"/>
    <col min="3345" max="3345" width="8.6640625" style="1"/>
    <col min="3346" max="3346" width="36.33203125" style="1" customWidth="1"/>
    <col min="3347" max="3347" width="7.33203125" style="1" customWidth="1"/>
    <col min="3348" max="3348" width="36.08203125" style="1" customWidth="1"/>
    <col min="3349" max="3349" width="7.33203125" style="1" customWidth="1"/>
    <col min="3350" max="3350" width="43.4140625" style="1" customWidth="1"/>
    <col min="3351" max="3351" width="7.33203125" style="1" customWidth="1"/>
    <col min="3352" max="3352" width="23.25" style="1" customWidth="1"/>
    <col min="3353" max="3353" width="7.33203125" style="1" customWidth="1"/>
    <col min="3354" max="3354" width="48.25" style="1" customWidth="1"/>
    <col min="3355" max="3355" width="7.33203125" style="1" customWidth="1"/>
    <col min="3356" max="3356" width="13.6640625" style="1" customWidth="1"/>
    <col min="3357" max="3357" width="7.33203125" style="1" customWidth="1"/>
    <col min="3358" max="3358" width="21.5" style="1" customWidth="1"/>
    <col min="3359" max="3359" width="7.33203125" style="1" customWidth="1"/>
    <col min="3360" max="3584" width="8.6640625" style="1"/>
    <col min="3585" max="3585" width="3.75" style="1" customWidth="1"/>
    <col min="3586" max="3586" width="27.9140625" style="1" customWidth="1"/>
    <col min="3587" max="3587" width="13.33203125" style="1" customWidth="1"/>
    <col min="3588" max="3588" width="5" style="1" customWidth="1"/>
    <col min="3589" max="3589" width="11.08203125" style="1" customWidth="1"/>
    <col min="3590" max="3590" width="15" style="1" customWidth="1"/>
    <col min="3591" max="3591" width="9.6640625" style="1" customWidth="1"/>
    <col min="3592" max="3592" width="20" style="1" customWidth="1"/>
    <col min="3593" max="3593" width="8.6640625" style="1"/>
    <col min="3594" max="3594" width="26.25" style="1" customWidth="1"/>
    <col min="3595" max="3595" width="7.33203125" style="1" customWidth="1"/>
    <col min="3596" max="3596" width="26" style="1" customWidth="1"/>
    <col min="3597" max="3597" width="8.6640625" style="1"/>
    <col min="3598" max="3598" width="23.4140625" style="1" customWidth="1"/>
    <col min="3599" max="3599" width="7.33203125" style="1" customWidth="1"/>
    <col min="3600" max="3600" width="44.08203125" style="1" customWidth="1"/>
    <col min="3601" max="3601" width="8.6640625" style="1"/>
    <col min="3602" max="3602" width="36.33203125" style="1" customWidth="1"/>
    <col min="3603" max="3603" width="7.33203125" style="1" customWidth="1"/>
    <col min="3604" max="3604" width="36.08203125" style="1" customWidth="1"/>
    <col min="3605" max="3605" width="7.33203125" style="1" customWidth="1"/>
    <col min="3606" max="3606" width="43.4140625" style="1" customWidth="1"/>
    <col min="3607" max="3607" width="7.33203125" style="1" customWidth="1"/>
    <col min="3608" max="3608" width="23.25" style="1" customWidth="1"/>
    <col min="3609" max="3609" width="7.33203125" style="1" customWidth="1"/>
    <col min="3610" max="3610" width="48.25" style="1" customWidth="1"/>
    <col min="3611" max="3611" width="7.33203125" style="1" customWidth="1"/>
    <col min="3612" max="3612" width="13.6640625" style="1" customWidth="1"/>
    <col min="3613" max="3613" width="7.33203125" style="1" customWidth="1"/>
    <col min="3614" max="3614" width="21.5" style="1" customWidth="1"/>
    <col min="3615" max="3615" width="7.33203125" style="1" customWidth="1"/>
    <col min="3616" max="3840" width="8.6640625" style="1"/>
    <col min="3841" max="3841" width="3.75" style="1" customWidth="1"/>
    <col min="3842" max="3842" width="27.9140625" style="1" customWidth="1"/>
    <col min="3843" max="3843" width="13.33203125" style="1" customWidth="1"/>
    <col min="3844" max="3844" width="5" style="1" customWidth="1"/>
    <col min="3845" max="3845" width="11.08203125" style="1" customWidth="1"/>
    <col min="3846" max="3846" width="15" style="1" customWidth="1"/>
    <col min="3847" max="3847" width="9.6640625" style="1" customWidth="1"/>
    <col min="3848" max="3848" width="20" style="1" customWidth="1"/>
    <col min="3849" max="3849" width="8.6640625" style="1"/>
    <col min="3850" max="3850" width="26.25" style="1" customWidth="1"/>
    <col min="3851" max="3851" width="7.33203125" style="1" customWidth="1"/>
    <col min="3852" max="3852" width="26" style="1" customWidth="1"/>
    <col min="3853" max="3853" width="8.6640625" style="1"/>
    <col min="3854" max="3854" width="23.4140625" style="1" customWidth="1"/>
    <col min="3855" max="3855" width="7.33203125" style="1" customWidth="1"/>
    <col min="3856" max="3856" width="44.08203125" style="1" customWidth="1"/>
    <col min="3857" max="3857" width="8.6640625" style="1"/>
    <col min="3858" max="3858" width="36.33203125" style="1" customWidth="1"/>
    <col min="3859" max="3859" width="7.33203125" style="1" customWidth="1"/>
    <col min="3860" max="3860" width="36.08203125" style="1" customWidth="1"/>
    <col min="3861" max="3861" width="7.33203125" style="1" customWidth="1"/>
    <col min="3862" max="3862" width="43.4140625" style="1" customWidth="1"/>
    <col min="3863" max="3863" width="7.33203125" style="1" customWidth="1"/>
    <col min="3864" max="3864" width="23.25" style="1" customWidth="1"/>
    <col min="3865" max="3865" width="7.33203125" style="1" customWidth="1"/>
    <col min="3866" max="3866" width="48.25" style="1" customWidth="1"/>
    <col min="3867" max="3867" width="7.33203125" style="1" customWidth="1"/>
    <col min="3868" max="3868" width="13.6640625" style="1" customWidth="1"/>
    <col min="3869" max="3869" width="7.33203125" style="1" customWidth="1"/>
    <col min="3870" max="3870" width="21.5" style="1" customWidth="1"/>
    <col min="3871" max="3871" width="7.33203125" style="1" customWidth="1"/>
    <col min="3872" max="4096" width="8.6640625" style="1"/>
    <col min="4097" max="4097" width="3.75" style="1" customWidth="1"/>
    <col min="4098" max="4098" width="27.9140625" style="1" customWidth="1"/>
    <col min="4099" max="4099" width="13.33203125" style="1" customWidth="1"/>
    <col min="4100" max="4100" width="5" style="1" customWidth="1"/>
    <col min="4101" max="4101" width="11.08203125" style="1" customWidth="1"/>
    <col min="4102" max="4102" width="15" style="1" customWidth="1"/>
    <col min="4103" max="4103" width="9.6640625" style="1" customWidth="1"/>
    <col min="4104" max="4104" width="20" style="1" customWidth="1"/>
    <col min="4105" max="4105" width="8.6640625" style="1"/>
    <col min="4106" max="4106" width="26.25" style="1" customWidth="1"/>
    <col min="4107" max="4107" width="7.33203125" style="1" customWidth="1"/>
    <col min="4108" max="4108" width="26" style="1" customWidth="1"/>
    <col min="4109" max="4109" width="8.6640625" style="1"/>
    <col min="4110" max="4110" width="23.4140625" style="1" customWidth="1"/>
    <col min="4111" max="4111" width="7.33203125" style="1" customWidth="1"/>
    <col min="4112" max="4112" width="44.08203125" style="1" customWidth="1"/>
    <col min="4113" max="4113" width="8.6640625" style="1"/>
    <col min="4114" max="4114" width="36.33203125" style="1" customWidth="1"/>
    <col min="4115" max="4115" width="7.33203125" style="1" customWidth="1"/>
    <col min="4116" max="4116" width="36.08203125" style="1" customWidth="1"/>
    <col min="4117" max="4117" width="7.33203125" style="1" customWidth="1"/>
    <col min="4118" max="4118" width="43.4140625" style="1" customWidth="1"/>
    <col min="4119" max="4119" width="7.33203125" style="1" customWidth="1"/>
    <col min="4120" max="4120" width="23.25" style="1" customWidth="1"/>
    <col min="4121" max="4121" width="7.33203125" style="1" customWidth="1"/>
    <col min="4122" max="4122" width="48.25" style="1" customWidth="1"/>
    <col min="4123" max="4123" width="7.33203125" style="1" customWidth="1"/>
    <col min="4124" max="4124" width="13.6640625" style="1" customWidth="1"/>
    <col min="4125" max="4125" width="7.33203125" style="1" customWidth="1"/>
    <col min="4126" max="4126" width="21.5" style="1" customWidth="1"/>
    <col min="4127" max="4127" width="7.33203125" style="1" customWidth="1"/>
    <col min="4128" max="4352" width="8.6640625" style="1"/>
    <col min="4353" max="4353" width="3.75" style="1" customWidth="1"/>
    <col min="4354" max="4354" width="27.9140625" style="1" customWidth="1"/>
    <col min="4355" max="4355" width="13.33203125" style="1" customWidth="1"/>
    <col min="4356" max="4356" width="5" style="1" customWidth="1"/>
    <col min="4357" max="4357" width="11.08203125" style="1" customWidth="1"/>
    <col min="4358" max="4358" width="15" style="1" customWidth="1"/>
    <col min="4359" max="4359" width="9.6640625" style="1" customWidth="1"/>
    <col min="4360" max="4360" width="20" style="1" customWidth="1"/>
    <col min="4361" max="4361" width="8.6640625" style="1"/>
    <col min="4362" max="4362" width="26.25" style="1" customWidth="1"/>
    <col min="4363" max="4363" width="7.33203125" style="1" customWidth="1"/>
    <col min="4364" max="4364" width="26" style="1" customWidth="1"/>
    <col min="4365" max="4365" width="8.6640625" style="1"/>
    <col min="4366" max="4366" width="23.4140625" style="1" customWidth="1"/>
    <col min="4367" max="4367" width="7.33203125" style="1" customWidth="1"/>
    <col min="4368" max="4368" width="44.08203125" style="1" customWidth="1"/>
    <col min="4369" max="4369" width="8.6640625" style="1"/>
    <col min="4370" max="4370" width="36.33203125" style="1" customWidth="1"/>
    <col min="4371" max="4371" width="7.33203125" style="1" customWidth="1"/>
    <col min="4372" max="4372" width="36.08203125" style="1" customWidth="1"/>
    <col min="4373" max="4373" width="7.33203125" style="1" customWidth="1"/>
    <col min="4374" max="4374" width="43.4140625" style="1" customWidth="1"/>
    <col min="4375" max="4375" width="7.33203125" style="1" customWidth="1"/>
    <col min="4376" max="4376" width="23.25" style="1" customWidth="1"/>
    <col min="4377" max="4377" width="7.33203125" style="1" customWidth="1"/>
    <col min="4378" max="4378" width="48.25" style="1" customWidth="1"/>
    <col min="4379" max="4379" width="7.33203125" style="1" customWidth="1"/>
    <col min="4380" max="4380" width="13.6640625" style="1" customWidth="1"/>
    <col min="4381" max="4381" width="7.33203125" style="1" customWidth="1"/>
    <col min="4382" max="4382" width="21.5" style="1" customWidth="1"/>
    <col min="4383" max="4383" width="7.33203125" style="1" customWidth="1"/>
    <col min="4384" max="4608" width="8.6640625" style="1"/>
    <col min="4609" max="4609" width="3.75" style="1" customWidth="1"/>
    <col min="4610" max="4610" width="27.9140625" style="1" customWidth="1"/>
    <col min="4611" max="4611" width="13.33203125" style="1" customWidth="1"/>
    <col min="4612" max="4612" width="5" style="1" customWidth="1"/>
    <col min="4613" max="4613" width="11.08203125" style="1" customWidth="1"/>
    <col min="4614" max="4614" width="15" style="1" customWidth="1"/>
    <col min="4615" max="4615" width="9.6640625" style="1" customWidth="1"/>
    <col min="4616" max="4616" width="20" style="1" customWidth="1"/>
    <col min="4617" max="4617" width="8.6640625" style="1"/>
    <col min="4618" max="4618" width="26.25" style="1" customWidth="1"/>
    <col min="4619" max="4619" width="7.33203125" style="1" customWidth="1"/>
    <col min="4620" max="4620" width="26" style="1" customWidth="1"/>
    <col min="4621" max="4621" width="8.6640625" style="1"/>
    <col min="4622" max="4622" width="23.4140625" style="1" customWidth="1"/>
    <col min="4623" max="4623" width="7.33203125" style="1" customWidth="1"/>
    <col min="4624" max="4624" width="44.08203125" style="1" customWidth="1"/>
    <col min="4625" max="4625" width="8.6640625" style="1"/>
    <col min="4626" max="4626" width="36.33203125" style="1" customWidth="1"/>
    <col min="4627" max="4627" width="7.33203125" style="1" customWidth="1"/>
    <col min="4628" max="4628" width="36.08203125" style="1" customWidth="1"/>
    <col min="4629" max="4629" width="7.33203125" style="1" customWidth="1"/>
    <col min="4630" max="4630" width="43.4140625" style="1" customWidth="1"/>
    <col min="4631" max="4631" width="7.33203125" style="1" customWidth="1"/>
    <col min="4632" max="4632" width="23.25" style="1" customWidth="1"/>
    <col min="4633" max="4633" width="7.33203125" style="1" customWidth="1"/>
    <col min="4634" max="4634" width="48.25" style="1" customWidth="1"/>
    <col min="4635" max="4635" width="7.33203125" style="1" customWidth="1"/>
    <col min="4636" max="4636" width="13.6640625" style="1" customWidth="1"/>
    <col min="4637" max="4637" width="7.33203125" style="1" customWidth="1"/>
    <col min="4638" max="4638" width="21.5" style="1" customWidth="1"/>
    <col min="4639" max="4639" width="7.33203125" style="1" customWidth="1"/>
    <col min="4640" max="4864" width="8.6640625" style="1"/>
    <col min="4865" max="4865" width="3.75" style="1" customWidth="1"/>
    <col min="4866" max="4866" width="27.9140625" style="1" customWidth="1"/>
    <col min="4867" max="4867" width="13.33203125" style="1" customWidth="1"/>
    <col min="4868" max="4868" width="5" style="1" customWidth="1"/>
    <col min="4869" max="4869" width="11.08203125" style="1" customWidth="1"/>
    <col min="4870" max="4870" width="15" style="1" customWidth="1"/>
    <col min="4871" max="4871" width="9.6640625" style="1" customWidth="1"/>
    <col min="4872" max="4872" width="20" style="1" customWidth="1"/>
    <col min="4873" max="4873" width="8.6640625" style="1"/>
    <col min="4874" max="4874" width="26.25" style="1" customWidth="1"/>
    <col min="4875" max="4875" width="7.33203125" style="1" customWidth="1"/>
    <col min="4876" max="4876" width="26" style="1" customWidth="1"/>
    <col min="4877" max="4877" width="8.6640625" style="1"/>
    <col min="4878" max="4878" width="23.4140625" style="1" customWidth="1"/>
    <col min="4879" max="4879" width="7.33203125" style="1" customWidth="1"/>
    <col min="4880" max="4880" width="44.08203125" style="1" customWidth="1"/>
    <col min="4881" max="4881" width="8.6640625" style="1"/>
    <col min="4882" max="4882" width="36.33203125" style="1" customWidth="1"/>
    <col min="4883" max="4883" width="7.33203125" style="1" customWidth="1"/>
    <col min="4884" max="4884" width="36.08203125" style="1" customWidth="1"/>
    <col min="4885" max="4885" width="7.33203125" style="1" customWidth="1"/>
    <col min="4886" max="4886" width="43.4140625" style="1" customWidth="1"/>
    <col min="4887" max="4887" width="7.33203125" style="1" customWidth="1"/>
    <col min="4888" max="4888" width="23.25" style="1" customWidth="1"/>
    <col min="4889" max="4889" width="7.33203125" style="1" customWidth="1"/>
    <col min="4890" max="4890" width="48.25" style="1" customWidth="1"/>
    <col min="4891" max="4891" width="7.33203125" style="1" customWidth="1"/>
    <col min="4892" max="4892" width="13.6640625" style="1" customWidth="1"/>
    <col min="4893" max="4893" width="7.33203125" style="1" customWidth="1"/>
    <col min="4894" max="4894" width="21.5" style="1" customWidth="1"/>
    <col min="4895" max="4895" width="7.33203125" style="1" customWidth="1"/>
    <col min="4896" max="5120" width="8.6640625" style="1"/>
    <col min="5121" max="5121" width="3.75" style="1" customWidth="1"/>
    <col min="5122" max="5122" width="27.9140625" style="1" customWidth="1"/>
    <col min="5123" max="5123" width="13.33203125" style="1" customWidth="1"/>
    <col min="5124" max="5124" width="5" style="1" customWidth="1"/>
    <col min="5125" max="5125" width="11.08203125" style="1" customWidth="1"/>
    <col min="5126" max="5126" width="15" style="1" customWidth="1"/>
    <col min="5127" max="5127" width="9.6640625" style="1" customWidth="1"/>
    <col min="5128" max="5128" width="20" style="1" customWidth="1"/>
    <col min="5129" max="5129" width="8.6640625" style="1"/>
    <col min="5130" max="5130" width="26.25" style="1" customWidth="1"/>
    <col min="5131" max="5131" width="7.33203125" style="1" customWidth="1"/>
    <col min="5132" max="5132" width="26" style="1" customWidth="1"/>
    <col min="5133" max="5133" width="8.6640625" style="1"/>
    <col min="5134" max="5134" width="23.4140625" style="1" customWidth="1"/>
    <col min="5135" max="5135" width="7.33203125" style="1" customWidth="1"/>
    <col min="5136" max="5136" width="44.08203125" style="1" customWidth="1"/>
    <col min="5137" max="5137" width="8.6640625" style="1"/>
    <col min="5138" max="5138" width="36.33203125" style="1" customWidth="1"/>
    <col min="5139" max="5139" width="7.33203125" style="1" customWidth="1"/>
    <col min="5140" max="5140" width="36.08203125" style="1" customWidth="1"/>
    <col min="5141" max="5141" width="7.33203125" style="1" customWidth="1"/>
    <col min="5142" max="5142" width="43.4140625" style="1" customWidth="1"/>
    <col min="5143" max="5143" width="7.33203125" style="1" customWidth="1"/>
    <col min="5144" max="5144" width="23.25" style="1" customWidth="1"/>
    <col min="5145" max="5145" width="7.33203125" style="1" customWidth="1"/>
    <col min="5146" max="5146" width="48.25" style="1" customWidth="1"/>
    <col min="5147" max="5147" width="7.33203125" style="1" customWidth="1"/>
    <col min="5148" max="5148" width="13.6640625" style="1" customWidth="1"/>
    <col min="5149" max="5149" width="7.33203125" style="1" customWidth="1"/>
    <col min="5150" max="5150" width="21.5" style="1" customWidth="1"/>
    <col min="5151" max="5151" width="7.33203125" style="1" customWidth="1"/>
    <col min="5152" max="5376" width="8.6640625" style="1"/>
    <col min="5377" max="5377" width="3.75" style="1" customWidth="1"/>
    <col min="5378" max="5378" width="27.9140625" style="1" customWidth="1"/>
    <col min="5379" max="5379" width="13.33203125" style="1" customWidth="1"/>
    <col min="5380" max="5380" width="5" style="1" customWidth="1"/>
    <col min="5381" max="5381" width="11.08203125" style="1" customWidth="1"/>
    <col min="5382" max="5382" width="15" style="1" customWidth="1"/>
    <col min="5383" max="5383" width="9.6640625" style="1" customWidth="1"/>
    <col min="5384" max="5384" width="20" style="1" customWidth="1"/>
    <col min="5385" max="5385" width="8.6640625" style="1"/>
    <col min="5386" max="5386" width="26.25" style="1" customWidth="1"/>
    <col min="5387" max="5387" width="7.33203125" style="1" customWidth="1"/>
    <col min="5388" max="5388" width="26" style="1" customWidth="1"/>
    <col min="5389" max="5389" width="8.6640625" style="1"/>
    <col min="5390" max="5390" width="23.4140625" style="1" customWidth="1"/>
    <col min="5391" max="5391" width="7.33203125" style="1" customWidth="1"/>
    <col min="5392" max="5392" width="44.08203125" style="1" customWidth="1"/>
    <col min="5393" max="5393" width="8.6640625" style="1"/>
    <col min="5394" max="5394" width="36.33203125" style="1" customWidth="1"/>
    <col min="5395" max="5395" width="7.33203125" style="1" customWidth="1"/>
    <col min="5396" max="5396" width="36.08203125" style="1" customWidth="1"/>
    <col min="5397" max="5397" width="7.33203125" style="1" customWidth="1"/>
    <col min="5398" max="5398" width="43.4140625" style="1" customWidth="1"/>
    <col min="5399" max="5399" width="7.33203125" style="1" customWidth="1"/>
    <col min="5400" max="5400" width="23.25" style="1" customWidth="1"/>
    <col min="5401" max="5401" width="7.33203125" style="1" customWidth="1"/>
    <col min="5402" max="5402" width="48.25" style="1" customWidth="1"/>
    <col min="5403" max="5403" width="7.33203125" style="1" customWidth="1"/>
    <col min="5404" max="5404" width="13.6640625" style="1" customWidth="1"/>
    <col min="5405" max="5405" width="7.33203125" style="1" customWidth="1"/>
    <col min="5406" max="5406" width="21.5" style="1" customWidth="1"/>
    <col min="5407" max="5407" width="7.33203125" style="1" customWidth="1"/>
    <col min="5408" max="5632" width="8.6640625" style="1"/>
    <col min="5633" max="5633" width="3.75" style="1" customWidth="1"/>
    <col min="5634" max="5634" width="27.9140625" style="1" customWidth="1"/>
    <col min="5635" max="5635" width="13.33203125" style="1" customWidth="1"/>
    <col min="5636" max="5636" width="5" style="1" customWidth="1"/>
    <col min="5637" max="5637" width="11.08203125" style="1" customWidth="1"/>
    <col min="5638" max="5638" width="15" style="1" customWidth="1"/>
    <col min="5639" max="5639" width="9.6640625" style="1" customWidth="1"/>
    <col min="5640" max="5640" width="20" style="1" customWidth="1"/>
    <col min="5641" max="5641" width="8.6640625" style="1"/>
    <col min="5642" max="5642" width="26.25" style="1" customWidth="1"/>
    <col min="5643" max="5643" width="7.33203125" style="1" customWidth="1"/>
    <col min="5644" max="5644" width="26" style="1" customWidth="1"/>
    <col min="5645" max="5645" width="8.6640625" style="1"/>
    <col min="5646" max="5646" width="23.4140625" style="1" customWidth="1"/>
    <col min="5647" max="5647" width="7.33203125" style="1" customWidth="1"/>
    <col min="5648" max="5648" width="44.08203125" style="1" customWidth="1"/>
    <col min="5649" max="5649" width="8.6640625" style="1"/>
    <col min="5650" max="5650" width="36.33203125" style="1" customWidth="1"/>
    <col min="5651" max="5651" width="7.33203125" style="1" customWidth="1"/>
    <col min="5652" max="5652" width="36.08203125" style="1" customWidth="1"/>
    <col min="5653" max="5653" width="7.33203125" style="1" customWidth="1"/>
    <col min="5654" max="5654" width="43.4140625" style="1" customWidth="1"/>
    <col min="5655" max="5655" width="7.33203125" style="1" customWidth="1"/>
    <col min="5656" max="5656" width="23.25" style="1" customWidth="1"/>
    <col min="5657" max="5657" width="7.33203125" style="1" customWidth="1"/>
    <col min="5658" max="5658" width="48.25" style="1" customWidth="1"/>
    <col min="5659" max="5659" width="7.33203125" style="1" customWidth="1"/>
    <col min="5660" max="5660" width="13.6640625" style="1" customWidth="1"/>
    <col min="5661" max="5661" width="7.33203125" style="1" customWidth="1"/>
    <col min="5662" max="5662" width="21.5" style="1" customWidth="1"/>
    <col min="5663" max="5663" width="7.33203125" style="1" customWidth="1"/>
    <col min="5664" max="5888" width="8.6640625" style="1"/>
    <col min="5889" max="5889" width="3.75" style="1" customWidth="1"/>
    <col min="5890" max="5890" width="27.9140625" style="1" customWidth="1"/>
    <col min="5891" max="5891" width="13.33203125" style="1" customWidth="1"/>
    <col min="5892" max="5892" width="5" style="1" customWidth="1"/>
    <col min="5893" max="5893" width="11.08203125" style="1" customWidth="1"/>
    <col min="5894" max="5894" width="15" style="1" customWidth="1"/>
    <col min="5895" max="5895" width="9.6640625" style="1" customWidth="1"/>
    <col min="5896" max="5896" width="20" style="1" customWidth="1"/>
    <col min="5897" max="5897" width="8.6640625" style="1"/>
    <col min="5898" max="5898" width="26.25" style="1" customWidth="1"/>
    <col min="5899" max="5899" width="7.33203125" style="1" customWidth="1"/>
    <col min="5900" max="5900" width="26" style="1" customWidth="1"/>
    <col min="5901" max="5901" width="8.6640625" style="1"/>
    <col min="5902" max="5902" width="23.4140625" style="1" customWidth="1"/>
    <col min="5903" max="5903" width="7.33203125" style="1" customWidth="1"/>
    <col min="5904" max="5904" width="44.08203125" style="1" customWidth="1"/>
    <col min="5905" max="5905" width="8.6640625" style="1"/>
    <col min="5906" max="5906" width="36.33203125" style="1" customWidth="1"/>
    <col min="5907" max="5907" width="7.33203125" style="1" customWidth="1"/>
    <col min="5908" max="5908" width="36.08203125" style="1" customWidth="1"/>
    <col min="5909" max="5909" width="7.33203125" style="1" customWidth="1"/>
    <col min="5910" max="5910" width="43.4140625" style="1" customWidth="1"/>
    <col min="5911" max="5911" width="7.33203125" style="1" customWidth="1"/>
    <col min="5912" max="5912" width="23.25" style="1" customWidth="1"/>
    <col min="5913" max="5913" width="7.33203125" style="1" customWidth="1"/>
    <col min="5914" max="5914" width="48.25" style="1" customWidth="1"/>
    <col min="5915" max="5915" width="7.33203125" style="1" customWidth="1"/>
    <col min="5916" max="5916" width="13.6640625" style="1" customWidth="1"/>
    <col min="5917" max="5917" width="7.33203125" style="1" customWidth="1"/>
    <col min="5918" max="5918" width="21.5" style="1" customWidth="1"/>
    <col min="5919" max="5919" width="7.33203125" style="1" customWidth="1"/>
    <col min="5920" max="6144" width="8.6640625" style="1"/>
    <col min="6145" max="6145" width="3.75" style="1" customWidth="1"/>
    <col min="6146" max="6146" width="27.9140625" style="1" customWidth="1"/>
    <col min="6147" max="6147" width="13.33203125" style="1" customWidth="1"/>
    <col min="6148" max="6148" width="5" style="1" customWidth="1"/>
    <col min="6149" max="6149" width="11.08203125" style="1" customWidth="1"/>
    <col min="6150" max="6150" width="15" style="1" customWidth="1"/>
    <col min="6151" max="6151" width="9.6640625" style="1" customWidth="1"/>
    <col min="6152" max="6152" width="20" style="1" customWidth="1"/>
    <col min="6153" max="6153" width="8.6640625" style="1"/>
    <col min="6154" max="6154" width="26.25" style="1" customWidth="1"/>
    <col min="6155" max="6155" width="7.33203125" style="1" customWidth="1"/>
    <col min="6156" max="6156" width="26" style="1" customWidth="1"/>
    <col min="6157" max="6157" width="8.6640625" style="1"/>
    <col min="6158" max="6158" width="23.4140625" style="1" customWidth="1"/>
    <col min="6159" max="6159" width="7.33203125" style="1" customWidth="1"/>
    <col min="6160" max="6160" width="44.08203125" style="1" customWidth="1"/>
    <col min="6161" max="6161" width="8.6640625" style="1"/>
    <col min="6162" max="6162" width="36.33203125" style="1" customWidth="1"/>
    <col min="6163" max="6163" width="7.33203125" style="1" customWidth="1"/>
    <col min="6164" max="6164" width="36.08203125" style="1" customWidth="1"/>
    <col min="6165" max="6165" width="7.33203125" style="1" customWidth="1"/>
    <col min="6166" max="6166" width="43.4140625" style="1" customWidth="1"/>
    <col min="6167" max="6167" width="7.33203125" style="1" customWidth="1"/>
    <col min="6168" max="6168" width="23.25" style="1" customWidth="1"/>
    <col min="6169" max="6169" width="7.33203125" style="1" customWidth="1"/>
    <col min="6170" max="6170" width="48.25" style="1" customWidth="1"/>
    <col min="6171" max="6171" width="7.33203125" style="1" customWidth="1"/>
    <col min="6172" max="6172" width="13.6640625" style="1" customWidth="1"/>
    <col min="6173" max="6173" width="7.33203125" style="1" customWidth="1"/>
    <col min="6174" max="6174" width="21.5" style="1" customWidth="1"/>
    <col min="6175" max="6175" width="7.33203125" style="1" customWidth="1"/>
    <col min="6176" max="6400" width="8.6640625" style="1"/>
    <col min="6401" max="6401" width="3.75" style="1" customWidth="1"/>
    <col min="6402" max="6402" width="27.9140625" style="1" customWidth="1"/>
    <col min="6403" max="6403" width="13.33203125" style="1" customWidth="1"/>
    <col min="6404" max="6404" width="5" style="1" customWidth="1"/>
    <col min="6405" max="6405" width="11.08203125" style="1" customWidth="1"/>
    <col min="6406" max="6406" width="15" style="1" customWidth="1"/>
    <col min="6407" max="6407" width="9.6640625" style="1" customWidth="1"/>
    <col min="6408" max="6408" width="20" style="1" customWidth="1"/>
    <col min="6409" max="6409" width="8.6640625" style="1"/>
    <col min="6410" max="6410" width="26.25" style="1" customWidth="1"/>
    <col min="6411" max="6411" width="7.33203125" style="1" customWidth="1"/>
    <col min="6412" max="6412" width="26" style="1" customWidth="1"/>
    <col min="6413" max="6413" width="8.6640625" style="1"/>
    <col min="6414" max="6414" width="23.4140625" style="1" customWidth="1"/>
    <col min="6415" max="6415" width="7.33203125" style="1" customWidth="1"/>
    <col min="6416" max="6416" width="44.08203125" style="1" customWidth="1"/>
    <col min="6417" max="6417" width="8.6640625" style="1"/>
    <col min="6418" max="6418" width="36.33203125" style="1" customWidth="1"/>
    <col min="6419" max="6419" width="7.33203125" style="1" customWidth="1"/>
    <col min="6420" max="6420" width="36.08203125" style="1" customWidth="1"/>
    <col min="6421" max="6421" width="7.33203125" style="1" customWidth="1"/>
    <col min="6422" max="6422" width="43.4140625" style="1" customWidth="1"/>
    <col min="6423" max="6423" width="7.33203125" style="1" customWidth="1"/>
    <col min="6424" max="6424" width="23.25" style="1" customWidth="1"/>
    <col min="6425" max="6425" width="7.33203125" style="1" customWidth="1"/>
    <col min="6426" max="6426" width="48.25" style="1" customWidth="1"/>
    <col min="6427" max="6427" width="7.33203125" style="1" customWidth="1"/>
    <col min="6428" max="6428" width="13.6640625" style="1" customWidth="1"/>
    <col min="6429" max="6429" width="7.33203125" style="1" customWidth="1"/>
    <col min="6430" max="6430" width="21.5" style="1" customWidth="1"/>
    <col min="6431" max="6431" width="7.33203125" style="1" customWidth="1"/>
    <col min="6432" max="6656" width="8.6640625" style="1"/>
    <col min="6657" max="6657" width="3.75" style="1" customWidth="1"/>
    <col min="6658" max="6658" width="27.9140625" style="1" customWidth="1"/>
    <col min="6659" max="6659" width="13.33203125" style="1" customWidth="1"/>
    <col min="6660" max="6660" width="5" style="1" customWidth="1"/>
    <col min="6661" max="6661" width="11.08203125" style="1" customWidth="1"/>
    <col min="6662" max="6662" width="15" style="1" customWidth="1"/>
    <col min="6663" max="6663" width="9.6640625" style="1" customWidth="1"/>
    <col min="6664" max="6664" width="20" style="1" customWidth="1"/>
    <col min="6665" max="6665" width="8.6640625" style="1"/>
    <col min="6666" max="6666" width="26.25" style="1" customWidth="1"/>
    <col min="6667" max="6667" width="7.33203125" style="1" customWidth="1"/>
    <col min="6668" max="6668" width="26" style="1" customWidth="1"/>
    <col min="6669" max="6669" width="8.6640625" style="1"/>
    <col min="6670" max="6670" width="23.4140625" style="1" customWidth="1"/>
    <col min="6671" max="6671" width="7.33203125" style="1" customWidth="1"/>
    <col min="6672" max="6672" width="44.08203125" style="1" customWidth="1"/>
    <col min="6673" max="6673" width="8.6640625" style="1"/>
    <col min="6674" max="6674" width="36.33203125" style="1" customWidth="1"/>
    <col min="6675" max="6675" width="7.33203125" style="1" customWidth="1"/>
    <col min="6676" max="6676" width="36.08203125" style="1" customWidth="1"/>
    <col min="6677" max="6677" width="7.33203125" style="1" customWidth="1"/>
    <col min="6678" max="6678" width="43.4140625" style="1" customWidth="1"/>
    <col min="6679" max="6679" width="7.33203125" style="1" customWidth="1"/>
    <col min="6680" max="6680" width="23.25" style="1" customWidth="1"/>
    <col min="6681" max="6681" width="7.33203125" style="1" customWidth="1"/>
    <col min="6682" max="6682" width="48.25" style="1" customWidth="1"/>
    <col min="6683" max="6683" width="7.33203125" style="1" customWidth="1"/>
    <col min="6684" max="6684" width="13.6640625" style="1" customWidth="1"/>
    <col min="6685" max="6685" width="7.33203125" style="1" customWidth="1"/>
    <col min="6686" max="6686" width="21.5" style="1" customWidth="1"/>
    <col min="6687" max="6687" width="7.33203125" style="1" customWidth="1"/>
    <col min="6688" max="6912" width="8.6640625" style="1"/>
    <col min="6913" max="6913" width="3.75" style="1" customWidth="1"/>
    <col min="6914" max="6914" width="27.9140625" style="1" customWidth="1"/>
    <col min="6915" max="6915" width="13.33203125" style="1" customWidth="1"/>
    <col min="6916" max="6916" width="5" style="1" customWidth="1"/>
    <col min="6917" max="6917" width="11.08203125" style="1" customWidth="1"/>
    <col min="6918" max="6918" width="15" style="1" customWidth="1"/>
    <col min="6919" max="6919" width="9.6640625" style="1" customWidth="1"/>
    <col min="6920" max="6920" width="20" style="1" customWidth="1"/>
    <col min="6921" max="6921" width="8.6640625" style="1"/>
    <col min="6922" max="6922" width="26.25" style="1" customWidth="1"/>
    <col min="6923" max="6923" width="7.33203125" style="1" customWidth="1"/>
    <col min="6924" max="6924" width="26" style="1" customWidth="1"/>
    <col min="6925" max="6925" width="8.6640625" style="1"/>
    <col min="6926" max="6926" width="23.4140625" style="1" customWidth="1"/>
    <col min="6927" max="6927" width="7.33203125" style="1" customWidth="1"/>
    <col min="6928" max="6928" width="44.08203125" style="1" customWidth="1"/>
    <col min="6929" max="6929" width="8.6640625" style="1"/>
    <col min="6930" max="6930" width="36.33203125" style="1" customWidth="1"/>
    <col min="6931" max="6931" width="7.33203125" style="1" customWidth="1"/>
    <col min="6932" max="6932" width="36.08203125" style="1" customWidth="1"/>
    <col min="6933" max="6933" width="7.33203125" style="1" customWidth="1"/>
    <col min="6934" max="6934" width="43.4140625" style="1" customWidth="1"/>
    <col min="6935" max="6935" width="7.33203125" style="1" customWidth="1"/>
    <col min="6936" max="6936" width="23.25" style="1" customWidth="1"/>
    <col min="6937" max="6937" width="7.33203125" style="1" customWidth="1"/>
    <col min="6938" max="6938" width="48.25" style="1" customWidth="1"/>
    <col min="6939" max="6939" width="7.33203125" style="1" customWidth="1"/>
    <col min="6940" max="6940" width="13.6640625" style="1" customWidth="1"/>
    <col min="6941" max="6941" width="7.33203125" style="1" customWidth="1"/>
    <col min="6942" max="6942" width="21.5" style="1" customWidth="1"/>
    <col min="6943" max="6943" width="7.33203125" style="1" customWidth="1"/>
    <col min="6944" max="7168" width="8.6640625" style="1"/>
    <col min="7169" max="7169" width="3.75" style="1" customWidth="1"/>
    <col min="7170" max="7170" width="27.9140625" style="1" customWidth="1"/>
    <col min="7171" max="7171" width="13.33203125" style="1" customWidth="1"/>
    <col min="7172" max="7172" width="5" style="1" customWidth="1"/>
    <col min="7173" max="7173" width="11.08203125" style="1" customWidth="1"/>
    <col min="7174" max="7174" width="15" style="1" customWidth="1"/>
    <col min="7175" max="7175" width="9.6640625" style="1" customWidth="1"/>
    <col min="7176" max="7176" width="20" style="1" customWidth="1"/>
    <col min="7177" max="7177" width="8.6640625" style="1"/>
    <col min="7178" max="7178" width="26.25" style="1" customWidth="1"/>
    <col min="7179" max="7179" width="7.33203125" style="1" customWidth="1"/>
    <col min="7180" max="7180" width="26" style="1" customWidth="1"/>
    <col min="7181" max="7181" width="8.6640625" style="1"/>
    <col min="7182" max="7182" width="23.4140625" style="1" customWidth="1"/>
    <col min="7183" max="7183" width="7.33203125" style="1" customWidth="1"/>
    <col min="7184" max="7184" width="44.08203125" style="1" customWidth="1"/>
    <col min="7185" max="7185" width="8.6640625" style="1"/>
    <col min="7186" max="7186" width="36.33203125" style="1" customWidth="1"/>
    <col min="7187" max="7187" width="7.33203125" style="1" customWidth="1"/>
    <col min="7188" max="7188" width="36.08203125" style="1" customWidth="1"/>
    <col min="7189" max="7189" width="7.33203125" style="1" customWidth="1"/>
    <col min="7190" max="7190" width="43.4140625" style="1" customWidth="1"/>
    <col min="7191" max="7191" width="7.33203125" style="1" customWidth="1"/>
    <col min="7192" max="7192" width="23.25" style="1" customWidth="1"/>
    <col min="7193" max="7193" width="7.33203125" style="1" customWidth="1"/>
    <col min="7194" max="7194" width="48.25" style="1" customWidth="1"/>
    <col min="7195" max="7195" width="7.33203125" style="1" customWidth="1"/>
    <col min="7196" max="7196" width="13.6640625" style="1" customWidth="1"/>
    <col min="7197" max="7197" width="7.33203125" style="1" customWidth="1"/>
    <col min="7198" max="7198" width="21.5" style="1" customWidth="1"/>
    <col min="7199" max="7199" width="7.33203125" style="1" customWidth="1"/>
    <col min="7200" max="7424" width="8.6640625" style="1"/>
    <col min="7425" max="7425" width="3.75" style="1" customWidth="1"/>
    <col min="7426" max="7426" width="27.9140625" style="1" customWidth="1"/>
    <col min="7427" max="7427" width="13.33203125" style="1" customWidth="1"/>
    <col min="7428" max="7428" width="5" style="1" customWidth="1"/>
    <col min="7429" max="7429" width="11.08203125" style="1" customWidth="1"/>
    <col min="7430" max="7430" width="15" style="1" customWidth="1"/>
    <col min="7431" max="7431" width="9.6640625" style="1" customWidth="1"/>
    <col min="7432" max="7432" width="20" style="1" customWidth="1"/>
    <col min="7433" max="7433" width="8.6640625" style="1"/>
    <col min="7434" max="7434" width="26.25" style="1" customWidth="1"/>
    <col min="7435" max="7435" width="7.33203125" style="1" customWidth="1"/>
    <col min="7436" max="7436" width="26" style="1" customWidth="1"/>
    <col min="7437" max="7437" width="8.6640625" style="1"/>
    <col min="7438" max="7438" width="23.4140625" style="1" customWidth="1"/>
    <col min="7439" max="7439" width="7.33203125" style="1" customWidth="1"/>
    <col min="7440" max="7440" width="44.08203125" style="1" customWidth="1"/>
    <col min="7441" max="7441" width="8.6640625" style="1"/>
    <col min="7442" max="7442" width="36.33203125" style="1" customWidth="1"/>
    <col min="7443" max="7443" width="7.33203125" style="1" customWidth="1"/>
    <col min="7444" max="7444" width="36.08203125" style="1" customWidth="1"/>
    <col min="7445" max="7445" width="7.33203125" style="1" customWidth="1"/>
    <col min="7446" max="7446" width="43.4140625" style="1" customWidth="1"/>
    <col min="7447" max="7447" width="7.33203125" style="1" customWidth="1"/>
    <col min="7448" max="7448" width="23.25" style="1" customWidth="1"/>
    <col min="7449" max="7449" width="7.33203125" style="1" customWidth="1"/>
    <col min="7450" max="7450" width="48.25" style="1" customWidth="1"/>
    <col min="7451" max="7451" width="7.33203125" style="1" customWidth="1"/>
    <col min="7452" max="7452" width="13.6640625" style="1" customWidth="1"/>
    <col min="7453" max="7453" width="7.33203125" style="1" customWidth="1"/>
    <col min="7454" max="7454" width="21.5" style="1" customWidth="1"/>
    <col min="7455" max="7455" width="7.33203125" style="1" customWidth="1"/>
    <col min="7456" max="7680" width="8.6640625" style="1"/>
    <col min="7681" max="7681" width="3.75" style="1" customWidth="1"/>
    <col min="7682" max="7682" width="27.9140625" style="1" customWidth="1"/>
    <col min="7683" max="7683" width="13.33203125" style="1" customWidth="1"/>
    <col min="7684" max="7684" width="5" style="1" customWidth="1"/>
    <col min="7685" max="7685" width="11.08203125" style="1" customWidth="1"/>
    <col min="7686" max="7686" width="15" style="1" customWidth="1"/>
    <col min="7687" max="7687" width="9.6640625" style="1" customWidth="1"/>
    <col min="7688" max="7688" width="20" style="1" customWidth="1"/>
    <col min="7689" max="7689" width="8.6640625" style="1"/>
    <col min="7690" max="7690" width="26.25" style="1" customWidth="1"/>
    <col min="7691" max="7691" width="7.33203125" style="1" customWidth="1"/>
    <col min="7692" max="7692" width="26" style="1" customWidth="1"/>
    <col min="7693" max="7693" width="8.6640625" style="1"/>
    <col min="7694" max="7694" width="23.4140625" style="1" customWidth="1"/>
    <col min="7695" max="7695" width="7.33203125" style="1" customWidth="1"/>
    <col min="7696" max="7696" width="44.08203125" style="1" customWidth="1"/>
    <col min="7697" max="7697" width="8.6640625" style="1"/>
    <col min="7698" max="7698" width="36.33203125" style="1" customWidth="1"/>
    <col min="7699" max="7699" width="7.33203125" style="1" customWidth="1"/>
    <col min="7700" max="7700" width="36.08203125" style="1" customWidth="1"/>
    <col min="7701" max="7701" width="7.33203125" style="1" customWidth="1"/>
    <col min="7702" max="7702" width="43.4140625" style="1" customWidth="1"/>
    <col min="7703" max="7703" width="7.33203125" style="1" customWidth="1"/>
    <col min="7704" max="7704" width="23.25" style="1" customWidth="1"/>
    <col min="7705" max="7705" width="7.33203125" style="1" customWidth="1"/>
    <col min="7706" max="7706" width="48.25" style="1" customWidth="1"/>
    <col min="7707" max="7707" width="7.33203125" style="1" customWidth="1"/>
    <col min="7708" max="7708" width="13.6640625" style="1" customWidth="1"/>
    <col min="7709" max="7709" width="7.33203125" style="1" customWidth="1"/>
    <col min="7710" max="7710" width="21.5" style="1" customWidth="1"/>
    <col min="7711" max="7711" width="7.33203125" style="1" customWidth="1"/>
    <col min="7712" max="7936" width="8.6640625" style="1"/>
    <col min="7937" max="7937" width="3.75" style="1" customWidth="1"/>
    <col min="7938" max="7938" width="27.9140625" style="1" customWidth="1"/>
    <col min="7939" max="7939" width="13.33203125" style="1" customWidth="1"/>
    <col min="7940" max="7940" width="5" style="1" customWidth="1"/>
    <col min="7941" max="7941" width="11.08203125" style="1" customWidth="1"/>
    <col min="7942" max="7942" width="15" style="1" customWidth="1"/>
    <col min="7943" max="7943" width="9.6640625" style="1" customWidth="1"/>
    <col min="7944" max="7944" width="20" style="1" customWidth="1"/>
    <col min="7945" max="7945" width="8.6640625" style="1"/>
    <col min="7946" max="7946" width="26.25" style="1" customWidth="1"/>
    <col min="7947" max="7947" width="7.33203125" style="1" customWidth="1"/>
    <col min="7948" max="7948" width="26" style="1" customWidth="1"/>
    <col min="7949" max="7949" width="8.6640625" style="1"/>
    <col min="7950" max="7950" width="23.4140625" style="1" customWidth="1"/>
    <col min="7951" max="7951" width="7.33203125" style="1" customWidth="1"/>
    <col min="7952" max="7952" width="44.08203125" style="1" customWidth="1"/>
    <col min="7953" max="7953" width="8.6640625" style="1"/>
    <col min="7954" max="7954" width="36.33203125" style="1" customWidth="1"/>
    <col min="7955" max="7955" width="7.33203125" style="1" customWidth="1"/>
    <col min="7956" max="7956" width="36.08203125" style="1" customWidth="1"/>
    <col min="7957" max="7957" width="7.33203125" style="1" customWidth="1"/>
    <col min="7958" max="7958" width="43.4140625" style="1" customWidth="1"/>
    <col min="7959" max="7959" width="7.33203125" style="1" customWidth="1"/>
    <col min="7960" max="7960" width="23.25" style="1" customWidth="1"/>
    <col min="7961" max="7961" width="7.33203125" style="1" customWidth="1"/>
    <col min="7962" max="7962" width="48.25" style="1" customWidth="1"/>
    <col min="7963" max="7963" width="7.33203125" style="1" customWidth="1"/>
    <col min="7964" max="7964" width="13.6640625" style="1" customWidth="1"/>
    <col min="7965" max="7965" width="7.33203125" style="1" customWidth="1"/>
    <col min="7966" max="7966" width="21.5" style="1" customWidth="1"/>
    <col min="7967" max="7967" width="7.33203125" style="1" customWidth="1"/>
    <col min="7968" max="8192" width="8.6640625" style="1"/>
    <col min="8193" max="8193" width="3.75" style="1" customWidth="1"/>
    <col min="8194" max="8194" width="27.9140625" style="1" customWidth="1"/>
    <col min="8195" max="8195" width="13.33203125" style="1" customWidth="1"/>
    <col min="8196" max="8196" width="5" style="1" customWidth="1"/>
    <col min="8197" max="8197" width="11.08203125" style="1" customWidth="1"/>
    <col min="8198" max="8198" width="15" style="1" customWidth="1"/>
    <col min="8199" max="8199" width="9.6640625" style="1" customWidth="1"/>
    <col min="8200" max="8200" width="20" style="1" customWidth="1"/>
    <col min="8201" max="8201" width="8.6640625" style="1"/>
    <col min="8202" max="8202" width="26.25" style="1" customWidth="1"/>
    <col min="8203" max="8203" width="7.33203125" style="1" customWidth="1"/>
    <col min="8204" max="8204" width="26" style="1" customWidth="1"/>
    <col min="8205" max="8205" width="8.6640625" style="1"/>
    <col min="8206" max="8206" width="23.4140625" style="1" customWidth="1"/>
    <col min="8207" max="8207" width="7.33203125" style="1" customWidth="1"/>
    <col min="8208" max="8208" width="44.08203125" style="1" customWidth="1"/>
    <col min="8209" max="8209" width="8.6640625" style="1"/>
    <col min="8210" max="8210" width="36.33203125" style="1" customWidth="1"/>
    <col min="8211" max="8211" width="7.33203125" style="1" customWidth="1"/>
    <col min="8212" max="8212" width="36.08203125" style="1" customWidth="1"/>
    <col min="8213" max="8213" width="7.33203125" style="1" customWidth="1"/>
    <col min="8214" max="8214" width="43.4140625" style="1" customWidth="1"/>
    <col min="8215" max="8215" width="7.33203125" style="1" customWidth="1"/>
    <col min="8216" max="8216" width="23.25" style="1" customWidth="1"/>
    <col min="8217" max="8217" width="7.33203125" style="1" customWidth="1"/>
    <col min="8218" max="8218" width="48.25" style="1" customWidth="1"/>
    <col min="8219" max="8219" width="7.33203125" style="1" customWidth="1"/>
    <col min="8220" max="8220" width="13.6640625" style="1" customWidth="1"/>
    <col min="8221" max="8221" width="7.33203125" style="1" customWidth="1"/>
    <col min="8222" max="8222" width="21.5" style="1" customWidth="1"/>
    <col min="8223" max="8223" width="7.33203125" style="1" customWidth="1"/>
    <col min="8224" max="8448" width="8.6640625" style="1"/>
    <col min="8449" max="8449" width="3.75" style="1" customWidth="1"/>
    <col min="8450" max="8450" width="27.9140625" style="1" customWidth="1"/>
    <col min="8451" max="8451" width="13.33203125" style="1" customWidth="1"/>
    <col min="8452" max="8452" width="5" style="1" customWidth="1"/>
    <col min="8453" max="8453" width="11.08203125" style="1" customWidth="1"/>
    <col min="8454" max="8454" width="15" style="1" customWidth="1"/>
    <col min="8455" max="8455" width="9.6640625" style="1" customWidth="1"/>
    <col min="8456" max="8456" width="20" style="1" customWidth="1"/>
    <col min="8457" max="8457" width="8.6640625" style="1"/>
    <col min="8458" max="8458" width="26.25" style="1" customWidth="1"/>
    <col min="8459" max="8459" width="7.33203125" style="1" customWidth="1"/>
    <col min="8460" max="8460" width="26" style="1" customWidth="1"/>
    <col min="8461" max="8461" width="8.6640625" style="1"/>
    <col min="8462" max="8462" width="23.4140625" style="1" customWidth="1"/>
    <col min="8463" max="8463" width="7.33203125" style="1" customWidth="1"/>
    <col min="8464" max="8464" width="44.08203125" style="1" customWidth="1"/>
    <col min="8465" max="8465" width="8.6640625" style="1"/>
    <col min="8466" max="8466" width="36.33203125" style="1" customWidth="1"/>
    <col min="8467" max="8467" width="7.33203125" style="1" customWidth="1"/>
    <col min="8468" max="8468" width="36.08203125" style="1" customWidth="1"/>
    <col min="8469" max="8469" width="7.33203125" style="1" customWidth="1"/>
    <col min="8470" max="8470" width="43.4140625" style="1" customWidth="1"/>
    <col min="8471" max="8471" width="7.33203125" style="1" customWidth="1"/>
    <col min="8472" max="8472" width="23.25" style="1" customWidth="1"/>
    <col min="8473" max="8473" width="7.33203125" style="1" customWidth="1"/>
    <col min="8474" max="8474" width="48.25" style="1" customWidth="1"/>
    <col min="8475" max="8475" width="7.33203125" style="1" customWidth="1"/>
    <col min="8476" max="8476" width="13.6640625" style="1" customWidth="1"/>
    <col min="8477" max="8477" width="7.33203125" style="1" customWidth="1"/>
    <col min="8478" max="8478" width="21.5" style="1" customWidth="1"/>
    <col min="8479" max="8479" width="7.33203125" style="1" customWidth="1"/>
    <col min="8480" max="8704" width="8.6640625" style="1"/>
    <col min="8705" max="8705" width="3.75" style="1" customWidth="1"/>
    <col min="8706" max="8706" width="27.9140625" style="1" customWidth="1"/>
    <col min="8707" max="8707" width="13.33203125" style="1" customWidth="1"/>
    <col min="8708" max="8708" width="5" style="1" customWidth="1"/>
    <col min="8709" max="8709" width="11.08203125" style="1" customWidth="1"/>
    <col min="8710" max="8710" width="15" style="1" customWidth="1"/>
    <col min="8711" max="8711" width="9.6640625" style="1" customWidth="1"/>
    <col min="8712" max="8712" width="20" style="1" customWidth="1"/>
    <col min="8713" max="8713" width="8.6640625" style="1"/>
    <col min="8714" max="8714" width="26.25" style="1" customWidth="1"/>
    <col min="8715" max="8715" width="7.33203125" style="1" customWidth="1"/>
    <col min="8716" max="8716" width="26" style="1" customWidth="1"/>
    <col min="8717" max="8717" width="8.6640625" style="1"/>
    <col min="8718" max="8718" width="23.4140625" style="1" customWidth="1"/>
    <col min="8719" max="8719" width="7.33203125" style="1" customWidth="1"/>
    <col min="8720" max="8720" width="44.08203125" style="1" customWidth="1"/>
    <col min="8721" max="8721" width="8.6640625" style="1"/>
    <col min="8722" max="8722" width="36.33203125" style="1" customWidth="1"/>
    <col min="8723" max="8723" width="7.33203125" style="1" customWidth="1"/>
    <col min="8724" max="8724" width="36.08203125" style="1" customWidth="1"/>
    <col min="8725" max="8725" width="7.33203125" style="1" customWidth="1"/>
    <col min="8726" max="8726" width="43.4140625" style="1" customWidth="1"/>
    <col min="8727" max="8727" width="7.33203125" style="1" customWidth="1"/>
    <col min="8728" max="8728" width="23.25" style="1" customWidth="1"/>
    <col min="8729" max="8729" width="7.33203125" style="1" customWidth="1"/>
    <col min="8730" max="8730" width="48.25" style="1" customWidth="1"/>
    <col min="8731" max="8731" width="7.33203125" style="1" customWidth="1"/>
    <col min="8732" max="8732" width="13.6640625" style="1" customWidth="1"/>
    <col min="8733" max="8733" width="7.33203125" style="1" customWidth="1"/>
    <col min="8734" max="8734" width="21.5" style="1" customWidth="1"/>
    <col min="8735" max="8735" width="7.33203125" style="1" customWidth="1"/>
    <col min="8736" max="8960" width="8.6640625" style="1"/>
    <col min="8961" max="8961" width="3.75" style="1" customWidth="1"/>
    <col min="8962" max="8962" width="27.9140625" style="1" customWidth="1"/>
    <col min="8963" max="8963" width="13.33203125" style="1" customWidth="1"/>
    <col min="8964" max="8964" width="5" style="1" customWidth="1"/>
    <col min="8965" max="8965" width="11.08203125" style="1" customWidth="1"/>
    <col min="8966" max="8966" width="15" style="1" customWidth="1"/>
    <col min="8967" max="8967" width="9.6640625" style="1" customWidth="1"/>
    <col min="8968" max="8968" width="20" style="1" customWidth="1"/>
    <col min="8969" max="8969" width="8.6640625" style="1"/>
    <col min="8970" max="8970" width="26.25" style="1" customWidth="1"/>
    <col min="8971" max="8971" width="7.33203125" style="1" customWidth="1"/>
    <col min="8972" max="8972" width="26" style="1" customWidth="1"/>
    <col min="8973" max="8973" width="8.6640625" style="1"/>
    <col min="8974" max="8974" width="23.4140625" style="1" customWidth="1"/>
    <col min="8975" max="8975" width="7.33203125" style="1" customWidth="1"/>
    <col min="8976" max="8976" width="44.08203125" style="1" customWidth="1"/>
    <col min="8977" max="8977" width="8.6640625" style="1"/>
    <col min="8978" max="8978" width="36.33203125" style="1" customWidth="1"/>
    <col min="8979" max="8979" width="7.33203125" style="1" customWidth="1"/>
    <col min="8980" max="8980" width="36.08203125" style="1" customWidth="1"/>
    <col min="8981" max="8981" width="7.33203125" style="1" customWidth="1"/>
    <col min="8982" max="8982" width="43.4140625" style="1" customWidth="1"/>
    <col min="8983" max="8983" width="7.33203125" style="1" customWidth="1"/>
    <col min="8984" max="8984" width="23.25" style="1" customWidth="1"/>
    <col min="8985" max="8985" width="7.33203125" style="1" customWidth="1"/>
    <col min="8986" max="8986" width="48.25" style="1" customWidth="1"/>
    <col min="8987" max="8987" width="7.33203125" style="1" customWidth="1"/>
    <col min="8988" max="8988" width="13.6640625" style="1" customWidth="1"/>
    <col min="8989" max="8989" width="7.33203125" style="1" customWidth="1"/>
    <col min="8990" max="8990" width="21.5" style="1" customWidth="1"/>
    <col min="8991" max="8991" width="7.33203125" style="1" customWidth="1"/>
    <col min="8992" max="9216" width="8.6640625" style="1"/>
    <col min="9217" max="9217" width="3.75" style="1" customWidth="1"/>
    <col min="9218" max="9218" width="27.9140625" style="1" customWidth="1"/>
    <col min="9219" max="9219" width="13.33203125" style="1" customWidth="1"/>
    <col min="9220" max="9220" width="5" style="1" customWidth="1"/>
    <col min="9221" max="9221" width="11.08203125" style="1" customWidth="1"/>
    <col min="9222" max="9222" width="15" style="1" customWidth="1"/>
    <col min="9223" max="9223" width="9.6640625" style="1" customWidth="1"/>
    <col min="9224" max="9224" width="20" style="1" customWidth="1"/>
    <col min="9225" max="9225" width="8.6640625" style="1"/>
    <col min="9226" max="9226" width="26.25" style="1" customWidth="1"/>
    <col min="9227" max="9227" width="7.33203125" style="1" customWidth="1"/>
    <col min="9228" max="9228" width="26" style="1" customWidth="1"/>
    <col min="9229" max="9229" width="8.6640625" style="1"/>
    <col min="9230" max="9230" width="23.4140625" style="1" customWidth="1"/>
    <col min="9231" max="9231" width="7.33203125" style="1" customWidth="1"/>
    <col min="9232" max="9232" width="44.08203125" style="1" customWidth="1"/>
    <col min="9233" max="9233" width="8.6640625" style="1"/>
    <col min="9234" max="9234" width="36.33203125" style="1" customWidth="1"/>
    <col min="9235" max="9235" width="7.33203125" style="1" customWidth="1"/>
    <col min="9236" max="9236" width="36.08203125" style="1" customWidth="1"/>
    <col min="9237" max="9237" width="7.33203125" style="1" customWidth="1"/>
    <col min="9238" max="9238" width="43.4140625" style="1" customWidth="1"/>
    <col min="9239" max="9239" width="7.33203125" style="1" customWidth="1"/>
    <col min="9240" max="9240" width="23.25" style="1" customWidth="1"/>
    <col min="9241" max="9241" width="7.33203125" style="1" customWidth="1"/>
    <col min="9242" max="9242" width="48.25" style="1" customWidth="1"/>
    <col min="9243" max="9243" width="7.33203125" style="1" customWidth="1"/>
    <col min="9244" max="9244" width="13.6640625" style="1" customWidth="1"/>
    <col min="9245" max="9245" width="7.33203125" style="1" customWidth="1"/>
    <col min="9246" max="9246" width="21.5" style="1" customWidth="1"/>
    <col min="9247" max="9247" width="7.33203125" style="1" customWidth="1"/>
    <col min="9248" max="9472" width="8.6640625" style="1"/>
    <col min="9473" max="9473" width="3.75" style="1" customWidth="1"/>
    <col min="9474" max="9474" width="27.9140625" style="1" customWidth="1"/>
    <col min="9475" max="9475" width="13.33203125" style="1" customWidth="1"/>
    <col min="9476" max="9476" width="5" style="1" customWidth="1"/>
    <col min="9477" max="9477" width="11.08203125" style="1" customWidth="1"/>
    <col min="9478" max="9478" width="15" style="1" customWidth="1"/>
    <col min="9479" max="9479" width="9.6640625" style="1" customWidth="1"/>
    <col min="9480" max="9480" width="20" style="1" customWidth="1"/>
    <col min="9481" max="9481" width="8.6640625" style="1"/>
    <col min="9482" max="9482" width="26.25" style="1" customWidth="1"/>
    <col min="9483" max="9483" width="7.33203125" style="1" customWidth="1"/>
    <col min="9484" max="9484" width="26" style="1" customWidth="1"/>
    <col min="9485" max="9485" width="8.6640625" style="1"/>
    <col min="9486" max="9486" width="23.4140625" style="1" customWidth="1"/>
    <col min="9487" max="9487" width="7.33203125" style="1" customWidth="1"/>
    <col min="9488" max="9488" width="44.08203125" style="1" customWidth="1"/>
    <col min="9489" max="9489" width="8.6640625" style="1"/>
    <col min="9490" max="9490" width="36.33203125" style="1" customWidth="1"/>
    <col min="9491" max="9491" width="7.33203125" style="1" customWidth="1"/>
    <col min="9492" max="9492" width="36.08203125" style="1" customWidth="1"/>
    <col min="9493" max="9493" width="7.33203125" style="1" customWidth="1"/>
    <col min="9494" max="9494" width="43.4140625" style="1" customWidth="1"/>
    <col min="9495" max="9495" width="7.33203125" style="1" customWidth="1"/>
    <col min="9496" max="9496" width="23.25" style="1" customWidth="1"/>
    <col min="9497" max="9497" width="7.33203125" style="1" customWidth="1"/>
    <col min="9498" max="9498" width="48.25" style="1" customWidth="1"/>
    <col min="9499" max="9499" width="7.33203125" style="1" customWidth="1"/>
    <col min="9500" max="9500" width="13.6640625" style="1" customWidth="1"/>
    <col min="9501" max="9501" width="7.33203125" style="1" customWidth="1"/>
    <col min="9502" max="9502" width="21.5" style="1" customWidth="1"/>
    <col min="9503" max="9503" width="7.33203125" style="1" customWidth="1"/>
    <col min="9504" max="9728" width="8.6640625" style="1"/>
    <col min="9729" max="9729" width="3.75" style="1" customWidth="1"/>
    <col min="9730" max="9730" width="27.9140625" style="1" customWidth="1"/>
    <col min="9731" max="9731" width="13.33203125" style="1" customWidth="1"/>
    <col min="9732" max="9732" width="5" style="1" customWidth="1"/>
    <col min="9733" max="9733" width="11.08203125" style="1" customWidth="1"/>
    <col min="9734" max="9734" width="15" style="1" customWidth="1"/>
    <col min="9735" max="9735" width="9.6640625" style="1" customWidth="1"/>
    <col min="9736" max="9736" width="20" style="1" customWidth="1"/>
    <col min="9737" max="9737" width="8.6640625" style="1"/>
    <col min="9738" max="9738" width="26.25" style="1" customWidth="1"/>
    <col min="9739" max="9739" width="7.33203125" style="1" customWidth="1"/>
    <col min="9740" max="9740" width="26" style="1" customWidth="1"/>
    <col min="9741" max="9741" width="8.6640625" style="1"/>
    <col min="9742" max="9742" width="23.4140625" style="1" customWidth="1"/>
    <col min="9743" max="9743" width="7.33203125" style="1" customWidth="1"/>
    <col min="9744" max="9744" width="44.08203125" style="1" customWidth="1"/>
    <col min="9745" max="9745" width="8.6640625" style="1"/>
    <col min="9746" max="9746" width="36.33203125" style="1" customWidth="1"/>
    <col min="9747" max="9747" width="7.33203125" style="1" customWidth="1"/>
    <col min="9748" max="9748" width="36.08203125" style="1" customWidth="1"/>
    <col min="9749" max="9749" width="7.33203125" style="1" customWidth="1"/>
    <col min="9750" max="9750" width="43.4140625" style="1" customWidth="1"/>
    <col min="9751" max="9751" width="7.33203125" style="1" customWidth="1"/>
    <col min="9752" max="9752" width="23.25" style="1" customWidth="1"/>
    <col min="9753" max="9753" width="7.33203125" style="1" customWidth="1"/>
    <col min="9754" max="9754" width="48.25" style="1" customWidth="1"/>
    <col min="9755" max="9755" width="7.33203125" style="1" customWidth="1"/>
    <col min="9756" max="9756" width="13.6640625" style="1" customWidth="1"/>
    <col min="9757" max="9757" width="7.33203125" style="1" customWidth="1"/>
    <col min="9758" max="9758" width="21.5" style="1" customWidth="1"/>
    <col min="9759" max="9759" width="7.33203125" style="1" customWidth="1"/>
    <col min="9760" max="9984" width="8.6640625" style="1"/>
    <col min="9985" max="9985" width="3.75" style="1" customWidth="1"/>
    <col min="9986" max="9986" width="27.9140625" style="1" customWidth="1"/>
    <col min="9987" max="9987" width="13.33203125" style="1" customWidth="1"/>
    <col min="9988" max="9988" width="5" style="1" customWidth="1"/>
    <col min="9989" max="9989" width="11.08203125" style="1" customWidth="1"/>
    <col min="9990" max="9990" width="15" style="1" customWidth="1"/>
    <col min="9991" max="9991" width="9.6640625" style="1" customWidth="1"/>
    <col min="9992" max="9992" width="20" style="1" customWidth="1"/>
    <col min="9993" max="9993" width="8.6640625" style="1"/>
    <col min="9994" max="9994" width="26.25" style="1" customWidth="1"/>
    <col min="9995" max="9995" width="7.33203125" style="1" customWidth="1"/>
    <col min="9996" max="9996" width="26" style="1" customWidth="1"/>
    <col min="9997" max="9997" width="8.6640625" style="1"/>
    <col min="9998" max="9998" width="23.4140625" style="1" customWidth="1"/>
    <col min="9999" max="9999" width="7.33203125" style="1" customWidth="1"/>
    <col min="10000" max="10000" width="44.08203125" style="1" customWidth="1"/>
    <col min="10001" max="10001" width="8.6640625" style="1"/>
    <col min="10002" max="10002" width="36.33203125" style="1" customWidth="1"/>
    <col min="10003" max="10003" width="7.33203125" style="1" customWidth="1"/>
    <col min="10004" max="10004" width="36.08203125" style="1" customWidth="1"/>
    <col min="10005" max="10005" width="7.33203125" style="1" customWidth="1"/>
    <col min="10006" max="10006" width="43.4140625" style="1" customWidth="1"/>
    <col min="10007" max="10007" width="7.33203125" style="1" customWidth="1"/>
    <col min="10008" max="10008" width="23.25" style="1" customWidth="1"/>
    <col min="10009" max="10009" width="7.33203125" style="1" customWidth="1"/>
    <col min="10010" max="10010" width="48.25" style="1" customWidth="1"/>
    <col min="10011" max="10011" width="7.33203125" style="1" customWidth="1"/>
    <col min="10012" max="10012" width="13.6640625" style="1" customWidth="1"/>
    <col min="10013" max="10013" width="7.33203125" style="1" customWidth="1"/>
    <col min="10014" max="10014" width="21.5" style="1" customWidth="1"/>
    <col min="10015" max="10015" width="7.33203125" style="1" customWidth="1"/>
    <col min="10016" max="10240" width="8.6640625" style="1"/>
    <col min="10241" max="10241" width="3.75" style="1" customWidth="1"/>
    <col min="10242" max="10242" width="27.9140625" style="1" customWidth="1"/>
    <col min="10243" max="10243" width="13.33203125" style="1" customWidth="1"/>
    <col min="10244" max="10244" width="5" style="1" customWidth="1"/>
    <col min="10245" max="10245" width="11.08203125" style="1" customWidth="1"/>
    <col min="10246" max="10246" width="15" style="1" customWidth="1"/>
    <col min="10247" max="10247" width="9.6640625" style="1" customWidth="1"/>
    <col min="10248" max="10248" width="20" style="1" customWidth="1"/>
    <col min="10249" max="10249" width="8.6640625" style="1"/>
    <col min="10250" max="10250" width="26.25" style="1" customWidth="1"/>
    <col min="10251" max="10251" width="7.33203125" style="1" customWidth="1"/>
    <col min="10252" max="10252" width="26" style="1" customWidth="1"/>
    <col min="10253" max="10253" width="8.6640625" style="1"/>
    <col min="10254" max="10254" width="23.4140625" style="1" customWidth="1"/>
    <col min="10255" max="10255" width="7.33203125" style="1" customWidth="1"/>
    <col min="10256" max="10256" width="44.08203125" style="1" customWidth="1"/>
    <col min="10257" max="10257" width="8.6640625" style="1"/>
    <col min="10258" max="10258" width="36.33203125" style="1" customWidth="1"/>
    <col min="10259" max="10259" width="7.33203125" style="1" customWidth="1"/>
    <col min="10260" max="10260" width="36.08203125" style="1" customWidth="1"/>
    <col min="10261" max="10261" width="7.33203125" style="1" customWidth="1"/>
    <col min="10262" max="10262" width="43.4140625" style="1" customWidth="1"/>
    <col min="10263" max="10263" width="7.33203125" style="1" customWidth="1"/>
    <col min="10264" max="10264" width="23.25" style="1" customWidth="1"/>
    <col min="10265" max="10265" width="7.33203125" style="1" customWidth="1"/>
    <col min="10266" max="10266" width="48.25" style="1" customWidth="1"/>
    <col min="10267" max="10267" width="7.33203125" style="1" customWidth="1"/>
    <col min="10268" max="10268" width="13.6640625" style="1" customWidth="1"/>
    <col min="10269" max="10269" width="7.33203125" style="1" customWidth="1"/>
    <col min="10270" max="10270" width="21.5" style="1" customWidth="1"/>
    <col min="10271" max="10271" width="7.33203125" style="1" customWidth="1"/>
    <col min="10272" max="10496" width="8.6640625" style="1"/>
    <col min="10497" max="10497" width="3.75" style="1" customWidth="1"/>
    <col min="10498" max="10498" width="27.9140625" style="1" customWidth="1"/>
    <col min="10499" max="10499" width="13.33203125" style="1" customWidth="1"/>
    <col min="10500" max="10500" width="5" style="1" customWidth="1"/>
    <col min="10501" max="10501" width="11.08203125" style="1" customWidth="1"/>
    <col min="10502" max="10502" width="15" style="1" customWidth="1"/>
    <col min="10503" max="10503" width="9.6640625" style="1" customWidth="1"/>
    <col min="10504" max="10504" width="20" style="1" customWidth="1"/>
    <col min="10505" max="10505" width="8.6640625" style="1"/>
    <col min="10506" max="10506" width="26.25" style="1" customWidth="1"/>
    <col min="10507" max="10507" width="7.33203125" style="1" customWidth="1"/>
    <col min="10508" max="10508" width="26" style="1" customWidth="1"/>
    <col min="10509" max="10509" width="8.6640625" style="1"/>
    <col min="10510" max="10510" width="23.4140625" style="1" customWidth="1"/>
    <col min="10511" max="10511" width="7.33203125" style="1" customWidth="1"/>
    <col min="10512" max="10512" width="44.08203125" style="1" customWidth="1"/>
    <col min="10513" max="10513" width="8.6640625" style="1"/>
    <col min="10514" max="10514" width="36.33203125" style="1" customWidth="1"/>
    <col min="10515" max="10515" width="7.33203125" style="1" customWidth="1"/>
    <col min="10516" max="10516" width="36.08203125" style="1" customWidth="1"/>
    <col min="10517" max="10517" width="7.33203125" style="1" customWidth="1"/>
    <col min="10518" max="10518" width="43.4140625" style="1" customWidth="1"/>
    <col min="10519" max="10519" width="7.33203125" style="1" customWidth="1"/>
    <col min="10520" max="10520" width="23.25" style="1" customWidth="1"/>
    <col min="10521" max="10521" width="7.33203125" style="1" customWidth="1"/>
    <col min="10522" max="10522" width="48.25" style="1" customWidth="1"/>
    <col min="10523" max="10523" width="7.33203125" style="1" customWidth="1"/>
    <col min="10524" max="10524" width="13.6640625" style="1" customWidth="1"/>
    <col min="10525" max="10525" width="7.33203125" style="1" customWidth="1"/>
    <col min="10526" max="10526" width="21.5" style="1" customWidth="1"/>
    <col min="10527" max="10527" width="7.33203125" style="1" customWidth="1"/>
    <col min="10528" max="10752" width="8.6640625" style="1"/>
    <col min="10753" max="10753" width="3.75" style="1" customWidth="1"/>
    <col min="10754" max="10754" width="27.9140625" style="1" customWidth="1"/>
    <col min="10755" max="10755" width="13.33203125" style="1" customWidth="1"/>
    <col min="10756" max="10756" width="5" style="1" customWidth="1"/>
    <col min="10757" max="10757" width="11.08203125" style="1" customWidth="1"/>
    <col min="10758" max="10758" width="15" style="1" customWidth="1"/>
    <col min="10759" max="10759" width="9.6640625" style="1" customWidth="1"/>
    <col min="10760" max="10760" width="20" style="1" customWidth="1"/>
    <col min="10761" max="10761" width="8.6640625" style="1"/>
    <col min="10762" max="10762" width="26.25" style="1" customWidth="1"/>
    <col min="10763" max="10763" width="7.33203125" style="1" customWidth="1"/>
    <col min="10764" max="10764" width="26" style="1" customWidth="1"/>
    <col min="10765" max="10765" width="8.6640625" style="1"/>
    <col min="10766" max="10766" width="23.4140625" style="1" customWidth="1"/>
    <col min="10767" max="10767" width="7.33203125" style="1" customWidth="1"/>
    <col min="10768" max="10768" width="44.08203125" style="1" customWidth="1"/>
    <col min="10769" max="10769" width="8.6640625" style="1"/>
    <col min="10770" max="10770" width="36.33203125" style="1" customWidth="1"/>
    <col min="10771" max="10771" width="7.33203125" style="1" customWidth="1"/>
    <col min="10772" max="10772" width="36.08203125" style="1" customWidth="1"/>
    <col min="10773" max="10773" width="7.33203125" style="1" customWidth="1"/>
    <col min="10774" max="10774" width="43.4140625" style="1" customWidth="1"/>
    <col min="10775" max="10775" width="7.33203125" style="1" customWidth="1"/>
    <col min="10776" max="10776" width="23.25" style="1" customWidth="1"/>
    <col min="10777" max="10777" width="7.33203125" style="1" customWidth="1"/>
    <col min="10778" max="10778" width="48.25" style="1" customWidth="1"/>
    <col min="10779" max="10779" width="7.33203125" style="1" customWidth="1"/>
    <col min="10780" max="10780" width="13.6640625" style="1" customWidth="1"/>
    <col min="10781" max="10781" width="7.33203125" style="1" customWidth="1"/>
    <col min="10782" max="10782" width="21.5" style="1" customWidth="1"/>
    <col min="10783" max="10783" width="7.33203125" style="1" customWidth="1"/>
    <col min="10784" max="11008" width="8.6640625" style="1"/>
    <col min="11009" max="11009" width="3.75" style="1" customWidth="1"/>
    <col min="11010" max="11010" width="27.9140625" style="1" customWidth="1"/>
    <col min="11011" max="11011" width="13.33203125" style="1" customWidth="1"/>
    <col min="11012" max="11012" width="5" style="1" customWidth="1"/>
    <col min="11013" max="11013" width="11.08203125" style="1" customWidth="1"/>
    <col min="11014" max="11014" width="15" style="1" customWidth="1"/>
    <col min="11015" max="11015" width="9.6640625" style="1" customWidth="1"/>
    <col min="11016" max="11016" width="20" style="1" customWidth="1"/>
    <col min="11017" max="11017" width="8.6640625" style="1"/>
    <col min="11018" max="11018" width="26.25" style="1" customWidth="1"/>
    <col min="11019" max="11019" width="7.33203125" style="1" customWidth="1"/>
    <col min="11020" max="11020" width="26" style="1" customWidth="1"/>
    <col min="11021" max="11021" width="8.6640625" style="1"/>
    <col min="11022" max="11022" width="23.4140625" style="1" customWidth="1"/>
    <col min="11023" max="11023" width="7.33203125" style="1" customWidth="1"/>
    <col min="11024" max="11024" width="44.08203125" style="1" customWidth="1"/>
    <col min="11025" max="11025" width="8.6640625" style="1"/>
    <col min="11026" max="11026" width="36.33203125" style="1" customWidth="1"/>
    <col min="11027" max="11027" width="7.33203125" style="1" customWidth="1"/>
    <col min="11028" max="11028" width="36.08203125" style="1" customWidth="1"/>
    <col min="11029" max="11029" width="7.33203125" style="1" customWidth="1"/>
    <col min="11030" max="11030" width="43.4140625" style="1" customWidth="1"/>
    <col min="11031" max="11031" width="7.33203125" style="1" customWidth="1"/>
    <col min="11032" max="11032" width="23.25" style="1" customWidth="1"/>
    <col min="11033" max="11033" width="7.33203125" style="1" customWidth="1"/>
    <col min="11034" max="11034" width="48.25" style="1" customWidth="1"/>
    <col min="11035" max="11035" width="7.33203125" style="1" customWidth="1"/>
    <col min="11036" max="11036" width="13.6640625" style="1" customWidth="1"/>
    <col min="11037" max="11037" width="7.33203125" style="1" customWidth="1"/>
    <col min="11038" max="11038" width="21.5" style="1" customWidth="1"/>
    <col min="11039" max="11039" width="7.33203125" style="1" customWidth="1"/>
    <col min="11040" max="11264" width="8.6640625" style="1"/>
    <col min="11265" max="11265" width="3.75" style="1" customWidth="1"/>
    <col min="11266" max="11266" width="27.9140625" style="1" customWidth="1"/>
    <col min="11267" max="11267" width="13.33203125" style="1" customWidth="1"/>
    <col min="11268" max="11268" width="5" style="1" customWidth="1"/>
    <col min="11269" max="11269" width="11.08203125" style="1" customWidth="1"/>
    <col min="11270" max="11270" width="15" style="1" customWidth="1"/>
    <col min="11271" max="11271" width="9.6640625" style="1" customWidth="1"/>
    <col min="11272" max="11272" width="20" style="1" customWidth="1"/>
    <col min="11273" max="11273" width="8.6640625" style="1"/>
    <col min="11274" max="11274" width="26.25" style="1" customWidth="1"/>
    <col min="11275" max="11275" width="7.33203125" style="1" customWidth="1"/>
    <col min="11276" max="11276" width="26" style="1" customWidth="1"/>
    <col min="11277" max="11277" width="8.6640625" style="1"/>
    <col min="11278" max="11278" width="23.4140625" style="1" customWidth="1"/>
    <col min="11279" max="11279" width="7.33203125" style="1" customWidth="1"/>
    <col min="11280" max="11280" width="44.08203125" style="1" customWidth="1"/>
    <col min="11281" max="11281" width="8.6640625" style="1"/>
    <col min="11282" max="11282" width="36.33203125" style="1" customWidth="1"/>
    <col min="11283" max="11283" width="7.33203125" style="1" customWidth="1"/>
    <col min="11284" max="11284" width="36.08203125" style="1" customWidth="1"/>
    <col min="11285" max="11285" width="7.33203125" style="1" customWidth="1"/>
    <col min="11286" max="11286" width="43.4140625" style="1" customWidth="1"/>
    <col min="11287" max="11287" width="7.33203125" style="1" customWidth="1"/>
    <col min="11288" max="11288" width="23.25" style="1" customWidth="1"/>
    <col min="11289" max="11289" width="7.33203125" style="1" customWidth="1"/>
    <col min="11290" max="11290" width="48.25" style="1" customWidth="1"/>
    <col min="11291" max="11291" width="7.33203125" style="1" customWidth="1"/>
    <col min="11292" max="11292" width="13.6640625" style="1" customWidth="1"/>
    <col min="11293" max="11293" width="7.33203125" style="1" customWidth="1"/>
    <col min="11294" max="11294" width="21.5" style="1" customWidth="1"/>
    <col min="11295" max="11295" width="7.33203125" style="1" customWidth="1"/>
    <col min="11296" max="11520" width="8.6640625" style="1"/>
    <col min="11521" max="11521" width="3.75" style="1" customWidth="1"/>
    <col min="11522" max="11522" width="27.9140625" style="1" customWidth="1"/>
    <col min="11523" max="11523" width="13.33203125" style="1" customWidth="1"/>
    <col min="11524" max="11524" width="5" style="1" customWidth="1"/>
    <col min="11525" max="11525" width="11.08203125" style="1" customWidth="1"/>
    <col min="11526" max="11526" width="15" style="1" customWidth="1"/>
    <col min="11527" max="11527" width="9.6640625" style="1" customWidth="1"/>
    <col min="11528" max="11528" width="20" style="1" customWidth="1"/>
    <col min="11529" max="11529" width="8.6640625" style="1"/>
    <col min="11530" max="11530" width="26.25" style="1" customWidth="1"/>
    <col min="11531" max="11531" width="7.33203125" style="1" customWidth="1"/>
    <col min="11532" max="11532" width="26" style="1" customWidth="1"/>
    <col min="11533" max="11533" width="8.6640625" style="1"/>
    <col min="11534" max="11534" width="23.4140625" style="1" customWidth="1"/>
    <col min="11535" max="11535" width="7.33203125" style="1" customWidth="1"/>
    <col min="11536" max="11536" width="44.08203125" style="1" customWidth="1"/>
    <col min="11537" max="11537" width="8.6640625" style="1"/>
    <col min="11538" max="11538" width="36.33203125" style="1" customWidth="1"/>
    <col min="11539" max="11539" width="7.33203125" style="1" customWidth="1"/>
    <col min="11540" max="11540" width="36.08203125" style="1" customWidth="1"/>
    <col min="11541" max="11541" width="7.33203125" style="1" customWidth="1"/>
    <col min="11542" max="11542" width="43.4140625" style="1" customWidth="1"/>
    <col min="11543" max="11543" width="7.33203125" style="1" customWidth="1"/>
    <col min="11544" max="11544" width="23.25" style="1" customWidth="1"/>
    <col min="11545" max="11545" width="7.33203125" style="1" customWidth="1"/>
    <col min="11546" max="11546" width="48.25" style="1" customWidth="1"/>
    <col min="11547" max="11547" width="7.33203125" style="1" customWidth="1"/>
    <col min="11548" max="11548" width="13.6640625" style="1" customWidth="1"/>
    <col min="11549" max="11549" width="7.33203125" style="1" customWidth="1"/>
    <col min="11550" max="11550" width="21.5" style="1" customWidth="1"/>
    <col min="11551" max="11551" width="7.33203125" style="1" customWidth="1"/>
    <col min="11552" max="11776" width="8.6640625" style="1"/>
    <col min="11777" max="11777" width="3.75" style="1" customWidth="1"/>
    <col min="11778" max="11778" width="27.9140625" style="1" customWidth="1"/>
    <col min="11779" max="11779" width="13.33203125" style="1" customWidth="1"/>
    <col min="11780" max="11780" width="5" style="1" customWidth="1"/>
    <col min="11781" max="11781" width="11.08203125" style="1" customWidth="1"/>
    <col min="11782" max="11782" width="15" style="1" customWidth="1"/>
    <col min="11783" max="11783" width="9.6640625" style="1" customWidth="1"/>
    <col min="11784" max="11784" width="20" style="1" customWidth="1"/>
    <col min="11785" max="11785" width="8.6640625" style="1"/>
    <col min="11786" max="11786" width="26.25" style="1" customWidth="1"/>
    <col min="11787" max="11787" width="7.33203125" style="1" customWidth="1"/>
    <col min="11788" max="11788" width="26" style="1" customWidth="1"/>
    <col min="11789" max="11789" width="8.6640625" style="1"/>
    <col min="11790" max="11790" width="23.4140625" style="1" customWidth="1"/>
    <col min="11791" max="11791" width="7.33203125" style="1" customWidth="1"/>
    <col min="11792" max="11792" width="44.08203125" style="1" customWidth="1"/>
    <col min="11793" max="11793" width="8.6640625" style="1"/>
    <col min="11794" max="11794" width="36.33203125" style="1" customWidth="1"/>
    <col min="11795" max="11795" width="7.33203125" style="1" customWidth="1"/>
    <col min="11796" max="11796" width="36.08203125" style="1" customWidth="1"/>
    <col min="11797" max="11797" width="7.33203125" style="1" customWidth="1"/>
    <col min="11798" max="11798" width="43.4140625" style="1" customWidth="1"/>
    <col min="11799" max="11799" width="7.33203125" style="1" customWidth="1"/>
    <col min="11800" max="11800" width="23.25" style="1" customWidth="1"/>
    <col min="11801" max="11801" width="7.33203125" style="1" customWidth="1"/>
    <col min="11802" max="11802" width="48.25" style="1" customWidth="1"/>
    <col min="11803" max="11803" width="7.33203125" style="1" customWidth="1"/>
    <col min="11804" max="11804" width="13.6640625" style="1" customWidth="1"/>
    <col min="11805" max="11805" width="7.33203125" style="1" customWidth="1"/>
    <col min="11806" max="11806" width="21.5" style="1" customWidth="1"/>
    <col min="11807" max="11807" width="7.33203125" style="1" customWidth="1"/>
    <col min="11808" max="12032" width="8.6640625" style="1"/>
    <col min="12033" max="12033" width="3.75" style="1" customWidth="1"/>
    <col min="12034" max="12034" width="27.9140625" style="1" customWidth="1"/>
    <col min="12035" max="12035" width="13.33203125" style="1" customWidth="1"/>
    <col min="12036" max="12036" width="5" style="1" customWidth="1"/>
    <col min="12037" max="12037" width="11.08203125" style="1" customWidth="1"/>
    <col min="12038" max="12038" width="15" style="1" customWidth="1"/>
    <col min="12039" max="12039" width="9.6640625" style="1" customWidth="1"/>
    <col min="12040" max="12040" width="20" style="1" customWidth="1"/>
    <col min="12041" max="12041" width="8.6640625" style="1"/>
    <col min="12042" max="12042" width="26.25" style="1" customWidth="1"/>
    <col min="12043" max="12043" width="7.33203125" style="1" customWidth="1"/>
    <col min="12044" max="12044" width="26" style="1" customWidth="1"/>
    <col min="12045" max="12045" width="8.6640625" style="1"/>
    <col min="12046" max="12046" width="23.4140625" style="1" customWidth="1"/>
    <col min="12047" max="12047" width="7.33203125" style="1" customWidth="1"/>
    <col min="12048" max="12048" width="44.08203125" style="1" customWidth="1"/>
    <col min="12049" max="12049" width="8.6640625" style="1"/>
    <col min="12050" max="12050" width="36.33203125" style="1" customWidth="1"/>
    <col min="12051" max="12051" width="7.33203125" style="1" customWidth="1"/>
    <col min="12052" max="12052" width="36.08203125" style="1" customWidth="1"/>
    <col min="12053" max="12053" width="7.33203125" style="1" customWidth="1"/>
    <col min="12054" max="12054" width="43.4140625" style="1" customWidth="1"/>
    <col min="12055" max="12055" width="7.33203125" style="1" customWidth="1"/>
    <col min="12056" max="12056" width="23.25" style="1" customWidth="1"/>
    <col min="12057" max="12057" width="7.33203125" style="1" customWidth="1"/>
    <col min="12058" max="12058" width="48.25" style="1" customWidth="1"/>
    <col min="12059" max="12059" width="7.33203125" style="1" customWidth="1"/>
    <col min="12060" max="12060" width="13.6640625" style="1" customWidth="1"/>
    <col min="12061" max="12061" width="7.33203125" style="1" customWidth="1"/>
    <col min="12062" max="12062" width="21.5" style="1" customWidth="1"/>
    <col min="12063" max="12063" width="7.33203125" style="1" customWidth="1"/>
    <col min="12064" max="12288" width="8.6640625" style="1"/>
    <col min="12289" max="12289" width="3.75" style="1" customWidth="1"/>
    <col min="12290" max="12290" width="27.9140625" style="1" customWidth="1"/>
    <col min="12291" max="12291" width="13.33203125" style="1" customWidth="1"/>
    <col min="12292" max="12292" width="5" style="1" customWidth="1"/>
    <col min="12293" max="12293" width="11.08203125" style="1" customWidth="1"/>
    <col min="12294" max="12294" width="15" style="1" customWidth="1"/>
    <col min="12295" max="12295" width="9.6640625" style="1" customWidth="1"/>
    <col min="12296" max="12296" width="20" style="1" customWidth="1"/>
    <col min="12297" max="12297" width="8.6640625" style="1"/>
    <col min="12298" max="12298" width="26.25" style="1" customWidth="1"/>
    <col min="12299" max="12299" width="7.33203125" style="1" customWidth="1"/>
    <col min="12300" max="12300" width="26" style="1" customWidth="1"/>
    <col min="12301" max="12301" width="8.6640625" style="1"/>
    <col min="12302" max="12302" width="23.4140625" style="1" customWidth="1"/>
    <col min="12303" max="12303" width="7.33203125" style="1" customWidth="1"/>
    <col min="12304" max="12304" width="44.08203125" style="1" customWidth="1"/>
    <col min="12305" max="12305" width="8.6640625" style="1"/>
    <col min="12306" max="12306" width="36.33203125" style="1" customWidth="1"/>
    <col min="12307" max="12307" width="7.33203125" style="1" customWidth="1"/>
    <col min="12308" max="12308" width="36.08203125" style="1" customWidth="1"/>
    <col min="12309" max="12309" width="7.33203125" style="1" customWidth="1"/>
    <col min="12310" max="12310" width="43.4140625" style="1" customWidth="1"/>
    <col min="12311" max="12311" width="7.33203125" style="1" customWidth="1"/>
    <col min="12312" max="12312" width="23.25" style="1" customWidth="1"/>
    <col min="12313" max="12313" width="7.33203125" style="1" customWidth="1"/>
    <col min="12314" max="12314" width="48.25" style="1" customWidth="1"/>
    <col min="12315" max="12315" width="7.33203125" style="1" customWidth="1"/>
    <col min="12316" max="12316" width="13.6640625" style="1" customWidth="1"/>
    <col min="12317" max="12317" width="7.33203125" style="1" customWidth="1"/>
    <col min="12318" max="12318" width="21.5" style="1" customWidth="1"/>
    <col min="12319" max="12319" width="7.33203125" style="1" customWidth="1"/>
    <col min="12320" max="12544" width="8.6640625" style="1"/>
    <col min="12545" max="12545" width="3.75" style="1" customWidth="1"/>
    <col min="12546" max="12546" width="27.9140625" style="1" customWidth="1"/>
    <col min="12547" max="12547" width="13.33203125" style="1" customWidth="1"/>
    <col min="12548" max="12548" width="5" style="1" customWidth="1"/>
    <col min="12549" max="12549" width="11.08203125" style="1" customWidth="1"/>
    <col min="12550" max="12550" width="15" style="1" customWidth="1"/>
    <col min="12551" max="12551" width="9.6640625" style="1" customWidth="1"/>
    <col min="12552" max="12552" width="20" style="1" customWidth="1"/>
    <col min="12553" max="12553" width="8.6640625" style="1"/>
    <col min="12554" max="12554" width="26.25" style="1" customWidth="1"/>
    <col min="12555" max="12555" width="7.33203125" style="1" customWidth="1"/>
    <col min="12556" max="12556" width="26" style="1" customWidth="1"/>
    <col min="12557" max="12557" width="8.6640625" style="1"/>
    <col min="12558" max="12558" width="23.4140625" style="1" customWidth="1"/>
    <col min="12559" max="12559" width="7.33203125" style="1" customWidth="1"/>
    <col min="12560" max="12560" width="44.08203125" style="1" customWidth="1"/>
    <col min="12561" max="12561" width="8.6640625" style="1"/>
    <col min="12562" max="12562" width="36.33203125" style="1" customWidth="1"/>
    <col min="12563" max="12563" width="7.33203125" style="1" customWidth="1"/>
    <col min="12564" max="12564" width="36.08203125" style="1" customWidth="1"/>
    <col min="12565" max="12565" width="7.33203125" style="1" customWidth="1"/>
    <col min="12566" max="12566" width="43.4140625" style="1" customWidth="1"/>
    <col min="12567" max="12567" width="7.33203125" style="1" customWidth="1"/>
    <col min="12568" max="12568" width="23.25" style="1" customWidth="1"/>
    <col min="12569" max="12569" width="7.33203125" style="1" customWidth="1"/>
    <col min="12570" max="12570" width="48.25" style="1" customWidth="1"/>
    <col min="12571" max="12571" width="7.33203125" style="1" customWidth="1"/>
    <col min="12572" max="12572" width="13.6640625" style="1" customWidth="1"/>
    <col min="12573" max="12573" width="7.33203125" style="1" customWidth="1"/>
    <col min="12574" max="12574" width="21.5" style="1" customWidth="1"/>
    <col min="12575" max="12575" width="7.33203125" style="1" customWidth="1"/>
    <col min="12576" max="12800" width="8.6640625" style="1"/>
    <col min="12801" max="12801" width="3.75" style="1" customWidth="1"/>
    <col min="12802" max="12802" width="27.9140625" style="1" customWidth="1"/>
    <col min="12803" max="12803" width="13.33203125" style="1" customWidth="1"/>
    <col min="12804" max="12804" width="5" style="1" customWidth="1"/>
    <col min="12805" max="12805" width="11.08203125" style="1" customWidth="1"/>
    <col min="12806" max="12806" width="15" style="1" customWidth="1"/>
    <col min="12807" max="12807" width="9.6640625" style="1" customWidth="1"/>
    <col min="12808" max="12808" width="20" style="1" customWidth="1"/>
    <col min="12809" max="12809" width="8.6640625" style="1"/>
    <col min="12810" max="12810" width="26.25" style="1" customWidth="1"/>
    <col min="12811" max="12811" width="7.33203125" style="1" customWidth="1"/>
    <col min="12812" max="12812" width="26" style="1" customWidth="1"/>
    <col min="12813" max="12813" width="8.6640625" style="1"/>
    <col min="12814" max="12814" width="23.4140625" style="1" customWidth="1"/>
    <col min="12815" max="12815" width="7.33203125" style="1" customWidth="1"/>
    <col min="12816" max="12816" width="44.08203125" style="1" customWidth="1"/>
    <col min="12817" max="12817" width="8.6640625" style="1"/>
    <col min="12818" max="12818" width="36.33203125" style="1" customWidth="1"/>
    <col min="12819" max="12819" width="7.33203125" style="1" customWidth="1"/>
    <col min="12820" max="12820" width="36.08203125" style="1" customWidth="1"/>
    <col min="12821" max="12821" width="7.33203125" style="1" customWidth="1"/>
    <col min="12822" max="12822" width="43.4140625" style="1" customWidth="1"/>
    <col min="12823" max="12823" width="7.33203125" style="1" customWidth="1"/>
    <col min="12824" max="12824" width="23.25" style="1" customWidth="1"/>
    <col min="12825" max="12825" width="7.33203125" style="1" customWidth="1"/>
    <col min="12826" max="12826" width="48.25" style="1" customWidth="1"/>
    <col min="12827" max="12827" width="7.33203125" style="1" customWidth="1"/>
    <col min="12828" max="12828" width="13.6640625" style="1" customWidth="1"/>
    <col min="12829" max="12829" width="7.33203125" style="1" customWidth="1"/>
    <col min="12830" max="12830" width="21.5" style="1" customWidth="1"/>
    <col min="12831" max="12831" width="7.33203125" style="1" customWidth="1"/>
    <col min="12832" max="13056" width="8.6640625" style="1"/>
    <col min="13057" max="13057" width="3.75" style="1" customWidth="1"/>
    <col min="13058" max="13058" width="27.9140625" style="1" customWidth="1"/>
    <col min="13059" max="13059" width="13.33203125" style="1" customWidth="1"/>
    <col min="13060" max="13060" width="5" style="1" customWidth="1"/>
    <col min="13061" max="13061" width="11.08203125" style="1" customWidth="1"/>
    <col min="13062" max="13062" width="15" style="1" customWidth="1"/>
    <col min="13063" max="13063" width="9.6640625" style="1" customWidth="1"/>
    <col min="13064" max="13064" width="20" style="1" customWidth="1"/>
    <col min="13065" max="13065" width="8.6640625" style="1"/>
    <col min="13066" max="13066" width="26.25" style="1" customWidth="1"/>
    <col min="13067" max="13067" width="7.33203125" style="1" customWidth="1"/>
    <col min="13068" max="13068" width="26" style="1" customWidth="1"/>
    <col min="13069" max="13069" width="8.6640625" style="1"/>
    <col min="13070" max="13070" width="23.4140625" style="1" customWidth="1"/>
    <col min="13071" max="13071" width="7.33203125" style="1" customWidth="1"/>
    <col min="13072" max="13072" width="44.08203125" style="1" customWidth="1"/>
    <col min="13073" max="13073" width="8.6640625" style="1"/>
    <col min="13074" max="13074" width="36.33203125" style="1" customWidth="1"/>
    <col min="13075" max="13075" width="7.33203125" style="1" customWidth="1"/>
    <col min="13076" max="13076" width="36.08203125" style="1" customWidth="1"/>
    <col min="13077" max="13077" width="7.33203125" style="1" customWidth="1"/>
    <col min="13078" max="13078" width="43.4140625" style="1" customWidth="1"/>
    <col min="13079" max="13079" width="7.33203125" style="1" customWidth="1"/>
    <col min="13080" max="13080" width="23.25" style="1" customWidth="1"/>
    <col min="13081" max="13081" width="7.33203125" style="1" customWidth="1"/>
    <col min="13082" max="13082" width="48.25" style="1" customWidth="1"/>
    <col min="13083" max="13083" width="7.33203125" style="1" customWidth="1"/>
    <col min="13084" max="13084" width="13.6640625" style="1" customWidth="1"/>
    <col min="13085" max="13085" width="7.33203125" style="1" customWidth="1"/>
    <col min="13086" max="13086" width="21.5" style="1" customWidth="1"/>
    <col min="13087" max="13087" width="7.33203125" style="1" customWidth="1"/>
    <col min="13088" max="13312" width="8.6640625" style="1"/>
    <col min="13313" max="13313" width="3.75" style="1" customWidth="1"/>
    <col min="13314" max="13314" width="27.9140625" style="1" customWidth="1"/>
    <col min="13315" max="13315" width="13.33203125" style="1" customWidth="1"/>
    <col min="13316" max="13316" width="5" style="1" customWidth="1"/>
    <col min="13317" max="13317" width="11.08203125" style="1" customWidth="1"/>
    <col min="13318" max="13318" width="15" style="1" customWidth="1"/>
    <col min="13319" max="13319" width="9.6640625" style="1" customWidth="1"/>
    <col min="13320" max="13320" width="20" style="1" customWidth="1"/>
    <col min="13321" max="13321" width="8.6640625" style="1"/>
    <col min="13322" max="13322" width="26.25" style="1" customWidth="1"/>
    <col min="13323" max="13323" width="7.33203125" style="1" customWidth="1"/>
    <col min="13324" max="13324" width="26" style="1" customWidth="1"/>
    <col min="13325" max="13325" width="8.6640625" style="1"/>
    <col min="13326" max="13326" width="23.4140625" style="1" customWidth="1"/>
    <col min="13327" max="13327" width="7.33203125" style="1" customWidth="1"/>
    <col min="13328" max="13328" width="44.08203125" style="1" customWidth="1"/>
    <col min="13329" max="13329" width="8.6640625" style="1"/>
    <col min="13330" max="13330" width="36.33203125" style="1" customWidth="1"/>
    <col min="13331" max="13331" width="7.33203125" style="1" customWidth="1"/>
    <col min="13332" max="13332" width="36.08203125" style="1" customWidth="1"/>
    <col min="13333" max="13333" width="7.33203125" style="1" customWidth="1"/>
    <col min="13334" max="13334" width="43.4140625" style="1" customWidth="1"/>
    <col min="13335" max="13335" width="7.33203125" style="1" customWidth="1"/>
    <col min="13336" max="13336" width="23.25" style="1" customWidth="1"/>
    <col min="13337" max="13337" width="7.33203125" style="1" customWidth="1"/>
    <col min="13338" max="13338" width="48.25" style="1" customWidth="1"/>
    <col min="13339" max="13339" width="7.33203125" style="1" customWidth="1"/>
    <col min="13340" max="13340" width="13.6640625" style="1" customWidth="1"/>
    <col min="13341" max="13341" width="7.33203125" style="1" customWidth="1"/>
    <col min="13342" max="13342" width="21.5" style="1" customWidth="1"/>
    <col min="13343" max="13343" width="7.33203125" style="1" customWidth="1"/>
    <col min="13344" max="13568" width="8.6640625" style="1"/>
    <col min="13569" max="13569" width="3.75" style="1" customWidth="1"/>
    <col min="13570" max="13570" width="27.9140625" style="1" customWidth="1"/>
    <col min="13571" max="13571" width="13.33203125" style="1" customWidth="1"/>
    <col min="13572" max="13572" width="5" style="1" customWidth="1"/>
    <col min="13573" max="13573" width="11.08203125" style="1" customWidth="1"/>
    <col min="13574" max="13574" width="15" style="1" customWidth="1"/>
    <col min="13575" max="13575" width="9.6640625" style="1" customWidth="1"/>
    <col min="13576" max="13576" width="20" style="1" customWidth="1"/>
    <col min="13577" max="13577" width="8.6640625" style="1"/>
    <col min="13578" max="13578" width="26.25" style="1" customWidth="1"/>
    <col min="13579" max="13579" width="7.33203125" style="1" customWidth="1"/>
    <col min="13580" max="13580" width="26" style="1" customWidth="1"/>
    <col min="13581" max="13581" width="8.6640625" style="1"/>
    <col min="13582" max="13582" width="23.4140625" style="1" customWidth="1"/>
    <col min="13583" max="13583" width="7.33203125" style="1" customWidth="1"/>
    <col min="13584" max="13584" width="44.08203125" style="1" customWidth="1"/>
    <col min="13585" max="13585" width="8.6640625" style="1"/>
    <col min="13586" max="13586" width="36.33203125" style="1" customWidth="1"/>
    <col min="13587" max="13587" width="7.33203125" style="1" customWidth="1"/>
    <col min="13588" max="13588" width="36.08203125" style="1" customWidth="1"/>
    <col min="13589" max="13589" width="7.33203125" style="1" customWidth="1"/>
    <col min="13590" max="13590" width="43.4140625" style="1" customWidth="1"/>
    <col min="13591" max="13591" width="7.33203125" style="1" customWidth="1"/>
    <col min="13592" max="13592" width="23.25" style="1" customWidth="1"/>
    <col min="13593" max="13593" width="7.33203125" style="1" customWidth="1"/>
    <col min="13594" max="13594" width="48.25" style="1" customWidth="1"/>
    <col min="13595" max="13595" width="7.33203125" style="1" customWidth="1"/>
    <col min="13596" max="13596" width="13.6640625" style="1" customWidth="1"/>
    <col min="13597" max="13597" width="7.33203125" style="1" customWidth="1"/>
    <col min="13598" max="13598" width="21.5" style="1" customWidth="1"/>
    <col min="13599" max="13599" width="7.33203125" style="1" customWidth="1"/>
    <col min="13600" max="13824" width="8.6640625" style="1"/>
    <col min="13825" max="13825" width="3.75" style="1" customWidth="1"/>
    <col min="13826" max="13826" width="27.9140625" style="1" customWidth="1"/>
    <col min="13827" max="13827" width="13.33203125" style="1" customWidth="1"/>
    <col min="13828" max="13828" width="5" style="1" customWidth="1"/>
    <col min="13829" max="13829" width="11.08203125" style="1" customWidth="1"/>
    <col min="13830" max="13830" width="15" style="1" customWidth="1"/>
    <col min="13831" max="13831" width="9.6640625" style="1" customWidth="1"/>
    <col min="13832" max="13832" width="20" style="1" customWidth="1"/>
    <col min="13833" max="13833" width="8.6640625" style="1"/>
    <col min="13834" max="13834" width="26.25" style="1" customWidth="1"/>
    <col min="13835" max="13835" width="7.33203125" style="1" customWidth="1"/>
    <col min="13836" max="13836" width="26" style="1" customWidth="1"/>
    <col min="13837" max="13837" width="8.6640625" style="1"/>
    <col min="13838" max="13838" width="23.4140625" style="1" customWidth="1"/>
    <col min="13839" max="13839" width="7.33203125" style="1" customWidth="1"/>
    <col min="13840" max="13840" width="44.08203125" style="1" customWidth="1"/>
    <col min="13841" max="13841" width="8.6640625" style="1"/>
    <col min="13842" max="13842" width="36.33203125" style="1" customWidth="1"/>
    <col min="13843" max="13843" width="7.33203125" style="1" customWidth="1"/>
    <col min="13844" max="13844" width="36.08203125" style="1" customWidth="1"/>
    <col min="13845" max="13845" width="7.33203125" style="1" customWidth="1"/>
    <col min="13846" max="13846" width="43.4140625" style="1" customWidth="1"/>
    <col min="13847" max="13847" width="7.33203125" style="1" customWidth="1"/>
    <col min="13848" max="13848" width="23.25" style="1" customWidth="1"/>
    <col min="13849" max="13849" width="7.33203125" style="1" customWidth="1"/>
    <col min="13850" max="13850" width="48.25" style="1" customWidth="1"/>
    <col min="13851" max="13851" width="7.33203125" style="1" customWidth="1"/>
    <col min="13852" max="13852" width="13.6640625" style="1" customWidth="1"/>
    <col min="13853" max="13853" width="7.33203125" style="1" customWidth="1"/>
    <col min="13854" max="13854" width="21.5" style="1" customWidth="1"/>
    <col min="13855" max="13855" width="7.33203125" style="1" customWidth="1"/>
    <col min="13856" max="14080" width="8.6640625" style="1"/>
    <col min="14081" max="14081" width="3.75" style="1" customWidth="1"/>
    <col min="14082" max="14082" width="27.9140625" style="1" customWidth="1"/>
    <col min="14083" max="14083" width="13.33203125" style="1" customWidth="1"/>
    <col min="14084" max="14084" width="5" style="1" customWidth="1"/>
    <col min="14085" max="14085" width="11.08203125" style="1" customWidth="1"/>
    <col min="14086" max="14086" width="15" style="1" customWidth="1"/>
    <col min="14087" max="14087" width="9.6640625" style="1" customWidth="1"/>
    <col min="14088" max="14088" width="20" style="1" customWidth="1"/>
    <col min="14089" max="14089" width="8.6640625" style="1"/>
    <col min="14090" max="14090" width="26.25" style="1" customWidth="1"/>
    <col min="14091" max="14091" width="7.33203125" style="1" customWidth="1"/>
    <col min="14092" max="14092" width="26" style="1" customWidth="1"/>
    <col min="14093" max="14093" width="8.6640625" style="1"/>
    <col min="14094" max="14094" width="23.4140625" style="1" customWidth="1"/>
    <col min="14095" max="14095" width="7.33203125" style="1" customWidth="1"/>
    <col min="14096" max="14096" width="44.08203125" style="1" customWidth="1"/>
    <col min="14097" max="14097" width="8.6640625" style="1"/>
    <col min="14098" max="14098" width="36.33203125" style="1" customWidth="1"/>
    <col min="14099" max="14099" width="7.33203125" style="1" customWidth="1"/>
    <col min="14100" max="14100" width="36.08203125" style="1" customWidth="1"/>
    <col min="14101" max="14101" width="7.33203125" style="1" customWidth="1"/>
    <col min="14102" max="14102" width="43.4140625" style="1" customWidth="1"/>
    <col min="14103" max="14103" width="7.33203125" style="1" customWidth="1"/>
    <col min="14104" max="14104" width="23.25" style="1" customWidth="1"/>
    <col min="14105" max="14105" width="7.33203125" style="1" customWidth="1"/>
    <col min="14106" max="14106" width="48.25" style="1" customWidth="1"/>
    <col min="14107" max="14107" width="7.33203125" style="1" customWidth="1"/>
    <col min="14108" max="14108" width="13.6640625" style="1" customWidth="1"/>
    <col min="14109" max="14109" width="7.33203125" style="1" customWidth="1"/>
    <col min="14110" max="14110" width="21.5" style="1" customWidth="1"/>
    <col min="14111" max="14111" width="7.33203125" style="1" customWidth="1"/>
    <col min="14112" max="14336" width="8.6640625" style="1"/>
    <col min="14337" max="14337" width="3.75" style="1" customWidth="1"/>
    <col min="14338" max="14338" width="27.9140625" style="1" customWidth="1"/>
    <col min="14339" max="14339" width="13.33203125" style="1" customWidth="1"/>
    <col min="14340" max="14340" width="5" style="1" customWidth="1"/>
    <col min="14341" max="14341" width="11.08203125" style="1" customWidth="1"/>
    <col min="14342" max="14342" width="15" style="1" customWidth="1"/>
    <col min="14343" max="14343" width="9.6640625" style="1" customWidth="1"/>
    <col min="14344" max="14344" width="20" style="1" customWidth="1"/>
    <col min="14345" max="14345" width="8.6640625" style="1"/>
    <col min="14346" max="14346" width="26.25" style="1" customWidth="1"/>
    <col min="14347" max="14347" width="7.33203125" style="1" customWidth="1"/>
    <col min="14348" max="14348" width="26" style="1" customWidth="1"/>
    <col min="14349" max="14349" width="8.6640625" style="1"/>
    <col min="14350" max="14350" width="23.4140625" style="1" customWidth="1"/>
    <col min="14351" max="14351" width="7.33203125" style="1" customWidth="1"/>
    <col min="14352" max="14352" width="44.08203125" style="1" customWidth="1"/>
    <col min="14353" max="14353" width="8.6640625" style="1"/>
    <col min="14354" max="14354" width="36.33203125" style="1" customWidth="1"/>
    <col min="14355" max="14355" width="7.33203125" style="1" customWidth="1"/>
    <col min="14356" max="14356" width="36.08203125" style="1" customWidth="1"/>
    <col min="14357" max="14357" width="7.33203125" style="1" customWidth="1"/>
    <col min="14358" max="14358" width="43.4140625" style="1" customWidth="1"/>
    <col min="14359" max="14359" width="7.33203125" style="1" customWidth="1"/>
    <col min="14360" max="14360" width="23.25" style="1" customWidth="1"/>
    <col min="14361" max="14361" width="7.33203125" style="1" customWidth="1"/>
    <col min="14362" max="14362" width="48.25" style="1" customWidth="1"/>
    <col min="14363" max="14363" width="7.33203125" style="1" customWidth="1"/>
    <col min="14364" max="14364" width="13.6640625" style="1" customWidth="1"/>
    <col min="14365" max="14365" width="7.33203125" style="1" customWidth="1"/>
    <col min="14366" max="14366" width="21.5" style="1" customWidth="1"/>
    <col min="14367" max="14367" width="7.33203125" style="1" customWidth="1"/>
    <col min="14368" max="14592" width="8.6640625" style="1"/>
    <col min="14593" max="14593" width="3.75" style="1" customWidth="1"/>
    <col min="14594" max="14594" width="27.9140625" style="1" customWidth="1"/>
    <col min="14595" max="14595" width="13.33203125" style="1" customWidth="1"/>
    <col min="14596" max="14596" width="5" style="1" customWidth="1"/>
    <col min="14597" max="14597" width="11.08203125" style="1" customWidth="1"/>
    <col min="14598" max="14598" width="15" style="1" customWidth="1"/>
    <col min="14599" max="14599" width="9.6640625" style="1" customWidth="1"/>
    <col min="14600" max="14600" width="20" style="1" customWidth="1"/>
    <col min="14601" max="14601" width="8.6640625" style="1"/>
    <col min="14602" max="14602" width="26.25" style="1" customWidth="1"/>
    <col min="14603" max="14603" width="7.33203125" style="1" customWidth="1"/>
    <col min="14604" max="14604" width="26" style="1" customWidth="1"/>
    <col min="14605" max="14605" width="8.6640625" style="1"/>
    <col min="14606" max="14606" width="23.4140625" style="1" customWidth="1"/>
    <col min="14607" max="14607" width="7.33203125" style="1" customWidth="1"/>
    <col min="14608" max="14608" width="44.08203125" style="1" customWidth="1"/>
    <col min="14609" max="14609" width="8.6640625" style="1"/>
    <col min="14610" max="14610" width="36.33203125" style="1" customWidth="1"/>
    <col min="14611" max="14611" width="7.33203125" style="1" customWidth="1"/>
    <col min="14612" max="14612" width="36.08203125" style="1" customWidth="1"/>
    <col min="14613" max="14613" width="7.33203125" style="1" customWidth="1"/>
    <col min="14614" max="14614" width="43.4140625" style="1" customWidth="1"/>
    <col min="14615" max="14615" width="7.33203125" style="1" customWidth="1"/>
    <col min="14616" max="14616" width="23.25" style="1" customWidth="1"/>
    <col min="14617" max="14617" width="7.33203125" style="1" customWidth="1"/>
    <col min="14618" max="14618" width="48.25" style="1" customWidth="1"/>
    <col min="14619" max="14619" width="7.33203125" style="1" customWidth="1"/>
    <col min="14620" max="14620" width="13.6640625" style="1" customWidth="1"/>
    <col min="14621" max="14621" width="7.33203125" style="1" customWidth="1"/>
    <col min="14622" max="14622" width="21.5" style="1" customWidth="1"/>
    <col min="14623" max="14623" width="7.33203125" style="1" customWidth="1"/>
    <col min="14624" max="14848" width="8.6640625" style="1"/>
    <col min="14849" max="14849" width="3.75" style="1" customWidth="1"/>
    <col min="14850" max="14850" width="27.9140625" style="1" customWidth="1"/>
    <col min="14851" max="14851" width="13.33203125" style="1" customWidth="1"/>
    <col min="14852" max="14852" width="5" style="1" customWidth="1"/>
    <col min="14853" max="14853" width="11.08203125" style="1" customWidth="1"/>
    <col min="14854" max="14854" width="15" style="1" customWidth="1"/>
    <col min="14855" max="14855" width="9.6640625" style="1" customWidth="1"/>
    <col min="14856" max="14856" width="20" style="1" customWidth="1"/>
    <col min="14857" max="14857" width="8.6640625" style="1"/>
    <col min="14858" max="14858" width="26.25" style="1" customWidth="1"/>
    <col min="14859" max="14859" width="7.33203125" style="1" customWidth="1"/>
    <col min="14860" max="14860" width="26" style="1" customWidth="1"/>
    <col min="14861" max="14861" width="8.6640625" style="1"/>
    <col min="14862" max="14862" width="23.4140625" style="1" customWidth="1"/>
    <col min="14863" max="14863" width="7.33203125" style="1" customWidth="1"/>
    <col min="14864" max="14864" width="44.08203125" style="1" customWidth="1"/>
    <col min="14865" max="14865" width="8.6640625" style="1"/>
    <col min="14866" max="14866" width="36.33203125" style="1" customWidth="1"/>
    <col min="14867" max="14867" width="7.33203125" style="1" customWidth="1"/>
    <col min="14868" max="14868" width="36.08203125" style="1" customWidth="1"/>
    <col min="14869" max="14869" width="7.33203125" style="1" customWidth="1"/>
    <col min="14870" max="14870" width="43.4140625" style="1" customWidth="1"/>
    <col min="14871" max="14871" width="7.33203125" style="1" customWidth="1"/>
    <col min="14872" max="14872" width="23.25" style="1" customWidth="1"/>
    <col min="14873" max="14873" width="7.33203125" style="1" customWidth="1"/>
    <col min="14874" max="14874" width="48.25" style="1" customWidth="1"/>
    <col min="14875" max="14875" width="7.33203125" style="1" customWidth="1"/>
    <col min="14876" max="14876" width="13.6640625" style="1" customWidth="1"/>
    <col min="14877" max="14877" width="7.33203125" style="1" customWidth="1"/>
    <col min="14878" max="14878" width="21.5" style="1" customWidth="1"/>
    <col min="14879" max="14879" width="7.33203125" style="1" customWidth="1"/>
    <col min="14880" max="15104" width="8.6640625" style="1"/>
    <col min="15105" max="15105" width="3.75" style="1" customWidth="1"/>
    <col min="15106" max="15106" width="27.9140625" style="1" customWidth="1"/>
    <col min="15107" max="15107" width="13.33203125" style="1" customWidth="1"/>
    <col min="15108" max="15108" width="5" style="1" customWidth="1"/>
    <col min="15109" max="15109" width="11.08203125" style="1" customWidth="1"/>
    <col min="15110" max="15110" width="15" style="1" customWidth="1"/>
    <col min="15111" max="15111" width="9.6640625" style="1" customWidth="1"/>
    <col min="15112" max="15112" width="20" style="1" customWidth="1"/>
    <col min="15113" max="15113" width="8.6640625" style="1"/>
    <col min="15114" max="15114" width="26.25" style="1" customWidth="1"/>
    <col min="15115" max="15115" width="7.33203125" style="1" customWidth="1"/>
    <col min="15116" max="15116" width="26" style="1" customWidth="1"/>
    <col min="15117" max="15117" width="8.6640625" style="1"/>
    <col min="15118" max="15118" width="23.4140625" style="1" customWidth="1"/>
    <col min="15119" max="15119" width="7.33203125" style="1" customWidth="1"/>
    <col min="15120" max="15120" width="44.08203125" style="1" customWidth="1"/>
    <col min="15121" max="15121" width="8.6640625" style="1"/>
    <col min="15122" max="15122" width="36.33203125" style="1" customWidth="1"/>
    <col min="15123" max="15123" width="7.33203125" style="1" customWidth="1"/>
    <col min="15124" max="15124" width="36.08203125" style="1" customWidth="1"/>
    <col min="15125" max="15125" width="7.33203125" style="1" customWidth="1"/>
    <col min="15126" max="15126" width="43.4140625" style="1" customWidth="1"/>
    <col min="15127" max="15127" width="7.33203125" style="1" customWidth="1"/>
    <col min="15128" max="15128" width="23.25" style="1" customWidth="1"/>
    <col min="15129" max="15129" width="7.33203125" style="1" customWidth="1"/>
    <col min="15130" max="15130" width="48.25" style="1" customWidth="1"/>
    <col min="15131" max="15131" width="7.33203125" style="1" customWidth="1"/>
    <col min="15132" max="15132" width="13.6640625" style="1" customWidth="1"/>
    <col min="15133" max="15133" width="7.33203125" style="1" customWidth="1"/>
    <col min="15134" max="15134" width="21.5" style="1" customWidth="1"/>
    <col min="15135" max="15135" width="7.33203125" style="1" customWidth="1"/>
    <col min="15136" max="15360" width="8.6640625" style="1"/>
    <col min="15361" max="15361" width="3.75" style="1" customWidth="1"/>
    <col min="15362" max="15362" width="27.9140625" style="1" customWidth="1"/>
    <col min="15363" max="15363" width="13.33203125" style="1" customWidth="1"/>
    <col min="15364" max="15364" width="5" style="1" customWidth="1"/>
    <col min="15365" max="15365" width="11.08203125" style="1" customWidth="1"/>
    <col min="15366" max="15366" width="15" style="1" customWidth="1"/>
    <col min="15367" max="15367" width="9.6640625" style="1" customWidth="1"/>
    <col min="15368" max="15368" width="20" style="1" customWidth="1"/>
    <col min="15369" max="15369" width="8.6640625" style="1"/>
    <col min="15370" max="15370" width="26.25" style="1" customWidth="1"/>
    <col min="15371" max="15371" width="7.33203125" style="1" customWidth="1"/>
    <col min="15372" max="15372" width="26" style="1" customWidth="1"/>
    <col min="15373" max="15373" width="8.6640625" style="1"/>
    <col min="15374" max="15374" width="23.4140625" style="1" customWidth="1"/>
    <col min="15375" max="15375" width="7.33203125" style="1" customWidth="1"/>
    <col min="15376" max="15376" width="44.08203125" style="1" customWidth="1"/>
    <col min="15377" max="15377" width="8.6640625" style="1"/>
    <col min="15378" max="15378" width="36.33203125" style="1" customWidth="1"/>
    <col min="15379" max="15379" width="7.33203125" style="1" customWidth="1"/>
    <col min="15380" max="15380" width="36.08203125" style="1" customWidth="1"/>
    <col min="15381" max="15381" width="7.33203125" style="1" customWidth="1"/>
    <col min="15382" max="15382" width="43.4140625" style="1" customWidth="1"/>
    <col min="15383" max="15383" width="7.33203125" style="1" customWidth="1"/>
    <col min="15384" max="15384" width="23.25" style="1" customWidth="1"/>
    <col min="15385" max="15385" width="7.33203125" style="1" customWidth="1"/>
    <col min="15386" max="15386" width="48.25" style="1" customWidth="1"/>
    <col min="15387" max="15387" width="7.33203125" style="1" customWidth="1"/>
    <col min="15388" max="15388" width="13.6640625" style="1" customWidth="1"/>
    <col min="15389" max="15389" width="7.33203125" style="1" customWidth="1"/>
    <col min="15390" max="15390" width="21.5" style="1" customWidth="1"/>
    <col min="15391" max="15391" width="7.33203125" style="1" customWidth="1"/>
    <col min="15392" max="15616" width="8.6640625" style="1"/>
    <col min="15617" max="15617" width="3.75" style="1" customWidth="1"/>
    <col min="15618" max="15618" width="27.9140625" style="1" customWidth="1"/>
    <col min="15619" max="15619" width="13.33203125" style="1" customWidth="1"/>
    <col min="15620" max="15620" width="5" style="1" customWidth="1"/>
    <col min="15621" max="15621" width="11.08203125" style="1" customWidth="1"/>
    <col min="15622" max="15622" width="15" style="1" customWidth="1"/>
    <col min="15623" max="15623" width="9.6640625" style="1" customWidth="1"/>
    <col min="15624" max="15624" width="20" style="1" customWidth="1"/>
    <col min="15625" max="15625" width="8.6640625" style="1"/>
    <col min="15626" max="15626" width="26.25" style="1" customWidth="1"/>
    <col min="15627" max="15627" width="7.33203125" style="1" customWidth="1"/>
    <col min="15628" max="15628" width="26" style="1" customWidth="1"/>
    <col min="15629" max="15629" width="8.6640625" style="1"/>
    <col min="15630" max="15630" width="23.4140625" style="1" customWidth="1"/>
    <col min="15631" max="15631" width="7.33203125" style="1" customWidth="1"/>
    <col min="15632" max="15632" width="44.08203125" style="1" customWidth="1"/>
    <col min="15633" max="15633" width="8.6640625" style="1"/>
    <col min="15634" max="15634" width="36.33203125" style="1" customWidth="1"/>
    <col min="15635" max="15635" width="7.33203125" style="1" customWidth="1"/>
    <col min="15636" max="15636" width="36.08203125" style="1" customWidth="1"/>
    <col min="15637" max="15637" width="7.33203125" style="1" customWidth="1"/>
    <col min="15638" max="15638" width="43.4140625" style="1" customWidth="1"/>
    <col min="15639" max="15639" width="7.33203125" style="1" customWidth="1"/>
    <col min="15640" max="15640" width="23.25" style="1" customWidth="1"/>
    <col min="15641" max="15641" width="7.33203125" style="1" customWidth="1"/>
    <col min="15642" max="15642" width="48.25" style="1" customWidth="1"/>
    <col min="15643" max="15643" width="7.33203125" style="1" customWidth="1"/>
    <col min="15644" max="15644" width="13.6640625" style="1" customWidth="1"/>
    <col min="15645" max="15645" width="7.33203125" style="1" customWidth="1"/>
    <col min="15646" max="15646" width="21.5" style="1" customWidth="1"/>
    <col min="15647" max="15647" width="7.33203125" style="1" customWidth="1"/>
    <col min="15648" max="15872" width="8.6640625" style="1"/>
    <col min="15873" max="15873" width="3.75" style="1" customWidth="1"/>
    <col min="15874" max="15874" width="27.9140625" style="1" customWidth="1"/>
    <col min="15875" max="15875" width="13.33203125" style="1" customWidth="1"/>
    <col min="15876" max="15876" width="5" style="1" customWidth="1"/>
    <col min="15877" max="15877" width="11.08203125" style="1" customWidth="1"/>
    <col min="15878" max="15878" width="15" style="1" customWidth="1"/>
    <col min="15879" max="15879" width="9.6640625" style="1" customWidth="1"/>
    <col min="15880" max="15880" width="20" style="1" customWidth="1"/>
    <col min="15881" max="15881" width="8.6640625" style="1"/>
    <col min="15882" max="15882" width="26.25" style="1" customWidth="1"/>
    <col min="15883" max="15883" width="7.33203125" style="1" customWidth="1"/>
    <col min="15884" max="15884" width="26" style="1" customWidth="1"/>
    <col min="15885" max="15885" width="8.6640625" style="1"/>
    <col min="15886" max="15886" width="23.4140625" style="1" customWidth="1"/>
    <col min="15887" max="15887" width="7.33203125" style="1" customWidth="1"/>
    <col min="15888" max="15888" width="44.08203125" style="1" customWidth="1"/>
    <col min="15889" max="15889" width="8.6640625" style="1"/>
    <col min="15890" max="15890" width="36.33203125" style="1" customWidth="1"/>
    <col min="15891" max="15891" width="7.33203125" style="1" customWidth="1"/>
    <col min="15892" max="15892" width="36.08203125" style="1" customWidth="1"/>
    <col min="15893" max="15893" width="7.33203125" style="1" customWidth="1"/>
    <col min="15894" max="15894" width="43.4140625" style="1" customWidth="1"/>
    <col min="15895" max="15895" width="7.33203125" style="1" customWidth="1"/>
    <col min="15896" max="15896" width="23.25" style="1" customWidth="1"/>
    <col min="15897" max="15897" width="7.33203125" style="1" customWidth="1"/>
    <col min="15898" max="15898" width="48.25" style="1" customWidth="1"/>
    <col min="15899" max="15899" width="7.33203125" style="1" customWidth="1"/>
    <col min="15900" max="15900" width="13.6640625" style="1" customWidth="1"/>
    <col min="15901" max="15901" width="7.33203125" style="1" customWidth="1"/>
    <col min="15902" max="15902" width="21.5" style="1" customWidth="1"/>
    <col min="15903" max="15903" width="7.33203125" style="1" customWidth="1"/>
    <col min="15904" max="16128" width="8.6640625" style="1"/>
    <col min="16129" max="16129" width="3.75" style="1" customWidth="1"/>
    <col min="16130" max="16130" width="27.9140625" style="1" customWidth="1"/>
    <col min="16131" max="16131" width="13.33203125" style="1" customWidth="1"/>
    <col min="16132" max="16132" width="5" style="1" customWidth="1"/>
    <col min="16133" max="16133" width="11.08203125" style="1" customWidth="1"/>
    <col min="16134" max="16134" width="15" style="1" customWidth="1"/>
    <col min="16135" max="16135" width="9.6640625" style="1" customWidth="1"/>
    <col min="16136" max="16136" width="20" style="1" customWidth="1"/>
    <col min="16137" max="16137" width="8.6640625" style="1"/>
    <col min="16138" max="16138" width="26.25" style="1" customWidth="1"/>
    <col min="16139" max="16139" width="7.33203125" style="1" customWidth="1"/>
    <col min="16140" max="16140" width="26" style="1" customWidth="1"/>
    <col min="16141" max="16141" width="8.6640625" style="1"/>
    <col min="16142" max="16142" width="23.4140625" style="1" customWidth="1"/>
    <col min="16143" max="16143" width="7.33203125" style="1" customWidth="1"/>
    <col min="16144" max="16144" width="44.08203125" style="1" customWidth="1"/>
    <col min="16145" max="16145" width="8.6640625" style="1"/>
    <col min="16146" max="16146" width="36.33203125" style="1" customWidth="1"/>
    <col min="16147" max="16147" width="7.33203125" style="1" customWidth="1"/>
    <col min="16148" max="16148" width="36.08203125" style="1" customWidth="1"/>
    <col min="16149" max="16149" width="7.33203125" style="1" customWidth="1"/>
    <col min="16150" max="16150" width="43.4140625" style="1" customWidth="1"/>
    <col min="16151" max="16151" width="7.33203125" style="1" customWidth="1"/>
    <col min="16152" max="16152" width="23.25" style="1" customWidth="1"/>
    <col min="16153" max="16153" width="7.33203125" style="1" customWidth="1"/>
    <col min="16154" max="16154" width="48.25" style="1" customWidth="1"/>
    <col min="16155" max="16155" width="7.33203125" style="1" customWidth="1"/>
    <col min="16156" max="16156" width="13.6640625" style="1" customWidth="1"/>
    <col min="16157" max="16157" width="7.33203125" style="1" customWidth="1"/>
    <col min="16158" max="16158" width="21.5" style="1" customWidth="1"/>
    <col min="16159" max="16159" width="7.33203125" style="1" customWidth="1"/>
    <col min="16160" max="16384" width="8.6640625" style="1"/>
  </cols>
  <sheetData>
    <row r="1" spans="1:31" x14ac:dyDescent="0.25">
      <c r="A1" s="1" t="s">
        <v>150</v>
      </c>
      <c r="B1" s="1" t="s">
        <v>148</v>
      </c>
      <c r="C1" s="1" t="s">
        <v>147</v>
      </c>
      <c r="D1" s="1" t="s">
        <v>146</v>
      </c>
      <c r="E1" s="1" t="s">
        <v>145</v>
      </c>
      <c r="F1" s="1" t="s">
        <v>144</v>
      </c>
      <c r="G1" s="1" t="s">
        <v>143</v>
      </c>
      <c r="H1" s="1" t="s">
        <v>151</v>
      </c>
      <c r="J1" s="1" t="s">
        <v>139</v>
      </c>
      <c r="K1" s="1" t="s">
        <v>152</v>
      </c>
      <c r="L1" s="1" t="s">
        <v>138</v>
      </c>
      <c r="N1" s="1" t="s">
        <v>137</v>
      </c>
      <c r="O1" s="1" t="s">
        <v>152</v>
      </c>
      <c r="P1" s="1" t="s">
        <v>153</v>
      </c>
      <c r="R1" s="1" t="s">
        <v>154</v>
      </c>
      <c r="S1" s="1" t="s">
        <v>152</v>
      </c>
      <c r="T1" s="1" t="s">
        <v>155</v>
      </c>
      <c r="U1" s="1" t="s">
        <v>152</v>
      </c>
      <c r="V1" s="1" t="s">
        <v>156</v>
      </c>
      <c r="W1" s="1" t="s">
        <v>152</v>
      </c>
      <c r="X1" s="1" t="s">
        <v>129</v>
      </c>
      <c r="Y1" s="1" t="s">
        <v>152</v>
      </c>
      <c r="Z1" s="1" t="s">
        <v>157</v>
      </c>
      <c r="AA1" s="1" t="s">
        <v>152</v>
      </c>
      <c r="AB1" s="1" t="s">
        <v>127</v>
      </c>
      <c r="AC1" s="1" t="s">
        <v>152</v>
      </c>
      <c r="AD1" s="1" t="s">
        <v>124</v>
      </c>
      <c r="AE1" s="1" t="s">
        <v>152</v>
      </c>
    </row>
    <row r="2" spans="1:31" x14ac:dyDescent="0.25">
      <c r="A2" s="1">
        <v>2</v>
      </c>
      <c r="B2" s="1" t="s">
        <v>158</v>
      </c>
      <c r="D2" s="1" t="s">
        <v>159</v>
      </c>
      <c r="E2" s="1">
        <v>2</v>
      </c>
      <c r="F2" s="1">
        <v>0</v>
      </c>
      <c r="G2" s="1">
        <v>0</v>
      </c>
      <c r="H2" s="1">
        <v>3.2</v>
      </c>
      <c r="J2" s="2">
        <v>0.82</v>
      </c>
      <c r="L2" s="2">
        <v>0.68</v>
      </c>
      <c r="N2" s="2">
        <v>0.65</v>
      </c>
      <c r="P2" s="1">
        <v>-3</v>
      </c>
      <c r="R2" s="2">
        <v>0.77</v>
      </c>
      <c r="T2" s="2">
        <v>0</v>
      </c>
      <c r="V2" s="2">
        <v>0.86</v>
      </c>
      <c r="X2" s="1" t="s">
        <v>160</v>
      </c>
      <c r="Z2" s="2">
        <v>0.53</v>
      </c>
      <c r="AB2" s="2">
        <v>0.72</v>
      </c>
      <c r="AD2" s="2">
        <v>0.43</v>
      </c>
    </row>
    <row r="3" spans="1:31" x14ac:dyDescent="0.25">
      <c r="A3" s="1">
        <v>2</v>
      </c>
      <c r="B3" s="1" t="s">
        <v>161</v>
      </c>
      <c r="D3" s="1" t="s">
        <v>162</v>
      </c>
      <c r="E3" s="1">
        <v>2</v>
      </c>
      <c r="F3" s="1">
        <v>0</v>
      </c>
      <c r="G3" s="1">
        <v>0</v>
      </c>
      <c r="H3" s="1">
        <v>2.9</v>
      </c>
      <c r="J3" s="2">
        <v>0.83</v>
      </c>
      <c r="L3" s="2">
        <v>0.67</v>
      </c>
      <c r="N3" s="2">
        <v>0.71</v>
      </c>
      <c r="P3" s="1">
        <v>4</v>
      </c>
      <c r="R3" s="2">
        <v>0.75</v>
      </c>
      <c r="T3" s="4">
        <v>2E-3</v>
      </c>
      <c r="V3" s="2">
        <v>0.99</v>
      </c>
      <c r="X3" s="1" t="s">
        <v>163</v>
      </c>
      <c r="Z3" s="2">
        <v>0.32</v>
      </c>
      <c r="AB3" s="2">
        <v>0.85</v>
      </c>
      <c r="AD3" s="2">
        <v>0.43</v>
      </c>
    </row>
    <row r="4" spans="1:31" x14ac:dyDescent="0.25">
      <c r="A4" s="1">
        <v>2</v>
      </c>
      <c r="B4" s="1" t="s">
        <v>164</v>
      </c>
      <c r="D4" s="1" t="s">
        <v>9</v>
      </c>
      <c r="E4" s="1">
        <v>2</v>
      </c>
      <c r="F4" s="1">
        <v>0</v>
      </c>
      <c r="G4" s="1">
        <v>0</v>
      </c>
      <c r="H4" s="1">
        <v>2.9</v>
      </c>
      <c r="J4" s="2">
        <v>0.83</v>
      </c>
      <c r="L4" s="2">
        <v>0.71</v>
      </c>
      <c r="N4" s="2">
        <v>0.71</v>
      </c>
      <c r="P4" s="1" t="s">
        <v>58</v>
      </c>
      <c r="R4" s="2">
        <v>0.6</v>
      </c>
      <c r="T4" s="2">
        <v>0.02</v>
      </c>
      <c r="V4" s="2">
        <v>0.96</v>
      </c>
      <c r="X4" s="1" t="s">
        <v>165</v>
      </c>
      <c r="Z4" s="2">
        <v>0.42</v>
      </c>
      <c r="AB4" s="2">
        <v>0.76</v>
      </c>
      <c r="AD4" s="2">
        <v>0.36</v>
      </c>
    </row>
    <row r="5" spans="1:31" x14ac:dyDescent="0.25">
      <c r="A5" s="1">
        <v>2</v>
      </c>
      <c r="B5" s="1" t="s">
        <v>166</v>
      </c>
      <c r="D5" s="1" t="s">
        <v>162</v>
      </c>
      <c r="E5" s="1">
        <v>2</v>
      </c>
      <c r="F5" s="1">
        <v>0</v>
      </c>
      <c r="G5" s="1">
        <v>0</v>
      </c>
      <c r="H5" s="1">
        <v>2.6</v>
      </c>
      <c r="J5" s="2">
        <v>0.85</v>
      </c>
      <c r="L5" s="2">
        <v>0.68</v>
      </c>
      <c r="N5" s="2">
        <v>0.72</v>
      </c>
      <c r="P5" s="1">
        <v>4</v>
      </c>
      <c r="R5" s="2">
        <v>0.56000000000000005</v>
      </c>
      <c r="T5" s="2">
        <v>0.02</v>
      </c>
      <c r="V5" s="2">
        <v>0.87</v>
      </c>
      <c r="X5" s="1" t="s">
        <v>167</v>
      </c>
      <c r="Z5" s="2">
        <v>0.4</v>
      </c>
      <c r="AB5" s="2">
        <v>0.82</v>
      </c>
      <c r="AD5" s="2">
        <v>0.32</v>
      </c>
    </row>
    <row r="6" spans="1:31" x14ac:dyDescent="0.25">
      <c r="A6" s="1">
        <v>2</v>
      </c>
      <c r="B6" s="1" t="s">
        <v>168</v>
      </c>
      <c r="D6" s="1" t="s">
        <v>169</v>
      </c>
      <c r="E6" s="1">
        <v>2</v>
      </c>
      <c r="F6" s="1">
        <v>0</v>
      </c>
      <c r="G6" s="1">
        <v>0</v>
      </c>
      <c r="H6" s="1">
        <v>2.8</v>
      </c>
      <c r="J6" s="2">
        <v>0.86</v>
      </c>
      <c r="L6" s="2">
        <v>0.67</v>
      </c>
      <c r="N6" s="2">
        <v>0.72</v>
      </c>
      <c r="P6" s="1">
        <v>5</v>
      </c>
      <c r="R6" s="2">
        <v>0.59</v>
      </c>
      <c r="T6" s="2">
        <v>0.02</v>
      </c>
      <c r="V6" s="2">
        <v>0.85</v>
      </c>
      <c r="X6" s="1" t="s">
        <v>170</v>
      </c>
      <c r="Z6" s="2">
        <v>0.34</v>
      </c>
      <c r="AB6" s="2">
        <v>0.72</v>
      </c>
      <c r="AD6" s="2">
        <v>0.38</v>
      </c>
    </row>
    <row r="7" spans="1:31" x14ac:dyDescent="0.25">
      <c r="A7" s="1">
        <v>2</v>
      </c>
      <c r="B7" s="1" t="s">
        <v>171</v>
      </c>
      <c r="D7" s="1" t="s">
        <v>172</v>
      </c>
      <c r="E7" s="1">
        <v>2</v>
      </c>
      <c r="F7" s="1">
        <v>0</v>
      </c>
      <c r="G7" s="1">
        <v>0</v>
      </c>
      <c r="H7" s="1">
        <v>2.8</v>
      </c>
      <c r="J7" s="2">
        <v>0.85</v>
      </c>
      <c r="L7" s="2">
        <v>0.68</v>
      </c>
      <c r="N7" s="2">
        <v>0.66</v>
      </c>
      <c r="P7" s="1">
        <v>-2</v>
      </c>
      <c r="R7" s="2">
        <v>0.59</v>
      </c>
      <c r="T7" s="2">
        <v>0.01</v>
      </c>
      <c r="V7" s="2">
        <v>0.91</v>
      </c>
      <c r="X7" s="1" t="s">
        <v>11</v>
      </c>
      <c r="Z7" s="2">
        <v>0.47</v>
      </c>
      <c r="AB7" s="2">
        <v>0.84</v>
      </c>
      <c r="AD7" s="2">
        <v>0.28000000000000003</v>
      </c>
    </row>
    <row r="8" spans="1:31" x14ac:dyDescent="0.25">
      <c r="A8" s="1">
        <v>2</v>
      </c>
      <c r="B8" s="1" t="s">
        <v>173</v>
      </c>
      <c r="D8" s="1" t="s">
        <v>105</v>
      </c>
      <c r="E8" s="1">
        <v>2</v>
      </c>
      <c r="F8" s="1">
        <v>0</v>
      </c>
      <c r="G8" s="1">
        <v>0</v>
      </c>
      <c r="H8" s="1">
        <v>2.7</v>
      </c>
      <c r="J8" s="2">
        <v>0.81</v>
      </c>
      <c r="L8" s="2">
        <v>0.72</v>
      </c>
      <c r="N8" s="2">
        <v>0.69</v>
      </c>
      <c r="P8" s="1">
        <v>-3</v>
      </c>
      <c r="R8" s="2">
        <v>0.88</v>
      </c>
      <c r="T8" s="2">
        <v>0.01</v>
      </c>
      <c r="V8" s="2">
        <v>0.9</v>
      </c>
      <c r="X8" s="1" t="s">
        <v>174</v>
      </c>
      <c r="Z8" s="2">
        <v>0.52</v>
      </c>
      <c r="AB8" s="2">
        <v>0.62</v>
      </c>
      <c r="AD8" s="2">
        <v>0.38</v>
      </c>
    </row>
    <row r="9" spans="1:31" x14ac:dyDescent="0.25">
      <c r="A9" s="1">
        <v>2</v>
      </c>
      <c r="B9" s="1" t="s">
        <v>175</v>
      </c>
      <c r="D9" s="1" t="s">
        <v>29</v>
      </c>
      <c r="E9" s="1">
        <v>2</v>
      </c>
      <c r="F9" s="1">
        <v>1</v>
      </c>
      <c r="G9" s="1">
        <v>0</v>
      </c>
      <c r="H9" s="1">
        <v>3.2</v>
      </c>
      <c r="J9" s="2">
        <v>0.73</v>
      </c>
      <c r="L9" s="2">
        <v>0.56999999999999995</v>
      </c>
      <c r="N9" s="2">
        <v>0.5</v>
      </c>
      <c r="P9" s="1">
        <v>-7</v>
      </c>
      <c r="R9" s="1" t="s">
        <v>176</v>
      </c>
      <c r="T9" s="1" t="s">
        <v>176</v>
      </c>
      <c r="V9" s="2">
        <v>0.92</v>
      </c>
      <c r="X9" s="1" t="s">
        <v>177</v>
      </c>
      <c r="Z9" s="2">
        <v>0.31</v>
      </c>
      <c r="AB9" s="2">
        <v>0.34</v>
      </c>
      <c r="AD9" s="2">
        <v>0.25</v>
      </c>
    </row>
    <row r="10" spans="1:31" x14ac:dyDescent="0.25">
      <c r="A10" s="1">
        <v>2</v>
      </c>
      <c r="B10" s="1" t="s">
        <v>178</v>
      </c>
      <c r="D10" s="1" t="s">
        <v>179</v>
      </c>
      <c r="E10" s="1">
        <v>2</v>
      </c>
      <c r="F10" s="1">
        <v>0</v>
      </c>
      <c r="G10" s="1">
        <v>0</v>
      </c>
      <c r="H10" s="1">
        <v>3</v>
      </c>
      <c r="J10" s="2">
        <v>0.84</v>
      </c>
      <c r="L10" s="2">
        <v>0.74</v>
      </c>
      <c r="N10" s="2">
        <v>0.74</v>
      </c>
      <c r="P10" s="1" t="s">
        <v>58</v>
      </c>
      <c r="R10" s="2">
        <v>0.63</v>
      </c>
      <c r="T10" s="2">
        <v>0.01</v>
      </c>
      <c r="V10" s="2">
        <v>0.89</v>
      </c>
      <c r="X10" s="1" t="s">
        <v>28</v>
      </c>
      <c r="Z10" s="2">
        <v>0.43</v>
      </c>
      <c r="AB10" s="2">
        <v>0.98</v>
      </c>
      <c r="AD10" s="2">
        <v>0.36</v>
      </c>
    </row>
    <row r="11" spans="1:31" x14ac:dyDescent="0.25">
      <c r="A11" s="1">
        <v>2</v>
      </c>
      <c r="B11" s="1" t="s">
        <v>180</v>
      </c>
      <c r="D11" s="1" t="s">
        <v>99</v>
      </c>
      <c r="E11" s="1">
        <v>2</v>
      </c>
      <c r="F11" s="1">
        <v>0</v>
      </c>
      <c r="G11" s="1">
        <v>0</v>
      </c>
      <c r="H11" s="1">
        <v>2.8</v>
      </c>
      <c r="J11" s="2">
        <v>0.82</v>
      </c>
      <c r="L11" s="2">
        <v>0.65</v>
      </c>
      <c r="N11" s="2">
        <v>0.6</v>
      </c>
      <c r="P11" s="1">
        <v>-5</v>
      </c>
      <c r="R11" s="2">
        <v>0.75</v>
      </c>
      <c r="T11" s="2">
        <v>0</v>
      </c>
      <c r="V11" s="2">
        <v>0.82</v>
      </c>
      <c r="X11" s="1" t="s">
        <v>181</v>
      </c>
      <c r="Z11" s="2">
        <v>0.27</v>
      </c>
      <c r="AB11" s="2">
        <v>0.81</v>
      </c>
      <c r="AD11" s="2">
        <v>0.32</v>
      </c>
    </row>
    <row r="12" spans="1:31" x14ac:dyDescent="0.25">
      <c r="A12" s="1">
        <v>2</v>
      </c>
      <c r="B12" s="1" t="s">
        <v>182</v>
      </c>
      <c r="D12" s="1" t="s">
        <v>65</v>
      </c>
      <c r="E12" s="1">
        <v>2</v>
      </c>
      <c r="F12" s="1">
        <v>0</v>
      </c>
      <c r="G12" s="1">
        <v>0</v>
      </c>
      <c r="H12" s="1">
        <v>2.6</v>
      </c>
      <c r="J12" s="2">
        <v>0.88</v>
      </c>
      <c r="L12" s="2">
        <v>0.63</v>
      </c>
      <c r="N12" s="2">
        <v>0.77</v>
      </c>
      <c r="P12" s="1">
        <v>14</v>
      </c>
      <c r="R12" s="2">
        <v>0.48</v>
      </c>
      <c r="T12" s="2">
        <v>0</v>
      </c>
      <c r="V12" s="2">
        <v>0.86</v>
      </c>
      <c r="X12" s="1" t="s">
        <v>181</v>
      </c>
      <c r="Z12" s="2">
        <v>0.43</v>
      </c>
      <c r="AB12" s="2">
        <v>0.8</v>
      </c>
      <c r="AD12" s="2">
        <v>0.33</v>
      </c>
    </row>
    <row r="13" spans="1:31" x14ac:dyDescent="0.25">
      <c r="A13" s="1">
        <v>2</v>
      </c>
      <c r="B13" s="1" t="s">
        <v>183</v>
      </c>
      <c r="D13" s="1" t="s">
        <v>50</v>
      </c>
      <c r="E13" s="1">
        <v>2</v>
      </c>
      <c r="F13" s="1">
        <v>0</v>
      </c>
      <c r="G13" s="1">
        <v>0</v>
      </c>
      <c r="H13" s="1">
        <v>3.3</v>
      </c>
      <c r="J13" s="2">
        <v>0.84</v>
      </c>
      <c r="L13" s="2">
        <v>0.71</v>
      </c>
      <c r="N13" s="2">
        <v>0.7</v>
      </c>
      <c r="P13" s="1">
        <v>-1</v>
      </c>
      <c r="R13" s="2">
        <v>0.51</v>
      </c>
      <c r="T13" s="2">
        <v>0.01</v>
      </c>
      <c r="V13" s="2">
        <v>0.92</v>
      </c>
      <c r="X13" s="1" t="s">
        <v>34</v>
      </c>
      <c r="Z13" s="2">
        <v>0.36</v>
      </c>
      <c r="AB13" s="2">
        <v>0.74</v>
      </c>
      <c r="AD13" s="2">
        <v>0.4</v>
      </c>
    </row>
    <row r="14" spans="1:31" x14ac:dyDescent="0.25">
      <c r="A14" s="1">
        <v>2</v>
      </c>
      <c r="B14" s="1" t="s">
        <v>184</v>
      </c>
      <c r="D14" s="1" t="s">
        <v>50</v>
      </c>
      <c r="E14" s="1">
        <v>2</v>
      </c>
      <c r="F14" s="1">
        <v>0</v>
      </c>
      <c r="G14" s="1">
        <v>0</v>
      </c>
      <c r="H14" s="1">
        <v>3.4</v>
      </c>
      <c r="J14" s="2">
        <v>0.86</v>
      </c>
      <c r="L14" s="2">
        <v>0.66</v>
      </c>
      <c r="N14" s="2">
        <v>0.67</v>
      </c>
      <c r="P14" s="1">
        <v>1</v>
      </c>
      <c r="R14" s="2">
        <v>0.61</v>
      </c>
      <c r="T14" s="2">
        <v>0</v>
      </c>
      <c r="V14" s="2">
        <v>0.98</v>
      </c>
      <c r="X14" s="1" t="s">
        <v>11</v>
      </c>
      <c r="Z14" s="2">
        <v>0.5</v>
      </c>
      <c r="AB14" s="2">
        <v>0.68</v>
      </c>
      <c r="AD14" s="2">
        <v>0.42</v>
      </c>
    </row>
    <row r="15" spans="1:31" x14ac:dyDescent="0.25">
      <c r="A15" s="1">
        <v>2</v>
      </c>
      <c r="B15" s="1" t="s">
        <v>185</v>
      </c>
      <c r="D15" s="1" t="s">
        <v>186</v>
      </c>
      <c r="E15" s="1">
        <v>2</v>
      </c>
      <c r="F15" s="1">
        <v>0</v>
      </c>
      <c r="G15" s="1">
        <v>0</v>
      </c>
      <c r="H15" s="1">
        <v>3</v>
      </c>
      <c r="J15" s="2">
        <v>0.87</v>
      </c>
      <c r="L15" s="2">
        <v>0.75</v>
      </c>
      <c r="N15" s="2">
        <v>0.83</v>
      </c>
      <c r="P15" s="1">
        <v>8</v>
      </c>
      <c r="R15" s="2">
        <v>0.72</v>
      </c>
      <c r="T15" s="2">
        <v>0.04</v>
      </c>
      <c r="V15" s="2">
        <v>0.9</v>
      </c>
      <c r="X15" s="1" t="s">
        <v>174</v>
      </c>
      <c r="Y15" s="1">
        <v>3</v>
      </c>
      <c r="Z15" s="2">
        <v>0.42</v>
      </c>
      <c r="AB15" s="2">
        <v>0.71</v>
      </c>
      <c r="AD15" s="2">
        <v>0.34</v>
      </c>
    </row>
    <row r="16" spans="1:31" x14ac:dyDescent="0.25">
      <c r="A16" s="1">
        <v>2</v>
      </c>
      <c r="B16" s="1" t="s">
        <v>187</v>
      </c>
      <c r="D16" s="1" t="s">
        <v>2</v>
      </c>
      <c r="E16" s="1">
        <v>2</v>
      </c>
      <c r="F16" s="1">
        <v>0</v>
      </c>
      <c r="G16" s="1">
        <v>0</v>
      </c>
      <c r="H16" s="1">
        <v>3.6</v>
      </c>
      <c r="J16" s="2">
        <v>0.85</v>
      </c>
      <c r="L16" s="2">
        <v>0.7</v>
      </c>
      <c r="N16" s="2">
        <v>0.69</v>
      </c>
      <c r="P16" s="1">
        <v>-1</v>
      </c>
      <c r="R16" s="2">
        <v>0.67</v>
      </c>
      <c r="T16" s="2">
        <v>0.03</v>
      </c>
      <c r="V16" s="2">
        <v>0.94</v>
      </c>
      <c r="X16" s="1" t="s">
        <v>188</v>
      </c>
      <c r="Z16" s="2">
        <v>0.25</v>
      </c>
      <c r="AB16" s="2">
        <v>0.85</v>
      </c>
      <c r="AD16" s="2">
        <v>0.37</v>
      </c>
    </row>
    <row r="17" spans="1:31" x14ac:dyDescent="0.25">
      <c r="A17" s="1">
        <v>2</v>
      </c>
      <c r="B17" s="1" t="s">
        <v>189</v>
      </c>
      <c r="D17" s="1" t="s">
        <v>190</v>
      </c>
      <c r="E17" s="1">
        <v>2</v>
      </c>
      <c r="F17" s="1">
        <v>0</v>
      </c>
      <c r="G17" s="1">
        <v>0</v>
      </c>
      <c r="H17" s="1">
        <v>3</v>
      </c>
      <c r="J17" s="2">
        <v>0.79</v>
      </c>
      <c r="L17" s="2">
        <v>0.71</v>
      </c>
      <c r="N17" s="2">
        <v>0.59</v>
      </c>
      <c r="P17" s="1">
        <v>-12</v>
      </c>
      <c r="R17" s="2">
        <v>0.82</v>
      </c>
      <c r="T17" s="2">
        <v>0</v>
      </c>
      <c r="V17" s="2">
        <v>0.75</v>
      </c>
      <c r="X17" s="1" t="s">
        <v>191</v>
      </c>
      <c r="Z17" s="2">
        <v>0.3</v>
      </c>
      <c r="AB17" s="2">
        <v>0.77</v>
      </c>
      <c r="AD17" s="2">
        <v>0.41</v>
      </c>
    </row>
    <row r="18" spans="1:31" x14ac:dyDescent="0.25">
      <c r="A18" s="1">
        <v>2</v>
      </c>
      <c r="B18" s="1" t="s">
        <v>192</v>
      </c>
      <c r="D18" s="1" t="s">
        <v>65</v>
      </c>
      <c r="E18" s="1">
        <v>2</v>
      </c>
      <c r="F18" s="1">
        <v>0</v>
      </c>
      <c r="G18" s="1">
        <v>0</v>
      </c>
      <c r="H18" s="1">
        <v>3.1</v>
      </c>
      <c r="J18" s="2">
        <v>0.92</v>
      </c>
      <c r="L18" s="2">
        <v>0.71</v>
      </c>
      <c r="N18" s="2">
        <v>0.78</v>
      </c>
      <c r="P18" s="1">
        <v>7</v>
      </c>
      <c r="R18" s="2">
        <v>0.55000000000000004</v>
      </c>
      <c r="T18" s="2">
        <v>0.04</v>
      </c>
      <c r="V18" s="2">
        <v>0.9</v>
      </c>
      <c r="X18" s="1" t="s">
        <v>170</v>
      </c>
      <c r="Z18" s="2">
        <v>0.36</v>
      </c>
      <c r="AB18" s="2">
        <v>0.76</v>
      </c>
      <c r="AD18" s="2">
        <v>0.42</v>
      </c>
    </row>
    <row r="19" spans="1:31" x14ac:dyDescent="0.25">
      <c r="A19" s="1">
        <v>2</v>
      </c>
      <c r="B19" s="1" t="s">
        <v>193</v>
      </c>
      <c r="D19" s="1" t="s">
        <v>94</v>
      </c>
      <c r="E19" s="1">
        <v>2</v>
      </c>
      <c r="F19" s="1">
        <v>0</v>
      </c>
      <c r="G19" s="1">
        <v>0</v>
      </c>
      <c r="H19" s="1">
        <v>2.8</v>
      </c>
      <c r="J19" s="2">
        <v>0.76</v>
      </c>
      <c r="L19" s="2">
        <v>0.65</v>
      </c>
      <c r="N19" s="2">
        <v>0.56999999999999995</v>
      </c>
      <c r="P19" s="1">
        <v>-8</v>
      </c>
      <c r="R19" s="2">
        <v>0.7</v>
      </c>
      <c r="T19" s="4">
        <v>3.0000000000000001E-3</v>
      </c>
      <c r="V19" s="2">
        <v>0.85</v>
      </c>
      <c r="X19" s="1" t="s">
        <v>194</v>
      </c>
      <c r="Z19" s="2">
        <v>0.09</v>
      </c>
      <c r="AB19" s="2">
        <v>0.72</v>
      </c>
      <c r="AD19" s="2">
        <v>0.39</v>
      </c>
    </row>
    <row r="20" spans="1:31" x14ac:dyDescent="0.25">
      <c r="A20" s="1">
        <v>2</v>
      </c>
      <c r="B20" s="1" t="s">
        <v>195</v>
      </c>
      <c r="D20" s="1" t="s">
        <v>53</v>
      </c>
      <c r="E20" s="1">
        <v>2</v>
      </c>
      <c r="F20" s="1">
        <v>0</v>
      </c>
      <c r="G20" s="1">
        <v>0</v>
      </c>
      <c r="H20" s="1">
        <v>2.9</v>
      </c>
      <c r="J20" s="2">
        <v>0.78</v>
      </c>
      <c r="K20" s="1">
        <v>9</v>
      </c>
      <c r="L20" s="2">
        <v>0.57999999999999996</v>
      </c>
      <c r="N20" s="2">
        <v>0.56000000000000005</v>
      </c>
      <c r="O20" s="1">
        <v>9</v>
      </c>
      <c r="P20" s="1">
        <v>-2</v>
      </c>
      <c r="R20" s="2">
        <v>0.74</v>
      </c>
      <c r="S20" s="1">
        <v>4</v>
      </c>
      <c r="T20" s="2">
        <v>0</v>
      </c>
      <c r="U20" s="1">
        <v>4</v>
      </c>
      <c r="V20" s="2">
        <v>0.96</v>
      </c>
      <c r="X20" s="1" t="s">
        <v>196</v>
      </c>
      <c r="Y20" s="1">
        <v>2</v>
      </c>
      <c r="Z20" s="2">
        <v>0.36</v>
      </c>
      <c r="AA20" s="1">
        <v>6</v>
      </c>
      <c r="AB20" s="2">
        <v>0.62</v>
      </c>
      <c r="AD20" s="2">
        <v>0.19</v>
      </c>
      <c r="AE20" s="1">
        <v>4</v>
      </c>
    </row>
    <row r="21" spans="1:31" x14ac:dyDescent="0.25">
      <c r="A21" s="1">
        <v>2</v>
      </c>
      <c r="B21" s="1" t="s">
        <v>197</v>
      </c>
      <c r="D21" s="1" t="s">
        <v>2</v>
      </c>
      <c r="E21" s="1">
        <v>2</v>
      </c>
      <c r="F21" s="1">
        <v>0</v>
      </c>
      <c r="G21" s="1">
        <v>0</v>
      </c>
      <c r="H21" s="1">
        <v>2.7</v>
      </c>
      <c r="J21" s="2">
        <v>0.84</v>
      </c>
      <c r="L21" s="2">
        <v>0.67</v>
      </c>
      <c r="N21" s="2">
        <v>0.69</v>
      </c>
      <c r="P21" s="1">
        <v>2</v>
      </c>
      <c r="R21" s="2">
        <v>0.67</v>
      </c>
      <c r="T21" s="2">
        <v>0.01</v>
      </c>
      <c r="V21" s="2">
        <v>0.96</v>
      </c>
      <c r="X21" s="1" t="s">
        <v>198</v>
      </c>
      <c r="Z21" s="2">
        <v>0.39</v>
      </c>
      <c r="AB21" s="2">
        <v>0.83</v>
      </c>
      <c r="AD21" s="2">
        <v>0.3</v>
      </c>
    </row>
    <row r="22" spans="1:31" x14ac:dyDescent="0.25">
      <c r="A22" s="1">
        <v>2</v>
      </c>
      <c r="B22" s="1" t="s">
        <v>199</v>
      </c>
      <c r="D22" s="1" t="s">
        <v>200</v>
      </c>
      <c r="E22" s="1">
        <v>2</v>
      </c>
      <c r="F22" s="1">
        <v>0</v>
      </c>
      <c r="G22" s="1">
        <v>0</v>
      </c>
      <c r="H22" s="1">
        <v>3.2</v>
      </c>
      <c r="J22" s="2">
        <v>0.84</v>
      </c>
      <c r="L22" s="2">
        <v>0.73</v>
      </c>
      <c r="N22" s="2">
        <v>0.62</v>
      </c>
      <c r="P22" s="1">
        <v>-11</v>
      </c>
      <c r="R22" s="2">
        <v>0.56000000000000005</v>
      </c>
      <c r="T22" s="2">
        <v>0.01</v>
      </c>
      <c r="V22" s="2">
        <v>0.94</v>
      </c>
      <c r="X22" s="1" t="s">
        <v>201</v>
      </c>
      <c r="Z22" s="2">
        <v>0.46</v>
      </c>
      <c r="AB22" s="2">
        <v>0.87</v>
      </c>
      <c r="AD22" s="2">
        <v>0.43</v>
      </c>
    </row>
    <row r="23" spans="1:31" x14ac:dyDescent="0.25">
      <c r="A23" s="1">
        <v>2</v>
      </c>
      <c r="B23" s="1" t="s">
        <v>202</v>
      </c>
      <c r="D23" s="1" t="s">
        <v>162</v>
      </c>
      <c r="E23" s="1">
        <v>2</v>
      </c>
      <c r="F23" s="1">
        <v>1</v>
      </c>
      <c r="G23" s="1">
        <v>0</v>
      </c>
      <c r="H23" s="1">
        <v>2.1</v>
      </c>
      <c r="J23" s="2">
        <v>0.9</v>
      </c>
      <c r="K23" s="1">
        <v>9</v>
      </c>
      <c r="L23" s="2">
        <v>0.67</v>
      </c>
      <c r="N23" s="2">
        <v>0.64</v>
      </c>
      <c r="O23" s="1">
        <v>9</v>
      </c>
      <c r="P23" s="1">
        <v>-3</v>
      </c>
      <c r="R23" s="2">
        <v>0.75</v>
      </c>
      <c r="T23" s="2">
        <v>0.01</v>
      </c>
      <c r="V23" s="1" t="s">
        <v>176</v>
      </c>
      <c r="X23" s="1" t="s">
        <v>170</v>
      </c>
      <c r="Z23" s="2">
        <v>0.39</v>
      </c>
      <c r="AB23" s="2">
        <v>0.84</v>
      </c>
      <c r="AD23" s="2">
        <v>0.28999999999999998</v>
      </c>
      <c r="AE23" s="1">
        <v>4</v>
      </c>
    </row>
    <row r="24" spans="1:31" x14ac:dyDescent="0.25">
      <c r="A24" s="1">
        <v>2</v>
      </c>
      <c r="B24" s="1" t="s">
        <v>203</v>
      </c>
      <c r="D24" s="1" t="s">
        <v>26</v>
      </c>
      <c r="E24" s="1">
        <v>2</v>
      </c>
      <c r="F24" s="1">
        <v>0</v>
      </c>
      <c r="G24" s="1">
        <v>0</v>
      </c>
      <c r="H24" s="1">
        <v>3.1</v>
      </c>
      <c r="J24" s="2">
        <v>0.84</v>
      </c>
      <c r="L24" s="2">
        <v>0.65</v>
      </c>
      <c r="N24" s="2">
        <v>0.72</v>
      </c>
      <c r="P24" s="1">
        <v>7</v>
      </c>
      <c r="R24" s="2">
        <v>0.56000000000000005</v>
      </c>
      <c r="T24" s="2">
        <v>0.02</v>
      </c>
      <c r="V24" s="2">
        <v>0.96</v>
      </c>
      <c r="X24" s="1" t="s">
        <v>204</v>
      </c>
      <c r="Z24" s="2">
        <v>0.28000000000000003</v>
      </c>
      <c r="AB24" s="2">
        <v>0.72</v>
      </c>
      <c r="AD24" s="2">
        <v>0.38</v>
      </c>
    </row>
    <row r="25" spans="1:31" x14ac:dyDescent="0.25">
      <c r="A25" s="1">
        <v>2</v>
      </c>
      <c r="B25" s="1" t="s">
        <v>205</v>
      </c>
      <c r="D25" s="1" t="s">
        <v>94</v>
      </c>
      <c r="E25" s="1">
        <v>2</v>
      </c>
      <c r="F25" s="1">
        <v>0</v>
      </c>
      <c r="G25" s="1">
        <v>0</v>
      </c>
      <c r="H25" s="1">
        <v>2.7</v>
      </c>
      <c r="J25" s="2">
        <v>0.79</v>
      </c>
      <c r="L25" s="2">
        <v>0.62</v>
      </c>
      <c r="N25" s="2">
        <v>0.68</v>
      </c>
      <c r="P25" s="1">
        <v>6</v>
      </c>
      <c r="R25" s="2">
        <v>0.78</v>
      </c>
      <c r="T25" s="2">
        <v>0</v>
      </c>
      <c r="V25" s="2">
        <v>0.89</v>
      </c>
      <c r="X25" s="1" t="s">
        <v>206</v>
      </c>
      <c r="Z25" s="2">
        <v>0.25</v>
      </c>
      <c r="AB25" s="2">
        <v>0.81</v>
      </c>
      <c r="AD25" s="2">
        <v>0.46</v>
      </c>
    </row>
    <row r="26" spans="1:31" x14ac:dyDescent="0.25">
      <c r="A26" s="1">
        <v>2</v>
      </c>
      <c r="B26" s="1" t="s">
        <v>207</v>
      </c>
      <c r="D26" s="1" t="s">
        <v>162</v>
      </c>
      <c r="E26" s="1">
        <v>2</v>
      </c>
      <c r="F26" s="1">
        <v>0</v>
      </c>
      <c r="G26" s="1">
        <v>0</v>
      </c>
      <c r="H26" s="1">
        <v>2.9</v>
      </c>
      <c r="J26" s="2">
        <v>0.86</v>
      </c>
      <c r="L26" s="2">
        <v>0.66</v>
      </c>
      <c r="N26" s="2">
        <v>0.69</v>
      </c>
      <c r="P26" s="1">
        <v>3</v>
      </c>
      <c r="R26" s="2">
        <v>0.57999999999999996</v>
      </c>
      <c r="T26" s="2">
        <v>0.02</v>
      </c>
      <c r="V26" s="2">
        <v>0.89</v>
      </c>
      <c r="X26" s="1" t="s">
        <v>167</v>
      </c>
      <c r="Z26" s="2">
        <v>0.34</v>
      </c>
      <c r="AB26" s="2">
        <v>0.89</v>
      </c>
      <c r="AD26" s="2">
        <v>0.39</v>
      </c>
    </row>
    <row r="27" spans="1:31" x14ac:dyDescent="0.25">
      <c r="A27" s="1">
        <v>2</v>
      </c>
      <c r="B27" s="1" t="s">
        <v>208</v>
      </c>
      <c r="E27" s="1">
        <v>2</v>
      </c>
      <c r="F27" s="1">
        <v>0</v>
      </c>
      <c r="G27" s="1">
        <v>0</v>
      </c>
      <c r="H27" s="1">
        <v>3</v>
      </c>
      <c r="J27" s="2">
        <v>0.92</v>
      </c>
      <c r="L27" s="2">
        <v>0.8</v>
      </c>
      <c r="N27" s="2">
        <v>0.78</v>
      </c>
      <c r="P27" s="1">
        <v>-2</v>
      </c>
      <c r="R27" s="2">
        <v>0.56999999999999995</v>
      </c>
      <c r="T27" s="2">
        <v>0.01</v>
      </c>
      <c r="V27" s="2">
        <v>0.94</v>
      </c>
      <c r="X27" s="1" t="s">
        <v>209</v>
      </c>
      <c r="Z27" s="2">
        <v>0.46</v>
      </c>
      <c r="AB27" s="2">
        <v>0.61</v>
      </c>
      <c r="AD27" s="2">
        <v>0.33</v>
      </c>
    </row>
    <row r="28" spans="1:31" x14ac:dyDescent="0.25">
      <c r="A28" s="1">
        <v>2</v>
      </c>
      <c r="B28" s="1" t="s">
        <v>210</v>
      </c>
      <c r="D28" s="1" t="s">
        <v>9</v>
      </c>
      <c r="E28" s="1">
        <v>2</v>
      </c>
      <c r="F28" s="1">
        <v>0</v>
      </c>
      <c r="G28" s="1">
        <v>0</v>
      </c>
      <c r="H28" s="1">
        <v>2.5</v>
      </c>
      <c r="J28" s="2">
        <v>0.86</v>
      </c>
      <c r="L28" s="2">
        <v>0.66</v>
      </c>
      <c r="N28" s="2">
        <v>0.74</v>
      </c>
      <c r="P28" s="1">
        <v>8</v>
      </c>
      <c r="R28" s="2">
        <v>0.65</v>
      </c>
      <c r="T28" s="2">
        <v>0.02</v>
      </c>
      <c r="V28" s="2">
        <v>0.9</v>
      </c>
      <c r="X28" s="1" t="s">
        <v>211</v>
      </c>
      <c r="Y28" s="1">
        <v>3</v>
      </c>
      <c r="Z28" s="2">
        <v>0.42</v>
      </c>
      <c r="AB28" s="2">
        <v>0.81</v>
      </c>
      <c r="AD28" s="2">
        <v>0.36</v>
      </c>
    </row>
    <row r="29" spans="1:31" x14ac:dyDescent="0.25">
      <c r="A29" s="1">
        <v>2</v>
      </c>
      <c r="B29" s="1" t="s">
        <v>212</v>
      </c>
      <c r="D29" s="1" t="s">
        <v>162</v>
      </c>
      <c r="E29" s="1">
        <v>2</v>
      </c>
      <c r="F29" s="1">
        <v>0</v>
      </c>
      <c r="G29" s="1">
        <v>0</v>
      </c>
      <c r="H29" s="1">
        <v>3.3</v>
      </c>
      <c r="J29" s="2">
        <v>0.88</v>
      </c>
      <c r="L29" s="2">
        <v>0.82</v>
      </c>
      <c r="N29" s="2">
        <v>0.69</v>
      </c>
      <c r="P29" s="1">
        <v>-13</v>
      </c>
      <c r="R29" s="2">
        <v>0.74</v>
      </c>
      <c r="T29" s="2">
        <v>0.01</v>
      </c>
      <c r="V29" s="2">
        <v>0.96</v>
      </c>
      <c r="X29" s="1" t="s">
        <v>209</v>
      </c>
      <c r="Z29" s="2">
        <v>0.47</v>
      </c>
      <c r="AB29" s="2">
        <v>0.7</v>
      </c>
      <c r="AD29" s="2">
        <v>0.34</v>
      </c>
    </row>
    <row r="30" spans="1:31" x14ac:dyDescent="0.25">
      <c r="A30" s="1">
        <v>2</v>
      </c>
      <c r="B30" s="1" t="s">
        <v>213</v>
      </c>
      <c r="D30" s="1" t="s">
        <v>169</v>
      </c>
      <c r="E30" s="1">
        <v>2</v>
      </c>
      <c r="F30" s="1">
        <v>0</v>
      </c>
      <c r="G30" s="1">
        <v>0</v>
      </c>
      <c r="H30" s="1">
        <v>3</v>
      </c>
      <c r="J30" s="2">
        <v>0.86</v>
      </c>
      <c r="L30" s="2">
        <v>0.73</v>
      </c>
      <c r="N30" s="2">
        <v>0.74</v>
      </c>
      <c r="P30" s="1">
        <v>1</v>
      </c>
      <c r="R30" s="2">
        <v>0.63</v>
      </c>
      <c r="T30" s="2">
        <v>0.02</v>
      </c>
      <c r="V30" s="2">
        <v>0.94</v>
      </c>
      <c r="X30" s="1" t="s">
        <v>28</v>
      </c>
      <c r="Z30" s="2">
        <v>0.46</v>
      </c>
      <c r="AB30" s="2">
        <v>0.72</v>
      </c>
      <c r="AD30" s="2">
        <v>0.34</v>
      </c>
    </row>
    <row r="31" spans="1:31" x14ac:dyDescent="0.25">
      <c r="A31" s="1">
        <v>2</v>
      </c>
      <c r="B31" s="1" t="s">
        <v>214</v>
      </c>
      <c r="D31" s="1" t="s">
        <v>169</v>
      </c>
      <c r="E31" s="1">
        <v>2</v>
      </c>
      <c r="F31" s="1">
        <v>0</v>
      </c>
      <c r="G31" s="1">
        <v>0</v>
      </c>
      <c r="H31" s="1">
        <v>2.9</v>
      </c>
      <c r="J31" s="2">
        <v>0.79</v>
      </c>
      <c r="L31" s="2">
        <v>0.63</v>
      </c>
      <c r="N31" s="2">
        <v>0.6</v>
      </c>
      <c r="P31" s="1">
        <v>-3</v>
      </c>
      <c r="R31" s="2">
        <v>0.61</v>
      </c>
      <c r="T31" s="2">
        <v>0</v>
      </c>
      <c r="V31" s="2">
        <v>0.85</v>
      </c>
      <c r="X31" s="1" t="s">
        <v>215</v>
      </c>
      <c r="Z31" s="2">
        <v>0.26</v>
      </c>
      <c r="AB31" s="2">
        <v>0.71</v>
      </c>
      <c r="AD31" s="2">
        <v>0.27</v>
      </c>
    </row>
    <row r="32" spans="1:31" x14ac:dyDescent="0.25">
      <c r="A32" s="1">
        <v>2</v>
      </c>
      <c r="B32" s="1" t="s">
        <v>216</v>
      </c>
      <c r="D32" s="1" t="s">
        <v>217</v>
      </c>
      <c r="E32" s="1">
        <v>2</v>
      </c>
      <c r="F32" s="1">
        <v>0</v>
      </c>
      <c r="G32" s="1">
        <v>0</v>
      </c>
      <c r="H32" s="1">
        <v>3.2</v>
      </c>
      <c r="J32" s="2">
        <v>0.82</v>
      </c>
      <c r="L32" s="2">
        <v>0.72</v>
      </c>
      <c r="N32" s="2">
        <v>0.63</v>
      </c>
      <c r="P32" s="1">
        <v>-9</v>
      </c>
      <c r="R32" s="2">
        <v>0.63</v>
      </c>
      <c r="T32" s="2">
        <v>0.01</v>
      </c>
      <c r="V32" s="2">
        <v>0.8</v>
      </c>
      <c r="X32" s="1" t="s">
        <v>218</v>
      </c>
      <c r="Y32" s="1">
        <v>2</v>
      </c>
      <c r="Z32" s="2">
        <v>0.35</v>
      </c>
      <c r="AB32" s="2">
        <v>0.68</v>
      </c>
      <c r="AD32" s="2">
        <v>0.25</v>
      </c>
    </row>
    <row r="33" spans="1:31" x14ac:dyDescent="0.25">
      <c r="A33" s="1">
        <v>2</v>
      </c>
      <c r="B33" s="1" t="s">
        <v>219</v>
      </c>
      <c r="D33" s="1" t="s">
        <v>99</v>
      </c>
      <c r="E33" s="1">
        <v>2</v>
      </c>
      <c r="F33" s="1">
        <v>0</v>
      </c>
      <c r="G33" s="1">
        <v>0</v>
      </c>
      <c r="H33" s="1">
        <v>2.8</v>
      </c>
      <c r="J33" s="2">
        <v>0.87</v>
      </c>
      <c r="L33" s="2">
        <v>0.68</v>
      </c>
      <c r="N33" s="2">
        <v>0.73</v>
      </c>
      <c r="P33" s="1">
        <v>5</v>
      </c>
      <c r="R33" s="2">
        <v>0.38</v>
      </c>
      <c r="T33" s="2">
        <v>0.02</v>
      </c>
      <c r="V33" s="2">
        <v>0.91</v>
      </c>
      <c r="X33" s="1" t="s">
        <v>163</v>
      </c>
      <c r="Z33" s="2">
        <v>0.35</v>
      </c>
      <c r="AB33" s="2">
        <v>0.84</v>
      </c>
      <c r="AD33" s="2">
        <v>0.39</v>
      </c>
    </row>
    <row r="34" spans="1:31" x14ac:dyDescent="0.25">
      <c r="A34" s="1">
        <v>2</v>
      </c>
      <c r="B34" s="1" t="s">
        <v>220</v>
      </c>
      <c r="D34" s="1" t="s">
        <v>221</v>
      </c>
      <c r="E34" s="1">
        <v>2</v>
      </c>
      <c r="F34" s="1">
        <v>0</v>
      </c>
      <c r="G34" s="1">
        <v>0</v>
      </c>
      <c r="H34" s="1">
        <v>3</v>
      </c>
      <c r="J34" s="2">
        <v>0.84</v>
      </c>
      <c r="L34" s="2">
        <v>0.72</v>
      </c>
      <c r="N34" s="2">
        <v>0.75</v>
      </c>
      <c r="P34" s="1">
        <v>3</v>
      </c>
      <c r="R34" s="2">
        <v>0.72</v>
      </c>
      <c r="T34" s="2">
        <v>0.01</v>
      </c>
      <c r="V34" s="2">
        <v>0.98</v>
      </c>
      <c r="X34" s="1" t="s">
        <v>170</v>
      </c>
      <c r="Z34" s="2">
        <v>0.38</v>
      </c>
      <c r="AB34" s="2">
        <v>0.88</v>
      </c>
      <c r="AD34" s="2">
        <v>0.35</v>
      </c>
    </row>
    <row r="35" spans="1:31" x14ac:dyDescent="0.25">
      <c r="A35" s="1">
        <v>2</v>
      </c>
      <c r="B35" s="1" t="s">
        <v>222</v>
      </c>
      <c r="D35" s="1" t="s">
        <v>18</v>
      </c>
      <c r="E35" s="1">
        <v>2</v>
      </c>
      <c r="F35" s="1">
        <v>0</v>
      </c>
      <c r="G35" s="1">
        <v>0</v>
      </c>
      <c r="H35" s="1">
        <v>3.2</v>
      </c>
      <c r="J35" s="2">
        <v>0.76</v>
      </c>
      <c r="L35" s="2">
        <v>0.65</v>
      </c>
      <c r="N35" s="2">
        <v>0.59</v>
      </c>
      <c r="P35" s="1">
        <v>-6</v>
      </c>
      <c r="R35" s="1" t="s">
        <v>176</v>
      </c>
      <c r="T35" s="1" t="s">
        <v>176</v>
      </c>
      <c r="V35" s="2">
        <v>0.84</v>
      </c>
      <c r="X35" s="1" t="s">
        <v>223</v>
      </c>
      <c r="Z35" s="2">
        <v>0.43</v>
      </c>
      <c r="AB35" s="2">
        <v>0.75</v>
      </c>
      <c r="AD35" s="2">
        <v>0.33</v>
      </c>
    </row>
    <row r="36" spans="1:31" x14ac:dyDescent="0.25">
      <c r="A36" s="1">
        <v>2</v>
      </c>
      <c r="B36" s="1" t="s">
        <v>224</v>
      </c>
      <c r="D36" s="1" t="s">
        <v>9</v>
      </c>
      <c r="E36" s="1">
        <v>2</v>
      </c>
      <c r="F36" s="1">
        <v>0</v>
      </c>
      <c r="G36" s="1">
        <v>0</v>
      </c>
      <c r="H36" s="1">
        <v>2.7</v>
      </c>
      <c r="J36" s="2">
        <v>0.93</v>
      </c>
      <c r="L36" s="2">
        <v>0.65</v>
      </c>
      <c r="N36" s="2">
        <v>0.82</v>
      </c>
      <c r="P36" s="1">
        <v>17</v>
      </c>
      <c r="R36" s="2">
        <v>0.53</v>
      </c>
      <c r="T36" s="2">
        <v>0.01</v>
      </c>
      <c r="V36" s="2">
        <v>0.83</v>
      </c>
      <c r="X36" s="1" t="s">
        <v>225</v>
      </c>
      <c r="Y36" s="1">
        <v>2</v>
      </c>
      <c r="Z36" s="2">
        <v>0.37</v>
      </c>
      <c r="AB36" s="2">
        <v>0.44</v>
      </c>
      <c r="AD36" s="2">
        <v>0.38</v>
      </c>
    </row>
    <row r="37" spans="1:31" x14ac:dyDescent="0.25">
      <c r="A37" s="1">
        <v>2</v>
      </c>
      <c r="B37" s="1" t="s">
        <v>226</v>
      </c>
      <c r="E37" s="1">
        <v>2</v>
      </c>
      <c r="F37" s="1">
        <v>0</v>
      </c>
      <c r="G37" s="1">
        <v>0</v>
      </c>
      <c r="H37" s="1">
        <v>3</v>
      </c>
      <c r="J37" s="2">
        <v>0.8</v>
      </c>
      <c r="L37" s="2">
        <v>0.71</v>
      </c>
      <c r="N37" s="2">
        <v>0.7</v>
      </c>
      <c r="P37" s="1">
        <v>-1</v>
      </c>
      <c r="R37" s="2">
        <v>0.57999999999999996</v>
      </c>
      <c r="T37" s="2">
        <v>0.02</v>
      </c>
      <c r="V37" s="2">
        <v>0.88</v>
      </c>
      <c r="X37" s="1" t="s">
        <v>227</v>
      </c>
      <c r="Z37" s="2">
        <v>0.28999999999999998</v>
      </c>
      <c r="AB37" s="2">
        <v>0.81</v>
      </c>
      <c r="AD37" s="2">
        <v>0.37</v>
      </c>
    </row>
    <row r="38" spans="1:31" x14ac:dyDescent="0.25">
      <c r="A38" s="1">
        <v>2</v>
      </c>
      <c r="B38" s="1" t="s">
        <v>228</v>
      </c>
      <c r="D38" s="1" t="s">
        <v>18</v>
      </c>
      <c r="E38" s="1">
        <v>2</v>
      </c>
      <c r="F38" s="1">
        <v>0</v>
      </c>
      <c r="G38" s="1">
        <v>0</v>
      </c>
      <c r="H38" s="1">
        <v>3.5</v>
      </c>
      <c r="J38" s="2">
        <v>0.85</v>
      </c>
      <c r="L38" s="2">
        <v>0.67</v>
      </c>
      <c r="N38" s="2">
        <v>0.66</v>
      </c>
      <c r="P38" s="1">
        <v>-1</v>
      </c>
      <c r="R38" s="2">
        <v>0.78</v>
      </c>
      <c r="T38" s="2">
        <v>0.01</v>
      </c>
      <c r="V38" s="2">
        <v>0.89</v>
      </c>
      <c r="X38" s="1" t="s">
        <v>55</v>
      </c>
      <c r="Z38" s="2">
        <v>0.26</v>
      </c>
      <c r="AB38" s="2">
        <v>0.56000000000000005</v>
      </c>
      <c r="AD38" s="2">
        <v>0.31</v>
      </c>
      <c r="AE38" s="1">
        <v>4</v>
      </c>
    </row>
    <row r="39" spans="1:31" x14ac:dyDescent="0.25">
      <c r="A39" s="1">
        <v>2</v>
      </c>
      <c r="B39" s="1" t="s">
        <v>229</v>
      </c>
      <c r="D39" s="1" t="s">
        <v>21</v>
      </c>
      <c r="E39" s="1">
        <v>2</v>
      </c>
      <c r="F39" s="1">
        <v>0</v>
      </c>
      <c r="G39" s="1">
        <v>0</v>
      </c>
      <c r="H39" s="1">
        <v>2.6</v>
      </c>
      <c r="J39" s="2">
        <v>0.86</v>
      </c>
      <c r="L39" s="2">
        <v>0.68</v>
      </c>
      <c r="N39" s="2">
        <v>0.8</v>
      </c>
      <c r="P39" s="1">
        <v>12</v>
      </c>
      <c r="R39" s="2">
        <v>0.76</v>
      </c>
      <c r="T39" s="2">
        <v>0</v>
      </c>
      <c r="V39" s="2">
        <v>0.84</v>
      </c>
      <c r="X39" s="1" t="s">
        <v>230</v>
      </c>
      <c r="Z39" s="2">
        <v>0.28999999999999998</v>
      </c>
      <c r="AB39" s="2">
        <v>0.82</v>
      </c>
      <c r="AD39" s="2">
        <v>0.3</v>
      </c>
    </row>
    <row r="40" spans="1:31" x14ac:dyDescent="0.25">
      <c r="A40" s="1">
        <v>2</v>
      </c>
      <c r="B40" s="1" t="s">
        <v>231</v>
      </c>
      <c r="D40" s="1" t="s">
        <v>169</v>
      </c>
      <c r="E40" s="1">
        <v>2</v>
      </c>
      <c r="F40" s="1">
        <v>1</v>
      </c>
      <c r="G40" s="1">
        <v>0</v>
      </c>
      <c r="H40" s="1">
        <v>2</v>
      </c>
      <c r="J40" s="2">
        <v>0.89</v>
      </c>
      <c r="L40" s="2">
        <v>0.62</v>
      </c>
      <c r="N40" s="2">
        <v>0.73</v>
      </c>
      <c r="P40" s="1">
        <v>11</v>
      </c>
      <c r="R40" s="2">
        <v>0.96</v>
      </c>
      <c r="T40" s="2">
        <v>0</v>
      </c>
      <c r="V40" s="2">
        <v>0.87</v>
      </c>
      <c r="X40" s="1" t="s">
        <v>232</v>
      </c>
      <c r="Y40" s="1">
        <v>3</v>
      </c>
      <c r="Z40" s="2">
        <v>0.16</v>
      </c>
      <c r="AB40" s="2">
        <v>0.86</v>
      </c>
      <c r="AD40" s="2">
        <v>0.21</v>
      </c>
    </row>
    <row r="41" spans="1:31" x14ac:dyDescent="0.25">
      <c r="A41" s="1">
        <v>2</v>
      </c>
      <c r="B41" s="1" t="s">
        <v>233</v>
      </c>
      <c r="D41" s="1" t="s">
        <v>94</v>
      </c>
      <c r="E41" s="1">
        <v>2</v>
      </c>
      <c r="F41" s="1">
        <v>0</v>
      </c>
      <c r="G41" s="1">
        <v>0</v>
      </c>
      <c r="H41" s="1">
        <v>2.9</v>
      </c>
      <c r="J41" s="2">
        <v>0.78</v>
      </c>
      <c r="L41" s="2">
        <v>0.6</v>
      </c>
      <c r="N41" s="2">
        <v>0.65</v>
      </c>
      <c r="P41" s="1">
        <v>5</v>
      </c>
      <c r="R41" s="2">
        <v>0.66</v>
      </c>
      <c r="T41" s="2">
        <v>0</v>
      </c>
      <c r="V41" s="2">
        <v>0.81</v>
      </c>
      <c r="X41" s="1" t="s">
        <v>234</v>
      </c>
      <c r="Z41" s="2">
        <v>0.17</v>
      </c>
      <c r="AB41" s="2">
        <v>0.72</v>
      </c>
      <c r="AD41" s="2">
        <v>0.32</v>
      </c>
    </row>
    <row r="42" spans="1:31" x14ac:dyDescent="0.25">
      <c r="A42" s="1">
        <v>2</v>
      </c>
      <c r="B42" s="1" t="s">
        <v>235</v>
      </c>
      <c r="D42" s="1" t="s">
        <v>94</v>
      </c>
      <c r="E42" s="1">
        <v>2</v>
      </c>
      <c r="F42" s="1">
        <v>0</v>
      </c>
      <c r="G42" s="1">
        <v>0</v>
      </c>
      <c r="H42" s="1">
        <v>2.9</v>
      </c>
      <c r="J42" s="2">
        <v>0.77</v>
      </c>
      <c r="L42" s="2">
        <v>0.67</v>
      </c>
      <c r="N42" s="2">
        <v>0.65</v>
      </c>
      <c r="P42" s="1">
        <v>-2</v>
      </c>
      <c r="R42" s="2">
        <v>0.79</v>
      </c>
      <c r="T42" s="2">
        <v>0</v>
      </c>
      <c r="V42" s="2">
        <v>0.93</v>
      </c>
      <c r="X42" s="1" t="s">
        <v>236</v>
      </c>
      <c r="Z42" s="2">
        <v>0.44</v>
      </c>
      <c r="AB42" s="2">
        <v>0.82</v>
      </c>
      <c r="AD42" s="2">
        <v>0.55000000000000004</v>
      </c>
    </row>
    <row r="43" spans="1:31" x14ac:dyDescent="0.25">
      <c r="A43" s="1">
        <v>2</v>
      </c>
      <c r="B43" s="1" t="s">
        <v>237</v>
      </c>
      <c r="C43" s="1">
        <v>1</v>
      </c>
      <c r="D43" s="1" t="s">
        <v>217</v>
      </c>
      <c r="E43" s="1">
        <v>2</v>
      </c>
      <c r="F43" s="1">
        <v>0</v>
      </c>
      <c r="G43" s="1">
        <v>0</v>
      </c>
      <c r="H43" s="1">
        <v>4</v>
      </c>
      <c r="J43" s="1" t="s">
        <v>176</v>
      </c>
      <c r="L43" s="2">
        <v>0.84</v>
      </c>
      <c r="N43" s="2">
        <v>0.66</v>
      </c>
      <c r="O43" s="1">
        <v>10</v>
      </c>
      <c r="P43" s="1">
        <v>-18</v>
      </c>
      <c r="R43" s="1" t="s">
        <v>176</v>
      </c>
      <c r="T43" s="1" t="s">
        <v>176</v>
      </c>
      <c r="V43" s="1" t="s">
        <v>176</v>
      </c>
      <c r="X43" s="1" t="s">
        <v>238</v>
      </c>
      <c r="Y43" s="1">
        <v>5</v>
      </c>
      <c r="Z43" s="1" t="s">
        <v>176</v>
      </c>
      <c r="AB43" s="2">
        <v>0.74</v>
      </c>
      <c r="AC43" s="1">
        <v>5</v>
      </c>
      <c r="AD43" s="2">
        <v>0.28000000000000003</v>
      </c>
      <c r="AE43" s="1">
        <v>8</v>
      </c>
    </row>
    <row r="44" spans="1:31" x14ac:dyDescent="0.25">
      <c r="A44" s="1">
        <v>2</v>
      </c>
      <c r="B44" s="1" t="s">
        <v>239</v>
      </c>
      <c r="D44" s="1" t="s">
        <v>6</v>
      </c>
      <c r="E44" s="1">
        <v>2</v>
      </c>
      <c r="F44" s="1">
        <v>0</v>
      </c>
      <c r="G44" s="1">
        <v>0</v>
      </c>
      <c r="H44" s="1">
        <v>2.8</v>
      </c>
      <c r="J44" s="2">
        <v>0.83</v>
      </c>
      <c r="L44" s="2">
        <v>0.61</v>
      </c>
      <c r="N44" s="2">
        <v>0.57999999999999996</v>
      </c>
      <c r="P44" s="1">
        <v>-3</v>
      </c>
      <c r="R44" s="2">
        <v>0.67</v>
      </c>
      <c r="T44" s="2">
        <v>0.02</v>
      </c>
      <c r="V44" s="2">
        <v>0.85</v>
      </c>
      <c r="X44" s="1" t="s">
        <v>240</v>
      </c>
      <c r="Z44" s="2">
        <v>0.24</v>
      </c>
      <c r="AB44" s="2">
        <v>0.83</v>
      </c>
      <c r="AD44" s="2">
        <v>0.43</v>
      </c>
    </row>
    <row r="45" spans="1:31" x14ac:dyDescent="0.25">
      <c r="A45" s="1">
        <v>2</v>
      </c>
      <c r="B45" s="1" t="s">
        <v>241</v>
      </c>
      <c r="D45" s="1" t="s">
        <v>172</v>
      </c>
      <c r="E45" s="1">
        <v>2</v>
      </c>
      <c r="F45" s="1">
        <v>0</v>
      </c>
      <c r="G45" s="1">
        <v>0</v>
      </c>
      <c r="H45" s="1">
        <v>3</v>
      </c>
      <c r="J45" s="2">
        <v>0.87</v>
      </c>
      <c r="L45" s="2">
        <v>0.73</v>
      </c>
      <c r="N45" s="2">
        <v>0.7</v>
      </c>
      <c r="P45" s="1">
        <v>-3</v>
      </c>
      <c r="R45" s="2">
        <v>0.66</v>
      </c>
      <c r="T45" s="2">
        <v>0.01</v>
      </c>
      <c r="V45" s="2">
        <v>0.88</v>
      </c>
      <c r="X45" s="1" t="s">
        <v>242</v>
      </c>
      <c r="Z45" s="2">
        <v>0.56000000000000005</v>
      </c>
      <c r="AB45" s="2">
        <v>0.59</v>
      </c>
      <c r="AD45" s="2">
        <v>0.34</v>
      </c>
    </row>
    <row r="46" spans="1:31" x14ac:dyDescent="0.25">
      <c r="A46" s="1">
        <v>2</v>
      </c>
      <c r="B46" s="1" t="s">
        <v>243</v>
      </c>
      <c r="D46" s="1" t="s">
        <v>159</v>
      </c>
      <c r="E46" s="1">
        <v>2</v>
      </c>
      <c r="F46" s="1">
        <v>0</v>
      </c>
      <c r="G46" s="1">
        <v>0</v>
      </c>
      <c r="H46" s="1">
        <v>3.4</v>
      </c>
      <c r="J46" s="2">
        <v>0.9</v>
      </c>
      <c r="L46" s="2">
        <v>0.64</v>
      </c>
      <c r="N46" s="2">
        <v>0.8</v>
      </c>
      <c r="P46" s="1">
        <v>16</v>
      </c>
      <c r="R46" s="2">
        <v>0.39</v>
      </c>
      <c r="T46" s="2">
        <v>0.03</v>
      </c>
      <c r="V46" s="2">
        <v>0.9</v>
      </c>
      <c r="X46" s="1" t="s">
        <v>244</v>
      </c>
      <c r="Z46" s="2">
        <v>0.34</v>
      </c>
      <c r="AA46" s="1">
        <v>4</v>
      </c>
      <c r="AB46" s="2">
        <v>0.53</v>
      </c>
      <c r="AD46" s="2">
        <v>0.14000000000000001</v>
      </c>
    </row>
    <row r="47" spans="1:31" x14ac:dyDescent="0.25">
      <c r="A47" s="1">
        <v>2</v>
      </c>
      <c r="B47" s="1" t="s">
        <v>245</v>
      </c>
      <c r="C47" s="1">
        <v>1</v>
      </c>
      <c r="D47" s="1" t="s">
        <v>190</v>
      </c>
      <c r="E47" s="1">
        <v>2</v>
      </c>
      <c r="F47" s="1">
        <v>0</v>
      </c>
      <c r="G47" s="1">
        <v>0</v>
      </c>
      <c r="H47" s="1">
        <v>3.6</v>
      </c>
      <c r="J47" s="2">
        <v>0.77</v>
      </c>
      <c r="K47" s="1">
        <v>4</v>
      </c>
      <c r="L47" s="2">
        <v>0.65</v>
      </c>
      <c r="N47" s="2">
        <v>0.63</v>
      </c>
      <c r="O47" s="1">
        <v>9</v>
      </c>
      <c r="P47" s="1">
        <v>-2</v>
      </c>
      <c r="R47" s="1" t="s">
        <v>176</v>
      </c>
      <c r="T47" s="1" t="s">
        <v>176</v>
      </c>
      <c r="V47" s="1" t="s">
        <v>176</v>
      </c>
      <c r="X47" s="1" t="s">
        <v>246</v>
      </c>
      <c r="Y47" s="1">
        <v>5</v>
      </c>
      <c r="Z47" s="1" t="s">
        <v>176</v>
      </c>
      <c r="AB47" s="2">
        <v>0.79</v>
      </c>
      <c r="AC47" s="1">
        <v>5</v>
      </c>
      <c r="AD47" s="1" t="s">
        <v>176</v>
      </c>
    </row>
    <row r="48" spans="1:31" x14ac:dyDescent="0.25">
      <c r="A48" s="1">
        <v>2</v>
      </c>
      <c r="B48" s="1" t="s">
        <v>247</v>
      </c>
      <c r="D48" s="1" t="s">
        <v>65</v>
      </c>
      <c r="E48" s="1">
        <v>2</v>
      </c>
      <c r="F48" s="1">
        <v>0</v>
      </c>
      <c r="G48" s="1">
        <v>0</v>
      </c>
      <c r="H48" s="1">
        <v>2.9</v>
      </c>
      <c r="J48" s="2">
        <v>0.91</v>
      </c>
      <c r="L48" s="2">
        <v>0.6</v>
      </c>
      <c r="N48" s="2">
        <v>0.74</v>
      </c>
      <c r="P48" s="1">
        <v>14</v>
      </c>
      <c r="R48" s="2">
        <v>0.48</v>
      </c>
      <c r="T48" s="2">
        <v>0</v>
      </c>
      <c r="V48" s="2">
        <v>0.95</v>
      </c>
      <c r="X48" s="1" t="s">
        <v>163</v>
      </c>
      <c r="Z48" s="2">
        <v>0.23</v>
      </c>
      <c r="AB48" s="2">
        <v>0.85</v>
      </c>
      <c r="AD48" s="2">
        <v>0.35</v>
      </c>
    </row>
    <row r="49" spans="1:30" x14ac:dyDescent="0.25">
      <c r="A49" s="1">
        <v>2</v>
      </c>
      <c r="B49" s="1" t="s">
        <v>248</v>
      </c>
      <c r="D49" s="1" t="s">
        <v>26</v>
      </c>
      <c r="E49" s="1">
        <v>2</v>
      </c>
      <c r="F49" s="1">
        <v>0</v>
      </c>
      <c r="G49" s="1">
        <v>0</v>
      </c>
      <c r="H49" s="1">
        <v>3.3</v>
      </c>
      <c r="J49" s="2">
        <v>0.83</v>
      </c>
      <c r="L49" s="2">
        <v>0.64</v>
      </c>
      <c r="N49" s="2">
        <v>0.72</v>
      </c>
      <c r="P49" s="1">
        <v>8</v>
      </c>
      <c r="R49" s="2">
        <v>0.68</v>
      </c>
      <c r="T49" s="2">
        <v>0.01</v>
      </c>
      <c r="V49" s="2">
        <v>0.94</v>
      </c>
      <c r="X49" s="1" t="s">
        <v>204</v>
      </c>
      <c r="Z49" s="2">
        <v>0.26</v>
      </c>
      <c r="AB49" s="2">
        <v>0.69</v>
      </c>
      <c r="AD49" s="2">
        <v>0.37</v>
      </c>
    </row>
    <row r="50" spans="1:30" x14ac:dyDescent="0.25">
      <c r="A50" s="1">
        <v>2</v>
      </c>
      <c r="B50" s="1" t="s">
        <v>249</v>
      </c>
      <c r="E50" s="1">
        <v>1</v>
      </c>
      <c r="F50" s="1">
        <v>0</v>
      </c>
      <c r="G50" s="1">
        <v>0</v>
      </c>
      <c r="H50" s="1">
        <v>2.9</v>
      </c>
      <c r="J50" s="2">
        <v>0.86</v>
      </c>
      <c r="L50" s="2">
        <v>0.64</v>
      </c>
      <c r="N50" s="2">
        <v>0.67</v>
      </c>
      <c r="P50" s="1">
        <v>3</v>
      </c>
      <c r="R50" s="2">
        <v>0.7</v>
      </c>
      <c r="T50" s="2">
        <v>0.01</v>
      </c>
      <c r="V50" s="2">
        <v>0.85</v>
      </c>
      <c r="X50" s="1" t="s">
        <v>23</v>
      </c>
      <c r="Y50" s="1">
        <v>3</v>
      </c>
      <c r="Z50" s="2">
        <v>0.39</v>
      </c>
      <c r="AB50" s="2">
        <v>0.77</v>
      </c>
      <c r="AD50" s="2">
        <v>0.22</v>
      </c>
    </row>
    <row r="51" spans="1:30" x14ac:dyDescent="0.25">
      <c r="A51" s="1">
        <v>2</v>
      </c>
      <c r="B51" s="1" t="s">
        <v>250</v>
      </c>
      <c r="D51" s="1" t="s">
        <v>65</v>
      </c>
      <c r="E51" s="1">
        <v>2</v>
      </c>
      <c r="F51" s="1">
        <v>0</v>
      </c>
      <c r="G51" s="1">
        <v>0</v>
      </c>
      <c r="H51" s="1">
        <v>3.5</v>
      </c>
      <c r="J51" s="2">
        <v>0.91</v>
      </c>
      <c r="K51" s="1">
        <v>9</v>
      </c>
      <c r="L51" s="2">
        <v>0.72</v>
      </c>
      <c r="N51" s="2">
        <v>0.75</v>
      </c>
      <c r="P51" s="1">
        <v>3</v>
      </c>
      <c r="R51" s="2">
        <v>0.45</v>
      </c>
      <c r="T51" s="2">
        <v>0.03</v>
      </c>
      <c r="V51" s="2">
        <v>0.83</v>
      </c>
      <c r="X51" s="1" t="s">
        <v>4</v>
      </c>
      <c r="Y51" s="1">
        <v>3</v>
      </c>
      <c r="Z51" s="2">
        <v>0.49</v>
      </c>
      <c r="AB51" s="2">
        <v>0.74</v>
      </c>
      <c r="AD51" s="2">
        <v>0.33</v>
      </c>
    </row>
    <row r="52" spans="1:30" x14ac:dyDescent="0.25">
      <c r="A52" s="1">
        <v>2</v>
      </c>
      <c r="B52" s="1" t="s">
        <v>251</v>
      </c>
      <c r="D52" s="1" t="s">
        <v>94</v>
      </c>
      <c r="E52" s="1">
        <v>2</v>
      </c>
      <c r="F52" s="1">
        <v>0</v>
      </c>
      <c r="G52" s="1">
        <v>0</v>
      </c>
      <c r="H52" s="1">
        <v>2.9</v>
      </c>
      <c r="J52" s="2">
        <v>0.8</v>
      </c>
      <c r="L52" s="2">
        <v>0.64</v>
      </c>
      <c r="N52" s="2">
        <v>0.68</v>
      </c>
      <c r="P52" s="1">
        <v>4</v>
      </c>
      <c r="R52" s="2">
        <v>0.88</v>
      </c>
      <c r="T52" s="2">
        <v>0</v>
      </c>
      <c r="V52" s="2">
        <v>0.84</v>
      </c>
      <c r="X52" s="1" t="s">
        <v>252</v>
      </c>
      <c r="Y52" s="1">
        <v>3</v>
      </c>
      <c r="Z52" s="2">
        <v>0.3</v>
      </c>
      <c r="AB52" s="2">
        <v>0.89</v>
      </c>
      <c r="AD52" s="2">
        <v>0.49</v>
      </c>
    </row>
    <row r="53" spans="1:30" x14ac:dyDescent="0.25">
      <c r="A53" s="1">
        <v>2</v>
      </c>
      <c r="B53" s="1" t="s">
        <v>253</v>
      </c>
      <c r="D53" s="1" t="s">
        <v>18</v>
      </c>
      <c r="E53" s="1">
        <v>2</v>
      </c>
      <c r="F53" s="1">
        <v>1</v>
      </c>
      <c r="G53" s="1">
        <v>1</v>
      </c>
      <c r="H53" s="1">
        <v>2.2999999999999998</v>
      </c>
      <c r="J53" s="2">
        <v>0.85</v>
      </c>
      <c r="L53" s="2">
        <v>0.77</v>
      </c>
      <c r="N53" s="2">
        <v>0.72</v>
      </c>
      <c r="P53" s="1">
        <v>-5</v>
      </c>
      <c r="R53" s="2">
        <v>1</v>
      </c>
      <c r="T53" s="2">
        <v>0</v>
      </c>
      <c r="V53" s="2">
        <v>1</v>
      </c>
      <c r="X53" s="1" t="s">
        <v>20</v>
      </c>
      <c r="Z53" s="2">
        <v>0.42</v>
      </c>
      <c r="AA53" s="1">
        <v>6</v>
      </c>
      <c r="AB53" s="2">
        <v>0.77</v>
      </c>
      <c r="AD53" s="2">
        <v>0.44</v>
      </c>
    </row>
    <row r="54" spans="1:30" x14ac:dyDescent="0.25">
      <c r="A54" s="1">
        <v>2</v>
      </c>
      <c r="B54" s="1" t="s">
        <v>254</v>
      </c>
      <c r="D54" s="1" t="s">
        <v>29</v>
      </c>
      <c r="E54" s="1">
        <v>2</v>
      </c>
      <c r="F54" s="1">
        <v>0</v>
      </c>
      <c r="G54" s="1">
        <v>0</v>
      </c>
      <c r="H54" s="1">
        <v>2.7</v>
      </c>
      <c r="J54" s="2">
        <v>0.79</v>
      </c>
      <c r="L54" s="2">
        <v>0.73</v>
      </c>
      <c r="N54" s="2">
        <v>0.64</v>
      </c>
      <c r="P54" s="1">
        <v>-9</v>
      </c>
      <c r="R54" s="2">
        <v>0.66</v>
      </c>
      <c r="T54" s="2">
        <v>0</v>
      </c>
      <c r="V54" s="2">
        <v>0.91</v>
      </c>
      <c r="X54" s="1" t="s">
        <v>170</v>
      </c>
      <c r="Z54" s="2">
        <v>0.54</v>
      </c>
      <c r="AB54" s="2">
        <v>0.91</v>
      </c>
      <c r="AD54" s="2">
        <v>0.5</v>
      </c>
    </row>
    <row r="55" spans="1:30" x14ac:dyDescent="0.25">
      <c r="A55" s="1">
        <v>2</v>
      </c>
      <c r="B55" s="1" t="s">
        <v>255</v>
      </c>
      <c r="D55" s="1" t="s">
        <v>37</v>
      </c>
      <c r="E55" s="1">
        <v>2</v>
      </c>
      <c r="F55" s="1">
        <v>0</v>
      </c>
      <c r="G55" s="1">
        <v>0</v>
      </c>
      <c r="H55" s="1">
        <v>3</v>
      </c>
      <c r="J55" s="2">
        <v>0.85</v>
      </c>
      <c r="L55" s="2">
        <v>0.71</v>
      </c>
      <c r="N55" s="2">
        <v>0.71</v>
      </c>
      <c r="P55" s="1" t="s">
        <v>58</v>
      </c>
      <c r="R55" s="2">
        <v>0.53</v>
      </c>
      <c r="T55" s="2">
        <v>0.01</v>
      </c>
      <c r="V55" s="2">
        <v>0.94</v>
      </c>
      <c r="X55" s="1" t="s">
        <v>31</v>
      </c>
      <c r="Z55" s="2">
        <v>0.44</v>
      </c>
      <c r="AB55" s="2">
        <v>0.72</v>
      </c>
      <c r="AD55" s="2">
        <v>0.19</v>
      </c>
    </row>
    <row r="56" spans="1:30" x14ac:dyDescent="0.25">
      <c r="A56" s="1">
        <v>2</v>
      </c>
      <c r="B56" s="1" t="s">
        <v>256</v>
      </c>
      <c r="D56" s="1" t="s">
        <v>9</v>
      </c>
      <c r="E56" s="1">
        <v>2</v>
      </c>
      <c r="F56" s="1">
        <v>0</v>
      </c>
      <c r="G56" s="1">
        <v>0</v>
      </c>
      <c r="H56" s="1">
        <v>2.7</v>
      </c>
      <c r="J56" s="2">
        <v>0.89</v>
      </c>
      <c r="L56" s="2">
        <v>0.68</v>
      </c>
      <c r="N56" s="2">
        <v>0.78</v>
      </c>
      <c r="P56" s="1">
        <v>10</v>
      </c>
      <c r="R56" s="2">
        <v>0.75</v>
      </c>
      <c r="T56" s="2">
        <v>0.01</v>
      </c>
      <c r="V56" s="2">
        <v>0.86</v>
      </c>
      <c r="X56" s="1" t="s">
        <v>257</v>
      </c>
      <c r="Y56" s="1">
        <v>2</v>
      </c>
      <c r="Z56" s="2">
        <v>0.48</v>
      </c>
      <c r="AB56" s="2">
        <v>0.72</v>
      </c>
      <c r="AD56" s="2">
        <v>0.34</v>
      </c>
    </row>
    <row r="57" spans="1:30" x14ac:dyDescent="0.25">
      <c r="A57" s="1">
        <v>2</v>
      </c>
      <c r="B57" s="1" t="s">
        <v>258</v>
      </c>
      <c r="E57" s="1">
        <v>1</v>
      </c>
      <c r="F57" s="1">
        <v>0</v>
      </c>
      <c r="G57" s="1">
        <v>0</v>
      </c>
      <c r="H57" s="1">
        <v>2.9</v>
      </c>
      <c r="J57" s="2">
        <v>0.84</v>
      </c>
      <c r="L57" s="2">
        <v>0.48</v>
      </c>
      <c r="N57" s="2">
        <v>0.65</v>
      </c>
      <c r="P57" s="1">
        <v>17</v>
      </c>
      <c r="R57" s="2">
        <v>0.63</v>
      </c>
      <c r="T57" s="2">
        <v>0</v>
      </c>
      <c r="V57" s="2">
        <v>0.86</v>
      </c>
      <c r="X57" s="1" t="s">
        <v>259</v>
      </c>
      <c r="Y57" s="1">
        <v>3</v>
      </c>
      <c r="Z57" s="2">
        <v>0.08</v>
      </c>
      <c r="AB57" s="2">
        <v>0.66</v>
      </c>
      <c r="AD57" s="2">
        <v>0.35</v>
      </c>
    </row>
    <row r="58" spans="1:30" x14ac:dyDescent="0.25">
      <c r="A58" s="1">
        <v>2</v>
      </c>
      <c r="B58" s="1" t="s">
        <v>260</v>
      </c>
      <c r="D58" s="1" t="s">
        <v>9</v>
      </c>
      <c r="E58" s="1">
        <v>2</v>
      </c>
      <c r="F58" s="1">
        <v>0</v>
      </c>
      <c r="G58" s="1">
        <v>0</v>
      </c>
      <c r="H58" s="1">
        <v>2.9</v>
      </c>
      <c r="J58" s="2">
        <v>0.86</v>
      </c>
      <c r="L58" s="2">
        <v>0.65</v>
      </c>
      <c r="N58" s="2">
        <v>0.77</v>
      </c>
      <c r="P58" s="1">
        <v>12</v>
      </c>
      <c r="R58" s="2">
        <v>0.62</v>
      </c>
      <c r="T58" s="2">
        <v>0.01</v>
      </c>
      <c r="V58" s="2">
        <v>0.93</v>
      </c>
      <c r="X58" s="1" t="s">
        <v>261</v>
      </c>
      <c r="Z58" s="2">
        <v>0.28999999999999998</v>
      </c>
      <c r="AB58" s="2">
        <v>0.79</v>
      </c>
      <c r="AD58" s="2">
        <v>0.28000000000000003</v>
      </c>
    </row>
    <row r="59" spans="1:30" x14ac:dyDescent="0.25">
      <c r="A59" s="1">
        <v>2</v>
      </c>
      <c r="B59" s="1" t="s">
        <v>262</v>
      </c>
      <c r="D59" s="1" t="s">
        <v>26</v>
      </c>
      <c r="E59" s="1">
        <v>2</v>
      </c>
      <c r="F59" s="1">
        <v>0</v>
      </c>
      <c r="G59" s="1">
        <v>0</v>
      </c>
      <c r="H59" s="1">
        <v>2.6</v>
      </c>
      <c r="J59" s="2">
        <v>0.78</v>
      </c>
      <c r="L59" s="2">
        <v>0.67</v>
      </c>
      <c r="N59" s="2">
        <v>0.57999999999999996</v>
      </c>
      <c r="P59" s="1">
        <v>-9</v>
      </c>
      <c r="R59" s="2">
        <v>0.81</v>
      </c>
      <c r="T59" s="2">
        <v>0</v>
      </c>
      <c r="V59" s="2">
        <v>0.9</v>
      </c>
      <c r="X59" s="1" t="s">
        <v>263</v>
      </c>
      <c r="Z59" s="2">
        <v>0.35</v>
      </c>
      <c r="AB59" s="2">
        <v>0.89</v>
      </c>
      <c r="AD59" s="2">
        <v>0.39</v>
      </c>
    </row>
    <row r="60" spans="1:30" x14ac:dyDescent="0.25">
      <c r="A60" s="1">
        <v>2</v>
      </c>
      <c r="B60" s="1" t="s">
        <v>264</v>
      </c>
      <c r="D60" s="1" t="s">
        <v>169</v>
      </c>
      <c r="E60" s="1">
        <v>2</v>
      </c>
      <c r="F60" s="1">
        <v>0</v>
      </c>
      <c r="G60" s="1">
        <v>0</v>
      </c>
      <c r="H60" s="1">
        <v>3</v>
      </c>
      <c r="J60" s="2">
        <v>0.93</v>
      </c>
      <c r="L60" s="2">
        <v>0.8</v>
      </c>
      <c r="N60" s="2">
        <v>0.84</v>
      </c>
      <c r="P60" s="1">
        <v>4</v>
      </c>
      <c r="R60" s="2">
        <v>0.5</v>
      </c>
      <c r="T60" s="2">
        <v>0.03</v>
      </c>
      <c r="V60" s="2">
        <v>0.86</v>
      </c>
      <c r="X60" s="1" t="s">
        <v>265</v>
      </c>
      <c r="Z60" s="2">
        <v>0.57999999999999996</v>
      </c>
      <c r="AB60" s="2">
        <v>0.57999999999999996</v>
      </c>
      <c r="AD60" s="2">
        <v>0.43</v>
      </c>
    </row>
    <row r="61" spans="1:30" x14ac:dyDescent="0.25">
      <c r="A61" s="1">
        <v>2</v>
      </c>
      <c r="B61" s="1" t="s">
        <v>264</v>
      </c>
      <c r="D61" s="1" t="s">
        <v>53</v>
      </c>
      <c r="E61" s="1">
        <v>2</v>
      </c>
      <c r="F61" s="1">
        <v>0</v>
      </c>
      <c r="G61" s="1">
        <v>0</v>
      </c>
      <c r="H61" s="1">
        <v>3.3</v>
      </c>
      <c r="J61" s="2">
        <v>0.84</v>
      </c>
      <c r="L61" s="2">
        <v>0.63</v>
      </c>
      <c r="N61" s="2">
        <v>0.72</v>
      </c>
      <c r="P61" s="1">
        <v>9</v>
      </c>
      <c r="R61" s="2">
        <v>0.67</v>
      </c>
      <c r="T61" s="2">
        <v>0.04</v>
      </c>
      <c r="V61" s="2">
        <v>0.9</v>
      </c>
      <c r="X61" s="1" t="s">
        <v>176</v>
      </c>
      <c r="Y61" s="1">
        <v>2</v>
      </c>
      <c r="Z61" s="2">
        <v>0.27</v>
      </c>
      <c r="AB61" s="2">
        <v>0.65</v>
      </c>
      <c r="AD61" s="2">
        <v>0.43</v>
      </c>
    </row>
    <row r="62" spans="1:30" x14ac:dyDescent="0.25">
      <c r="A62" s="1">
        <v>2</v>
      </c>
      <c r="B62" s="1" t="s">
        <v>266</v>
      </c>
      <c r="D62" s="1" t="s">
        <v>217</v>
      </c>
      <c r="E62" s="1">
        <v>2</v>
      </c>
      <c r="F62" s="1">
        <v>0</v>
      </c>
      <c r="G62" s="1">
        <v>0</v>
      </c>
      <c r="H62" s="1">
        <v>3.1</v>
      </c>
      <c r="J62" s="2">
        <v>0.89</v>
      </c>
      <c r="L62" s="2">
        <v>0.72</v>
      </c>
      <c r="N62" s="2">
        <v>0.75</v>
      </c>
      <c r="P62" s="1">
        <v>3</v>
      </c>
      <c r="R62" s="2">
        <v>0.69</v>
      </c>
      <c r="T62" s="4">
        <v>2E-3</v>
      </c>
      <c r="V62" s="2">
        <v>0.91</v>
      </c>
      <c r="X62" s="1" t="s">
        <v>267</v>
      </c>
      <c r="Y62" s="1">
        <v>3</v>
      </c>
      <c r="Z62" s="2">
        <v>0.48</v>
      </c>
      <c r="AB62" s="2">
        <v>0.87</v>
      </c>
      <c r="AD62" s="2">
        <v>0.44</v>
      </c>
    </row>
    <row r="63" spans="1:30" x14ac:dyDescent="0.25">
      <c r="A63" s="1">
        <v>2</v>
      </c>
      <c r="B63" s="1" t="s">
        <v>268</v>
      </c>
      <c r="D63" s="1" t="s">
        <v>50</v>
      </c>
      <c r="E63" s="1">
        <v>2</v>
      </c>
      <c r="F63" s="1">
        <v>0</v>
      </c>
      <c r="G63" s="1">
        <v>0</v>
      </c>
      <c r="H63" s="1">
        <v>2.8</v>
      </c>
      <c r="J63" s="2">
        <v>0.84</v>
      </c>
      <c r="L63" s="2">
        <v>0.68</v>
      </c>
      <c r="N63" s="2">
        <v>0.75</v>
      </c>
      <c r="P63" s="1">
        <v>7</v>
      </c>
      <c r="R63" s="2">
        <v>0.54</v>
      </c>
      <c r="T63" s="2">
        <v>0</v>
      </c>
      <c r="V63" s="1" t="s">
        <v>176</v>
      </c>
      <c r="X63" s="1" t="s">
        <v>269</v>
      </c>
      <c r="Z63" s="2">
        <v>0.38</v>
      </c>
      <c r="AB63" s="2">
        <v>0.87</v>
      </c>
      <c r="AD63" s="2">
        <v>0.26</v>
      </c>
    </row>
    <row r="64" spans="1:30" x14ac:dyDescent="0.25">
      <c r="A64" s="1">
        <v>2</v>
      </c>
      <c r="B64" s="1" t="s">
        <v>270</v>
      </c>
      <c r="D64" s="1" t="s">
        <v>21</v>
      </c>
      <c r="E64" s="1">
        <v>2</v>
      </c>
      <c r="F64" s="1">
        <v>0</v>
      </c>
      <c r="G64" s="1">
        <v>0</v>
      </c>
      <c r="H64" s="1">
        <v>2.8</v>
      </c>
      <c r="J64" s="2">
        <v>0.88</v>
      </c>
      <c r="L64" s="2">
        <v>0.72</v>
      </c>
      <c r="N64" s="2">
        <v>0.78</v>
      </c>
      <c r="P64" s="1">
        <v>6</v>
      </c>
      <c r="R64" s="2">
        <v>0.65</v>
      </c>
      <c r="T64" s="2">
        <v>0.01</v>
      </c>
      <c r="V64" s="2">
        <v>0.84</v>
      </c>
      <c r="X64" s="1" t="s">
        <v>271</v>
      </c>
      <c r="Z64" s="2">
        <v>0.51</v>
      </c>
      <c r="AB64" s="2">
        <v>0.83</v>
      </c>
      <c r="AD64" s="2">
        <v>0.39</v>
      </c>
    </row>
    <row r="65" spans="1:30" x14ac:dyDescent="0.25">
      <c r="A65" s="1">
        <v>3</v>
      </c>
      <c r="B65" s="1" t="s">
        <v>272</v>
      </c>
      <c r="D65" s="1" t="s">
        <v>162</v>
      </c>
      <c r="E65" s="1">
        <v>2</v>
      </c>
      <c r="F65" s="1">
        <v>1</v>
      </c>
      <c r="G65" s="1">
        <v>0</v>
      </c>
      <c r="H65" s="1">
        <v>2.4</v>
      </c>
      <c r="J65" s="2">
        <v>0.69</v>
      </c>
      <c r="L65" s="2">
        <v>0.54</v>
      </c>
      <c r="N65" s="2">
        <v>0.71</v>
      </c>
      <c r="P65" s="1">
        <v>17</v>
      </c>
      <c r="R65" s="2">
        <v>0.71</v>
      </c>
      <c r="T65" s="4">
        <v>3.0000000000000001E-3</v>
      </c>
      <c r="V65" s="2">
        <v>0.77</v>
      </c>
      <c r="X65" s="1" t="s">
        <v>273</v>
      </c>
      <c r="Z65" s="2">
        <v>0.18</v>
      </c>
      <c r="AB65" s="2">
        <v>0.86</v>
      </c>
      <c r="AD65" s="2">
        <v>0.26</v>
      </c>
    </row>
    <row r="66" spans="1:30" x14ac:dyDescent="0.25">
      <c r="A66" s="1">
        <v>3</v>
      </c>
      <c r="B66" s="1" t="s">
        <v>274</v>
      </c>
      <c r="D66" s="1" t="s">
        <v>9</v>
      </c>
      <c r="E66" s="1">
        <v>2</v>
      </c>
      <c r="F66" s="1">
        <v>0</v>
      </c>
      <c r="G66" s="1">
        <v>0</v>
      </c>
      <c r="H66" s="1">
        <v>2.1</v>
      </c>
      <c r="J66" s="2">
        <v>0.8</v>
      </c>
      <c r="L66" s="2">
        <v>0.59</v>
      </c>
      <c r="N66" s="2">
        <v>0.63</v>
      </c>
      <c r="P66" s="1">
        <v>4</v>
      </c>
      <c r="R66" s="2">
        <v>0.63</v>
      </c>
      <c r="T66" s="2">
        <v>0.01</v>
      </c>
      <c r="V66" s="2">
        <v>0.85</v>
      </c>
      <c r="X66" s="1" t="s">
        <v>275</v>
      </c>
      <c r="Z66" s="2">
        <v>0.19</v>
      </c>
      <c r="AB66" s="2">
        <v>0.76</v>
      </c>
      <c r="AD66" s="2">
        <v>0.25</v>
      </c>
    </row>
    <row r="67" spans="1:30" x14ac:dyDescent="0.25">
      <c r="A67" s="1">
        <v>3</v>
      </c>
      <c r="B67" s="1" t="s">
        <v>276</v>
      </c>
      <c r="D67" s="1" t="s">
        <v>50</v>
      </c>
      <c r="E67" s="1">
        <v>2</v>
      </c>
      <c r="F67" s="1">
        <v>0</v>
      </c>
      <c r="G67" s="1">
        <v>0</v>
      </c>
      <c r="H67" s="1">
        <v>2.7</v>
      </c>
      <c r="J67" s="2">
        <v>0.75</v>
      </c>
      <c r="L67" s="2">
        <v>0.63</v>
      </c>
      <c r="N67" s="2">
        <v>0.4</v>
      </c>
      <c r="P67" s="1">
        <v>-23</v>
      </c>
      <c r="R67" s="2">
        <v>0.86</v>
      </c>
      <c r="T67" s="2">
        <v>0</v>
      </c>
      <c r="V67" s="2">
        <v>0.99</v>
      </c>
      <c r="X67" s="1" t="s">
        <v>277</v>
      </c>
      <c r="Y67" s="1">
        <v>2</v>
      </c>
      <c r="Z67" s="2">
        <v>0.17</v>
      </c>
      <c r="AA67" s="1">
        <v>4</v>
      </c>
      <c r="AB67" s="2">
        <v>0.82</v>
      </c>
      <c r="AD67" s="2">
        <v>0.35</v>
      </c>
    </row>
    <row r="68" spans="1:30" x14ac:dyDescent="0.25">
      <c r="A68" s="1">
        <v>3</v>
      </c>
      <c r="B68" s="1" t="s">
        <v>278</v>
      </c>
      <c r="D68" s="1" t="s">
        <v>279</v>
      </c>
      <c r="E68" s="1">
        <v>2</v>
      </c>
      <c r="F68" s="1">
        <v>0</v>
      </c>
      <c r="G68" s="1">
        <v>0</v>
      </c>
      <c r="H68" s="1">
        <v>2.1</v>
      </c>
      <c r="J68" s="2">
        <v>0.81</v>
      </c>
      <c r="L68" s="2">
        <v>0.54</v>
      </c>
      <c r="N68" s="2">
        <v>0.56999999999999995</v>
      </c>
      <c r="P68" s="1">
        <v>3</v>
      </c>
      <c r="R68" s="2">
        <v>0.72</v>
      </c>
      <c r="T68" s="2">
        <v>0.01</v>
      </c>
      <c r="V68" s="2">
        <v>0.95</v>
      </c>
      <c r="X68" s="1" t="s">
        <v>280</v>
      </c>
      <c r="Z68" s="2">
        <v>0.22</v>
      </c>
      <c r="AB68" s="2">
        <v>0.75</v>
      </c>
      <c r="AD68" s="2">
        <v>0.31</v>
      </c>
    </row>
    <row r="69" spans="1:30" x14ac:dyDescent="0.25">
      <c r="A69" s="1">
        <v>3</v>
      </c>
      <c r="B69" s="1" t="s">
        <v>281</v>
      </c>
      <c r="D69" s="1" t="s">
        <v>9</v>
      </c>
      <c r="E69" s="1">
        <v>2</v>
      </c>
      <c r="F69" s="1">
        <v>0</v>
      </c>
      <c r="G69" s="1">
        <v>0</v>
      </c>
      <c r="H69" s="1">
        <v>2.2000000000000002</v>
      </c>
      <c r="J69" s="2">
        <v>0.75</v>
      </c>
      <c r="L69" s="2">
        <v>0.56999999999999995</v>
      </c>
      <c r="N69" s="2">
        <v>0.44</v>
      </c>
      <c r="P69" s="1">
        <v>-13</v>
      </c>
      <c r="R69" s="2">
        <v>0.78</v>
      </c>
      <c r="T69" s="2">
        <v>0</v>
      </c>
      <c r="V69" s="2">
        <v>0.98</v>
      </c>
      <c r="X69" s="1" t="s">
        <v>282</v>
      </c>
      <c r="Z69" s="2">
        <v>0.17</v>
      </c>
      <c r="AB69" s="2">
        <v>0.87</v>
      </c>
      <c r="AD69" s="2">
        <v>0.3</v>
      </c>
    </row>
    <row r="70" spans="1:30" x14ac:dyDescent="0.25">
      <c r="A70" s="1">
        <v>3</v>
      </c>
      <c r="B70" s="1" t="s">
        <v>283</v>
      </c>
      <c r="C70" s="1">
        <v>1</v>
      </c>
      <c r="D70" s="1" t="s">
        <v>77</v>
      </c>
      <c r="E70" s="1">
        <v>2</v>
      </c>
      <c r="F70" s="1">
        <v>1</v>
      </c>
      <c r="G70" s="1">
        <v>1</v>
      </c>
      <c r="H70" s="1">
        <v>2.2999999999999998</v>
      </c>
      <c r="J70" s="2">
        <v>0.89</v>
      </c>
      <c r="K70" s="1">
        <v>5</v>
      </c>
      <c r="L70" s="2">
        <v>0.71</v>
      </c>
      <c r="N70" s="2">
        <v>0.7</v>
      </c>
      <c r="O70" s="1">
        <v>10</v>
      </c>
      <c r="P70" s="1">
        <v>-1</v>
      </c>
      <c r="R70" s="1" t="s">
        <v>176</v>
      </c>
      <c r="T70" s="1" t="s">
        <v>176</v>
      </c>
      <c r="V70" s="1" t="s">
        <v>176</v>
      </c>
      <c r="X70" s="1" t="s">
        <v>72</v>
      </c>
      <c r="Y70" s="1">
        <v>5</v>
      </c>
      <c r="Z70" s="1" t="s">
        <v>176</v>
      </c>
      <c r="AB70" s="2">
        <v>0.8</v>
      </c>
      <c r="AC70" s="1">
        <v>5</v>
      </c>
      <c r="AD70" s="1" t="s">
        <v>176</v>
      </c>
    </row>
    <row r="71" spans="1:30" x14ac:dyDescent="0.25">
      <c r="A71" s="1">
        <v>3</v>
      </c>
      <c r="B71" s="1" t="s">
        <v>284</v>
      </c>
      <c r="D71" s="1" t="s">
        <v>65</v>
      </c>
      <c r="E71" s="1">
        <v>2</v>
      </c>
      <c r="F71" s="1">
        <v>0</v>
      </c>
      <c r="G71" s="1">
        <v>0</v>
      </c>
      <c r="H71" s="1">
        <v>2.5</v>
      </c>
      <c r="J71" s="2">
        <v>0.8</v>
      </c>
      <c r="L71" s="2">
        <v>0.62</v>
      </c>
      <c r="N71" s="2">
        <v>0.67</v>
      </c>
      <c r="P71" s="1">
        <v>5</v>
      </c>
      <c r="R71" s="2">
        <v>0.52</v>
      </c>
      <c r="T71" s="2">
        <v>0.01</v>
      </c>
      <c r="V71" s="2">
        <v>0.92</v>
      </c>
      <c r="X71" s="1" t="s">
        <v>285</v>
      </c>
      <c r="Z71" s="2">
        <v>0.34</v>
      </c>
      <c r="AB71" s="2">
        <v>0.84</v>
      </c>
      <c r="AD71" s="2">
        <v>0.28999999999999998</v>
      </c>
    </row>
    <row r="72" spans="1:30" x14ac:dyDescent="0.25">
      <c r="A72" s="1">
        <v>3</v>
      </c>
      <c r="B72" s="1" t="s">
        <v>286</v>
      </c>
      <c r="D72" s="1" t="s">
        <v>99</v>
      </c>
      <c r="E72" s="1">
        <v>2</v>
      </c>
      <c r="F72" s="1">
        <v>0</v>
      </c>
      <c r="G72" s="1">
        <v>0</v>
      </c>
      <c r="H72" s="1">
        <v>2.9</v>
      </c>
      <c r="J72" s="2">
        <v>0.78</v>
      </c>
      <c r="L72" s="2">
        <v>0.67</v>
      </c>
      <c r="N72" s="2">
        <v>0.55000000000000004</v>
      </c>
      <c r="P72" s="1">
        <v>-12</v>
      </c>
      <c r="R72" s="2">
        <v>0.71</v>
      </c>
      <c r="T72" s="2">
        <v>0</v>
      </c>
      <c r="V72" s="2">
        <v>0.78</v>
      </c>
      <c r="X72" s="1" t="s">
        <v>167</v>
      </c>
      <c r="Y72" s="1">
        <v>3</v>
      </c>
      <c r="Z72" s="2">
        <v>0.25</v>
      </c>
      <c r="AB72" s="2">
        <v>0.74</v>
      </c>
      <c r="AD72" s="2">
        <v>0.37</v>
      </c>
    </row>
    <row r="73" spans="1:30" x14ac:dyDescent="0.25">
      <c r="A73" s="1">
        <v>3</v>
      </c>
      <c r="B73" s="1" t="s">
        <v>287</v>
      </c>
      <c r="D73" s="1" t="s">
        <v>288</v>
      </c>
      <c r="E73" s="1">
        <v>2</v>
      </c>
      <c r="F73" s="1">
        <v>0</v>
      </c>
      <c r="G73" s="1">
        <v>0</v>
      </c>
      <c r="H73" s="1">
        <v>2.6</v>
      </c>
      <c r="J73" s="2">
        <v>0.78</v>
      </c>
      <c r="L73" s="2">
        <v>0.68</v>
      </c>
      <c r="N73" s="2">
        <v>0.6</v>
      </c>
      <c r="P73" s="1">
        <v>-8</v>
      </c>
      <c r="R73" s="2">
        <v>0.53</v>
      </c>
      <c r="T73" s="2">
        <v>0.01</v>
      </c>
      <c r="V73" s="2">
        <v>0.88</v>
      </c>
      <c r="X73" s="1" t="s">
        <v>289</v>
      </c>
      <c r="Y73" s="1">
        <v>3</v>
      </c>
      <c r="Z73" s="2">
        <v>0.3</v>
      </c>
      <c r="AA73" s="1">
        <v>6</v>
      </c>
      <c r="AB73" s="2">
        <v>0.73</v>
      </c>
      <c r="AD73" s="2">
        <v>0.21</v>
      </c>
    </row>
    <row r="74" spans="1:30" x14ac:dyDescent="0.25">
      <c r="A74" s="1">
        <v>3</v>
      </c>
      <c r="B74" s="1" t="s">
        <v>290</v>
      </c>
      <c r="D74" s="1" t="s">
        <v>94</v>
      </c>
      <c r="E74" s="1">
        <v>2</v>
      </c>
      <c r="F74" s="1">
        <v>1</v>
      </c>
      <c r="G74" s="1">
        <v>0</v>
      </c>
      <c r="H74" s="1">
        <v>2.4</v>
      </c>
      <c r="J74" s="2">
        <v>0.73</v>
      </c>
      <c r="L74" s="2">
        <v>0.56999999999999995</v>
      </c>
      <c r="N74" s="2">
        <v>0.59</v>
      </c>
      <c r="P74" s="1">
        <v>2</v>
      </c>
      <c r="R74" s="2">
        <v>0.6</v>
      </c>
      <c r="T74" s="2">
        <v>0</v>
      </c>
      <c r="V74" s="2">
        <v>0.89</v>
      </c>
      <c r="X74" s="1" t="s">
        <v>291</v>
      </c>
      <c r="Z74" s="2">
        <v>0.26</v>
      </c>
      <c r="AB74" s="2">
        <v>0.74</v>
      </c>
      <c r="AD74" s="2">
        <v>0.5</v>
      </c>
    </row>
    <row r="75" spans="1:30" x14ac:dyDescent="0.25">
      <c r="A75" s="1">
        <v>3</v>
      </c>
      <c r="B75" s="1" t="s">
        <v>292</v>
      </c>
      <c r="D75" s="1" t="s">
        <v>21</v>
      </c>
      <c r="E75" s="1">
        <v>2</v>
      </c>
      <c r="F75" s="1">
        <v>0</v>
      </c>
      <c r="G75" s="1">
        <v>0</v>
      </c>
      <c r="H75" s="1">
        <v>2.1</v>
      </c>
      <c r="J75" s="2">
        <v>0.81</v>
      </c>
      <c r="L75" s="2">
        <v>0.63</v>
      </c>
      <c r="N75" s="2">
        <v>0.6</v>
      </c>
      <c r="P75" s="1">
        <v>-3</v>
      </c>
      <c r="R75" s="2">
        <v>0.71</v>
      </c>
      <c r="T75" s="2">
        <v>0</v>
      </c>
      <c r="V75" s="2">
        <v>0.92</v>
      </c>
      <c r="X75" s="1" t="s">
        <v>293</v>
      </c>
      <c r="Z75" s="2">
        <v>0.28000000000000003</v>
      </c>
      <c r="AB75" s="2">
        <v>0.78</v>
      </c>
      <c r="AD75" s="2">
        <v>0.35</v>
      </c>
    </row>
    <row r="76" spans="1:30" x14ac:dyDescent="0.25">
      <c r="A76" s="1">
        <v>3</v>
      </c>
      <c r="B76" s="1" t="s">
        <v>294</v>
      </c>
      <c r="D76" s="1" t="s">
        <v>37</v>
      </c>
      <c r="E76" s="1">
        <v>1</v>
      </c>
      <c r="F76" s="1">
        <v>1</v>
      </c>
      <c r="G76" s="1">
        <v>0</v>
      </c>
      <c r="H76" s="1">
        <v>3</v>
      </c>
      <c r="J76" s="2">
        <v>0.67</v>
      </c>
      <c r="L76" s="2">
        <v>0.48</v>
      </c>
      <c r="N76" s="2">
        <v>0.53</v>
      </c>
      <c r="P76" s="1">
        <v>5</v>
      </c>
      <c r="R76" s="1" t="s">
        <v>176</v>
      </c>
      <c r="T76" s="1" t="s">
        <v>176</v>
      </c>
      <c r="V76" s="2">
        <v>0.87</v>
      </c>
      <c r="X76" s="1" t="s">
        <v>295</v>
      </c>
      <c r="Z76" s="1" t="s">
        <v>176</v>
      </c>
      <c r="AB76" s="2">
        <v>0.87</v>
      </c>
      <c r="AD76" s="2">
        <v>0.11</v>
      </c>
    </row>
    <row r="77" spans="1:30" x14ac:dyDescent="0.25">
      <c r="A77" s="1">
        <v>3</v>
      </c>
      <c r="B77" s="1" t="s">
        <v>296</v>
      </c>
      <c r="D77" s="1" t="s">
        <v>15</v>
      </c>
      <c r="E77" s="1">
        <v>2</v>
      </c>
      <c r="F77" s="1">
        <v>1</v>
      </c>
      <c r="G77" s="1">
        <v>0</v>
      </c>
      <c r="H77" s="1">
        <v>2.6</v>
      </c>
      <c r="J77" s="2">
        <v>0.91</v>
      </c>
      <c r="L77" s="2">
        <v>0.56000000000000005</v>
      </c>
      <c r="N77" s="2">
        <v>0.56999999999999995</v>
      </c>
      <c r="P77" s="1">
        <v>1</v>
      </c>
      <c r="R77" s="2">
        <v>0.67</v>
      </c>
      <c r="T77" s="2">
        <v>0.02</v>
      </c>
      <c r="V77" s="2">
        <v>0.85</v>
      </c>
      <c r="X77" s="1">
        <v>18</v>
      </c>
      <c r="Z77" s="2">
        <v>0.19</v>
      </c>
      <c r="AB77" s="2">
        <v>0.41</v>
      </c>
      <c r="AD77" s="2">
        <v>0.28999999999999998</v>
      </c>
    </row>
    <row r="78" spans="1:30" x14ac:dyDescent="0.25">
      <c r="A78" s="1">
        <v>3</v>
      </c>
      <c r="B78" s="1" t="s">
        <v>297</v>
      </c>
      <c r="D78" s="1" t="s">
        <v>29</v>
      </c>
      <c r="E78" s="1">
        <v>2</v>
      </c>
      <c r="F78" s="1">
        <v>0</v>
      </c>
      <c r="G78" s="1">
        <v>0</v>
      </c>
      <c r="H78" s="1">
        <v>2.4</v>
      </c>
      <c r="J78" s="2">
        <v>0.79</v>
      </c>
      <c r="L78" s="2">
        <v>0.6</v>
      </c>
      <c r="N78" s="2">
        <v>0.55000000000000004</v>
      </c>
      <c r="P78" s="1">
        <v>-5</v>
      </c>
      <c r="R78" s="2">
        <v>0.53</v>
      </c>
      <c r="T78" s="2">
        <v>0</v>
      </c>
      <c r="V78" s="2">
        <v>0.82</v>
      </c>
      <c r="X78" s="1" t="s">
        <v>285</v>
      </c>
      <c r="Z78" s="2">
        <v>0.38</v>
      </c>
      <c r="AB78" s="2">
        <v>0.97</v>
      </c>
      <c r="AD78" s="2">
        <v>0.19</v>
      </c>
    </row>
    <row r="79" spans="1:30" x14ac:dyDescent="0.25">
      <c r="A79" s="1">
        <v>3</v>
      </c>
      <c r="B79" s="1" t="s">
        <v>298</v>
      </c>
      <c r="D79" s="1" t="s">
        <v>53</v>
      </c>
      <c r="E79" s="1">
        <v>2</v>
      </c>
      <c r="F79" s="1">
        <v>0</v>
      </c>
      <c r="G79" s="1">
        <v>0</v>
      </c>
      <c r="H79" s="1">
        <v>2.2999999999999998</v>
      </c>
      <c r="J79" s="2">
        <v>0.86</v>
      </c>
      <c r="L79" s="2">
        <v>0.63</v>
      </c>
      <c r="N79" s="2">
        <v>0.7</v>
      </c>
      <c r="P79" s="1">
        <v>7</v>
      </c>
      <c r="R79" s="2">
        <v>0.59</v>
      </c>
      <c r="T79" s="2">
        <v>0.08</v>
      </c>
      <c r="V79" s="2">
        <v>0.86</v>
      </c>
      <c r="X79" s="1" t="s">
        <v>0</v>
      </c>
      <c r="Z79" s="2">
        <v>0.3</v>
      </c>
      <c r="AB79" s="2">
        <v>0.8</v>
      </c>
      <c r="AD79" s="2">
        <v>0.33</v>
      </c>
    </row>
    <row r="80" spans="1:30" x14ac:dyDescent="0.25">
      <c r="A80" s="1">
        <v>3</v>
      </c>
      <c r="B80" s="1" t="s">
        <v>299</v>
      </c>
      <c r="D80" s="1" t="s">
        <v>2</v>
      </c>
      <c r="E80" s="1">
        <v>2</v>
      </c>
      <c r="F80" s="1">
        <v>0</v>
      </c>
      <c r="G80" s="1">
        <v>0</v>
      </c>
      <c r="H80" s="1">
        <v>2.6</v>
      </c>
      <c r="J80" s="2">
        <v>0.78</v>
      </c>
      <c r="L80" s="2">
        <v>0.6</v>
      </c>
      <c r="N80" s="2">
        <v>0.63</v>
      </c>
      <c r="P80" s="1">
        <v>3</v>
      </c>
      <c r="R80" s="2">
        <v>0.67</v>
      </c>
      <c r="T80" s="2">
        <v>0.03</v>
      </c>
      <c r="V80" s="2">
        <v>0.81</v>
      </c>
      <c r="X80" s="1" t="s">
        <v>300</v>
      </c>
      <c r="Z80" s="2">
        <v>0.22</v>
      </c>
      <c r="AB80" s="2">
        <v>0.68</v>
      </c>
      <c r="AD80" s="2">
        <v>0.44</v>
      </c>
    </row>
    <row r="81" spans="1:31" x14ac:dyDescent="0.25">
      <c r="A81" s="1">
        <v>3</v>
      </c>
      <c r="B81" s="1" t="s">
        <v>301</v>
      </c>
      <c r="D81" s="1" t="s">
        <v>102</v>
      </c>
      <c r="E81" s="1">
        <v>2</v>
      </c>
      <c r="F81" s="1">
        <v>0</v>
      </c>
      <c r="G81" s="1">
        <v>0</v>
      </c>
      <c r="H81" s="1">
        <v>2.7</v>
      </c>
      <c r="J81" s="2">
        <v>0.77</v>
      </c>
      <c r="L81" s="2">
        <v>0.66</v>
      </c>
      <c r="N81" s="2">
        <v>0.56000000000000005</v>
      </c>
      <c r="P81" s="1">
        <v>-10</v>
      </c>
      <c r="R81" s="2">
        <v>0.76</v>
      </c>
      <c r="T81" s="2">
        <v>0.01</v>
      </c>
      <c r="V81" s="2">
        <v>0.9</v>
      </c>
      <c r="X81" s="1" t="s">
        <v>302</v>
      </c>
      <c r="Z81" s="2">
        <v>0.18</v>
      </c>
      <c r="AB81" s="2">
        <v>0.78</v>
      </c>
      <c r="AD81" s="2">
        <v>0.28000000000000003</v>
      </c>
    </row>
    <row r="82" spans="1:31" x14ac:dyDescent="0.25">
      <c r="A82" s="1">
        <v>3</v>
      </c>
      <c r="B82" s="1" t="s">
        <v>303</v>
      </c>
      <c r="C82" s="1">
        <v>1</v>
      </c>
      <c r="D82" s="1" t="s">
        <v>26</v>
      </c>
      <c r="E82" s="1">
        <v>2</v>
      </c>
      <c r="F82" s="1">
        <v>0</v>
      </c>
      <c r="G82" s="1">
        <v>0</v>
      </c>
      <c r="H82" s="1">
        <v>2.6</v>
      </c>
      <c r="J82" s="2">
        <v>0.83</v>
      </c>
      <c r="K82" s="1">
        <v>7</v>
      </c>
      <c r="L82" s="2">
        <v>0.6</v>
      </c>
      <c r="N82" s="2">
        <v>0.61</v>
      </c>
      <c r="O82" s="1">
        <v>7</v>
      </c>
      <c r="P82" s="1">
        <v>1</v>
      </c>
      <c r="R82" s="1" t="s">
        <v>176</v>
      </c>
      <c r="T82" s="1" t="s">
        <v>176</v>
      </c>
      <c r="V82" s="1" t="s">
        <v>176</v>
      </c>
      <c r="X82" s="1" t="s">
        <v>261</v>
      </c>
      <c r="Y82" s="1">
        <v>5</v>
      </c>
      <c r="Z82" s="1" t="s">
        <v>176</v>
      </c>
      <c r="AB82" s="2">
        <v>0.89</v>
      </c>
      <c r="AC82" s="1">
        <v>5</v>
      </c>
      <c r="AD82" s="2">
        <v>0.26</v>
      </c>
      <c r="AE82" s="1">
        <v>8</v>
      </c>
    </row>
    <row r="83" spans="1:31" x14ac:dyDescent="0.25">
      <c r="A83" s="1">
        <v>3</v>
      </c>
      <c r="B83" s="1" t="s">
        <v>304</v>
      </c>
      <c r="D83" s="1" t="s">
        <v>50</v>
      </c>
      <c r="E83" s="1">
        <v>2</v>
      </c>
      <c r="F83" s="1">
        <v>0</v>
      </c>
      <c r="G83" s="1">
        <v>0</v>
      </c>
      <c r="H83" s="1">
        <v>2.5</v>
      </c>
      <c r="J83" s="2">
        <v>0.77</v>
      </c>
      <c r="L83" s="2">
        <v>0.68</v>
      </c>
      <c r="N83" s="2">
        <v>0.64</v>
      </c>
      <c r="P83" s="1">
        <v>-4</v>
      </c>
      <c r="R83" s="2">
        <v>0.73</v>
      </c>
      <c r="T83" s="2">
        <v>0</v>
      </c>
      <c r="V83" s="2">
        <v>0.87</v>
      </c>
      <c r="X83" s="1" t="s">
        <v>285</v>
      </c>
      <c r="Z83" s="2">
        <v>0.34</v>
      </c>
      <c r="AB83" s="2">
        <v>0.85</v>
      </c>
      <c r="AD83" s="2">
        <v>0.33</v>
      </c>
    </row>
    <row r="84" spans="1:31" x14ac:dyDescent="0.25">
      <c r="A84" s="1">
        <v>3</v>
      </c>
      <c r="B84" s="1" t="s">
        <v>305</v>
      </c>
      <c r="D84" s="1" t="s">
        <v>26</v>
      </c>
      <c r="E84" s="1">
        <v>2</v>
      </c>
      <c r="F84" s="1">
        <v>0</v>
      </c>
      <c r="G84" s="1">
        <v>0</v>
      </c>
      <c r="H84" s="1">
        <v>2.2999999999999998</v>
      </c>
      <c r="J84" s="2">
        <v>0.85</v>
      </c>
      <c r="L84" s="2">
        <v>0.65</v>
      </c>
      <c r="N84" s="2">
        <v>0.64</v>
      </c>
      <c r="P84" s="1">
        <v>-1</v>
      </c>
      <c r="R84" s="2">
        <v>0.63</v>
      </c>
      <c r="T84" s="2">
        <v>0.03</v>
      </c>
      <c r="V84" s="2">
        <v>0.94</v>
      </c>
      <c r="X84" s="1" t="s">
        <v>34</v>
      </c>
      <c r="Z84" s="2">
        <v>0.31</v>
      </c>
      <c r="AB84" s="2">
        <v>0.88</v>
      </c>
      <c r="AD84" s="2">
        <v>0.28999999999999998</v>
      </c>
    </row>
    <row r="85" spans="1:31" x14ac:dyDescent="0.25">
      <c r="A85" s="1">
        <v>3</v>
      </c>
      <c r="B85" s="1" t="s">
        <v>306</v>
      </c>
      <c r="D85" s="1" t="s">
        <v>9</v>
      </c>
      <c r="E85" s="1">
        <v>2</v>
      </c>
      <c r="F85" s="1">
        <v>1</v>
      </c>
      <c r="G85" s="1">
        <v>0</v>
      </c>
      <c r="H85" s="1">
        <v>2.1</v>
      </c>
      <c r="J85" s="2">
        <v>0.8</v>
      </c>
      <c r="L85" s="2">
        <v>0.55000000000000004</v>
      </c>
      <c r="N85" s="2">
        <v>0.63</v>
      </c>
      <c r="P85" s="1">
        <v>8</v>
      </c>
      <c r="R85" s="2">
        <v>0.59</v>
      </c>
      <c r="T85" s="2">
        <v>0.02</v>
      </c>
      <c r="V85" s="2">
        <v>0.92</v>
      </c>
      <c r="X85" s="1" t="s">
        <v>307</v>
      </c>
      <c r="Z85" s="2">
        <v>0.25</v>
      </c>
      <c r="AB85" s="2">
        <v>0.79</v>
      </c>
      <c r="AD85" s="2">
        <v>0.28999999999999998</v>
      </c>
    </row>
    <row r="86" spans="1:31" x14ac:dyDescent="0.25">
      <c r="A86" s="1">
        <v>3</v>
      </c>
      <c r="B86" s="1" t="s">
        <v>308</v>
      </c>
      <c r="D86" s="1" t="s">
        <v>200</v>
      </c>
      <c r="E86" s="1">
        <v>2</v>
      </c>
      <c r="F86" s="1">
        <v>1</v>
      </c>
      <c r="G86" s="1">
        <v>0</v>
      </c>
      <c r="H86" s="1">
        <v>2.4</v>
      </c>
      <c r="J86" s="2">
        <v>0.72</v>
      </c>
      <c r="L86" s="2">
        <v>0.71</v>
      </c>
      <c r="N86" s="2">
        <v>0.46</v>
      </c>
      <c r="P86" s="1">
        <v>-25</v>
      </c>
      <c r="R86" s="2">
        <v>0.72</v>
      </c>
      <c r="T86" s="2">
        <v>0.01</v>
      </c>
      <c r="V86" s="2">
        <v>0.92</v>
      </c>
      <c r="X86" s="1" t="s">
        <v>167</v>
      </c>
      <c r="Z86" s="2">
        <v>0.32</v>
      </c>
      <c r="AB86" s="2">
        <v>0.85</v>
      </c>
      <c r="AD86" s="2">
        <v>0.24</v>
      </c>
    </row>
    <row r="87" spans="1:31" x14ac:dyDescent="0.25">
      <c r="A87" s="1">
        <v>3</v>
      </c>
      <c r="B87" s="1" t="s">
        <v>309</v>
      </c>
      <c r="D87" s="1" t="s">
        <v>105</v>
      </c>
      <c r="E87" s="1">
        <v>2</v>
      </c>
      <c r="F87" s="1">
        <v>0</v>
      </c>
      <c r="G87" s="1">
        <v>0</v>
      </c>
      <c r="H87" s="1">
        <v>2.1</v>
      </c>
      <c r="J87" s="2">
        <v>0.67</v>
      </c>
      <c r="L87" s="2">
        <v>0.67</v>
      </c>
      <c r="N87" s="2">
        <v>0.41</v>
      </c>
      <c r="O87" s="1">
        <v>9</v>
      </c>
      <c r="P87" s="1">
        <v>-26</v>
      </c>
      <c r="R87" s="2">
        <v>0.95</v>
      </c>
      <c r="T87" s="2">
        <v>0</v>
      </c>
      <c r="V87" s="2">
        <v>0.92</v>
      </c>
      <c r="X87" s="1">
        <v>1197</v>
      </c>
      <c r="Z87" s="2">
        <v>0.2</v>
      </c>
      <c r="AA87" s="1">
        <v>6</v>
      </c>
      <c r="AB87" s="2">
        <v>0.72</v>
      </c>
      <c r="AD87" s="2">
        <v>0.5</v>
      </c>
    </row>
    <row r="88" spans="1:31" x14ac:dyDescent="0.25">
      <c r="A88" s="1">
        <v>3</v>
      </c>
      <c r="B88" s="1" t="s">
        <v>310</v>
      </c>
      <c r="D88" s="1" t="s">
        <v>94</v>
      </c>
      <c r="E88" s="1">
        <v>1</v>
      </c>
      <c r="F88" s="1">
        <v>1</v>
      </c>
      <c r="G88" s="1">
        <v>0</v>
      </c>
      <c r="H88" s="1">
        <v>2.8</v>
      </c>
      <c r="J88" s="2">
        <v>0.84</v>
      </c>
      <c r="L88" s="2">
        <v>0.57999999999999996</v>
      </c>
      <c r="N88" s="2">
        <v>0.75</v>
      </c>
      <c r="P88" s="1">
        <v>17</v>
      </c>
      <c r="R88" s="2">
        <v>0.44</v>
      </c>
      <c r="T88" s="2">
        <v>0.01</v>
      </c>
      <c r="V88" s="2">
        <v>0.83</v>
      </c>
      <c r="X88" s="1" t="s">
        <v>55</v>
      </c>
      <c r="Z88" s="2">
        <v>0.49</v>
      </c>
      <c r="AB88" s="2">
        <v>0.56000000000000005</v>
      </c>
      <c r="AD88" s="2">
        <v>0.34</v>
      </c>
    </row>
    <row r="89" spans="1:31" x14ac:dyDescent="0.25">
      <c r="A89" s="1">
        <v>3</v>
      </c>
      <c r="B89" s="1" t="s">
        <v>311</v>
      </c>
      <c r="D89" s="1" t="s">
        <v>9</v>
      </c>
      <c r="E89" s="1">
        <v>2</v>
      </c>
      <c r="F89" s="1">
        <v>0</v>
      </c>
      <c r="G89" s="1">
        <v>0</v>
      </c>
      <c r="H89" s="1">
        <v>2.2999999999999998</v>
      </c>
      <c r="J89" s="2">
        <v>0.84</v>
      </c>
      <c r="L89" s="2">
        <v>0.62</v>
      </c>
      <c r="N89" s="2">
        <v>0.75</v>
      </c>
      <c r="P89" s="1">
        <v>13</v>
      </c>
      <c r="R89" s="2">
        <v>0.55000000000000004</v>
      </c>
      <c r="T89" s="2">
        <v>0.03</v>
      </c>
      <c r="V89" s="2">
        <v>0.76</v>
      </c>
      <c r="X89" s="1" t="s">
        <v>312</v>
      </c>
      <c r="Y89" s="1">
        <v>3</v>
      </c>
      <c r="Z89" s="2">
        <v>0.23</v>
      </c>
      <c r="AB89" s="2">
        <v>0.69</v>
      </c>
      <c r="AD89" s="2">
        <v>0.24</v>
      </c>
    </row>
    <row r="90" spans="1:31" x14ac:dyDescent="0.25">
      <c r="A90" s="1">
        <v>3</v>
      </c>
      <c r="B90" s="1" t="s">
        <v>313</v>
      </c>
      <c r="D90" s="1" t="s">
        <v>159</v>
      </c>
      <c r="E90" s="1">
        <v>2</v>
      </c>
      <c r="F90" s="1">
        <v>0</v>
      </c>
      <c r="G90" s="1">
        <v>0</v>
      </c>
      <c r="H90" s="1">
        <v>3.2</v>
      </c>
      <c r="J90" s="2">
        <v>0.84</v>
      </c>
      <c r="L90" s="2">
        <v>0.59</v>
      </c>
      <c r="N90" s="2">
        <v>0.61</v>
      </c>
      <c r="P90" s="1">
        <v>2</v>
      </c>
      <c r="R90" s="2">
        <v>0.38</v>
      </c>
      <c r="T90" s="2">
        <v>0.03</v>
      </c>
      <c r="V90" s="2">
        <v>0.9</v>
      </c>
      <c r="X90" s="1" t="s">
        <v>314</v>
      </c>
      <c r="Z90" s="2">
        <v>0.42</v>
      </c>
      <c r="AB90" s="2">
        <v>0.75</v>
      </c>
      <c r="AD90" s="2">
        <v>0.15</v>
      </c>
    </row>
    <row r="91" spans="1:31" x14ac:dyDescent="0.25">
      <c r="A91" s="1">
        <v>3</v>
      </c>
      <c r="B91" s="1" t="s">
        <v>315</v>
      </c>
      <c r="E91" s="1">
        <v>2</v>
      </c>
      <c r="F91" s="1">
        <v>0</v>
      </c>
      <c r="G91" s="1">
        <v>0</v>
      </c>
      <c r="H91" s="1">
        <v>2.4</v>
      </c>
      <c r="J91" s="2">
        <v>0.79</v>
      </c>
      <c r="L91" s="2">
        <v>0.61</v>
      </c>
      <c r="N91" s="2">
        <v>0.68</v>
      </c>
      <c r="P91" s="1">
        <v>7</v>
      </c>
      <c r="R91" s="2">
        <v>0.56999999999999995</v>
      </c>
      <c r="T91" s="2">
        <v>0.02</v>
      </c>
      <c r="V91" s="2">
        <v>0.81</v>
      </c>
      <c r="X91" s="1" t="s">
        <v>181</v>
      </c>
      <c r="Z91" s="2">
        <v>0.28000000000000003</v>
      </c>
      <c r="AB91" s="2">
        <v>0.94</v>
      </c>
      <c r="AD91" s="2">
        <v>0.27</v>
      </c>
    </row>
    <row r="92" spans="1:31" x14ac:dyDescent="0.25">
      <c r="A92" s="1">
        <v>3</v>
      </c>
      <c r="B92" s="1" t="s">
        <v>316</v>
      </c>
      <c r="D92" s="1" t="s">
        <v>159</v>
      </c>
      <c r="E92" s="1">
        <v>2</v>
      </c>
      <c r="F92" s="1">
        <v>0</v>
      </c>
      <c r="G92" s="1">
        <v>0</v>
      </c>
      <c r="H92" s="1">
        <v>2.7</v>
      </c>
      <c r="J92" s="2">
        <v>0.81</v>
      </c>
      <c r="L92" s="2">
        <v>0.76</v>
      </c>
      <c r="N92" s="2">
        <v>0.57999999999999996</v>
      </c>
      <c r="P92" s="1">
        <v>-18</v>
      </c>
      <c r="R92" s="2">
        <v>0.76</v>
      </c>
      <c r="T92" s="2">
        <v>0</v>
      </c>
      <c r="V92" s="2">
        <v>0.67</v>
      </c>
      <c r="X92" s="1" t="s">
        <v>267</v>
      </c>
      <c r="Y92" s="1">
        <v>3</v>
      </c>
      <c r="Z92" s="2">
        <v>0.36</v>
      </c>
      <c r="AB92" s="2">
        <v>0.7</v>
      </c>
      <c r="AD92" s="2">
        <v>0.37</v>
      </c>
      <c r="AE92" s="1">
        <v>4</v>
      </c>
    </row>
    <row r="93" spans="1:31" x14ac:dyDescent="0.25">
      <c r="A93" s="1">
        <v>3</v>
      </c>
      <c r="B93" s="1" t="s">
        <v>317</v>
      </c>
      <c r="D93" s="1" t="s">
        <v>94</v>
      </c>
      <c r="E93" s="1">
        <v>2</v>
      </c>
      <c r="F93" s="1">
        <v>1</v>
      </c>
      <c r="G93" s="1">
        <v>0</v>
      </c>
      <c r="H93" s="1">
        <v>2.6</v>
      </c>
      <c r="J93" s="2">
        <v>0.77</v>
      </c>
      <c r="L93" s="2">
        <v>0.6</v>
      </c>
      <c r="N93" s="2">
        <v>0.56999999999999995</v>
      </c>
      <c r="P93" s="1">
        <v>-3</v>
      </c>
      <c r="R93" s="2">
        <v>0.6</v>
      </c>
      <c r="T93" s="2">
        <v>0</v>
      </c>
      <c r="V93" s="2">
        <v>0.85</v>
      </c>
      <c r="X93" s="1" t="s">
        <v>318</v>
      </c>
      <c r="Z93" s="2">
        <v>0.24</v>
      </c>
      <c r="AB93" s="2">
        <v>0.81</v>
      </c>
      <c r="AD93" s="2">
        <v>0.28000000000000003</v>
      </c>
    </row>
    <row r="94" spans="1:31" x14ac:dyDescent="0.25">
      <c r="A94" s="1">
        <v>3</v>
      </c>
      <c r="B94" s="1" t="s">
        <v>319</v>
      </c>
      <c r="D94" s="1" t="s">
        <v>9</v>
      </c>
      <c r="E94" s="1">
        <v>2</v>
      </c>
      <c r="F94" s="1">
        <v>1</v>
      </c>
      <c r="G94" s="1">
        <v>0</v>
      </c>
      <c r="H94" s="1">
        <v>1.9</v>
      </c>
      <c r="J94" s="2">
        <v>0.81</v>
      </c>
      <c r="L94" s="2">
        <v>0.56000000000000005</v>
      </c>
      <c r="N94" s="2">
        <v>0.61</v>
      </c>
      <c r="P94" s="1">
        <v>5</v>
      </c>
      <c r="R94" s="2">
        <v>0.88</v>
      </c>
      <c r="T94" s="2">
        <v>0</v>
      </c>
      <c r="V94" s="2">
        <v>0.46</v>
      </c>
      <c r="X94" s="1" t="s">
        <v>320</v>
      </c>
      <c r="Y94" s="1">
        <v>3</v>
      </c>
      <c r="Z94" s="2">
        <v>0.11</v>
      </c>
      <c r="AB94" s="2">
        <v>0.87</v>
      </c>
      <c r="AD94" s="2">
        <v>0.32</v>
      </c>
    </row>
    <row r="95" spans="1:31" x14ac:dyDescent="0.25">
      <c r="A95" s="1">
        <v>3</v>
      </c>
      <c r="B95" s="1" t="s">
        <v>321</v>
      </c>
      <c r="D95" s="1" t="s">
        <v>102</v>
      </c>
      <c r="E95" s="1">
        <v>2</v>
      </c>
      <c r="F95" s="1">
        <v>0</v>
      </c>
      <c r="G95" s="1">
        <v>0</v>
      </c>
      <c r="H95" s="1">
        <v>2.2999999999999998</v>
      </c>
      <c r="J95" s="2">
        <v>0.8</v>
      </c>
      <c r="L95" s="2">
        <v>0.64</v>
      </c>
      <c r="N95" s="2">
        <v>0.63</v>
      </c>
      <c r="P95" s="1">
        <v>-1</v>
      </c>
      <c r="R95" s="2">
        <v>0.74</v>
      </c>
      <c r="T95" s="2">
        <v>0</v>
      </c>
      <c r="V95" s="2">
        <v>0.79</v>
      </c>
      <c r="X95" s="1" t="s">
        <v>322</v>
      </c>
      <c r="Z95" s="2">
        <v>0.38</v>
      </c>
      <c r="AB95" s="2">
        <v>0.81</v>
      </c>
      <c r="AD95" s="2">
        <v>0.48</v>
      </c>
    </row>
    <row r="96" spans="1:31" x14ac:dyDescent="0.25">
      <c r="A96" s="1">
        <v>3</v>
      </c>
      <c r="B96" s="1" t="s">
        <v>323</v>
      </c>
      <c r="D96" s="1" t="s">
        <v>26</v>
      </c>
      <c r="E96" s="1">
        <v>2</v>
      </c>
      <c r="F96" s="1">
        <v>0</v>
      </c>
      <c r="G96" s="1">
        <v>0</v>
      </c>
      <c r="H96" s="1">
        <v>2.4</v>
      </c>
      <c r="J96" s="2">
        <v>0.87</v>
      </c>
      <c r="L96" s="2">
        <v>0.6</v>
      </c>
      <c r="N96" s="2">
        <v>0.72</v>
      </c>
      <c r="P96" s="1">
        <v>12</v>
      </c>
      <c r="R96" s="2">
        <v>0.37</v>
      </c>
      <c r="T96" s="2">
        <v>0</v>
      </c>
      <c r="V96" s="2">
        <v>0.83</v>
      </c>
      <c r="X96" s="1" t="s">
        <v>324</v>
      </c>
      <c r="Y96" s="1">
        <v>3</v>
      </c>
      <c r="Z96" s="2">
        <v>0.22</v>
      </c>
      <c r="AB96" s="2">
        <v>0.67</v>
      </c>
      <c r="AD96" s="2">
        <v>0.34</v>
      </c>
    </row>
    <row r="97" spans="1:31" x14ac:dyDescent="0.25">
      <c r="A97" s="1">
        <v>3</v>
      </c>
      <c r="B97" s="1" t="s">
        <v>325</v>
      </c>
      <c r="D97" s="1" t="s">
        <v>326</v>
      </c>
      <c r="E97" s="1">
        <v>2</v>
      </c>
      <c r="F97" s="1">
        <v>1</v>
      </c>
      <c r="G97" s="1">
        <v>0</v>
      </c>
      <c r="H97" s="1">
        <v>2.2999999999999998</v>
      </c>
      <c r="J97" s="2">
        <v>0.85</v>
      </c>
      <c r="L97" s="2">
        <v>0.57999999999999996</v>
      </c>
      <c r="N97" s="2">
        <v>0.7</v>
      </c>
      <c r="P97" s="1">
        <v>12</v>
      </c>
      <c r="R97" s="2">
        <v>0.5</v>
      </c>
      <c r="T97" s="2">
        <v>0.03</v>
      </c>
      <c r="V97" s="2">
        <v>0.87</v>
      </c>
      <c r="X97" s="1" t="s">
        <v>327</v>
      </c>
      <c r="Z97" s="2">
        <v>0.16</v>
      </c>
      <c r="AB97" s="2">
        <v>0.73</v>
      </c>
      <c r="AD97" s="2">
        <v>0.32</v>
      </c>
    </row>
    <row r="98" spans="1:31" x14ac:dyDescent="0.25">
      <c r="A98" s="1">
        <v>3</v>
      </c>
      <c r="B98" s="1" t="s">
        <v>328</v>
      </c>
      <c r="D98" s="1" t="s">
        <v>329</v>
      </c>
      <c r="E98" s="1">
        <v>2</v>
      </c>
      <c r="F98" s="1">
        <v>1</v>
      </c>
      <c r="G98" s="1">
        <v>0</v>
      </c>
      <c r="H98" s="1">
        <v>2.2999999999999998</v>
      </c>
      <c r="J98" s="2">
        <v>0.67</v>
      </c>
      <c r="L98" s="2">
        <v>0.51</v>
      </c>
      <c r="N98" s="2">
        <v>0.54</v>
      </c>
      <c r="P98" s="1">
        <v>3</v>
      </c>
      <c r="R98" s="2">
        <v>0.87</v>
      </c>
      <c r="T98" s="2">
        <v>0</v>
      </c>
      <c r="V98" s="2">
        <v>0.93</v>
      </c>
      <c r="X98" s="1" t="s">
        <v>330</v>
      </c>
      <c r="Y98" s="1">
        <v>3</v>
      </c>
      <c r="Z98" s="2">
        <v>0.37</v>
      </c>
      <c r="AB98" s="2">
        <v>0.83</v>
      </c>
      <c r="AD98" s="2">
        <v>0.18</v>
      </c>
    </row>
    <row r="99" spans="1:31" x14ac:dyDescent="0.25">
      <c r="A99" s="1">
        <v>3</v>
      </c>
      <c r="B99" s="1" t="s">
        <v>245</v>
      </c>
      <c r="C99" s="1">
        <v>1</v>
      </c>
      <c r="D99" s="1" t="s">
        <v>331</v>
      </c>
      <c r="E99" s="1">
        <v>2</v>
      </c>
      <c r="F99" s="1">
        <v>0</v>
      </c>
      <c r="G99" s="1">
        <v>0</v>
      </c>
      <c r="H99" s="1">
        <v>3.2</v>
      </c>
      <c r="J99" s="2">
        <v>0.8</v>
      </c>
      <c r="K99" s="1">
        <v>4</v>
      </c>
      <c r="L99" s="2">
        <v>0.72</v>
      </c>
      <c r="N99" s="2">
        <v>0.54</v>
      </c>
      <c r="O99" s="1">
        <v>9</v>
      </c>
      <c r="P99" s="1">
        <v>-18</v>
      </c>
      <c r="R99" s="1" t="s">
        <v>176</v>
      </c>
      <c r="T99" s="1" t="s">
        <v>176</v>
      </c>
      <c r="V99" s="1" t="s">
        <v>176</v>
      </c>
      <c r="X99" s="1" t="s">
        <v>332</v>
      </c>
      <c r="Y99" s="1">
        <v>5</v>
      </c>
      <c r="Z99" s="1" t="s">
        <v>176</v>
      </c>
      <c r="AB99" s="2">
        <v>0.81</v>
      </c>
      <c r="AC99" s="1">
        <v>5</v>
      </c>
      <c r="AD99" s="1" t="s">
        <v>176</v>
      </c>
    </row>
    <row r="100" spans="1:31" x14ac:dyDescent="0.25">
      <c r="A100" s="1">
        <v>3</v>
      </c>
      <c r="B100" s="1" t="s">
        <v>333</v>
      </c>
      <c r="D100" s="1" t="s">
        <v>9</v>
      </c>
      <c r="E100" s="1">
        <v>2</v>
      </c>
      <c r="F100" s="1">
        <v>1</v>
      </c>
      <c r="G100" s="1">
        <v>0</v>
      </c>
      <c r="H100" s="1">
        <v>1.8</v>
      </c>
      <c r="J100" s="2">
        <v>0.85</v>
      </c>
      <c r="L100" s="2">
        <v>0.61</v>
      </c>
      <c r="N100" s="2">
        <v>0.8</v>
      </c>
      <c r="P100" s="1">
        <v>19</v>
      </c>
      <c r="R100" s="2">
        <v>0.56000000000000005</v>
      </c>
      <c r="T100" s="2">
        <v>0</v>
      </c>
      <c r="V100" s="2">
        <v>0.88</v>
      </c>
      <c r="X100" s="1" t="s">
        <v>334</v>
      </c>
      <c r="Z100" s="2">
        <v>0.26</v>
      </c>
      <c r="AB100" s="2">
        <v>0.84</v>
      </c>
      <c r="AD100" s="2">
        <v>0.33</v>
      </c>
    </row>
    <row r="101" spans="1:31" x14ac:dyDescent="0.25">
      <c r="A101" s="1">
        <v>3</v>
      </c>
      <c r="B101" s="1" t="s">
        <v>335</v>
      </c>
      <c r="D101" s="1" t="s">
        <v>9</v>
      </c>
      <c r="E101" s="1">
        <v>2</v>
      </c>
      <c r="F101" s="1">
        <v>1</v>
      </c>
      <c r="G101" s="1">
        <v>0</v>
      </c>
      <c r="H101" s="1">
        <v>2.6</v>
      </c>
      <c r="J101" s="2">
        <v>0.87</v>
      </c>
      <c r="L101" s="2">
        <v>0.66</v>
      </c>
      <c r="N101" s="2">
        <v>0.76</v>
      </c>
      <c r="P101" s="1">
        <v>10</v>
      </c>
      <c r="R101" s="2">
        <v>0.5</v>
      </c>
      <c r="T101" s="2">
        <v>0</v>
      </c>
      <c r="V101" s="2">
        <v>0.84</v>
      </c>
      <c r="X101" s="1" t="s">
        <v>263</v>
      </c>
      <c r="Y101" s="1">
        <v>2</v>
      </c>
      <c r="Z101" s="2">
        <v>0.27</v>
      </c>
      <c r="AB101" s="2">
        <v>0.75</v>
      </c>
      <c r="AD101" s="2">
        <v>0.28000000000000003</v>
      </c>
    </row>
    <row r="102" spans="1:31" x14ac:dyDescent="0.25">
      <c r="A102" s="1">
        <v>3</v>
      </c>
      <c r="B102" s="1" t="s">
        <v>336</v>
      </c>
      <c r="E102" s="1">
        <v>2</v>
      </c>
      <c r="F102" s="1">
        <v>0</v>
      </c>
      <c r="G102" s="1">
        <v>0</v>
      </c>
      <c r="H102" s="1">
        <v>2.5</v>
      </c>
      <c r="J102" s="2">
        <v>0.83</v>
      </c>
      <c r="L102" s="2">
        <v>0.75</v>
      </c>
      <c r="N102" s="2">
        <v>0.61</v>
      </c>
      <c r="P102" s="1">
        <v>-14</v>
      </c>
      <c r="R102" s="2">
        <v>0.53</v>
      </c>
      <c r="T102" s="2">
        <v>0.02</v>
      </c>
      <c r="V102" s="2">
        <v>0.74</v>
      </c>
      <c r="X102" s="1" t="s">
        <v>337</v>
      </c>
      <c r="Z102" s="2">
        <v>0.52</v>
      </c>
      <c r="AB102" s="2">
        <v>0.78</v>
      </c>
      <c r="AD102" s="2">
        <v>0.24</v>
      </c>
    </row>
    <row r="103" spans="1:31" x14ac:dyDescent="0.25">
      <c r="A103" s="1">
        <v>3</v>
      </c>
      <c r="B103" s="1" t="s">
        <v>338</v>
      </c>
      <c r="E103" s="1">
        <v>1</v>
      </c>
      <c r="F103" s="1">
        <v>0</v>
      </c>
      <c r="G103" s="1">
        <v>0</v>
      </c>
      <c r="H103" s="1">
        <v>2.4</v>
      </c>
      <c r="J103" s="2">
        <v>0.8</v>
      </c>
      <c r="K103" s="1">
        <v>9</v>
      </c>
      <c r="L103" s="2">
        <v>0.6</v>
      </c>
      <c r="N103" s="2">
        <v>0.49</v>
      </c>
      <c r="O103" s="1">
        <v>7</v>
      </c>
      <c r="P103" s="1">
        <v>-11</v>
      </c>
      <c r="R103" s="2">
        <v>0.69</v>
      </c>
      <c r="T103" s="2">
        <v>0.04</v>
      </c>
      <c r="V103" s="2">
        <v>1</v>
      </c>
      <c r="X103" s="1" t="s">
        <v>181</v>
      </c>
      <c r="Z103" s="2">
        <v>0.41</v>
      </c>
      <c r="AB103" s="2">
        <v>0.87</v>
      </c>
      <c r="AD103" s="2">
        <v>0.17</v>
      </c>
    </row>
    <row r="104" spans="1:31" x14ac:dyDescent="0.25">
      <c r="A104" s="1">
        <v>3</v>
      </c>
      <c r="B104" s="1" t="s">
        <v>339</v>
      </c>
      <c r="E104" s="1">
        <v>1</v>
      </c>
      <c r="F104" s="1">
        <v>0</v>
      </c>
      <c r="G104" s="1">
        <v>0</v>
      </c>
      <c r="H104" s="1">
        <v>2.8</v>
      </c>
      <c r="J104" s="2">
        <v>0.78</v>
      </c>
      <c r="L104" s="2">
        <v>0.53</v>
      </c>
      <c r="N104" s="2">
        <v>0.48</v>
      </c>
      <c r="P104" s="1">
        <v>-5</v>
      </c>
      <c r="R104" s="2">
        <v>0.56999999999999995</v>
      </c>
      <c r="T104" s="2">
        <v>0.01</v>
      </c>
      <c r="V104" s="2">
        <v>0.81</v>
      </c>
      <c r="X104" s="1" t="s">
        <v>340</v>
      </c>
      <c r="Z104" s="2">
        <v>0.25</v>
      </c>
      <c r="AB104" s="2">
        <v>0.64</v>
      </c>
      <c r="AD104" s="2">
        <v>0.1</v>
      </c>
    </row>
    <row r="105" spans="1:31" x14ac:dyDescent="0.25">
      <c r="A105" s="1">
        <v>3</v>
      </c>
      <c r="B105" s="1" t="s">
        <v>341</v>
      </c>
      <c r="D105" s="1" t="s">
        <v>190</v>
      </c>
      <c r="E105" s="1">
        <v>2</v>
      </c>
      <c r="F105" s="1">
        <v>0</v>
      </c>
      <c r="G105" s="1">
        <v>0</v>
      </c>
      <c r="H105" s="1">
        <v>2.6</v>
      </c>
      <c r="J105" s="2">
        <v>0.8</v>
      </c>
      <c r="L105" s="2">
        <v>0.65</v>
      </c>
      <c r="N105" s="2">
        <v>0.67</v>
      </c>
      <c r="P105" s="1">
        <v>2</v>
      </c>
      <c r="R105" s="2">
        <v>0.75</v>
      </c>
      <c r="T105" s="2">
        <v>0.01</v>
      </c>
      <c r="V105" s="2">
        <v>0.87</v>
      </c>
      <c r="X105" s="1" t="s">
        <v>342</v>
      </c>
      <c r="Z105" s="2">
        <v>0.32</v>
      </c>
      <c r="AB105" s="2">
        <v>0.88</v>
      </c>
      <c r="AD105" s="2">
        <v>0.32</v>
      </c>
    </row>
    <row r="106" spans="1:31" x14ac:dyDescent="0.25">
      <c r="A106" s="1">
        <v>3</v>
      </c>
      <c r="B106" s="1" t="s">
        <v>343</v>
      </c>
      <c r="D106" s="1" t="s">
        <v>159</v>
      </c>
      <c r="E106" s="1">
        <v>2</v>
      </c>
      <c r="F106" s="1">
        <v>0</v>
      </c>
      <c r="G106" s="1">
        <v>0</v>
      </c>
      <c r="H106" s="1">
        <v>2.5</v>
      </c>
      <c r="J106" s="2">
        <v>0.65</v>
      </c>
      <c r="L106" s="2">
        <v>0.64</v>
      </c>
      <c r="N106" s="2">
        <v>0.48</v>
      </c>
      <c r="P106" s="1">
        <v>-16</v>
      </c>
      <c r="R106" s="2">
        <v>0.87</v>
      </c>
      <c r="T106" s="2">
        <v>0</v>
      </c>
      <c r="V106" s="2">
        <v>0.87</v>
      </c>
      <c r="X106" s="1" t="s">
        <v>344</v>
      </c>
      <c r="Y106" s="1">
        <v>3</v>
      </c>
      <c r="Z106" s="2">
        <v>0.42</v>
      </c>
      <c r="AB106" s="2">
        <v>0.78</v>
      </c>
      <c r="AD106" s="2">
        <v>0.36</v>
      </c>
      <c r="AE106" s="1">
        <v>4</v>
      </c>
    </row>
    <row r="107" spans="1:31" x14ac:dyDescent="0.25">
      <c r="A107" s="1">
        <v>3</v>
      </c>
      <c r="B107" s="1" t="s">
        <v>345</v>
      </c>
      <c r="E107" s="1">
        <v>2</v>
      </c>
      <c r="F107" s="1">
        <v>0</v>
      </c>
      <c r="G107" s="1">
        <v>0</v>
      </c>
      <c r="H107" s="1">
        <v>2.5</v>
      </c>
      <c r="J107" s="2">
        <v>0.84</v>
      </c>
      <c r="L107" s="2">
        <v>0.7</v>
      </c>
      <c r="N107" s="2">
        <v>0.62</v>
      </c>
      <c r="P107" s="1">
        <v>-8</v>
      </c>
      <c r="R107" s="2">
        <v>0.68</v>
      </c>
      <c r="T107" s="2">
        <v>0</v>
      </c>
      <c r="V107" s="2">
        <v>0.81</v>
      </c>
      <c r="X107" s="1" t="s">
        <v>252</v>
      </c>
      <c r="Z107" s="2">
        <v>0.65</v>
      </c>
      <c r="AB107" s="2">
        <v>0.77</v>
      </c>
      <c r="AD107" s="2">
        <v>0.31</v>
      </c>
    </row>
    <row r="108" spans="1:31" x14ac:dyDescent="0.25">
      <c r="A108" s="1">
        <v>3</v>
      </c>
      <c r="B108" s="1" t="s">
        <v>346</v>
      </c>
      <c r="D108" s="1" t="s">
        <v>9</v>
      </c>
      <c r="E108" s="1">
        <v>2</v>
      </c>
      <c r="F108" s="1">
        <v>0</v>
      </c>
      <c r="G108" s="1">
        <v>0</v>
      </c>
      <c r="H108" s="1">
        <v>2.5</v>
      </c>
      <c r="J108" s="2">
        <v>0.87</v>
      </c>
      <c r="L108" s="2">
        <v>0.61</v>
      </c>
      <c r="N108" s="2">
        <v>0.78</v>
      </c>
      <c r="P108" s="1">
        <v>17</v>
      </c>
      <c r="R108" s="2">
        <v>0.6</v>
      </c>
      <c r="T108" s="4">
        <v>3.0000000000000001E-3</v>
      </c>
      <c r="V108" s="2">
        <v>0.87</v>
      </c>
      <c r="X108" s="1" t="s">
        <v>347</v>
      </c>
      <c r="Z108" s="2">
        <v>0.24</v>
      </c>
      <c r="AB108" s="2">
        <v>0.83</v>
      </c>
      <c r="AD108" s="2">
        <v>0.38</v>
      </c>
    </row>
    <row r="109" spans="1:31" x14ac:dyDescent="0.25">
      <c r="A109" s="1">
        <v>3</v>
      </c>
      <c r="B109" s="1" t="s">
        <v>346</v>
      </c>
      <c r="D109" s="1" t="s">
        <v>329</v>
      </c>
      <c r="E109" s="1">
        <v>2</v>
      </c>
      <c r="F109" s="1">
        <v>0</v>
      </c>
      <c r="G109" s="1">
        <v>0</v>
      </c>
      <c r="H109" s="1">
        <v>2.2999999999999998</v>
      </c>
      <c r="J109" s="2">
        <v>0.71</v>
      </c>
      <c r="L109" s="2">
        <v>0.67</v>
      </c>
      <c r="N109" s="2">
        <v>0.49</v>
      </c>
      <c r="P109" s="1">
        <v>-18</v>
      </c>
      <c r="R109" s="2">
        <v>0.71</v>
      </c>
      <c r="T109" s="4">
        <v>4.0000000000000001E-3</v>
      </c>
      <c r="V109" s="2">
        <v>0.82</v>
      </c>
      <c r="X109" s="1" t="s">
        <v>167</v>
      </c>
      <c r="Z109" s="2">
        <v>0.27</v>
      </c>
      <c r="AB109" s="2">
        <v>0.9</v>
      </c>
      <c r="AD109" s="2">
        <v>0.21</v>
      </c>
    </row>
    <row r="110" spans="1:31" x14ac:dyDescent="0.25">
      <c r="A110" s="1">
        <v>3</v>
      </c>
      <c r="B110" s="1" t="s">
        <v>348</v>
      </c>
      <c r="D110" s="1" t="s">
        <v>18</v>
      </c>
      <c r="E110" s="1">
        <v>2</v>
      </c>
      <c r="F110" s="1">
        <v>0</v>
      </c>
      <c r="G110" s="1">
        <v>0</v>
      </c>
      <c r="H110" s="1">
        <v>2.4</v>
      </c>
      <c r="J110" s="2">
        <v>0.83</v>
      </c>
      <c r="L110" s="2">
        <v>0.68</v>
      </c>
      <c r="N110" s="2">
        <v>0.7</v>
      </c>
      <c r="P110" s="1">
        <v>2</v>
      </c>
      <c r="R110" s="2">
        <v>0.64</v>
      </c>
      <c r="T110" s="2">
        <v>0.02</v>
      </c>
      <c r="V110" s="2">
        <v>0.81</v>
      </c>
      <c r="X110" s="1" t="s">
        <v>349</v>
      </c>
      <c r="Z110" s="2">
        <v>0.36</v>
      </c>
      <c r="AB110" s="2">
        <v>0.7</v>
      </c>
      <c r="AD110" s="2">
        <v>0.28999999999999998</v>
      </c>
    </row>
    <row r="111" spans="1:31" x14ac:dyDescent="0.25">
      <c r="A111" s="1">
        <v>3</v>
      </c>
      <c r="B111" s="1" t="s">
        <v>350</v>
      </c>
      <c r="D111" s="1" t="s">
        <v>18</v>
      </c>
      <c r="E111" s="1">
        <v>2</v>
      </c>
      <c r="F111" s="1">
        <v>0</v>
      </c>
      <c r="G111" s="1">
        <v>0</v>
      </c>
      <c r="H111" s="1">
        <v>2.8</v>
      </c>
      <c r="J111" s="2">
        <v>0.73</v>
      </c>
      <c r="L111" s="2">
        <v>0.56999999999999995</v>
      </c>
      <c r="N111" s="2">
        <v>0.51</v>
      </c>
      <c r="P111" s="1">
        <v>-6</v>
      </c>
      <c r="R111" s="2">
        <v>0.61</v>
      </c>
      <c r="T111" s="2">
        <v>0.02</v>
      </c>
      <c r="V111" s="2">
        <v>0.82</v>
      </c>
      <c r="X111" s="1" t="s">
        <v>351</v>
      </c>
      <c r="Z111" s="2">
        <v>0.28000000000000003</v>
      </c>
      <c r="AB111" s="2">
        <v>0.8</v>
      </c>
      <c r="AD111" s="2">
        <v>0.27</v>
      </c>
    </row>
    <row r="112" spans="1:31" x14ac:dyDescent="0.25">
      <c r="A112" s="1">
        <v>3</v>
      </c>
      <c r="B112" s="1" t="s">
        <v>352</v>
      </c>
      <c r="D112" s="1" t="s">
        <v>329</v>
      </c>
      <c r="E112" s="1">
        <v>2</v>
      </c>
      <c r="F112" s="1">
        <v>0</v>
      </c>
      <c r="G112" s="1">
        <v>0</v>
      </c>
      <c r="H112" s="1">
        <v>2.2999999999999998</v>
      </c>
      <c r="J112" s="2">
        <v>0.76</v>
      </c>
      <c r="L112" s="2">
        <v>0.66</v>
      </c>
      <c r="N112" s="2">
        <v>0.57999999999999996</v>
      </c>
      <c r="P112" s="1">
        <v>-8</v>
      </c>
      <c r="R112" s="2">
        <v>0.77</v>
      </c>
      <c r="T112" s="4">
        <v>5.0000000000000001E-3</v>
      </c>
      <c r="V112" s="2">
        <v>0.76</v>
      </c>
      <c r="X112" s="1" t="s">
        <v>181</v>
      </c>
      <c r="Z112" s="2">
        <v>0.27</v>
      </c>
      <c r="AB112" s="2">
        <v>0.87</v>
      </c>
      <c r="AD112" s="2">
        <v>0.24</v>
      </c>
    </row>
    <row r="113" spans="1:30" x14ac:dyDescent="0.25">
      <c r="A113" s="1">
        <v>4</v>
      </c>
      <c r="B113" s="1" t="s">
        <v>353</v>
      </c>
      <c r="D113" s="1" t="s">
        <v>354</v>
      </c>
      <c r="E113" s="1">
        <v>2</v>
      </c>
      <c r="F113" s="1">
        <v>1</v>
      </c>
      <c r="G113" s="1">
        <v>0</v>
      </c>
      <c r="H113" s="1">
        <v>2.2000000000000002</v>
      </c>
      <c r="J113" s="2">
        <v>0.67</v>
      </c>
      <c r="K113" s="1">
        <v>9</v>
      </c>
      <c r="L113" s="2">
        <v>0.67</v>
      </c>
      <c r="N113" s="2">
        <v>0.47</v>
      </c>
      <c r="P113" s="1">
        <v>-20</v>
      </c>
      <c r="R113" s="2">
        <v>0.73</v>
      </c>
      <c r="T113" s="2">
        <v>0.01</v>
      </c>
      <c r="V113" s="2">
        <v>0.88</v>
      </c>
      <c r="X113" s="1" t="s">
        <v>167</v>
      </c>
      <c r="Z113" s="2">
        <v>0.31</v>
      </c>
      <c r="AB113" s="2">
        <v>0.97</v>
      </c>
      <c r="AD113" s="2">
        <v>0.16</v>
      </c>
    </row>
    <row r="114" spans="1:30" x14ac:dyDescent="0.25">
      <c r="A114" s="1">
        <v>4</v>
      </c>
      <c r="B114" s="1" t="s">
        <v>355</v>
      </c>
      <c r="E114" s="1">
        <v>2</v>
      </c>
      <c r="F114" s="1">
        <v>1</v>
      </c>
      <c r="G114" s="1">
        <v>1</v>
      </c>
      <c r="H114" s="1">
        <v>1.5</v>
      </c>
      <c r="J114" s="2">
        <v>0.37</v>
      </c>
      <c r="K114" s="1">
        <v>9</v>
      </c>
      <c r="L114" s="1" t="s">
        <v>176</v>
      </c>
      <c r="N114" s="1" t="s">
        <v>176</v>
      </c>
      <c r="P114" s="1" t="s">
        <v>176</v>
      </c>
      <c r="R114" s="1" t="s">
        <v>176</v>
      </c>
      <c r="T114" s="1" t="s">
        <v>176</v>
      </c>
      <c r="V114" s="1" t="s">
        <v>176</v>
      </c>
      <c r="X114" s="1" t="s">
        <v>176</v>
      </c>
      <c r="Y114" s="1">
        <v>2</v>
      </c>
      <c r="Z114" s="1" t="s">
        <v>176</v>
      </c>
      <c r="AB114" s="2">
        <v>0.78</v>
      </c>
      <c r="AD114" s="2">
        <v>0.04</v>
      </c>
    </row>
    <row r="115" spans="1:30" x14ac:dyDescent="0.25">
      <c r="A115" s="1">
        <v>4</v>
      </c>
      <c r="B115" s="1" t="s">
        <v>356</v>
      </c>
      <c r="D115" s="1" t="s">
        <v>102</v>
      </c>
      <c r="E115" s="1">
        <v>2</v>
      </c>
      <c r="F115" s="1">
        <v>1</v>
      </c>
      <c r="G115" s="1">
        <v>0</v>
      </c>
      <c r="H115" s="1">
        <v>1.6</v>
      </c>
      <c r="J115" s="2">
        <v>0.55000000000000004</v>
      </c>
      <c r="L115" s="2">
        <v>0.17</v>
      </c>
      <c r="N115" s="2">
        <v>0.12</v>
      </c>
      <c r="O115" s="1">
        <v>10</v>
      </c>
      <c r="P115" s="1">
        <v>-5</v>
      </c>
      <c r="R115" s="2">
        <v>0.65</v>
      </c>
      <c r="T115" s="2">
        <v>0.01</v>
      </c>
      <c r="V115" s="2">
        <v>0.88</v>
      </c>
      <c r="X115" s="1">
        <v>689</v>
      </c>
      <c r="Y115" s="1">
        <v>2</v>
      </c>
      <c r="Z115" s="2">
        <v>0.03</v>
      </c>
      <c r="AB115" s="2">
        <v>0.51</v>
      </c>
      <c r="AD115" s="2">
        <v>0.08</v>
      </c>
    </row>
    <row r="116" spans="1:30" x14ac:dyDescent="0.25">
      <c r="A116" s="1">
        <v>4</v>
      </c>
      <c r="B116" s="1" t="s">
        <v>357</v>
      </c>
      <c r="D116" s="1" t="s">
        <v>102</v>
      </c>
      <c r="E116" s="1">
        <v>2</v>
      </c>
      <c r="F116" s="1">
        <v>1</v>
      </c>
      <c r="G116" s="1">
        <v>0</v>
      </c>
      <c r="H116" s="1">
        <v>1.9</v>
      </c>
      <c r="J116" s="2">
        <v>0.73</v>
      </c>
      <c r="L116" s="2">
        <v>0.35</v>
      </c>
      <c r="N116" s="2">
        <v>0.33</v>
      </c>
      <c r="P116" s="1">
        <v>-2</v>
      </c>
      <c r="R116" s="2">
        <v>0.69</v>
      </c>
      <c r="T116" s="2">
        <v>0.01</v>
      </c>
      <c r="V116" s="2">
        <v>0.95</v>
      </c>
      <c r="X116" s="1">
        <v>820</v>
      </c>
      <c r="Y116" s="1">
        <v>5</v>
      </c>
      <c r="Z116" s="1" t="s">
        <v>176</v>
      </c>
      <c r="AB116" s="2">
        <v>0.61</v>
      </c>
      <c r="AD116" s="2">
        <v>0.13</v>
      </c>
    </row>
    <row r="117" spans="1:30" x14ac:dyDescent="0.25">
      <c r="A117" s="1">
        <v>4</v>
      </c>
      <c r="B117" s="1" t="s">
        <v>358</v>
      </c>
      <c r="D117" s="1" t="s">
        <v>15</v>
      </c>
      <c r="E117" s="1">
        <v>2</v>
      </c>
      <c r="F117" s="1">
        <v>1</v>
      </c>
      <c r="G117" s="1">
        <v>0</v>
      </c>
      <c r="H117" s="1">
        <v>1.8</v>
      </c>
      <c r="J117" s="2">
        <v>0.5</v>
      </c>
      <c r="L117" s="2">
        <v>0.4</v>
      </c>
      <c r="N117" s="2">
        <v>0.19</v>
      </c>
      <c r="P117" s="1">
        <v>-21</v>
      </c>
      <c r="R117" s="2">
        <v>0.69</v>
      </c>
      <c r="T117" s="2">
        <v>0.01</v>
      </c>
      <c r="V117" s="2">
        <v>0.75</v>
      </c>
      <c r="X117" s="1" t="s">
        <v>359</v>
      </c>
      <c r="Z117" s="2">
        <v>0.12</v>
      </c>
      <c r="AB117" s="2">
        <v>0.62</v>
      </c>
      <c r="AD117" s="2">
        <v>0.13</v>
      </c>
    </row>
    <row r="118" spans="1:30" x14ac:dyDescent="0.25">
      <c r="A118" s="1">
        <v>4</v>
      </c>
      <c r="B118" s="1" t="s">
        <v>360</v>
      </c>
      <c r="D118" s="1" t="s">
        <v>169</v>
      </c>
      <c r="E118" s="1">
        <v>2</v>
      </c>
      <c r="F118" s="1">
        <v>1</v>
      </c>
      <c r="G118" s="1">
        <v>0</v>
      </c>
      <c r="H118" s="1">
        <v>1.8</v>
      </c>
      <c r="J118" s="2">
        <v>0.59</v>
      </c>
      <c r="L118" s="2">
        <v>0.51</v>
      </c>
      <c r="N118" s="2">
        <v>0.39</v>
      </c>
      <c r="P118" s="1">
        <v>-12</v>
      </c>
      <c r="R118" s="2">
        <v>0.68</v>
      </c>
      <c r="T118" s="2">
        <v>0.02</v>
      </c>
      <c r="V118" s="2">
        <v>0.8</v>
      </c>
      <c r="X118" s="1" t="s">
        <v>361</v>
      </c>
      <c r="Z118" s="2">
        <v>0.16</v>
      </c>
      <c r="AB118" s="2">
        <v>0.72</v>
      </c>
      <c r="AD118" s="2">
        <v>0.41</v>
      </c>
    </row>
    <row r="119" spans="1:30" x14ac:dyDescent="0.25">
      <c r="A119" s="1">
        <v>4</v>
      </c>
      <c r="B119" s="1" t="s">
        <v>362</v>
      </c>
      <c r="D119" s="1" t="s">
        <v>94</v>
      </c>
      <c r="E119" s="1">
        <v>2</v>
      </c>
      <c r="F119" s="1">
        <v>1</v>
      </c>
      <c r="G119" s="1">
        <v>0</v>
      </c>
      <c r="H119" s="1">
        <v>2.1</v>
      </c>
      <c r="J119" s="2">
        <v>0.78</v>
      </c>
      <c r="L119" s="2">
        <v>0.52</v>
      </c>
      <c r="N119" s="2">
        <v>0.56999999999999995</v>
      </c>
      <c r="P119" s="1">
        <v>5</v>
      </c>
      <c r="R119" s="2">
        <v>0.55000000000000004</v>
      </c>
      <c r="T119" s="2">
        <v>0.02</v>
      </c>
      <c r="V119" s="2">
        <v>0.94</v>
      </c>
      <c r="X119" s="1" t="s">
        <v>363</v>
      </c>
      <c r="Z119" s="2">
        <v>0.25</v>
      </c>
      <c r="AB119" s="2">
        <v>0.92</v>
      </c>
      <c r="AD119" s="2">
        <v>0.23</v>
      </c>
    </row>
    <row r="120" spans="1:30" x14ac:dyDescent="0.25">
      <c r="A120" s="1">
        <v>4</v>
      </c>
      <c r="B120" s="1" t="s">
        <v>364</v>
      </c>
      <c r="C120" s="1">
        <v>1</v>
      </c>
      <c r="D120" s="1" t="s">
        <v>105</v>
      </c>
      <c r="E120" s="1">
        <v>2</v>
      </c>
      <c r="F120" s="1">
        <v>1</v>
      </c>
      <c r="G120" s="1">
        <v>1</v>
      </c>
      <c r="H120" s="1">
        <v>1.9</v>
      </c>
      <c r="J120" s="1" t="s">
        <v>176</v>
      </c>
      <c r="L120" s="1" t="s">
        <v>176</v>
      </c>
      <c r="N120" s="1" t="s">
        <v>176</v>
      </c>
      <c r="P120" s="1" t="s">
        <v>176</v>
      </c>
      <c r="R120" s="1" t="s">
        <v>176</v>
      </c>
      <c r="T120" s="1" t="s">
        <v>176</v>
      </c>
      <c r="V120" s="1" t="s">
        <v>176</v>
      </c>
      <c r="X120" s="1" t="s">
        <v>176</v>
      </c>
      <c r="Z120" s="1" t="s">
        <v>176</v>
      </c>
      <c r="AB120" s="2">
        <v>0.94</v>
      </c>
      <c r="AC120" s="1">
        <v>5</v>
      </c>
      <c r="AD120" s="1" t="s">
        <v>176</v>
      </c>
    </row>
    <row r="121" spans="1:30" x14ac:dyDescent="0.25">
      <c r="A121" s="1">
        <v>4</v>
      </c>
      <c r="B121" s="1" t="s">
        <v>365</v>
      </c>
      <c r="D121" s="1" t="s">
        <v>94</v>
      </c>
      <c r="E121" s="1">
        <v>2</v>
      </c>
      <c r="F121" s="1">
        <v>0</v>
      </c>
      <c r="G121" s="1">
        <v>0</v>
      </c>
      <c r="H121" s="1">
        <v>1.6</v>
      </c>
      <c r="J121" s="2">
        <v>0.82</v>
      </c>
      <c r="L121" s="2">
        <v>0.72</v>
      </c>
      <c r="N121" s="2">
        <v>0.69</v>
      </c>
      <c r="P121" s="1">
        <v>-3</v>
      </c>
      <c r="R121" s="2">
        <v>0.56000000000000005</v>
      </c>
      <c r="T121" s="2">
        <v>0</v>
      </c>
      <c r="V121" s="2">
        <v>0.79</v>
      </c>
      <c r="X121" s="1" t="s">
        <v>366</v>
      </c>
      <c r="Z121" s="2">
        <v>0.18</v>
      </c>
      <c r="AA121" s="1">
        <v>6</v>
      </c>
      <c r="AB121" s="2">
        <v>0.77</v>
      </c>
      <c r="AD121" s="2">
        <v>0.36</v>
      </c>
    </row>
    <row r="122" spans="1:30" x14ac:dyDescent="0.25">
      <c r="A122" s="1">
        <v>4</v>
      </c>
      <c r="B122" s="1" t="s">
        <v>367</v>
      </c>
      <c r="D122" s="1" t="s">
        <v>18</v>
      </c>
      <c r="E122" s="1">
        <v>2</v>
      </c>
      <c r="F122" s="1">
        <v>1</v>
      </c>
      <c r="G122" s="1">
        <v>0</v>
      </c>
      <c r="H122" s="1">
        <v>1.2</v>
      </c>
      <c r="J122" s="2">
        <v>0.78</v>
      </c>
      <c r="K122" s="1">
        <v>9</v>
      </c>
      <c r="L122" s="2">
        <v>0.5</v>
      </c>
      <c r="N122" s="2">
        <v>0.4</v>
      </c>
      <c r="O122" s="1">
        <v>9</v>
      </c>
      <c r="P122" s="1">
        <v>-10</v>
      </c>
      <c r="R122" s="1" t="s">
        <v>176</v>
      </c>
      <c r="T122" s="1" t="s">
        <v>176</v>
      </c>
      <c r="V122" s="2">
        <v>0.69</v>
      </c>
      <c r="X122" s="1">
        <v>1005</v>
      </c>
      <c r="Z122" s="2">
        <v>0.15</v>
      </c>
      <c r="AB122" s="2">
        <v>0.82</v>
      </c>
      <c r="AC122" s="1">
        <v>5</v>
      </c>
      <c r="AD122" s="2">
        <v>0.05</v>
      </c>
    </row>
    <row r="123" spans="1:30" x14ac:dyDescent="0.25">
      <c r="A123" s="1">
        <v>4</v>
      </c>
      <c r="B123" s="1" t="s">
        <v>368</v>
      </c>
      <c r="D123" s="1" t="s">
        <v>94</v>
      </c>
      <c r="E123" s="1">
        <v>1</v>
      </c>
      <c r="F123" s="1">
        <v>1</v>
      </c>
      <c r="G123" s="1">
        <v>0</v>
      </c>
      <c r="H123" s="1">
        <v>2.1</v>
      </c>
      <c r="J123" s="2">
        <v>0.7</v>
      </c>
      <c r="L123" s="2">
        <v>0.3</v>
      </c>
      <c r="N123" s="2">
        <v>0.3</v>
      </c>
      <c r="P123" s="1" t="s">
        <v>58</v>
      </c>
      <c r="R123" s="2">
        <v>0.36</v>
      </c>
      <c r="T123" s="2">
        <v>0.05</v>
      </c>
      <c r="V123" s="2">
        <v>0.81</v>
      </c>
      <c r="X123" s="1" t="s">
        <v>369</v>
      </c>
      <c r="Z123" s="2">
        <v>0.14000000000000001</v>
      </c>
      <c r="AB123" s="2">
        <v>0.59</v>
      </c>
      <c r="AD123" s="2">
        <v>0.14000000000000001</v>
      </c>
    </row>
    <row r="124" spans="1:30" x14ac:dyDescent="0.25">
      <c r="A124" s="1">
        <v>4</v>
      </c>
      <c r="B124" s="1" t="s">
        <v>370</v>
      </c>
      <c r="D124" s="1" t="s">
        <v>21</v>
      </c>
      <c r="E124" s="1">
        <v>1</v>
      </c>
      <c r="F124" s="1">
        <v>1</v>
      </c>
      <c r="G124" s="1">
        <v>0</v>
      </c>
      <c r="H124" s="1">
        <v>2</v>
      </c>
      <c r="J124" s="2">
        <v>0.65</v>
      </c>
      <c r="L124" s="2">
        <v>0.34</v>
      </c>
      <c r="N124" s="2">
        <v>0.32</v>
      </c>
      <c r="P124" s="1">
        <v>-2</v>
      </c>
      <c r="R124" s="2">
        <v>0.47</v>
      </c>
      <c r="T124" s="2">
        <v>0.03</v>
      </c>
      <c r="V124" s="2">
        <v>0.82</v>
      </c>
      <c r="X124" s="1" t="s">
        <v>371</v>
      </c>
      <c r="Z124" s="2">
        <v>0.14000000000000001</v>
      </c>
      <c r="AB124" s="2">
        <v>0.72</v>
      </c>
      <c r="AD124" s="2">
        <v>7.0000000000000007E-2</v>
      </c>
    </row>
    <row r="125" spans="1:30" x14ac:dyDescent="0.25">
      <c r="A125" s="1">
        <v>4</v>
      </c>
      <c r="B125" s="1" t="s">
        <v>372</v>
      </c>
      <c r="D125" s="1" t="s">
        <v>94</v>
      </c>
      <c r="E125" s="1">
        <v>2</v>
      </c>
      <c r="F125" s="1">
        <v>1</v>
      </c>
      <c r="G125" s="1">
        <v>0</v>
      </c>
      <c r="H125" s="1">
        <v>2.1</v>
      </c>
      <c r="J125" s="2">
        <v>0.76</v>
      </c>
      <c r="L125" s="2">
        <v>0.56999999999999995</v>
      </c>
      <c r="N125" s="2">
        <v>0.57999999999999996</v>
      </c>
      <c r="P125" s="1">
        <v>1</v>
      </c>
      <c r="R125" s="2">
        <v>0.54</v>
      </c>
      <c r="T125" s="2">
        <v>0.03</v>
      </c>
      <c r="V125" s="2">
        <v>0.88</v>
      </c>
      <c r="X125" s="1" t="s">
        <v>373</v>
      </c>
      <c r="Z125" s="2">
        <v>0.28999999999999998</v>
      </c>
      <c r="AB125" s="2">
        <v>0.83</v>
      </c>
      <c r="AD125" s="2">
        <v>0.34</v>
      </c>
    </row>
    <row r="126" spans="1:30" x14ac:dyDescent="0.25">
      <c r="A126" s="1">
        <v>4</v>
      </c>
      <c r="B126" s="1" t="s">
        <v>374</v>
      </c>
      <c r="D126" s="1" t="s">
        <v>375</v>
      </c>
      <c r="E126" s="1">
        <v>1</v>
      </c>
      <c r="F126" s="1">
        <v>1</v>
      </c>
      <c r="G126" s="1">
        <v>0</v>
      </c>
      <c r="H126" s="1">
        <v>2.1</v>
      </c>
      <c r="J126" s="2">
        <v>0.56999999999999995</v>
      </c>
      <c r="L126" s="2">
        <v>0.36</v>
      </c>
      <c r="N126" s="2">
        <v>0.34</v>
      </c>
      <c r="P126" s="1">
        <v>-2</v>
      </c>
      <c r="R126" s="2">
        <v>0.52</v>
      </c>
      <c r="T126" s="2">
        <v>0.05</v>
      </c>
      <c r="V126" s="2">
        <v>0.84</v>
      </c>
      <c r="X126" s="1" t="s">
        <v>376</v>
      </c>
      <c r="Z126" s="2">
        <v>0.08</v>
      </c>
      <c r="AB126" s="2">
        <v>0.88</v>
      </c>
      <c r="AD126" s="2">
        <v>0.12</v>
      </c>
    </row>
    <row r="127" spans="1:30" x14ac:dyDescent="0.25">
      <c r="A127" s="1">
        <v>4</v>
      </c>
      <c r="B127" s="1" t="s">
        <v>377</v>
      </c>
      <c r="D127" s="1" t="s">
        <v>326</v>
      </c>
      <c r="E127" s="1">
        <v>2</v>
      </c>
      <c r="F127" s="1">
        <v>1</v>
      </c>
      <c r="G127" s="1">
        <v>0</v>
      </c>
      <c r="H127" s="1">
        <v>1.9</v>
      </c>
      <c r="J127" s="2">
        <v>0.65</v>
      </c>
      <c r="L127" s="2">
        <v>0.44</v>
      </c>
      <c r="N127" s="2">
        <v>0.37</v>
      </c>
      <c r="P127" s="1">
        <v>-7</v>
      </c>
      <c r="R127" s="2">
        <v>0.71</v>
      </c>
      <c r="T127" s="2">
        <v>0.01</v>
      </c>
      <c r="V127" s="2">
        <v>0.73</v>
      </c>
      <c r="X127" s="1" t="s">
        <v>378</v>
      </c>
      <c r="Z127" s="2">
        <v>0.05</v>
      </c>
      <c r="AA127" s="1">
        <v>6</v>
      </c>
      <c r="AB127" s="2">
        <v>0.75</v>
      </c>
      <c r="AD127" s="1" t="s">
        <v>176</v>
      </c>
    </row>
    <row r="128" spans="1:30" x14ac:dyDescent="0.25">
      <c r="A128" s="1">
        <v>4</v>
      </c>
      <c r="B128" s="1" t="s">
        <v>379</v>
      </c>
      <c r="D128" s="1" t="s">
        <v>102</v>
      </c>
      <c r="E128" s="1">
        <v>2</v>
      </c>
      <c r="F128" s="1">
        <v>1</v>
      </c>
      <c r="G128" s="1">
        <v>0</v>
      </c>
      <c r="H128" s="1">
        <v>2.2000000000000002</v>
      </c>
      <c r="J128" s="2">
        <v>0.6</v>
      </c>
      <c r="L128" s="2">
        <v>0.47</v>
      </c>
      <c r="N128" s="2">
        <v>0.45</v>
      </c>
      <c r="P128" s="1">
        <v>-2</v>
      </c>
      <c r="R128" s="2">
        <v>0.68</v>
      </c>
      <c r="T128" s="2">
        <v>0</v>
      </c>
      <c r="V128" s="2">
        <v>0.75</v>
      </c>
      <c r="X128" s="1" t="s">
        <v>380</v>
      </c>
      <c r="Z128" s="2">
        <v>0.06</v>
      </c>
      <c r="AB128" s="2">
        <v>0.75</v>
      </c>
      <c r="AD128" s="2">
        <v>0.15</v>
      </c>
    </row>
    <row r="129" spans="1:31" x14ac:dyDescent="0.25">
      <c r="A129" s="1">
        <v>4</v>
      </c>
      <c r="B129" s="1" t="s">
        <v>381</v>
      </c>
      <c r="D129" s="1" t="s">
        <v>382</v>
      </c>
      <c r="E129" s="1">
        <v>2</v>
      </c>
      <c r="F129" s="1">
        <v>0</v>
      </c>
      <c r="G129" s="1">
        <v>0</v>
      </c>
      <c r="H129" s="1">
        <v>2.2000000000000002</v>
      </c>
      <c r="J129" s="2">
        <v>0.77</v>
      </c>
      <c r="L129" s="2">
        <v>0.6</v>
      </c>
      <c r="N129" s="2">
        <v>0.56999999999999995</v>
      </c>
      <c r="P129" s="1">
        <v>-3</v>
      </c>
      <c r="R129" s="2">
        <v>0.65</v>
      </c>
      <c r="T129" s="2">
        <v>0</v>
      </c>
      <c r="V129" s="2">
        <v>0.85</v>
      </c>
      <c r="X129" s="1" t="s">
        <v>285</v>
      </c>
      <c r="Z129" s="2">
        <v>0.21</v>
      </c>
      <c r="AB129" s="2">
        <v>0.87</v>
      </c>
      <c r="AD129" s="2">
        <v>0.18</v>
      </c>
    </row>
    <row r="130" spans="1:31" x14ac:dyDescent="0.25">
      <c r="A130" s="1">
        <v>4</v>
      </c>
      <c r="B130" s="1" t="s">
        <v>383</v>
      </c>
      <c r="D130" s="1" t="s">
        <v>179</v>
      </c>
      <c r="E130" s="1">
        <v>2</v>
      </c>
      <c r="F130" s="1">
        <v>0</v>
      </c>
      <c r="G130" s="1">
        <v>0</v>
      </c>
      <c r="H130" s="1">
        <v>2.2000000000000002</v>
      </c>
      <c r="J130" s="2">
        <v>0.73</v>
      </c>
      <c r="L130" s="2">
        <v>0.56999999999999995</v>
      </c>
      <c r="N130" s="2">
        <v>0.48</v>
      </c>
      <c r="P130" s="1">
        <v>-9</v>
      </c>
      <c r="R130" s="2">
        <v>0.74</v>
      </c>
      <c r="T130" s="2">
        <v>0</v>
      </c>
      <c r="V130" s="2">
        <v>0.85</v>
      </c>
      <c r="X130" s="1" t="s">
        <v>285</v>
      </c>
      <c r="Z130" s="2">
        <v>0.31</v>
      </c>
      <c r="AB130" s="2">
        <v>0.73</v>
      </c>
      <c r="AD130" s="2">
        <v>0.26</v>
      </c>
    </row>
    <row r="131" spans="1:31" x14ac:dyDescent="0.25">
      <c r="A131" s="1">
        <v>4</v>
      </c>
      <c r="B131" s="1" t="s">
        <v>384</v>
      </c>
      <c r="D131" s="1" t="s">
        <v>179</v>
      </c>
      <c r="E131" s="1">
        <v>2</v>
      </c>
      <c r="F131" s="1">
        <v>0</v>
      </c>
      <c r="G131" s="1">
        <v>0</v>
      </c>
      <c r="H131" s="1">
        <v>1.8</v>
      </c>
      <c r="J131" s="2">
        <v>0.64</v>
      </c>
      <c r="L131" s="2">
        <v>0.53</v>
      </c>
      <c r="N131" s="2">
        <v>0.35</v>
      </c>
      <c r="P131" s="1">
        <v>-18</v>
      </c>
      <c r="R131" s="2">
        <v>0.89</v>
      </c>
      <c r="T131" s="2">
        <v>0</v>
      </c>
      <c r="V131" s="2">
        <v>0.93</v>
      </c>
      <c r="X131" s="1" t="s">
        <v>385</v>
      </c>
      <c r="Z131" s="2">
        <v>0.31</v>
      </c>
      <c r="AB131" s="2">
        <v>0.81</v>
      </c>
      <c r="AD131" s="2">
        <v>0.38</v>
      </c>
    </row>
    <row r="132" spans="1:31" x14ac:dyDescent="0.25">
      <c r="A132" s="1">
        <v>4</v>
      </c>
      <c r="B132" s="1" t="s">
        <v>386</v>
      </c>
      <c r="D132" s="1" t="s">
        <v>15</v>
      </c>
      <c r="E132" s="1">
        <v>2</v>
      </c>
      <c r="F132" s="1">
        <v>1</v>
      </c>
      <c r="G132" s="1">
        <v>0</v>
      </c>
      <c r="H132" s="1">
        <v>2.1</v>
      </c>
      <c r="J132" s="2">
        <v>0.73</v>
      </c>
      <c r="L132" s="2">
        <v>0.64</v>
      </c>
      <c r="N132" s="2">
        <v>0.46</v>
      </c>
      <c r="P132" s="1">
        <v>-18</v>
      </c>
      <c r="R132" s="2">
        <v>0.79</v>
      </c>
      <c r="T132" s="4">
        <v>4.0000000000000001E-3</v>
      </c>
      <c r="V132" s="2">
        <v>0.79</v>
      </c>
      <c r="X132" s="1" t="s">
        <v>387</v>
      </c>
      <c r="Z132" s="2">
        <v>0.28000000000000003</v>
      </c>
      <c r="AB132" s="2">
        <v>0.64</v>
      </c>
      <c r="AD132" s="2">
        <v>0.15</v>
      </c>
    </row>
    <row r="133" spans="1:31" x14ac:dyDescent="0.25">
      <c r="A133" s="1">
        <v>4</v>
      </c>
      <c r="B133" s="1" t="s">
        <v>388</v>
      </c>
      <c r="D133" s="1" t="s">
        <v>15</v>
      </c>
      <c r="E133" s="1">
        <v>2</v>
      </c>
      <c r="F133" s="1">
        <v>1</v>
      </c>
      <c r="G133" s="1">
        <v>0</v>
      </c>
      <c r="H133" s="1">
        <v>1.6</v>
      </c>
      <c r="J133" s="2">
        <v>0.72</v>
      </c>
      <c r="L133" s="2">
        <v>0.3</v>
      </c>
      <c r="N133" s="2">
        <v>0.67</v>
      </c>
      <c r="P133" s="1">
        <v>37</v>
      </c>
      <c r="R133" s="2">
        <v>0.6</v>
      </c>
      <c r="T133" s="2">
        <v>0.02</v>
      </c>
      <c r="V133" s="2">
        <v>1</v>
      </c>
      <c r="X133" s="1" t="s">
        <v>389</v>
      </c>
      <c r="Z133" s="2">
        <v>0.27</v>
      </c>
      <c r="AB133" s="2">
        <v>0.55000000000000004</v>
      </c>
      <c r="AD133" s="2">
        <v>0.15</v>
      </c>
    </row>
    <row r="134" spans="1:31" x14ac:dyDescent="0.25">
      <c r="A134" s="1">
        <v>4</v>
      </c>
      <c r="B134" s="1" t="s">
        <v>390</v>
      </c>
      <c r="D134" s="1" t="s">
        <v>102</v>
      </c>
      <c r="E134" s="1">
        <v>2</v>
      </c>
      <c r="F134" s="1">
        <v>1</v>
      </c>
      <c r="G134" s="1">
        <v>0</v>
      </c>
      <c r="H134" s="1">
        <v>1.8</v>
      </c>
      <c r="J134" s="2">
        <v>0.72</v>
      </c>
      <c r="L134" s="2">
        <v>0.63</v>
      </c>
      <c r="N134" s="2">
        <v>0.34</v>
      </c>
      <c r="P134" s="1">
        <v>-29</v>
      </c>
      <c r="R134" s="2">
        <v>0.75</v>
      </c>
      <c r="T134" s="2">
        <v>0.01</v>
      </c>
      <c r="V134" s="2">
        <v>0.87</v>
      </c>
      <c r="X134" s="1" t="s">
        <v>391</v>
      </c>
      <c r="Z134" s="2">
        <v>0.09</v>
      </c>
      <c r="AB134" s="2">
        <v>0.9</v>
      </c>
      <c r="AD134" s="2">
        <v>0.1</v>
      </c>
    </row>
    <row r="135" spans="1:31" x14ac:dyDescent="0.25">
      <c r="A135" s="1">
        <v>4</v>
      </c>
      <c r="B135" s="1" t="s">
        <v>392</v>
      </c>
      <c r="D135" s="1" t="s">
        <v>29</v>
      </c>
      <c r="E135" s="1">
        <v>2</v>
      </c>
      <c r="F135" s="1">
        <v>1</v>
      </c>
      <c r="G135" s="1">
        <v>0</v>
      </c>
      <c r="H135" s="1">
        <v>1.6</v>
      </c>
      <c r="J135" s="2">
        <v>0.53</v>
      </c>
      <c r="K135" s="1">
        <v>9</v>
      </c>
      <c r="L135" s="2">
        <v>0.38</v>
      </c>
      <c r="N135" s="2">
        <v>0.2</v>
      </c>
      <c r="P135" s="1">
        <v>-18</v>
      </c>
      <c r="R135" s="2">
        <v>0.62</v>
      </c>
      <c r="T135" s="2">
        <v>0.01</v>
      </c>
      <c r="V135" s="2">
        <v>0.84</v>
      </c>
      <c r="X135" s="1" t="s">
        <v>393</v>
      </c>
      <c r="Y135" s="1">
        <v>2</v>
      </c>
      <c r="Z135" s="2">
        <v>0.11</v>
      </c>
      <c r="AB135" s="2">
        <v>0.76</v>
      </c>
      <c r="AD135" s="2">
        <v>0.18</v>
      </c>
    </row>
    <row r="136" spans="1:31" x14ac:dyDescent="0.25">
      <c r="A136" s="1">
        <v>4</v>
      </c>
      <c r="B136" s="1" t="s">
        <v>394</v>
      </c>
      <c r="D136" s="1" t="s">
        <v>26</v>
      </c>
      <c r="E136" s="1">
        <v>2</v>
      </c>
      <c r="F136" s="1">
        <v>1</v>
      </c>
      <c r="G136" s="1">
        <v>0</v>
      </c>
      <c r="H136" s="1">
        <v>1.8</v>
      </c>
      <c r="J136" s="2">
        <v>0.74</v>
      </c>
      <c r="L136" s="2">
        <v>0.56000000000000005</v>
      </c>
      <c r="N136" s="2">
        <v>0.41</v>
      </c>
      <c r="P136" s="1">
        <v>-15</v>
      </c>
      <c r="R136" s="2">
        <v>0.74</v>
      </c>
      <c r="T136" s="2">
        <v>0.01</v>
      </c>
      <c r="V136" s="2">
        <v>0.57999999999999996</v>
      </c>
      <c r="X136" s="1" t="s">
        <v>395</v>
      </c>
      <c r="Z136" s="2">
        <v>0.26</v>
      </c>
      <c r="AB136" s="2">
        <v>0.76</v>
      </c>
      <c r="AD136" s="2">
        <v>0.13</v>
      </c>
    </row>
    <row r="137" spans="1:31" x14ac:dyDescent="0.25">
      <c r="A137" s="1">
        <v>4</v>
      </c>
      <c r="B137" s="1" t="s">
        <v>396</v>
      </c>
      <c r="D137" s="1" t="s">
        <v>26</v>
      </c>
      <c r="E137" s="1">
        <v>2</v>
      </c>
      <c r="F137" s="1">
        <v>1</v>
      </c>
      <c r="G137" s="1">
        <v>0</v>
      </c>
      <c r="H137" s="1">
        <v>2.1</v>
      </c>
      <c r="J137" s="2">
        <v>0.8</v>
      </c>
      <c r="L137" s="2">
        <v>0.56999999999999995</v>
      </c>
      <c r="N137" s="2">
        <v>0.56999999999999995</v>
      </c>
      <c r="P137" s="1" t="s">
        <v>58</v>
      </c>
      <c r="R137" s="2">
        <v>0.73</v>
      </c>
      <c r="T137" s="2">
        <v>0</v>
      </c>
      <c r="V137" s="2">
        <v>0.45</v>
      </c>
      <c r="X137" s="1" t="s">
        <v>397</v>
      </c>
      <c r="Z137" s="2">
        <v>0.25</v>
      </c>
      <c r="AB137" s="2">
        <v>0.65</v>
      </c>
      <c r="AD137" s="2">
        <v>0.16</v>
      </c>
    </row>
    <row r="138" spans="1:31" x14ac:dyDescent="0.25">
      <c r="A138" s="1">
        <v>4</v>
      </c>
      <c r="B138" s="1" t="s">
        <v>398</v>
      </c>
      <c r="E138" s="1">
        <v>1</v>
      </c>
      <c r="F138" s="1">
        <v>1</v>
      </c>
      <c r="G138" s="1">
        <v>0</v>
      </c>
      <c r="H138" s="1">
        <v>2.2000000000000002</v>
      </c>
      <c r="J138" s="2">
        <v>0.7</v>
      </c>
      <c r="L138" s="2">
        <v>0.37</v>
      </c>
      <c r="N138" s="2">
        <v>0.35</v>
      </c>
      <c r="P138" s="1">
        <v>-2</v>
      </c>
      <c r="R138" s="2">
        <v>0.71</v>
      </c>
      <c r="T138" s="2">
        <v>0.01</v>
      </c>
      <c r="V138" s="2">
        <v>0.86</v>
      </c>
      <c r="X138" s="1" t="s">
        <v>399</v>
      </c>
      <c r="Y138" s="1">
        <v>3</v>
      </c>
      <c r="Z138" s="1" t="s">
        <v>176</v>
      </c>
      <c r="AB138" s="2">
        <v>0.7</v>
      </c>
      <c r="AD138" s="2">
        <v>0.19</v>
      </c>
    </row>
    <row r="139" spans="1:31" x14ac:dyDescent="0.25">
      <c r="A139" s="1">
        <v>4</v>
      </c>
      <c r="B139" s="1" t="s">
        <v>400</v>
      </c>
      <c r="D139" s="1" t="s">
        <v>375</v>
      </c>
      <c r="E139" s="1">
        <v>1</v>
      </c>
      <c r="F139" s="1">
        <v>1</v>
      </c>
      <c r="G139" s="1">
        <v>0</v>
      </c>
      <c r="H139" s="1">
        <v>1.6</v>
      </c>
      <c r="J139" s="2">
        <v>0.61</v>
      </c>
      <c r="L139" s="2">
        <v>0.3</v>
      </c>
      <c r="N139" s="2">
        <v>0.26</v>
      </c>
      <c r="P139" s="1">
        <v>-4</v>
      </c>
      <c r="R139" s="2">
        <v>0.48</v>
      </c>
      <c r="T139" s="2">
        <v>0.06</v>
      </c>
      <c r="V139" s="2">
        <v>0.85</v>
      </c>
      <c r="X139" s="1" t="s">
        <v>273</v>
      </c>
      <c r="Z139" s="2">
        <v>0.08</v>
      </c>
      <c r="AB139" s="2">
        <v>0.87</v>
      </c>
      <c r="AD139" s="2">
        <v>0.11</v>
      </c>
    </row>
    <row r="140" spans="1:31" x14ac:dyDescent="0.25">
      <c r="A140" s="1">
        <v>4</v>
      </c>
      <c r="B140" s="1" t="s">
        <v>401</v>
      </c>
      <c r="D140" s="1" t="s">
        <v>169</v>
      </c>
      <c r="E140" s="1">
        <v>2</v>
      </c>
      <c r="F140" s="1">
        <v>0</v>
      </c>
      <c r="G140" s="1">
        <v>0</v>
      </c>
      <c r="H140" s="1">
        <v>2.4</v>
      </c>
      <c r="J140" s="2">
        <v>0.79</v>
      </c>
      <c r="L140" s="2">
        <v>0.57999999999999996</v>
      </c>
      <c r="N140" s="2">
        <v>0.56999999999999995</v>
      </c>
      <c r="P140" s="1">
        <v>-1</v>
      </c>
      <c r="R140" s="2">
        <v>0.54</v>
      </c>
      <c r="T140" s="2">
        <v>0</v>
      </c>
      <c r="V140" s="2">
        <v>0.86</v>
      </c>
      <c r="X140" s="1" t="s">
        <v>177</v>
      </c>
      <c r="Z140" s="2">
        <v>0.15</v>
      </c>
      <c r="AB140" s="2">
        <v>0.78</v>
      </c>
      <c r="AD140" s="2">
        <v>0.28999999999999998</v>
      </c>
    </row>
    <row r="141" spans="1:31" x14ac:dyDescent="0.25">
      <c r="A141" s="1">
        <v>4</v>
      </c>
      <c r="B141" s="1" t="s">
        <v>402</v>
      </c>
      <c r="D141" s="1" t="s">
        <v>99</v>
      </c>
      <c r="E141" s="1">
        <v>2</v>
      </c>
      <c r="F141" s="1">
        <v>1</v>
      </c>
      <c r="G141" s="1">
        <v>0</v>
      </c>
      <c r="H141" s="1">
        <v>1.7</v>
      </c>
      <c r="J141" s="2">
        <v>0.67</v>
      </c>
      <c r="L141" s="2">
        <v>0.42</v>
      </c>
      <c r="N141" s="2">
        <v>0.21</v>
      </c>
      <c r="P141" s="1">
        <v>-21</v>
      </c>
      <c r="R141" s="2">
        <v>0.64</v>
      </c>
      <c r="T141" s="2">
        <v>0</v>
      </c>
      <c r="V141" s="2">
        <v>0.7</v>
      </c>
      <c r="X141" s="1" t="s">
        <v>359</v>
      </c>
      <c r="Z141" s="2">
        <v>0.06</v>
      </c>
      <c r="AB141" s="2">
        <v>0.78</v>
      </c>
      <c r="AD141" s="2">
        <v>0.18</v>
      </c>
    </row>
    <row r="142" spans="1:31" x14ac:dyDescent="0.25">
      <c r="A142" s="1">
        <v>4</v>
      </c>
      <c r="B142" s="1" t="s">
        <v>403</v>
      </c>
      <c r="D142" s="1" t="s">
        <v>50</v>
      </c>
      <c r="E142" s="1">
        <v>2</v>
      </c>
      <c r="F142" s="1">
        <v>1</v>
      </c>
      <c r="G142" s="1">
        <v>0</v>
      </c>
      <c r="H142" s="1">
        <v>2.4</v>
      </c>
      <c r="J142" s="2">
        <v>0.78</v>
      </c>
      <c r="L142" s="2">
        <v>0.55000000000000004</v>
      </c>
      <c r="N142" s="2">
        <v>0.57999999999999996</v>
      </c>
      <c r="P142" s="1">
        <v>3</v>
      </c>
      <c r="R142" s="2">
        <v>0.51</v>
      </c>
      <c r="T142" s="2">
        <v>0.01</v>
      </c>
      <c r="V142" s="2">
        <v>0.87</v>
      </c>
      <c r="X142" s="1" t="s">
        <v>387</v>
      </c>
      <c r="Z142" s="2">
        <v>0.26</v>
      </c>
      <c r="AB142" s="2">
        <v>0.85</v>
      </c>
      <c r="AD142" s="2">
        <v>0.21</v>
      </c>
    </row>
    <row r="143" spans="1:31" x14ac:dyDescent="0.25">
      <c r="A143" s="1">
        <v>4</v>
      </c>
      <c r="B143" s="1" t="s">
        <v>404</v>
      </c>
      <c r="C143" s="1">
        <v>1</v>
      </c>
      <c r="D143" s="1" t="s">
        <v>162</v>
      </c>
      <c r="E143" s="1">
        <v>2</v>
      </c>
      <c r="F143" s="1">
        <v>1</v>
      </c>
      <c r="G143" s="1">
        <v>0</v>
      </c>
      <c r="H143" s="1">
        <v>2.1</v>
      </c>
      <c r="J143" s="2">
        <v>0.56000000000000005</v>
      </c>
      <c r="K143" s="1">
        <v>4</v>
      </c>
      <c r="L143" s="2">
        <v>0.39</v>
      </c>
      <c r="N143" s="2">
        <v>0.32</v>
      </c>
      <c r="O143" s="1">
        <v>9</v>
      </c>
      <c r="P143" s="1">
        <v>-7</v>
      </c>
      <c r="R143" s="1" t="s">
        <v>176</v>
      </c>
      <c r="T143" s="1" t="s">
        <v>176</v>
      </c>
      <c r="V143" s="1" t="s">
        <v>176</v>
      </c>
      <c r="X143" s="1">
        <v>19</v>
      </c>
      <c r="Y143" s="1">
        <v>5</v>
      </c>
      <c r="Z143" s="1" t="s">
        <v>176</v>
      </c>
      <c r="AB143" s="2">
        <v>0.78</v>
      </c>
      <c r="AC143" s="1">
        <v>5</v>
      </c>
      <c r="AD143" s="2">
        <v>0.1</v>
      </c>
      <c r="AE143" s="1">
        <v>8</v>
      </c>
    </row>
    <row r="144" spans="1:31" x14ac:dyDescent="0.25">
      <c r="A144" s="1">
        <v>4</v>
      </c>
      <c r="B144" s="1" t="s">
        <v>405</v>
      </c>
      <c r="D144" s="1" t="s">
        <v>159</v>
      </c>
      <c r="E144" s="1">
        <v>2</v>
      </c>
      <c r="F144" s="1">
        <v>1</v>
      </c>
      <c r="G144" s="1">
        <v>0</v>
      </c>
      <c r="H144" s="1">
        <v>1.9</v>
      </c>
      <c r="J144" s="2">
        <v>0.64</v>
      </c>
      <c r="K144" s="1">
        <v>5</v>
      </c>
      <c r="L144" s="2">
        <v>0.28999999999999998</v>
      </c>
      <c r="N144" s="2">
        <v>0.2</v>
      </c>
      <c r="O144" s="1">
        <v>7</v>
      </c>
      <c r="P144" s="1">
        <v>-9</v>
      </c>
      <c r="R144" s="2">
        <v>0.71</v>
      </c>
      <c r="T144" s="2">
        <v>0</v>
      </c>
      <c r="V144" s="2">
        <v>0.92</v>
      </c>
      <c r="X144" s="1" t="s">
        <v>406</v>
      </c>
      <c r="Z144" s="1" t="s">
        <v>176</v>
      </c>
      <c r="AB144" s="2">
        <v>0.35</v>
      </c>
      <c r="AD144" s="2">
        <v>0.06</v>
      </c>
      <c r="AE144" s="1">
        <v>4</v>
      </c>
    </row>
    <row r="145" spans="1:31" x14ac:dyDescent="0.25">
      <c r="A145" s="1">
        <v>4</v>
      </c>
      <c r="B145" s="1" t="s">
        <v>407</v>
      </c>
      <c r="D145" s="1" t="s">
        <v>53</v>
      </c>
      <c r="E145" s="1">
        <v>2</v>
      </c>
      <c r="F145" s="1">
        <v>1</v>
      </c>
      <c r="G145" s="1">
        <v>0</v>
      </c>
      <c r="H145" s="1">
        <v>1.8</v>
      </c>
      <c r="J145" s="2">
        <v>0.72</v>
      </c>
      <c r="L145" s="2">
        <v>0.41</v>
      </c>
      <c r="N145" s="2">
        <v>0.48</v>
      </c>
      <c r="P145" s="1">
        <v>7</v>
      </c>
      <c r="R145" s="2">
        <v>0.83</v>
      </c>
      <c r="T145" s="2">
        <v>0</v>
      </c>
      <c r="V145" s="1" t="s">
        <v>176</v>
      </c>
      <c r="X145" s="1">
        <v>870</v>
      </c>
      <c r="Z145" s="2">
        <v>0.03</v>
      </c>
      <c r="AA145" s="1">
        <v>6</v>
      </c>
      <c r="AB145" s="2">
        <v>0.78</v>
      </c>
      <c r="AD145" s="1" t="s">
        <v>176</v>
      </c>
    </row>
    <row r="146" spans="1:31" x14ac:dyDescent="0.25">
      <c r="A146" s="1">
        <v>4</v>
      </c>
      <c r="B146" s="1" t="s">
        <v>408</v>
      </c>
      <c r="E146" s="1">
        <v>1</v>
      </c>
      <c r="F146" s="1">
        <v>0</v>
      </c>
      <c r="G146" s="1">
        <v>0</v>
      </c>
      <c r="H146" s="1">
        <v>2.1</v>
      </c>
      <c r="J146" s="2">
        <v>0.84</v>
      </c>
      <c r="L146" s="2">
        <v>0.47</v>
      </c>
      <c r="N146" s="2">
        <v>0.62</v>
      </c>
      <c r="P146" s="1">
        <v>15</v>
      </c>
      <c r="R146" s="2">
        <v>0.27</v>
      </c>
      <c r="T146" s="2">
        <v>0.02</v>
      </c>
      <c r="V146" s="2">
        <v>0.8</v>
      </c>
      <c r="X146" s="1" t="s">
        <v>409</v>
      </c>
      <c r="Z146" s="2">
        <v>0.2</v>
      </c>
      <c r="AB146" s="2">
        <v>0.45</v>
      </c>
      <c r="AD146" s="2">
        <v>0.22</v>
      </c>
    </row>
    <row r="147" spans="1:31" x14ac:dyDescent="0.25">
      <c r="A147" s="1">
        <v>4</v>
      </c>
      <c r="B147" s="1" t="s">
        <v>410</v>
      </c>
      <c r="D147" s="1" t="s">
        <v>172</v>
      </c>
      <c r="E147" s="1">
        <v>2</v>
      </c>
      <c r="F147" s="1">
        <v>1</v>
      </c>
      <c r="G147" s="1">
        <v>0</v>
      </c>
      <c r="H147" s="1">
        <v>1.8</v>
      </c>
      <c r="J147" s="2">
        <v>0.65</v>
      </c>
      <c r="L147" s="2">
        <v>0.5</v>
      </c>
      <c r="N147" s="2">
        <v>0.37</v>
      </c>
      <c r="P147" s="1">
        <v>-13</v>
      </c>
      <c r="R147" s="2">
        <v>0.69</v>
      </c>
      <c r="T147" s="2">
        <v>0</v>
      </c>
      <c r="V147" s="2">
        <v>0.83</v>
      </c>
      <c r="X147" s="1" t="s">
        <v>411</v>
      </c>
      <c r="Z147" s="2">
        <v>0.18</v>
      </c>
      <c r="AB147" s="2">
        <v>0.72</v>
      </c>
      <c r="AD147" s="2">
        <v>0.17</v>
      </c>
    </row>
    <row r="148" spans="1:31" x14ac:dyDescent="0.25">
      <c r="A148" s="1">
        <v>4</v>
      </c>
      <c r="B148" s="1" t="s">
        <v>412</v>
      </c>
      <c r="D148" s="1" t="s">
        <v>9</v>
      </c>
      <c r="E148" s="1">
        <v>2</v>
      </c>
      <c r="F148" s="1">
        <v>1</v>
      </c>
      <c r="G148" s="1">
        <v>0</v>
      </c>
      <c r="H148" s="1">
        <v>2.2000000000000002</v>
      </c>
      <c r="J148" s="2">
        <v>0.69</v>
      </c>
      <c r="L148" s="2">
        <v>0.59</v>
      </c>
      <c r="N148" s="2">
        <v>0.54</v>
      </c>
      <c r="P148" s="1">
        <v>-5</v>
      </c>
      <c r="R148" s="2">
        <v>0.67</v>
      </c>
      <c r="T148" s="4">
        <v>3.0000000000000001E-3</v>
      </c>
      <c r="V148" s="2">
        <v>0.73</v>
      </c>
      <c r="X148" s="1" t="s">
        <v>411</v>
      </c>
      <c r="Y148" s="1">
        <v>2</v>
      </c>
      <c r="Z148" s="2">
        <v>0.18</v>
      </c>
      <c r="AB148" s="2">
        <v>0.79</v>
      </c>
      <c r="AD148" s="2">
        <v>0.33</v>
      </c>
    </row>
    <row r="149" spans="1:31" x14ac:dyDescent="0.25">
      <c r="A149" s="1">
        <v>4</v>
      </c>
      <c r="B149" s="1" t="s">
        <v>413</v>
      </c>
      <c r="D149" s="1" t="s">
        <v>50</v>
      </c>
      <c r="E149" s="1">
        <v>1</v>
      </c>
      <c r="F149" s="1">
        <v>1</v>
      </c>
      <c r="G149" s="1">
        <v>0</v>
      </c>
      <c r="H149" s="1">
        <v>1.6</v>
      </c>
      <c r="J149" s="2">
        <v>0.59</v>
      </c>
      <c r="L149" s="2">
        <v>0.23</v>
      </c>
      <c r="N149" s="2">
        <v>0.36</v>
      </c>
      <c r="P149" s="1">
        <v>13</v>
      </c>
      <c r="R149" s="2">
        <v>0.62</v>
      </c>
      <c r="T149" s="2">
        <v>0.02</v>
      </c>
      <c r="V149" s="2">
        <v>0.7</v>
      </c>
      <c r="X149" s="1" t="s">
        <v>389</v>
      </c>
      <c r="Y149" s="1">
        <v>2</v>
      </c>
      <c r="Z149" s="1" t="s">
        <v>176</v>
      </c>
      <c r="AB149" s="2">
        <v>1</v>
      </c>
      <c r="AD149" s="4">
        <v>4.0000000000000001E-3</v>
      </c>
    </row>
    <row r="150" spans="1:31" x14ac:dyDescent="0.25">
      <c r="A150" s="1">
        <v>4</v>
      </c>
      <c r="B150" s="1" t="s">
        <v>414</v>
      </c>
      <c r="D150" s="1" t="s">
        <v>102</v>
      </c>
      <c r="E150" s="1">
        <v>2</v>
      </c>
      <c r="F150" s="1">
        <v>0</v>
      </c>
      <c r="G150" s="1">
        <v>0</v>
      </c>
      <c r="H150" s="1">
        <v>2</v>
      </c>
      <c r="J150" s="2">
        <v>0.61</v>
      </c>
      <c r="L150" s="2">
        <v>0.53</v>
      </c>
      <c r="N150" s="2">
        <v>0.34</v>
      </c>
      <c r="P150" s="1">
        <v>-19</v>
      </c>
      <c r="R150" s="2">
        <v>0.81</v>
      </c>
      <c r="T150" s="2">
        <v>0</v>
      </c>
      <c r="V150" s="2">
        <v>0.71</v>
      </c>
      <c r="X150" s="1" t="s">
        <v>415</v>
      </c>
      <c r="Z150" s="1" t="s">
        <v>176</v>
      </c>
      <c r="AB150" s="2">
        <v>0.82</v>
      </c>
      <c r="AD150" s="2">
        <v>0.19</v>
      </c>
    </row>
    <row r="151" spans="1:31" x14ac:dyDescent="0.25">
      <c r="A151" s="1">
        <v>4</v>
      </c>
      <c r="B151" s="1" t="s">
        <v>416</v>
      </c>
      <c r="D151" s="1" t="s">
        <v>102</v>
      </c>
      <c r="E151" s="1">
        <v>2</v>
      </c>
      <c r="F151" s="1">
        <v>1</v>
      </c>
      <c r="G151" s="1">
        <v>0</v>
      </c>
      <c r="H151" s="1">
        <v>1.8</v>
      </c>
      <c r="J151" s="2">
        <v>0.61</v>
      </c>
      <c r="K151" s="1">
        <v>9</v>
      </c>
      <c r="L151" s="2">
        <v>0.38</v>
      </c>
      <c r="N151" s="2">
        <v>0.44</v>
      </c>
      <c r="P151" s="1">
        <v>6</v>
      </c>
      <c r="R151" s="2">
        <v>0.61</v>
      </c>
      <c r="T151" s="2">
        <v>0.01</v>
      </c>
      <c r="V151" s="2">
        <v>0.84</v>
      </c>
      <c r="X151" s="1" t="s">
        <v>417</v>
      </c>
      <c r="Z151" s="2">
        <v>0.03</v>
      </c>
      <c r="AB151" s="2">
        <v>0.35</v>
      </c>
      <c r="AD151" s="2">
        <v>0.12</v>
      </c>
    </row>
    <row r="152" spans="1:31" x14ac:dyDescent="0.25">
      <c r="A152" s="1">
        <v>4</v>
      </c>
      <c r="B152" s="1" t="s">
        <v>418</v>
      </c>
      <c r="D152" s="1" t="s">
        <v>179</v>
      </c>
      <c r="E152" s="1">
        <v>2</v>
      </c>
      <c r="F152" s="1">
        <v>1</v>
      </c>
      <c r="G152" s="1">
        <v>0</v>
      </c>
      <c r="H152" s="1">
        <v>1.8</v>
      </c>
      <c r="J152" s="2">
        <v>0.69</v>
      </c>
      <c r="L152" s="2">
        <v>0.31</v>
      </c>
      <c r="N152" s="2">
        <v>0.35</v>
      </c>
      <c r="P152" s="1">
        <v>4</v>
      </c>
      <c r="R152" s="2">
        <v>0.7</v>
      </c>
      <c r="S152" s="1">
        <v>4</v>
      </c>
      <c r="T152" s="2">
        <v>0.01</v>
      </c>
      <c r="U152" s="1">
        <v>4</v>
      </c>
      <c r="V152" s="2">
        <v>0.95</v>
      </c>
      <c r="X152" s="1" t="s">
        <v>419</v>
      </c>
      <c r="Z152" s="1" t="s">
        <v>176</v>
      </c>
      <c r="AB152" s="2">
        <v>0.33</v>
      </c>
      <c r="AD152" s="2">
        <v>0.17</v>
      </c>
    </row>
    <row r="153" spans="1:31" x14ac:dyDescent="0.25">
      <c r="A153" s="1">
        <v>4</v>
      </c>
      <c r="B153" s="1" t="s">
        <v>420</v>
      </c>
      <c r="E153" s="1">
        <v>1</v>
      </c>
      <c r="F153" s="1">
        <v>1</v>
      </c>
      <c r="G153" s="1">
        <v>0</v>
      </c>
      <c r="H153" s="1">
        <v>2.2000000000000002</v>
      </c>
      <c r="J153" s="2">
        <v>0.7</v>
      </c>
      <c r="K153" s="1">
        <v>9</v>
      </c>
      <c r="L153" s="2">
        <v>0.49</v>
      </c>
      <c r="N153" s="2">
        <v>0.25</v>
      </c>
      <c r="O153" s="1">
        <v>9</v>
      </c>
      <c r="P153" s="1">
        <v>-24</v>
      </c>
      <c r="R153" s="2">
        <v>0.63</v>
      </c>
      <c r="S153" s="1">
        <v>4</v>
      </c>
      <c r="T153" s="2">
        <v>0.06</v>
      </c>
      <c r="U153" s="1">
        <v>4</v>
      </c>
      <c r="V153" s="1" t="s">
        <v>176</v>
      </c>
      <c r="X153" s="1" t="s">
        <v>421</v>
      </c>
      <c r="Y153" s="1">
        <v>3</v>
      </c>
      <c r="Z153" s="2">
        <v>0.18</v>
      </c>
      <c r="AB153" s="2">
        <v>0.9</v>
      </c>
      <c r="AD153" s="1" t="s">
        <v>176</v>
      </c>
    </row>
    <row r="154" spans="1:31" x14ac:dyDescent="0.25">
      <c r="A154" s="1">
        <v>4</v>
      </c>
      <c r="B154" s="1" t="s">
        <v>422</v>
      </c>
      <c r="D154" s="1" t="s">
        <v>221</v>
      </c>
      <c r="E154" s="1">
        <v>2</v>
      </c>
      <c r="F154" s="1">
        <v>1</v>
      </c>
      <c r="G154" s="1">
        <v>0</v>
      </c>
      <c r="H154" s="1">
        <v>2.1</v>
      </c>
      <c r="J154" s="2">
        <v>0.78</v>
      </c>
      <c r="L154" s="2">
        <v>0.61</v>
      </c>
      <c r="N154" s="2">
        <v>0.72</v>
      </c>
      <c r="P154" s="1">
        <v>11</v>
      </c>
      <c r="R154" s="2">
        <v>0.62</v>
      </c>
      <c r="T154" s="2">
        <v>0</v>
      </c>
      <c r="V154" s="2">
        <v>0.87</v>
      </c>
      <c r="X154" s="1">
        <v>18</v>
      </c>
      <c r="Z154" s="1" t="s">
        <v>176</v>
      </c>
      <c r="AB154" s="2">
        <v>0.99</v>
      </c>
      <c r="AD154" s="2">
        <v>0.1</v>
      </c>
    </row>
    <row r="155" spans="1:31" x14ac:dyDescent="0.25">
      <c r="A155" s="1">
        <v>4</v>
      </c>
      <c r="B155" s="1" t="s">
        <v>423</v>
      </c>
      <c r="E155" s="1">
        <v>1</v>
      </c>
      <c r="F155" s="1">
        <v>1</v>
      </c>
      <c r="G155" s="1">
        <v>0</v>
      </c>
      <c r="H155" s="1">
        <v>2.2000000000000002</v>
      </c>
      <c r="J155" s="2">
        <v>0.6</v>
      </c>
      <c r="L155" s="2">
        <v>0.37</v>
      </c>
      <c r="N155" s="2">
        <v>0.31</v>
      </c>
      <c r="P155" s="1">
        <v>-6</v>
      </c>
      <c r="R155" s="2">
        <v>0.52</v>
      </c>
      <c r="T155" s="2">
        <v>0.03</v>
      </c>
      <c r="V155" s="2">
        <v>0.99</v>
      </c>
      <c r="X155" s="1" t="s">
        <v>424</v>
      </c>
      <c r="Z155" s="2">
        <v>0.19</v>
      </c>
      <c r="AB155" s="2">
        <v>0.63</v>
      </c>
      <c r="AD155" s="2">
        <v>0.12</v>
      </c>
    </row>
    <row r="156" spans="1:31" x14ac:dyDescent="0.25">
      <c r="A156" s="1">
        <v>4</v>
      </c>
      <c r="B156" s="1" t="s">
        <v>425</v>
      </c>
      <c r="E156" s="1">
        <v>1</v>
      </c>
      <c r="F156" s="1">
        <v>1</v>
      </c>
      <c r="G156" s="1">
        <v>0</v>
      </c>
      <c r="H156" s="1">
        <v>2</v>
      </c>
      <c r="J156" s="2">
        <v>0.64</v>
      </c>
      <c r="L156" s="2">
        <v>0.28999999999999998</v>
      </c>
      <c r="N156" s="2">
        <v>0.33</v>
      </c>
      <c r="P156" s="1">
        <v>4</v>
      </c>
      <c r="R156" s="2">
        <v>0.69</v>
      </c>
      <c r="T156" s="2">
        <v>0</v>
      </c>
      <c r="V156" s="2">
        <v>0.75</v>
      </c>
      <c r="X156" s="1" t="s">
        <v>426</v>
      </c>
      <c r="Y156" s="1">
        <v>2</v>
      </c>
      <c r="Z156" s="2">
        <v>0.05</v>
      </c>
      <c r="AB156" s="2">
        <v>0.79</v>
      </c>
      <c r="AD156" s="2">
        <v>7.0000000000000007E-2</v>
      </c>
    </row>
    <row r="157" spans="1:31" x14ac:dyDescent="0.25">
      <c r="A157" s="1">
        <v>4</v>
      </c>
      <c r="B157" s="1" t="s">
        <v>427</v>
      </c>
      <c r="E157" s="1">
        <v>1</v>
      </c>
      <c r="F157" s="1">
        <v>1</v>
      </c>
      <c r="G157" s="1">
        <v>0</v>
      </c>
      <c r="H157" s="1">
        <v>1.8</v>
      </c>
      <c r="J157" s="2">
        <v>0.68</v>
      </c>
      <c r="L157" s="2">
        <v>0.44</v>
      </c>
      <c r="N157" s="2">
        <v>0.34</v>
      </c>
      <c r="P157" s="1">
        <v>-10</v>
      </c>
      <c r="R157" s="2">
        <v>0.67</v>
      </c>
      <c r="T157" s="2">
        <v>0.01</v>
      </c>
      <c r="V157" s="2">
        <v>0.83</v>
      </c>
      <c r="X157" s="1" t="s">
        <v>428</v>
      </c>
      <c r="Z157" s="2">
        <v>0.09</v>
      </c>
      <c r="AB157" s="2">
        <v>0.82</v>
      </c>
      <c r="AD157" s="2">
        <v>0.14000000000000001</v>
      </c>
    </row>
    <row r="158" spans="1:31" x14ac:dyDescent="0.25">
      <c r="A158" s="1">
        <v>4</v>
      </c>
      <c r="B158" s="1" t="s">
        <v>429</v>
      </c>
      <c r="E158" s="1">
        <v>1</v>
      </c>
      <c r="F158" s="1">
        <v>1</v>
      </c>
      <c r="G158" s="1">
        <v>0</v>
      </c>
      <c r="H158" s="1">
        <v>1.8</v>
      </c>
      <c r="J158" s="2">
        <v>0.75</v>
      </c>
      <c r="K158" s="1">
        <v>9</v>
      </c>
      <c r="L158" s="2">
        <v>0.35</v>
      </c>
      <c r="N158" s="2">
        <v>0.45</v>
      </c>
      <c r="P158" s="1">
        <v>10</v>
      </c>
      <c r="R158" s="2">
        <v>0.46</v>
      </c>
      <c r="T158" s="2">
        <v>0.05</v>
      </c>
      <c r="V158" s="2">
        <v>0.82</v>
      </c>
      <c r="X158" s="1" t="s">
        <v>430</v>
      </c>
      <c r="Y158" s="1">
        <v>3</v>
      </c>
      <c r="Z158" s="2">
        <v>0.06</v>
      </c>
      <c r="AB158" s="2">
        <v>0.8</v>
      </c>
      <c r="AD158" s="1" t="s">
        <v>176</v>
      </c>
    </row>
    <row r="159" spans="1:31" x14ac:dyDescent="0.25">
      <c r="A159" s="1">
        <v>4</v>
      </c>
      <c r="B159" s="1" t="s">
        <v>431</v>
      </c>
      <c r="E159" s="1">
        <v>1</v>
      </c>
      <c r="F159" s="1">
        <v>1</v>
      </c>
      <c r="G159" s="1">
        <v>0</v>
      </c>
      <c r="H159" s="1">
        <v>2.1</v>
      </c>
      <c r="J159" s="2">
        <v>0.66</v>
      </c>
      <c r="L159" s="2">
        <v>0.48</v>
      </c>
      <c r="N159" s="2">
        <v>0.42</v>
      </c>
      <c r="P159" s="1">
        <v>-6</v>
      </c>
      <c r="R159" s="2">
        <v>0.7</v>
      </c>
      <c r="T159" s="4">
        <v>3.0000000000000001E-3</v>
      </c>
      <c r="V159" s="2">
        <v>0.86</v>
      </c>
      <c r="X159" s="1" t="s">
        <v>380</v>
      </c>
      <c r="Z159" s="2">
        <v>0.23</v>
      </c>
      <c r="AB159" s="2">
        <v>0.73</v>
      </c>
      <c r="AD159" s="2">
        <v>0.11</v>
      </c>
    </row>
    <row r="160" spans="1:31" x14ac:dyDescent="0.25">
      <c r="A160" s="1">
        <v>4</v>
      </c>
      <c r="B160" s="1" t="s">
        <v>432</v>
      </c>
      <c r="C160" s="1">
        <v>1</v>
      </c>
      <c r="E160" s="1">
        <v>2</v>
      </c>
      <c r="F160" s="1">
        <v>1</v>
      </c>
      <c r="G160" s="1">
        <v>0</v>
      </c>
      <c r="H160" s="1">
        <v>2</v>
      </c>
      <c r="J160" s="2">
        <v>0.64</v>
      </c>
      <c r="K160" s="1">
        <v>4</v>
      </c>
      <c r="L160" s="2">
        <v>0.33</v>
      </c>
      <c r="N160" s="2">
        <v>0.24</v>
      </c>
      <c r="O160" s="1">
        <v>9</v>
      </c>
      <c r="P160" s="1">
        <v>-9</v>
      </c>
      <c r="R160" s="1" t="s">
        <v>176</v>
      </c>
      <c r="T160" s="1" t="s">
        <v>176</v>
      </c>
      <c r="V160" s="1" t="s">
        <v>176</v>
      </c>
      <c r="X160" s="1">
        <v>724</v>
      </c>
      <c r="Y160" s="1">
        <v>5</v>
      </c>
      <c r="Z160" s="1" t="s">
        <v>176</v>
      </c>
      <c r="AB160" s="2">
        <v>0.95</v>
      </c>
      <c r="AC160" s="1">
        <v>5</v>
      </c>
      <c r="AD160" s="2">
        <v>0.19</v>
      </c>
      <c r="AE160" s="1">
        <v>8</v>
      </c>
    </row>
    <row r="161" spans="1:30" x14ac:dyDescent="0.25">
      <c r="A161" s="1">
        <v>4</v>
      </c>
      <c r="B161" s="1" t="s">
        <v>433</v>
      </c>
      <c r="E161" s="1">
        <v>2</v>
      </c>
      <c r="F161" s="1">
        <v>0</v>
      </c>
      <c r="G161" s="1">
        <v>0</v>
      </c>
      <c r="H161" s="1">
        <v>2.2000000000000002</v>
      </c>
      <c r="J161" s="2">
        <v>0.63</v>
      </c>
      <c r="L161" s="2">
        <v>0.56999999999999995</v>
      </c>
      <c r="N161" s="2">
        <v>0.37</v>
      </c>
      <c r="P161" s="1">
        <v>-20</v>
      </c>
      <c r="R161" s="2">
        <v>0.82</v>
      </c>
      <c r="T161" s="2">
        <v>0</v>
      </c>
      <c r="V161" s="2">
        <v>0.82</v>
      </c>
      <c r="X161" s="1" t="s">
        <v>434</v>
      </c>
      <c r="Z161" s="2">
        <v>0.1</v>
      </c>
      <c r="AB161" s="2">
        <v>0.86</v>
      </c>
      <c r="AD161" s="2">
        <v>0.11</v>
      </c>
    </row>
    <row r="162" spans="1:30" x14ac:dyDescent="0.25">
      <c r="A162" s="1">
        <v>4</v>
      </c>
      <c r="B162" s="1" t="s">
        <v>435</v>
      </c>
      <c r="D162" s="1" t="s">
        <v>217</v>
      </c>
      <c r="E162" s="1">
        <v>2</v>
      </c>
      <c r="F162" s="1">
        <v>1</v>
      </c>
      <c r="G162" s="1">
        <v>0</v>
      </c>
      <c r="H162" s="1">
        <v>1.7</v>
      </c>
      <c r="J162" s="2">
        <v>0.73</v>
      </c>
      <c r="L162" s="2">
        <v>0.47</v>
      </c>
      <c r="N162" s="2">
        <v>0.37</v>
      </c>
      <c r="P162" s="1">
        <v>-10</v>
      </c>
      <c r="R162" s="2">
        <v>0.6</v>
      </c>
      <c r="S162" s="1">
        <v>4</v>
      </c>
      <c r="T162" s="2">
        <v>0.01</v>
      </c>
      <c r="U162" s="1">
        <v>4</v>
      </c>
      <c r="V162" s="2">
        <v>0.81</v>
      </c>
      <c r="X162" s="1">
        <v>1029</v>
      </c>
      <c r="Z162" s="1" t="s">
        <v>176</v>
      </c>
      <c r="AB162" s="2">
        <v>0.77</v>
      </c>
      <c r="AD162" s="2">
        <v>0.18</v>
      </c>
    </row>
    <row r="163" spans="1:30" x14ac:dyDescent="0.25">
      <c r="A163" s="1">
        <v>4</v>
      </c>
      <c r="B163" s="1" t="s">
        <v>436</v>
      </c>
      <c r="E163" s="1">
        <v>1</v>
      </c>
      <c r="F163" s="1">
        <v>1</v>
      </c>
      <c r="G163" s="1">
        <v>0</v>
      </c>
      <c r="H163" s="1">
        <v>1.7</v>
      </c>
      <c r="J163" s="2">
        <v>0.56000000000000005</v>
      </c>
      <c r="L163" s="2">
        <v>0.35</v>
      </c>
      <c r="N163" s="2">
        <v>0.28000000000000003</v>
      </c>
      <c r="P163" s="1">
        <v>-7</v>
      </c>
      <c r="R163" s="2">
        <v>0.46</v>
      </c>
      <c r="T163" s="2">
        <v>0.02</v>
      </c>
      <c r="V163" s="2">
        <v>0.95</v>
      </c>
      <c r="X163" s="1" t="s">
        <v>361</v>
      </c>
      <c r="Z163" s="2">
        <v>0.09</v>
      </c>
      <c r="AB163" s="2">
        <v>0.84</v>
      </c>
      <c r="AD163" s="2">
        <v>0.1</v>
      </c>
    </row>
    <row r="164" spans="1:30" x14ac:dyDescent="0.25">
      <c r="A164" s="1">
        <v>4</v>
      </c>
      <c r="B164" s="1" t="s">
        <v>437</v>
      </c>
      <c r="E164" s="1">
        <v>2</v>
      </c>
      <c r="F164" s="1">
        <v>1</v>
      </c>
      <c r="G164" s="1">
        <v>0</v>
      </c>
      <c r="H164" s="1">
        <v>2.2000000000000002</v>
      </c>
      <c r="J164" s="2">
        <v>0.75</v>
      </c>
      <c r="L164" s="2">
        <v>0.55000000000000004</v>
      </c>
      <c r="N164" s="2">
        <v>0.51</v>
      </c>
      <c r="P164" s="1">
        <v>-4</v>
      </c>
      <c r="R164" s="2">
        <v>0.52</v>
      </c>
      <c r="T164" s="2">
        <v>0.01</v>
      </c>
      <c r="V164" s="2">
        <v>0.8</v>
      </c>
      <c r="X164" s="1" t="s">
        <v>438</v>
      </c>
      <c r="Z164" s="2">
        <v>0.24</v>
      </c>
      <c r="AB164" s="2">
        <v>0.82</v>
      </c>
      <c r="AD164" s="2">
        <v>0.15</v>
      </c>
    </row>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441F-E90B-4185-831B-948A95ACD904}">
  <dimension ref="A1:AJ111"/>
  <sheetViews>
    <sheetView topLeftCell="X1" workbookViewId="0">
      <selection activeCell="A22" sqref="A22:IV22"/>
    </sheetView>
  </sheetViews>
  <sheetFormatPr defaultRowHeight="12.5" x14ac:dyDescent="0.25"/>
  <cols>
    <col min="1" max="1" width="4.83203125" style="1" bestFit="1" customWidth="1"/>
    <col min="2" max="2" width="28" style="1" bestFit="1" customWidth="1"/>
    <col min="3" max="3" width="7.58203125" style="1" bestFit="1" customWidth="1"/>
    <col min="4" max="4" width="5" style="1" bestFit="1" customWidth="1"/>
    <col min="5" max="5" width="11.25" style="1" bestFit="1" customWidth="1"/>
    <col min="6" max="6" width="9.9140625" style="1" bestFit="1" customWidth="1"/>
    <col min="7" max="7" width="11.25" style="1" bestFit="1" customWidth="1"/>
    <col min="8" max="8" width="11" style="1" bestFit="1" customWidth="1"/>
    <col min="9" max="9" width="19.9140625" style="1" bestFit="1" customWidth="1"/>
    <col min="10" max="10" width="25.1640625" style="1" bestFit="1" customWidth="1"/>
    <col min="11" max="11" width="27.5" style="1" bestFit="1" customWidth="1"/>
    <col min="12" max="12" width="7.58203125" style="1" bestFit="1" customWidth="1"/>
    <col min="13" max="13" width="21.33203125" style="1" bestFit="1" customWidth="1"/>
    <col min="14" max="14" width="18.83203125" style="1" bestFit="1" customWidth="1"/>
    <col min="15" max="15" width="7.58203125" style="1" bestFit="1" customWidth="1"/>
    <col min="16" max="16" width="28.58203125" style="1" bestFit="1" customWidth="1"/>
    <col min="17" max="17" width="11" style="1" bestFit="1" customWidth="1"/>
    <col min="18" max="18" width="32.75" style="1" bestFit="1" customWidth="1"/>
    <col min="19" max="19" width="7.58203125" style="1" bestFit="1" customWidth="1"/>
    <col min="20" max="20" width="31.33203125" style="1" bestFit="1" customWidth="1"/>
    <col min="21" max="21" width="7.58203125" style="1" bestFit="1" customWidth="1"/>
    <col min="22" max="22" width="17.6640625" style="1" bestFit="1" customWidth="1"/>
    <col min="23" max="23" width="7.58203125" style="1" bestFit="1" customWidth="1"/>
    <col min="24" max="24" width="24.5" style="1" bestFit="1" customWidth="1"/>
    <col min="25" max="25" width="7.58203125" style="1" bestFit="1" customWidth="1"/>
    <col min="26" max="26" width="13.25" style="1" bestFit="1" customWidth="1"/>
    <col min="27" max="27" width="20" style="1" bestFit="1" customWidth="1"/>
    <col min="28" max="28" width="7.58203125" style="1" bestFit="1" customWidth="1"/>
    <col min="29" max="29" width="27.75" style="1" bestFit="1" customWidth="1"/>
    <col min="30" max="30" width="7.58203125" style="1" bestFit="1" customWidth="1"/>
    <col min="31" max="31" width="14.1640625" style="1" bestFit="1" customWidth="1"/>
    <col min="32" max="32" width="7.58203125" style="1" bestFit="1" customWidth="1"/>
    <col min="33" max="33" width="21.25" style="1" bestFit="1" customWidth="1"/>
    <col min="34" max="34" width="16" style="1" bestFit="1" customWidth="1"/>
    <col min="35" max="35" width="22.25" style="1" bestFit="1" customWidth="1"/>
    <col min="36" max="36" width="7.58203125" style="1" bestFit="1" customWidth="1"/>
    <col min="37" max="256" width="8.6640625" style="1"/>
    <col min="257" max="257" width="4.83203125" style="1" bestFit="1" customWidth="1"/>
    <col min="258" max="258" width="28" style="1" bestFit="1" customWidth="1"/>
    <col min="259" max="259" width="7.58203125" style="1" bestFit="1" customWidth="1"/>
    <col min="260" max="260" width="5" style="1" bestFit="1" customWidth="1"/>
    <col min="261" max="261" width="11.25" style="1" bestFit="1" customWidth="1"/>
    <col min="262" max="262" width="9.9140625" style="1" bestFit="1" customWidth="1"/>
    <col min="263" max="263" width="11.25" style="1" bestFit="1" customWidth="1"/>
    <col min="264" max="264" width="11" style="1" bestFit="1" customWidth="1"/>
    <col min="265" max="265" width="19.9140625" style="1" bestFit="1" customWidth="1"/>
    <col min="266" max="266" width="25.1640625" style="1" bestFit="1" customWidth="1"/>
    <col min="267" max="267" width="27.5" style="1" bestFit="1" customWidth="1"/>
    <col min="268" max="268" width="7.58203125" style="1" bestFit="1" customWidth="1"/>
    <col min="269" max="269" width="21.33203125" style="1" bestFit="1" customWidth="1"/>
    <col min="270" max="270" width="18.83203125" style="1" bestFit="1" customWidth="1"/>
    <col min="271" max="271" width="7.58203125" style="1" bestFit="1" customWidth="1"/>
    <col min="272" max="272" width="28.58203125" style="1" bestFit="1" customWidth="1"/>
    <col min="273" max="273" width="11" style="1" bestFit="1" customWidth="1"/>
    <col min="274" max="274" width="32.75" style="1" bestFit="1" customWidth="1"/>
    <col min="275" max="275" width="7.58203125" style="1" bestFit="1" customWidth="1"/>
    <col min="276" max="276" width="31.33203125" style="1" bestFit="1" customWidth="1"/>
    <col min="277" max="277" width="7.58203125" style="1" bestFit="1" customWidth="1"/>
    <col min="278" max="278" width="17.6640625" style="1" bestFit="1" customWidth="1"/>
    <col min="279" max="279" width="7.58203125" style="1" bestFit="1" customWidth="1"/>
    <col min="280" max="280" width="24.5" style="1" bestFit="1" customWidth="1"/>
    <col min="281" max="281" width="7.58203125" style="1" bestFit="1" customWidth="1"/>
    <col min="282" max="282" width="13.25" style="1" bestFit="1" customWidth="1"/>
    <col min="283" max="283" width="20" style="1" bestFit="1" customWidth="1"/>
    <col min="284" max="284" width="7.58203125" style="1" bestFit="1" customWidth="1"/>
    <col min="285" max="285" width="27.75" style="1" bestFit="1" customWidth="1"/>
    <col min="286" max="286" width="7.58203125" style="1" bestFit="1" customWidth="1"/>
    <col min="287" max="287" width="14.1640625" style="1" bestFit="1" customWidth="1"/>
    <col min="288" max="288" width="7.58203125" style="1" bestFit="1" customWidth="1"/>
    <col min="289" max="289" width="21.25" style="1" bestFit="1" customWidth="1"/>
    <col min="290" max="290" width="16" style="1" bestFit="1" customWidth="1"/>
    <col min="291" max="291" width="22.25" style="1" bestFit="1" customWidth="1"/>
    <col min="292" max="292" width="7.58203125" style="1" bestFit="1" customWidth="1"/>
    <col min="293" max="512" width="8.6640625" style="1"/>
    <col min="513" max="513" width="4.83203125" style="1" bestFit="1" customWidth="1"/>
    <col min="514" max="514" width="28" style="1" bestFit="1" customWidth="1"/>
    <col min="515" max="515" width="7.58203125" style="1" bestFit="1" customWidth="1"/>
    <col min="516" max="516" width="5" style="1" bestFit="1" customWidth="1"/>
    <col min="517" max="517" width="11.25" style="1" bestFit="1" customWidth="1"/>
    <col min="518" max="518" width="9.9140625" style="1" bestFit="1" customWidth="1"/>
    <col min="519" max="519" width="11.25" style="1" bestFit="1" customWidth="1"/>
    <col min="520" max="520" width="11" style="1" bestFit="1" customWidth="1"/>
    <col min="521" max="521" width="19.9140625" style="1" bestFit="1" customWidth="1"/>
    <col min="522" max="522" width="25.1640625" style="1" bestFit="1" customWidth="1"/>
    <col min="523" max="523" width="27.5" style="1" bestFit="1" customWidth="1"/>
    <col min="524" max="524" width="7.58203125" style="1" bestFit="1" customWidth="1"/>
    <col min="525" max="525" width="21.33203125" style="1" bestFit="1" customWidth="1"/>
    <col min="526" max="526" width="18.83203125" style="1" bestFit="1" customWidth="1"/>
    <col min="527" max="527" width="7.58203125" style="1" bestFit="1" customWidth="1"/>
    <col min="528" max="528" width="28.58203125" style="1" bestFit="1" customWidth="1"/>
    <col min="529" max="529" width="11" style="1" bestFit="1" customWidth="1"/>
    <col min="530" max="530" width="32.75" style="1" bestFit="1" customWidth="1"/>
    <col min="531" max="531" width="7.58203125" style="1" bestFit="1" customWidth="1"/>
    <col min="532" max="532" width="31.33203125" style="1" bestFit="1" customWidth="1"/>
    <col min="533" max="533" width="7.58203125" style="1" bestFit="1" customWidth="1"/>
    <col min="534" max="534" width="17.6640625" style="1" bestFit="1" customWidth="1"/>
    <col min="535" max="535" width="7.58203125" style="1" bestFit="1" customWidth="1"/>
    <col min="536" max="536" width="24.5" style="1" bestFit="1" customWidth="1"/>
    <col min="537" max="537" width="7.58203125" style="1" bestFit="1" customWidth="1"/>
    <col min="538" max="538" width="13.25" style="1" bestFit="1" customWidth="1"/>
    <col min="539" max="539" width="20" style="1" bestFit="1" customWidth="1"/>
    <col min="540" max="540" width="7.58203125" style="1" bestFit="1" customWidth="1"/>
    <col min="541" max="541" width="27.75" style="1" bestFit="1" customWidth="1"/>
    <col min="542" max="542" width="7.58203125" style="1" bestFit="1" customWidth="1"/>
    <col min="543" max="543" width="14.1640625" style="1" bestFit="1" customWidth="1"/>
    <col min="544" max="544" width="7.58203125" style="1" bestFit="1" customWidth="1"/>
    <col min="545" max="545" width="21.25" style="1" bestFit="1" customWidth="1"/>
    <col min="546" max="546" width="16" style="1" bestFit="1" customWidth="1"/>
    <col min="547" max="547" width="22.25" style="1" bestFit="1" customWidth="1"/>
    <col min="548" max="548" width="7.58203125" style="1" bestFit="1" customWidth="1"/>
    <col min="549" max="768" width="8.6640625" style="1"/>
    <col min="769" max="769" width="4.83203125" style="1" bestFit="1" customWidth="1"/>
    <col min="770" max="770" width="28" style="1" bestFit="1" customWidth="1"/>
    <col min="771" max="771" width="7.58203125" style="1" bestFit="1" customWidth="1"/>
    <col min="772" max="772" width="5" style="1" bestFit="1" customWidth="1"/>
    <col min="773" max="773" width="11.25" style="1" bestFit="1" customWidth="1"/>
    <col min="774" max="774" width="9.9140625" style="1" bestFit="1" customWidth="1"/>
    <col min="775" max="775" width="11.25" style="1" bestFit="1" customWidth="1"/>
    <col min="776" max="776" width="11" style="1" bestFit="1" customWidth="1"/>
    <col min="777" max="777" width="19.9140625" style="1" bestFit="1" customWidth="1"/>
    <col min="778" max="778" width="25.1640625" style="1" bestFit="1" customWidth="1"/>
    <col min="779" max="779" width="27.5" style="1" bestFit="1" customWidth="1"/>
    <col min="780" max="780" width="7.58203125" style="1" bestFit="1" customWidth="1"/>
    <col min="781" max="781" width="21.33203125" style="1" bestFit="1" customWidth="1"/>
    <col min="782" max="782" width="18.83203125" style="1" bestFit="1" customWidth="1"/>
    <col min="783" max="783" width="7.58203125" style="1" bestFit="1" customWidth="1"/>
    <col min="784" max="784" width="28.58203125" style="1" bestFit="1" customWidth="1"/>
    <col min="785" max="785" width="11" style="1" bestFit="1" customWidth="1"/>
    <col min="786" max="786" width="32.75" style="1" bestFit="1" customWidth="1"/>
    <col min="787" max="787" width="7.58203125" style="1" bestFit="1" customWidth="1"/>
    <col min="788" max="788" width="31.33203125" style="1" bestFit="1" customWidth="1"/>
    <col min="789" max="789" width="7.58203125" style="1" bestFit="1" customWidth="1"/>
    <col min="790" max="790" width="17.6640625" style="1" bestFit="1" customWidth="1"/>
    <col min="791" max="791" width="7.58203125" style="1" bestFit="1" customWidth="1"/>
    <col min="792" max="792" width="24.5" style="1" bestFit="1" customWidth="1"/>
    <col min="793" max="793" width="7.58203125" style="1" bestFit="1" customWidth="1"/>
    <col min="794" max="794" width="13.25" style="1" bestFit="1" customWidth="1"/>
    <col min="795" max="795" width="20" style="1" bestFit="1" customWidth="1"/>
    <col min="796" max="796" width="7.58203125" style="1" bestFit="1" customWidth="1"/>
    <col min="797" max="797" width="27.75" style="1" bestFit="1" customWidth="1"/>
    <col min="798" max="798" width="7.58203125" style="1" bestFit="1" customWidth="1"/>
    <col min="799" max="799" width="14.1640625" style="1" bestFit="1" customWidth="1"/>
    <col min="800" max="800" width="7.58203125" style="1" bestFit="1" customWidth="1"/>
    <col min="801" max="801" width="21.25" style="1" bestFit="1" customWidth="1"/>
    <col min="802" max="802" width="16" style="1" bestFit="1" customWidth="1"/>
    <col min="803" max="803" width="22.25" style="1" bestFit="1" customWidth="1"/>
    <col min="804" max="804" width="7.58203125" style="1" bestFit="1" customWidth="1"/>
    <col min="805" max="1024" width="8.6640625" style="1"/>
    <col min="1025" max="1025" width="4.83203125" style="1" bestFit="1" customWidth="1"/>
    <col min="1026" max="1026" width="28" style="1" bestFit="1" customWidth="1"/>
    <col min="1027" max="1027" width="7.58203125" style="1" bestFit="1" customWidth="1"/>
    <col min="1028" max="1028" width="5" style="1" bestFit="1" customWidth="1"/>
    <col min="1029" max="1029" width="11.25" style="1" bestFit="1" customWidth="1"/>
    <col min="1030" max="1030" width="9.9140625" style="1" bestFit="1" customWidth="1"/>
    <col min="1031" max="1031" width="11.25" style="1" bestFit="1" customWidth="1"/>
    <col min="1032" max="1032" width="11" style="1" bestFit="1" customWidth="1"/>
    <col min="1033" max="1033" width="19.9140625" style="1" bestFit="1" customWidth="1"/>
    <col min="1034" max="1034" width="25.1640625" style="1" bestFit="1" customWidth="1"/>
    <col min="1035" max="1035" width="27.5" style="1" bestFit="1" customWidth="1"/>
    <col min="1036" max="1036" width="7.58203125" style="1" bestFit="1" customWidth="1"/>
    <col min="1037" max="1037" width="21.33203125" style="1" bestFit="1" customWidth="1"/>
    <col min="1038" max="1038" width="18.83203125" style="1" bestFit="1" customWidth="1"/>
    <col min="1039" max="1039" width="7.58203125" style="1" bestFit="1" customWidth="1"/>
    <col min="1040" max="1040" width="28.58203125" style="1" bestFit="1" customWidth="1"/>
    <col min="1041" max="1041" width="11" style="1" bestFit="1" customWidth="1"/>
    <col min="1042" max="1042" width="32.75" style="1" bestFit="1" customWidth="1"/>
    <col min="1043" max="1043" width="7.58203125" style="1" bestFit="1" customWidth="1"/>
    <col min="1044" max="1044" width="31.33203125" style="1" bestFit="1" customWidth="1"/>
    <col min="1045" max="1045" width="7.58203125" style="1" bestFit="1" customWidth="1"/>
    <col min="1046" max="1046" width="17.6640625" style="1" bestFit="1" customWidth="1"/>
    <col min="1047" max="1047" width="7.58203125" style="1" bestFit="1" customWidth="1"/>
    <col min="1048" max="1048" width="24.5" style="1" bestFit="1" customWidth="1"/>
    <col min="1049" max="1049" width="7.58203125" style="1" bestFit="1" customWidth="1"/>
    <col min="1050" max="1050" width="13.25" style="1" bestFit="1" customWidth="1"/>
    <col min="1051" max="1051" width="20" style="1" bestFit="1" customWidth="1"/>
    <col min="1052" max="1052" width="7.58203125" style="1" bestFit="1" customWidth="1"/>
    <col min="1053" max="1053" width="27.75" style="1" bestFit="1" customWidth="1"/>
    <col min="1054" max="1054" width="7.58203125" style="1" bestFit="1" customWidth="1"/>
    <col min="1055" max="1055" width="14.1640625" style="1" bestFit="1" customWidth="1"/>
    <col min="1056" max="1056" width="7.58203125" style="1" bestFit="1" customWidth="1"/>
    <col min="1057" max="1057" width="21.25" style="1" bestFit="1" customWidth="1"/>
    <col min="1058" max="1058" width="16" style="1" bestFit="1" customWidth="1"/>
    <col min="1059" max="1059" width="22.25" style="1" bestFit="1" customWidth="1"/>
    <col min="1060" max="1060" width="7.58203125" style="1" bestFit="1" customWidth="1"/>
    <col min="1061" max="1280" width="8.6640625" style="1"/>
    <col min="1281" max="1281" width="4.83203125" style="1" bestFit="1" customWidth="1"/>
    <col min="1282" max="1282" width="28" style="1" bestFit="1" customWidth="1"/>
    <col min="1283" max="1283" width="7.58203125" style="1" bestFit="1" customWidth="1"/>
    <col min="1284" max="1284" width="5" style="1" bestFit="1" customWidth="1"/>
    <col min="1285" max="1285" width="11.25" style="1" bestFit="1" customWidth="1"/>
    <col min="1286" max="1286" width="9.9140625" style="1" bestFit="1" customWidth="1"/>
    <col min="1287" max="1287" width="11.25" style="1" bestFit="1" customWidth="1"/>
    <col min="1288" max="1288" width="11" style="1" bestFit="1" customWidth="1"/>
    <col min="1289" max="1289" width="19.9140625" style="1" bestFit="1" customWidth="1"/>
    <col min="1290" max="1290" width="25.1640625" style="1" bestFit="1" customWidth="1"/>
    <col min="1291" max="1291" width="27.5" style="1" bestFit="1" customWidth="1"/>
    <col min="1292" max="1292" width="7.58203125" style="1" bestFit="1" customWidth="1"/>
    <col min="1293" max="1293" width="21.33203125" style="1" bestFit="1" customWidth="1"/>
    <col min="1294" max="1294" width="18.83203125" style="1" bestFit="1" customWidth="1"/>
    <col min="1295" max="1295" width="7.58203125" style="1" bestFit="1" customWidth="1"/>
    <col min="1296" max="1296" width="28.58203125" style="1" bestFit="1" customWidth="1"/>
    <col min="1297" max="1297" width="11" style="1" bestFit="1" customWidth="1"/>
    <col min="1298" max="1298" width="32.75" style="1" bestFit="1" customWidth="1"/>
    <col min="1299" max="1299" width="7.58203125" style="1" bestFit="1" customWidth="1"/>
    <col min="1300" max="1300" width="31.33203125" style="1" bestFit="1" customWidth="1"/>
    <col min="1301" max="1301" width="7.58203125" style="1" bestFit="1" customWidth="1"/>
    <col min="1302" max="1302" width="17.6640625" style="1" bestFit="1" customWidth="1"/>
    <col min="1303" max="1303" width="7.58203125" style="1" bestFit="1" customWidth="1"/>
    <col min="1304" max="1304" width="24.5" style="1" bestFit="1" customWidth="1"/>
    <col min="1305" max="1305" width="7.58203125" style="1" bestFit="1" customWidth="1"/>
    <col min="1306" max="1306" width="13.25" style="1" bestFit="1" customWidth="1"/>
    <col min="1307" max="1307" width="20" style="1" bestFit="1" customWidth="1"/>
    <col min="1308" max="1308" width="7.58203125" style="1" bestFit="1" customWidth="1"/>
    <col min="1309" max="1309" width="27.75" style="1" bestFit="1" customWidth="1"/>
    <col min="1310" max="1310" width="7.58203125" style="1" bestFit="1" customWidth="1"/>
    <col min="1311" max="1311" width="14.1640625" style="1" bestFit="1" customWidth="1"/>
    <col min="1312" max="1312" width="7.58203125" style="1" bestFit="1" customWidth="1"/>
    <col min="1313" max="1313" width="21.25" style="1" bestFit="1" customWidth="1"/>
    <col min="1314" max="1314" width="16" style="1" bestFit="1" customWidth="1"/>
    <col min="1315" max="1315" width="22.25" style="1" bestFit="1" customWidth="1"/>
    <col min="1316" max="1316" width="7.58203125" style="1" bestFit="1" customWidth="1"/>
    <col min="1317" max="1536" width="8.6640625" style="1"/>
    <col min="1537" max="1537" width="4.83203125" style="1" bestFit="1" customWidth="1"/>
    <col min="1538" max="1538" width="28" style="1" bestFit="1" customWidth="1"/>
    <col min="1539" max="1539" width="7.58203125" style="1" bestFit="1" customWidth="1"/>
    <col min="1540" max="1540" width="5" style="1" bestFit="1" customWidth="1"/>
    <col min="1541" max="1541" width="11.25" style="1" bestFit="1" customWidth="1"/>
    <col min="1542" max="1542" width="9.9140625" style="1" bestFit="1" customWidth="1"/>
    <col min="1543" max="1543" width="11.25" style="1" bestFit="1" customWidth="1"/>
    <col min="1544" max="1544" width="11" style="1" bestFit="1" customWidth="1"/>
    <col min="1545" max="1545" width="19.9140625" style="1" bestFit="1" customWidth="1"/>
    <col min="1546" max="1546" width="25.1640625" style="1" bestFit="1" customWidth="1"/>
    <col min="1547" max="1547" width="27.5" style="1" bestFit="1" customWidth="1"/>
    <col min="1548" max="1548" width="7.58203125" style="1" bestFit="1" customWidth="1"/>
    <col min="1549" max="1549" width="21.33203125" style="1" bestFit="1" customWidth="1"/>
    <col min="1550" max="1550" width="18.83203125" style="1" bestFit="1" customWidth="1"/>
    <col min="1551" max="1551" width="7.58203125" style="1" bestFit="1" customWidth="1"/>
    <col min="1552" max="1552" width="28.58203125" style="1" bestFit="1" customWidth="1"/>
    <col min="1553" max="1553" width="11" style="1" bestFit="1" customWidth="1"/>
    <col min="1554" max="1554" width="32.75" style="1" bestFit="1" customWidth="1"/>
    <col min="1555" max="1555" width="7.58203125" style="1" bestFit="1" customWidth="1"/>
    <col min="1556" max="1556" width="31.33203125" style="1" bestFit="1" customWidth="1"/>
    <col min="1557" max="1557" width="7.58203125" style="1" bestFit="1" customWidth="1"/>
    <col min="1558" max="1558" width="17.6640625" style="1" bestFit="1" customWidth="1"/>
    <col min="1559" max="1559" width="7.58203125" style="1" bestFit="1" customWidth="1"/>
    <col min="1560" max="1560" width="24.5" style="1" bestFit="1" customWidth="1"/>
    <col min="1561" max="1561" width="7.58203125" style="1" bestFit="1" customWidth="1"/>
    <col min="1562" max="1562" width="13.25" style="1" bestFit="1" customWidth="1"/>
    <col min="1563" max="1563" width="20" style="1" bestFit="1" customWidth="1"/>
    <col min="1564" max="1564" width="7.58203125" style="1" bestFit="1" customWidth="1"/>
    <col min="1565" max="1565" width="27.75" style="1" bestFit="1" customWidth="1"/>
    <col min="1566" max="1566" width="7.58203125" style="1" bestFit="1" customWidth="1"/>
    <col min="1567" max="1567" width="14.1640625" style="1" bestFit="1" customWidth="1"/>
    <col min="1568" max="1568" width="7.58203125" style="1" bestFit="1" customWidth="1"/>
    <col min="1569" max="1569" width="21.25" style="1" bestFit="1" customWidth="1"/>
    <col min="1570" max="1570" width="16" style="1" bestFit="1" customWidth="1"/>
    <col min="1571" max="1571" width="22.25" style="1" bestFit="1" customWidth="1"/>
    <col min="1572" max="1572" width="7.58203125" style="1" bestFit="1" customWidth="1"/>
    <col min="1573" max="1792" width="8.6640625" style="1"/>
    <col min="1793" max="1793" width="4.83203125" style="1" bestFit="1" customWidth="1"/>
    <col min="1794" max="1794" width="28" style="1" bestFit="1" customWidth="1"/>
    <col min="1795" max="1795" width="7.58203125" style="1" bestFit="1" customWidth="1"/>
    <col min="1796" max="1796" width="5" style="1" bestFit="1" customWidth="1"/>
    <col min="1797" max="1797" width="11.25" style="1" bestFit="1" customWidth="1"/>
    <col min="1798" max="1798" width="9.9140625" style="1" bestFit="1" customWidth="1"/>
    <col min="1799" max="1799" width="11.25" style="1" bestFit="1" customWidth="1"/>
    <col min="1800" max="1800" width="11" style="1" bestFit="1" customWidth="1"/>
    <col min="1801" max="1801" width="19.9140625" style="1" bestFit="1" customWidth="1"/>
    <col min="1802" max="1802" width="25.1640625" style="1" bestFit="1" customWidth="1"/>
    <col min="1803" max="1803" width="27.5" style="1" bestFit="1" customWidth="1"/>
    <col min="1804" max="1804" width="7.58203125" style="1" bestFit="1" customWidth="1"/>
    <col min="1805" max="1805" width="21.33203125" style="1" bestFit="1" customWidth="1"/>
    <col min="1806" max="1806" width="18.83203125" style="1" bestFit="1" customWidth="1"/>
    <col min="1807" max="1807" width="7.58203125" style="1" bestFit="1" customWidth="1"/>
    <col min="1808" max="1808" width="28.58203125" style="1" bestFit="1" customWidth="1"/>
    <col min="1809" max="1809" width="11" style="1" bestFit="1" customWidth="1"/>
    <col min="1810" max="1810" width="32.75" style="1" bestFit="1" customWidth="1"/>
    <col min="1811" max="1811" width="7.58203125" style="1" bestFit="1" customWidth="1"/>
    <col min="1812" max="1812" width="31.33203125" style="1" bestFit="1" customWidth="1"/>
    <col min="1813" max="1813" width="7.58203125" style="1" bestFit="1" customWidth="1"/>
    <col min="1814" max="1814" width="17.6640625" style="1" bestFit="1" customWidth="1"/>
    <col min="1815" max="1815" width="7.58203125" style="1" bestFit="1" customWidth="1"/>
    <col min="1816" max="1816" width="24.5" style="1" bestFit="1" customWidth="1"/>
    <col min="1817" max="1817" width="7.58203125" style="1" bestFit="1" customWidth="1"/>
    <col min="1818" max="1818" width="13.25" style="1" bestFit="1" customWidth="1"/>
    <col min="1819" max="1819" width="20" style="1" bestFit="1" customWidth="1"/>
    <col min="1820" max="1820" width="7.58203125" style="1" bestFit="1" customWidth="1"/>
    <col min="1821" max="1821" width="27.75" style="1" bestFit="1" customWidth="1"/>
    <col min="1822" max="1822" width="7.58203125" style="1" bestFit="1" customWidth="1"/>
    <col min="1823" max="1823" width="14.1640625" style="1" bestFit="1" customWidth="1"/>
    <col min="1824" max="1824" width="7.58203125" style="1" bestFit="1" customWidth="1"/>
    <col min="1825" max="1825" width="21.25" style="1" bestFit="1" customWidth="1"/>
    <col min="1826" max="1826" width="16" style="1" bestFit="1" customWidth="1"/>
    <col min="1827" max="1827" width="22.25" style="1" bestFit="1" customWidth="1"/>
    <col min="1828" max="1828" width="7.58203125" style="1" bestFit="1" customWidth="1"/>
    <col min="1829" max="2048" width="8.6640625" style="1"/>
    <col min="2049" max="2049" width="4.83203125" style="1" bestFit="1" customWidth="1"/>
    <col min="2050" max="2050" width="28" style="1" bestFit="1" customWidth="1"/>
    <col min="2051" max="2051" width="7.58203125" style="1" bestFit="1" customWidth="1"/>
    <col min="2052" max="2052" width="5" style="1" bestFit="1" customWidth="1"/>
    <col min="2053" max="2053" width="11.25" style="1" bestFit="1" customWidth="1"/>
    <col min="2054" max="2054" width="9.9140625" style="1" bestFit="1" customWidth="1"/>
    <col min="2055" max="2055" width="11.25" style="1" bestFit="1" customWidth="1"/>
    <col min="2056" max="2056" width="11" style="1" bestFit="1" customWidth="1"/>
    <col min="2057" max="2057" width="19.9140625" style="1" bestFit="1" customWidth="1"/>
    <col min="2058" max="2058" width="25.1640625" style="1" bestFit="1" customWidth="1"/>
    <col min="2059" max="2059" width="27.5" style="1" bestFit="1" customWidth="1"/>
    <col min="2060" max="2060" width="7.58203125" style="1" bestFit="1" customWidth="1"/>
    <col min="2061" max="2061" width="21.33203125" style="1" bestFit="1" customWidth="1"/>
    <col min="2062" max="2062" width="18.83203125" style="1" bestFit="1" customWidth="1"/>
    <col min="2063" max="2063" width="7.58203125" style="1" bestFit="1" customWidth="1"/>
    <col min="2064" max="2064" width="28.58203125" style="1" bestFit="1" customWidth="1"/>
    <col min="2065" max="2065" width="11" style="1" bestFit="1" customWidth="1"/>
    <col min="2066" max="2066" width="32.75" style="1" bestFit="1" customWidth="1"/>
    <col min="2067" max="2067" width="7.58203125" style="1" bestFit="1" customWidth="1"/>
    <col min="2068" max="2068" width="31.33203125" style="1" bestFit="1" customWidth="1"/>
    <col min="2069" max="2069" width="7.58203125" style="1" bestFit="1" customWidth="1"/>
    <col min="2070" max="2070" width="17.6640625" style="1" bestFit="1" customWidth="1"/>
    <col min="2071" max="2071" width="7.58203125" style="1" bestFit="1" customWidth="1"/>
    <col min="2072" max="2072" width="24.5" style="1" bestFit="1" customWidth="1"/>
    <col min="2073" max="2073" width="7.58203125" style="1" bestFit="1" customWidth="1"/>
    <col min="2074" max="2074" width="13.25" style="1" bestFit="1" customWidth="1"/>
    <col min="2075" max="2075" width="20" style="1" bestFit="1" customWidth="1"/>
    <col min="2076" max="2076" width="7.58203125" style="1" bestFit="1" customWidth="1"/>
    <col min="2077" max="2077" width="27.75" style="1" bestFit="1" customWidth="1"/>
    <col min="2078" max="2078" width="7.58203125" style="1" bestFit="1" customWidth="1"/>
    <col min="2079" max="2079" width="14.1640625" style="1" bestFit="1" customWidth="1"/>
    <col min="2080" max="2080" width="7.58203125" style="1" bestFit="1" customWidth="1"/>
    <col min="2081" max="2081" width="21.25" style="1" bestFit="1" customWidth="1"/>
    <col min="2082" max="2082" width="16" style="1" bestFit="1" customWidth="1"/>
    <col min="2083" max="2083" width="22.25" style="1" bestFit="1" customWidth="1"/>
    <col min="2084" max="2084" width="7.58203125" style="1" bestFit="1" customWidth="1"/>
    <col min="2085" max="2304" width="8.6640625" style="1"/>
    <col min="2305" max="2305" width="4.83203125" style="1" bestFit="1" customWidth="1"/>
    <col min="2306" max="2306" width="28" style="1" bestFit="1" customWidth="1"/>
    <col min="2307" max="2307" width="7.58203125" style="1" bestFit="1" customWidth="1"/>
    <col min="2308" max="2308" width="5" style="1" bestFit="1" customWidth="1"/>
    <col min="2309" max="2309" width="11.25" style="1" bestFit="1" customWidth="1"/>
    <col min="2310" max="2310" width="9.9140625" style="1" bestFit="1" customWidth="1"/>
    <col min="2311" max="2311" width="11.25" style="1" bestFit="1" customWidth="1"/>
    <col min="2312" max="2312" width="11" style="1" bestFit="1" customWidth="1"/>
    <col min="2313" max="2313" width="19.9140625" style="1" bestFit="1" customWidth="1"/>
    <col min="2314" max="2314" width="25.1640625" style="1" bestFit="1" customWidth="1"/>
    <col min="2315" max="2315" width="27.5" style="1" bestFit="1" customWidth="1"/>
    <col min="2316" max="2316" width="7.58203125" style="1" bestFit="1" customWidth="1"/>
    <col min="2317" max="2317" width="21.33203125" style="1" bestFit="1" customWidth="1"/>
    <col min="2318" max="2318" width="18.83203125" style="1" bestFit="1" customWidth="1"/>
    <col min="2319" max="2319" width="7.58203125" style="1" bestFit="1" customWidth="1"/>
    <col min="2320" max="2320" width="28.58203125" style="1" bestFit="1" customWidth="1"/>
    <col min="2321" max="2321" width="11" style="1" bestFit="1" customWidth="1"/>
    <col min="2322" max="2322" width="32.75" style="1" bestFit="1" customWidth="1"/>
    <col min="2323" max="2323" width="7.58203125" style="1" bestFit="1" customWidth="1"/>
    <col min="2324" max="2324" width="31.33203125" style="1" bestFit="1" customWidth="1"/>
    <col min="2325" max="2325" width="7.58203125" style="1" bestFit="1" customWidth="1"/>
    <col min="2326" max="2326" width="17.6640625" style="1" bestFit="1" customWidth="1"/>
    <col min="2327" max="2327" width="7.58203125" style="1" bestFit="1" customWidth="1"/>
    <col min="2328" max="2328" width="24.5" style="1" bestFit="1" customWidth="1"/>
    <col min="2329" max="2329" width="7.58203125" style="1" bestFit="1" customWidth="1"/>
    <col min="2330" max="2330" width="13.25" style="1" bestFit="1" customWidth="1"/>
    <col min="2331" max="2331" width="20" style="1" bestFit="1" customWidth="1"/>
    <col min="2332" max="2332" width="7.58203125" style="1" bestFit="1" customWidth="1"/>
    <col min="2333" max="2333" width="27.75" style="1" bestFit="1" customWidth="1"/>
    <col min="2334" max="2334" width="7.58203125" style="1" bestFit="1" customWidth="1"/>
    <col min="2335" max="2335" width="14.1640625" style="1" bestFit="1" customWidth="1"/>
    <col min="2336" max="2336" width="7.58203125" style="1" bestFit="1" customWidth="1"/>
    <col min="2337" max="2337" width="21.25" style="1" bestFit="1" customWidth="1"/>
    <col min="2338" max="2338" width="16" style="1" bestFit="1" customWidth="1"/>
    <col min="2339" max="2339" width="22.25" style="1" bestFit="1" customWidth="1"/>
    <col min="2340" max="2340" width="7.58203125" style="1" bestFit="1" customWidth="1"/>
    <col min="2341" max="2560" width="8.6640625" style="1"/>
    <col min="2561" max="2561" width="4.83203125" style="1" bestFit="1" customWidth="1"/>
    <col min="2562" max="2562" width="28" style="1" bestFit="1" customWidth="1"/>
    <col min="2563" max="2563" width="7.58203125" style="1" bestFit="1" customWidth="1"/>
    <col min="2564" max="2564" width="5" style="1" bestFit="1" customWidth="1"/>
    <col min="2565" max="2565" width="11.25" style="1" bestFit="1" customWidth="1"/>
    <col min="2566" max="2566" width="9.9140625" style="1" bestFit="1" customWidth="1"/>
    <col min="2567" max="2567" width="11.25" style="1" bestFit="1" customWidth="1"/>
    <col min="2568" max="2568" width="11" style="1" bestFit="1" customWidth="1"/>
    <col min="2569" max="2569" width="19.9140625" style="1" bestFit="1" customWidth="1"/>
    <col min="2570" max="2570" width="25.1640625" style="1" bestFit="1" customWidth="1"/>
    <col min="2571" max="2571" width="27.5" style="1" bestFit="1" customWidth="1"/>
    <col min="2572" max="2572" width="7.58203125" style="1" bestFit="1" customWidth="1"/>
    <col min="2573" max="2573" width="21.33203125" style="1" bestFit="1" customWidth="1"/>
    <col min="2574" max="2574" width="18.83203125" style="1" bestFit="1" customWidth="1"/>
    <col min="2575" max="2575" width="7.58203125" style="1" bestFit="1" customWidth="1"/>
    <col min="2576" max="2576" width="28.58203125" style="1" bestFit="1" customWidth="1"/>
    <col min="2577" max="2577" width="11" style="1" bestFit="1" customWidth="1"/>
    <col min="2578" max="2578" width="32.75" style="1" bestFit="1" customWidth="1"/>
    <col min="2579" max="2579" width="7.58203125" style="1" bestFit="1" customWidth="1"/>
    <col min="2580" max="2580" width="31.33203125" style="1" bestFit="1" customWidth="1"/>
    <col min="2581" max="2581" width="7.58203125" style="1" bestFit="1" customWidth="1"/>
    <col min="2582" max="2582" width="17.6640625" style="1" bestFit="1" customWidth="1"/>
    <col min="2583" max="2583" width="7.58203125" style="1" bestFit="1" customWidth="1"/>
    <col min="2584" max="2584" width="24.5" style="1" bestFit="1" customWidth="1"/>
    <col min="2585" max="2585" width="7.58203125" style="1" bestFit="1" customWidth="1"/>
    <col min="2586" max="2586" width="13.25" style="1" bestFit="1" customWidth="1"/>
    <col min="2587" max="2587" width="20" style="1" bestFit="1" customWidth="1"/>
    <col min="2588" max="2588" width="7.58203125" style="1" bestFit="1" customWidth="1"/>
    <col min="2589" max="2589" width="27.75" style="1" bestFit="1" customWidth="1"/>
    <col min="2590" max="2590" width="7.58203125" style="1" bestFit="1" customWidth="1"/>
    <col min="2591" max="2591" width="14.1640625" style="1" bestFit="1" customWidth="1"/>
    <col min="2592" max="2592" width="7.58203125" style="1" bestFit="1" customWidth="1"/>
    <col min="2593" max="2593" width="21.25" style="1" bestFit="1" customWidth="1"/>
    <col min="2594" max="2594" width="16" style="1" bestFit="1" customWidth="1"/>
    <col min="2595" max="2595" width="22.25" style="1" bestFit="1" customWidth="1"/>
    <col min="2596" max="2596" width="7.58203125" style="1" bestFit="1" customWidth="1"/>
    <col min="2597" max="2816" width="8.6640625" style="1"/>
    <col min="2817" max="2817" width="4.83203125" style="1" bestFit="1" customWidth="1"/>
    <col min="2818" max="2818" width="28" style="1" bestFit="1" customWidth="1"/>
    <col min="2819" max="2819" width="7.58203125" style="1" bestFit="1" customWidth="1"/>
    <col min="2820" max="2820" width="5" style="1" bestFit="1" customWidth="1"/>
    <col min="2821" max="2821" width="11.25" style="1" bestFit="1" customWidth="1"/>
    <col min="2822" max="2822" width="9.9140625" style="1" bestFit="1" customWidth="1"/>
    <col min="2823" max="2823" width="11.25" style="1" bestFit="1" customWidth="1"/>
    <col min="2824" max="2824" width="11" style="1" bestFit="1" customWidth="1"/>
    <col min="2825" max="2825" width="19.9140625" style="1" bestFit="1" customWidth="1"/>
    <col min="2826" max="2826" width="25.1640625" style="1" bestFit="1" customWidth="1"/>
    <col min="2827" max="2827" width="27.5" style="1" bestFit="1" customWidth="1"/>
    <col min="2828" max="2828" width="7.58203125" style="1" bestFit="1" customWidth="1"/>
    <col min="2829" max="2829" width="21.33203125" style="1" bestFit="1" customWidth="1"/>
    <col min="2830" max="2830" width="18.83203125" style="1" bestFit="1" customWidth="1"/>
    <col min="2831" max="2831" width="7.58203125" style="1" bestFit="1" customWidth="1"/>
    <col min="2832" max="2832" width="28.58203125" style="1" bestFit="1" customWidth="1"/>
    <col min="2833" max="2833" width="11" style="1" bestFit="1" customWidth="1"/>
    <col min="2834" max="2834" width="32.75" style="1" bestFit="1" customWidth="1"/>
    <col min="2835" max="2835" width="7.58203125" style="1" bestFit="1" customWidth="1"/>
    <col min="2836" max="2836" width="31.33203125" style="1" bestFit="1" customWidth="1"/>
    <col min="2837" max="2837" width="7.58203125" style="1" bestFit="1" customWidth="1"/>
    <col min="2838" max="2838" width="17.6640625" style="1" bestFit="1" customWidth="1"/>
    <col min="2839" max="2839" width="7.58203125" style="1" bestFit="1" customWidth="1"/>
    <col min="2840" max="2840" width="24.5" style="1" bestFit="1" customWidth="1"/>
    <col min="2841" max="2841" width="7.58203125" style="1" bestFit="1" customWidth="1"/>
    <col min="2842" max="2842" width="13.25" style="1" bestFit="1" customWidth="1"/>
    <col min="2843" max="2843" width="20" style="1" bestFit="1" customWidth="1"/>
    <col min="2844" max="2844" width="7.58203125" style="1" bestFit="1" customWidth="1"/>
    <col min="2845" max="2845" width="27.75" style="1" bestFit="1" customWidth="1"/>
    <col min="2846" max="2846" width="7.58203125" style="1" bestFit="1" customWidth="1"/>
    <col min="2847" max="2847" width="14.1640625" style="1" bestFit="1" customWidth="1"/>
    <col min="2848" max="2848" width="7.58203125" style="1" bestFit="1" customWidth="1"/>
    <col min="2849" max="2849" width="21.25" style="1" bestFit="1" customWidth="1"/>
    <col min="2850" max="2850" width="16" style="1" bestFit="1" customWidth="1"/>
    <col min="2851" max="2851" width="22.25" style="1" bestFit="1" customWidth="1"/>
    <col min="2852" max="2852" width="7.58203125" style="1" bestFit="1" customWidth="1"/>
    <col min="2853" max="3072" width="8.6640625" style="1"/>
    <col min="3073" max="3073" width="4.83203125" style="1" bestFit="1" customWidth="1"/>
    <col min="3074" max="3074" width="28" style="1" bestFit="1" customWidth="1"/>
    <col min="3075" max="3075" width="7.58203125" style="1" bestFit="1" customWidth="1"/>
    <col min="3076" max="3076" width="5" style="1" bestFit="1" customWidth="1"/>
    <col min="3077" max="3077" width="11.25" style="1" bestFit="1" customWidth="1"/>
    <col min="3078" max="3078" width="9.9140625" style="1" bestFit="1" customWidth="1"/>
    <col min="3079" max="3079" width="11.25" style="1" bestFit="1" customWidth="1"/>
    <col min="3080" max="3080" width="11" style="1" bestFit="1" customWidth="1"/>
    <col min="3081" max="3081" width="19.9140625" style="1" bestFit="1" customWidth="1"/>
    <col min="3082" max="3082" width="25.1640625" style="1" bestFit="1" customWidth="1"/>
    <col min="3083" max="3083" width="27.5" style="1" bestFit="1" customWidth="1"/>
    <col min="3084" max="3084" width="7.58203125" style="1" bestFit="1" customWidth="1"/>
    <col min="3085" max="3085" width="21.33203125" style="1" bestFit="1" customWidth="1"/>
    <col min="3086" max="3086" width="18.83203125" style="1" bestFit="1" customWidth="1"/>
    <col min="3087" max="3087" width="7.58203125" style="1" bestFit="1" customWidth="1"/>
    <col min="3088" max="3088" width="28.58203125" style="1" bestFit="1" customWidth="1"/>
    <col min="3089" max="3089" width="11" style="1" bestFit="1" customWidth="1"/>
    <col min="3090" max="3090" width="32.75" style="1" bestFit="1" customWidth="1"/>
    <col min="3091" max="3091" width="7.58203125" style="1" bestFit="1" customWidth="1"/>
    <col min="3092" max="3092" width="31.33203125" style="1" bestFit="1" customWidth="1"/>
    <col min="3093" max="3093" width="7.58203125" style="1" bestFit="1" customWidth="1"/>
    <col min="3094" max="3094" width="17.6640625" style="1" bestFit="1" customWidth="1"/>
    <col min="3095" max="3095" width="7.58203125" style="1" bestFit="1" customWidth="1"/>
    <col min="3096" max="3096" width="24.5" style="1" bestFit="1" customWidth="1"/>
    <col min="3097" max="3097" width="7.58203125" style="1" bestFit="1" customWidth="1"/>
    <col min="3098" max="3098" width="13.25" style="1" bestFit="1" customWidth="1"/>
    <col min="3099" max="3099" width="20" style="1" bestFit="1" customWidth="1"/>
    <col min="3100" max="3100" width="7.58203125" style="1" bestFit="1" customWidth="1"/>
    <col min="3101" max="3101" width="27.75" style="1" bestFit="1" customWidth="1"/>
    <col min="3102" max="3102" width="7.58203125" style="1" bestFit="1" customWidth="1"/>
    <col min="3103" max="3103" width="14.1640625" style="1" bestFit="1" customWidth="1"/>
    <col min="3104" max="3104" width="7.58203125" style="1" bestFit="1" customWidth="1"/>
    <col min="3105" max="3105" width="21.25" style="1" bestFit="1" customWidth="1"/>
    <col min="3106" max="3106" width="16" style="1" bestFit="1" customWidth="1"/>
    <col min="3107" max="3107" width="22.25" style="1" bestFit="1" customWidth="1"/>
    <col min="3108" max="3108" width="7.58203125" style="1" bestFit="1" customWidth="1"/>
    <col min="3109" max="3328" width="8.6640625" style="1"/>
    <col min="3329" max="3329" width="4.83203125" style="1" bestFit="1" customWidth="1"/>
    <col min="3330" max="3330" width="28" style="1" bestFit="1" customWidth="1"/>
    <col min="3331" max="3331" width="7.58203125" style="1" bestFit="1" customWidth="1"/>
    <col min="3332" max="3332" width="5" style="1" bestFit="1" customWidth="1"/>
    <col min="3333" max="3333" width="11.25" style="1" bestFit="1" customWidth="1"/>
    <col min="3334" max="3334" width="9.9140625" style="1" bestFit="1" customWidth="1"/>
    <col min="3335" max="3335" width="11.25" style="1" bestFit="1" customWidth="1"/>
    <col min="3336" max="3336" width="11" style="1" bestFit="1" customWidth="1"/>
    <col min="3337" max="3337" width="19.9140625" style="1" bestFit="1" customWidth="1"/>
    <col min="3338" max="3338" width="25.1640625" style="1" bestFit="1" customWidth="1"/>
    <col min="3339" max="3339" width="27.5" style="1" bestFit="1" customWidth="1"/>
    <col min="3340" max="3340" width="7.58203125" style="1" bestFit="1" customWidth="1"/>
    <col min="3341" max="3341" width="21.33203125" style="1" bestFit="1" customWidth="1"/>
    <col min="3342" max="3342" width="18.83203125" style="1" bestFit="1" customWidth="1"/>
    <col min="3343" max="3343" width="7.58203125" style="1" bestFit="1" customWidth="1"/>
    <col min="3344" max="3344" width="28.58203125" style="1" bestFit="1" customWidth="1"/>
    <col min="3345" max="3345" width="11" style="1" bestFit="1" customWidth="1"/>
    <col min="3346" max="3346" width="32.75" style="1" bestFit="1" customWidth="1"/>
    <col min="3347" max="3347" width="7.58203125" style="1" bestFit="1" customWidth="1"/>
    <col min="3348" max="3348" width="31.33203125" style="1" bestFit="1" customWidth="1"/>
    <col min="3349" max="3349" width="7.58203125" style="1" bestFit="1" customWidth="1"/>
    <col min="3350" max="3350" width="17.6640625" style="1" bestFit="1" customWidth="1"/>
    <col min="3351" max="3351" width="7.58203125" style="1" bestFit="1" customWidth="1"/>
    <col min="3352" max="3352" width="24.5" style="1" bestFit="1" customWidth="1"/>
    <col min="3353" max="3353" width="7.58203125" style="1" bestFit="1" customWidth="1"/>
    <col min="3354" max="3354" width="13.25" style="1" bestFit="1" customWidth="1"/>
    <col min="3355" max="3355" width="20" style="1" bestFit="1" customWidth="1"/>
    <col min="3356" max="3356" width="7.58203125" style="1" bestFit="1" customWidth="1"/>
    <col min="3357" max="3357" width="27.75" style="1" bestFit="1" customWidth="1"/>
    <col min="3358" max="3358" width="7.58203125" style="1" bestFit="1" customWidth="1"/>
    <col min="3359" max="3359" width="14.1640625" style="1" bestFit="1" customWidth="1"/>
    <col min="3360" max="3360" width="7.58203125" style="1" bestFit="1" customWidth="1"/>
    <col min="3361" max="3361" width="21.25" style="1" bestFit="1" customWidth="1"/>
    <col min="3362" max="3362" width="16" style="1" bestFit="1" customWidth="1"/>
    <col min="3363" max="3363" width="22.25" style="1" bestFit="1" customWidth="1"/>
    <col min="3364" max="3364" width="7.58203125" style="1" bestFit="1" customWidth="1"/>
    <col min="3365" max="3584" width="8.6640625" style="1"/>
    <col min="3585" max="3585" width="4.83203125" style="1" bestFit="1" customWidth="1"/>
    <col min="3586" max="3586" width="28" style="1" bestFit="1" customWidth="1"/>
    <col min="3587" max="3587" width="7.58203125" style="1" bestFit="1" customWidth="1"/>
    <col min="3588" max="3588" width="5" style="1" bestFit="1" customWidth="1"/>
    <col min="3589" max="3589" width="11.25" style="1" bestFit="1" customWidth="1"/>
    <col min="3590" max="3590" width="9.9140625" style="1" bestFit="1" customWidth="1"/>
    <col min="3591" max="3591" width="11.25" style="1" bestFit="1" customWidth="1"/>
    <col min="3592" max="3592" width="11" style="1" bestFit="1" customWidth="1"/>
    <col min="3593" max="3593" width="19.9140625" style="1" bestFit="1" customWidth="1"/>
    <col min="3594" max="3594" width="25.1640625" style="1" bestFit="1" customWidth="1"/>
    <col min="3595" max="3595" width="27.5" style="1" bestFit="1" customWidth="1"/>
    <col min="3596" max="3596" width="7.58203125" style="1" bestFit="1" customWidth="1"/>
    <col min="3597" max="3597" width="21.33203125" style="1" bestFit="1" customWidth="1"/>
    <col min="3598" max="3598" width="18.83203125" style="1" bestFit="1" customWidth="1"/>
    <col min="3599" max="3599" width="7.58203125" style="1" bestFit="1" customWidth="1"/>
    <col min="3600" max="3600" width="28.58203125" style="1" bestFit="1" customWidth="1"/>
    <col min="3601" max="3601" width="11" style="1" bestFit="1" customWidth="1"/>
    <col min="3602" max="3602" width="32.75" style="1" bestFit="1" customWidth="1"/>
    <col min="3603" max="3603" width="7.58203125" style="1" bestFit="1" customWidth="1"/>
    <col min="3604" max="3604" width="31.33203125" style="1" bestFit="1" customWidth="1"/>
    <col min="3605" max="3605" width="7.58203125" style="1" bestFit="1" customWidth="1"/>
    <col min="3606" max="3606" width="17.6640625" style="1" bestFit="1" customWidth="1"/>
    <col min="3607" max="3607" width="7.58203125" style="1" bestFit="1" customWidth="1"/>
    <col min="3608" max="3608" width="24.5" style="1" bestFit="1" customWidth="1"/>
    <col min="3609" max="3609" width="7.58203125" style="1" bestFit="1" customWidth="1"/>
    <col min="3610" max="3610" width="13.25" style="1" bestFit="1" customWidth="1"/>
    <col min="3611" max="3611" width="20" style="1" bestFit="1" customWidth="1"/>
    <col min="3612" max="3612" width="7.58203125" style="1" bestFit="1" customWidth="1"/>
    <col min="3613" max="3613" width="27.75" style="1" bestFit="1" customWidth="1"/>
    <col min="3614" max="3614" width="7.58203125" style="1" bestFit="1" customWidth="1"/>
    <col min="3615" max="3615" width="14.1640625" style="1" bestFit="1" customWidth="1"/>
    <col min="3616" max="3616" width="7.58203125" style="1" bestFit="1" customWidth="1"/>
    <col min="3617" max="3617" width="21.25" style="1" bestFit="1" customWidth="1"/>
    <col min="3618" max="3618" width="16" style="1" bestFit="1" customWidth="1"/>
    <col min="3619" max="3619" width="22.25" style="1" bestFit="1" customWidth="1"/>
    <col min="3620" max="3620" width="7.58203125" style="1" bestFit="1" customWidth="1"/>
    <col min="3621" max="3840" width="8.6640625" style="1"/>
    <col min="3841" max="3841" width="4.83203125" style="1" bestFit="1" customWidth="1"/>
    <col min="3842" max="3842" width="28" style="1" bestFit="1" customWidth="1"/>
    <col min="3843" max="3843" width="7.58203125" style="1" bestFit="1" customWidth="1"/>
    <col min="3844" max="3844" width="5" style="1" bestFit="1" customWidth="1"/>
    <col min="3845" max="3845" width="11.25" style="1" bestFit="1" customWidth="1"/>
    <col min="3846" max="3846" width="9.9140625" style="1" bestFit="1" customWidth="1"/>
    <col min="3847" max="3847" width="11.25" style="1" bestFit="1" customWidth="1"/>
    <col min="3848" max="3848" width="11" style="1" bestFit="1" customWidth="1"/>
    <col min="3849" max="3849" width="19.9140625" style="1" bestFit="1" customWidth="1"/>
    <col min="3850" max="3850" width="25.1640625" style="1" bestFit="1" customWidth="1"/>
    <col min="3851" max="3851" width="27.5" style="1" bestFit="1" customWidth="1"/>
    <col min="3852" max="3852" width="7.58203125" style="1" bestFit="1" customWidth="1"/>
    <col min="3853" max="3853" width="21.33203125" style="1" bestFit="1" customWidth="1"/>
    <col min="3854" max="3854" width="18.83203125" style="1" bestFit="1" customWidth="1"/>
    <col min="3855" max="3855" width="7.58203125" style="1" bestFit="1" customWidth="1"/>
    <col min="3856" max="3856" width="28.58203125" style="1" bestFit="1" customWidth="1"/>
    <col min="3857" max="3857" width="11" style="1" bestFit="1" customWidth="1"/>
    <col min="3858" max="3858" width="32.75" style="1" bestFit="1" customWidth="1"/>
    <col min="3859" max="3859" width="7.58203125" style="1" bestFit="1" customWidth="1"/>
    <col min="3860" max="3860" width="31.33203125" style="1" bestFit="1" customWidth="1"/>
    <col min="3861" max="3861" width="7.58203125" style="1" bestFit="1" customWidth="1"/>
    <col min="3862" max="3862" width="17.6640625" style="1" bestFit="1" customWidth="1"/>
    <col min="3863" max="3863" width="7.58203125" style="1" bestFit="1" customWidth="1"/>
    <col min="3864" max="3864" width="24.5" style="1" bestFit="1" customWidth="1"/>
    <col min="3865" max="3865" width="7.58203125" style="1" bestFit="1" customWidth="1"/>
    <col min="3866" max="3866" width="13.25" style="1" bestFit="1" customWidth="1"/>
    <col min="3867" max="3867" width="20" style="1" bestFit="1" customWidth="1"/>
    <col min="3868" max="3868" width="7.58203125" style="1" bestFit="1" customWidth="1"/>
    <col min="3869" max="3869" width="27.75" style="1" bestFit="1" customWidth="1"/>
    <col min="3870" max="3870" width="7.58203125" style="1" bestFit="1" customWidth="1"/>
    <col min="3871" max="3871" width="14.1640625" style="1" bestFit="1" customWidth="1"/>
    <col min="3872" max="3872" width="7.58203125" style="1" bestFit="1" customWidth="1"/>
    <col min="3873" max="3873" width="21.25" style="1" bestFit="1" customWidth="1"/>
    <col min="3874" max="3874" width="16" style="1" bestFit="1" customWidth="1"/>
    <col min="3875" max="3875" width="22.25" style="1" bestFit="1" customWidth="1"/>
    <col min="3876" max="3876" width="7.58203125" style="1" bestFit="1" customWidth="1"/>
    <col min="3877" max="4096" width="8.6640625" style="1"/>
    <col min="4097" max="4097" width="4.83203125" style="1" bestFit="1" customWidth="1"/>
    <col min="4098" max="4098" width="28" style="1" bestFit="1" customWidth="1"/>
    <col min="4099" max="4099" width="7.58203125" style="1" bestFit="1" customWidth="1"/>
    <col min="4100" max="4100" width="5" style="1" bestFit="1" customWidth="1"/>
    <col min="4101" max="4101" width="11.25" style="1" bestFit="1" customWidth="1"/>
    <col min="4102" max="4102" width="9.9140625" style="1" bestFit="1" customWidth="1"/>
    <col min="4103" max="4103" width="11.25" style="1" bestFit="1" customWidth="1"/>
    <col min="4104" max="4104" width="11" style="1" bestFit="1" customWidth="1"/>
    <col min="4105" max="4105" width="19.9140625" style="1" bestFit="1" customWidth="1"/>
    <col min="4106" max="4106" width="25.1640625" style="1" bestFit="1" customWidth="1"/>
    <col min="4107" max="4107" width="27.5" style="1" bestFit="1" customWidth="1"/>
    <col min="4108" max="4108" width="7.58203125" style="1" bestFit="1" customWidth="1"/>
    <col min="4109" max="4109" width="21.33203125" style="1" bestFit="1" customWidth="1"/>
    <col min="4110" max="4110" width="18.83203125" style="1" bestFit="1" customWidth="1"/>
    <col min="4111" max="4111" width="7.58203125" style="1" bestFit="1" customWidth="1"/>
    <col min="4112" max="4112" width="28.58203125" style="1" bestFit="1" customWidth="1"/>
    <col min="4113" max="4113" width="11" style="1" bestFit="1" customWidth="1"/>
    <col min="4114" max="4114" width="32.75" style="1" bestFit="1" customWidth="1"/>
    <col min="4115" max="4115" width="7.58203125" style="1" bestFit="1" customWidth="1"/>
    <col min="4116" max="4116" width="31.33203125" style="1" bestFit="1" customWidth="1"/>
    <col min="4117" max="4117" width="7.58203125" style="1" bestFit="1" customWidth="1"/>
    <col min="4118" max="4118" width="17.6640625" style="1" bestFit="1" customWidth="1"/>
    <col min="4119" max="4119" width="7.58203125" style="1" bestFit="1" customWidth="1"/>
    <col min="4120" max="4120" width="24.5" style="1" bestFit="1" customWidth="1"/>
    <col min="4121" max="4121" width="7.58203125" style="1" bestFit="1" customWidth="1"/>
    <col min="4122" max="4122" width="13.25" style="1" bestFit="1" customWidth="1"/>
    <col min="4123" max="4123" width="20" style="1" bestFit="1" customWidth="1"/>
    <col min="4124" max="4124" width="7.58203125" style="1" bestFit="1" customWidth="1"/>
    <col min="4125" max="4125" width="27.75" style="1" bestFit="1" customWidth="1"/>
    <col min="4126" max="4126" width="7.58203125" style="1" bestFit="1" customWidth="1"/>
    <col min="4127" max="4127" width="14.1640625" style="1" bestFit="1" customWidth="1"/>
    <col min="4128" max="4128" width="7.58203125" style="1" bestFit="1" customWidth="1"/>
    <col min="4129" max="4129" width="21.25" style="1" bestFit="1" customWidth="1"/>
    <col min="4130" max="4130" width="16" style="1" bestFit="1" customWidth="1"/>
    <col min="4131" max="4131" width="22.25" style="1" bestFit="1" customWidth="1"/>
    <col min="4132" max="4132" width="7.58203125" style="1" bestFit="1" customWidth="1"/>
    <col min="4133" max="4352" width="8.6640625" style="1"/>
    <col min="4353" max="4353" width="4.83203125" style="1" bestFit="1" customWidth="1"/>
    <col min="4354" max="4354" width="28" style="1" bestFit="1" customWidth="1"/>
    <col min="4355" max="4355" width="7.58203125" style="1" bestFit="1" customWidth="1"/>
    <col min="4356" max="4356" width="5" style="1" bestFit="1" customWidth="1"/>
    <col min="4357" max="4357" width="11.25" style="1" bestFit="1" customWidth="1"/>
    <col min="4358" max="4358" width="9.9140625" style="1" bestFit="1" customWidth="1"/>
    <col min="4359" max="4359" width="11.25" style="1" bestFit="1" customWidth="1"/>
    <col min="4360" max="4360" width="11" style="1" bestFit="1" customWidth="1"/>
    <col min="4361" max="4361" width="19.9140625" style="1" bestFit="1" customWidth="1"/>
    <col min="4362" max="4362" width="25.1640625" style="1" bestFit="1" customWidth="1"/>
    <col min="4363" max="4363" width="27.5" style="1" bestFit="1" customWidth="1"/>
    <col min="4364" max="4364" width="7.58203125" style="1" bestFit="1" customWidth="1"/>
    <col min="4365" max="4365" width="21.33203125" style="1" bestFit="1" customWidth="1"/>
    <col min="4366" max="4366" width="18.83203125" style="1" bestFit="1" customWidth="1"/>
    <col min="4367" max="4367" width="7.58203125" style="1" bestFit="1" customWidth="1"/>
    <col min="4368" max="4368" width="28.58203125" style="1" bestFit="1" customWidth="1"/>
    <col min="4369" max="4369" width="11" style="1" bestFit="1" customWidth="1"/>
    <col min="4370" max="4370" width="32.75" style="1" bestFit="1" customWidth="1"/>
    <col min="4371" max="4371" width="7.58203125" style="1" bestFit="1" customWidth="1"/>
    <col min="4372" max="4372" width="31.33203125" style="1" bestFit="1" customWidth="1"/>
    <col min="4373" max="4373" width="7.58203125" style="1" bestFit="1" customWidth="1"/>
    <col min="4374" max="4374" width="17.6640625" style="1" bestFit="1" customWidth="1"/>
    <col min="4375" max="4375" width="7.58203125" style="1" bestFit="1" customWidth="1"/>
    <col min="4376" max="4376" width="24.5" style="1" bestFit="1" customWidth="1"/>
    <col min="4377" max="4377" width="7.58203125" style="1" bestFit="1" customWidth="1"/>
    <col min="4378" max="4378" width="13.25" style="1" bestFit="1" customWidth="1"/>
    <col min="4379" max="4379" width="20" style="1" bestFit="1" customWidth="1"/>
    <col min="4380" max="4380" width="7.58203125" style="1" bestFit="1" customWidth="1"/>
    <col min="4381" max="4381" width="27.75" style="1" bestFit="1" customWidth="1"/>
    <col min="4382" max="4382" width="7.58203125" style="1" bestFit="1" customWidth="1"/>
    <col min="4383" max="4383" width="14.1640625" style="1" bestFit="1" customWidth="1"/>
    <col min="4384" max="4384" width="7.58203125" style="1" bestFit="1" customWidth="1"/>
    <col min="4385" max="4385" width="21.25" style="1" bestFit="1" customWidth="1"/>
    <col min="4386" max="4386" width="16" style="1" bestFit="1" customWidth="1"/>
    <col min="4387" max="4387" width="22.25" style="1" bestFit="1" customWidth="1"/>
    <col min="4388" max="4388" width="7.58203125" style="1" bestFit="1" customWidth="1"/>
    <col min="4389" max="4608" width="8.6640625" style="1"/>
    <col min="4609" max="4609" width="4.83203125" style="1" bestFit="1" customWidth="1"/>
    <col min="4610" max="4610" width="28" style="1" bestFit="1" customWidth="1"/>
    <col min="4611" max="4611" width="7.58203125" style="1" bestFit="1" customWidth="1"/>
    <col min="4612" max="4612" width="5" style="1" bestFit="1" customWidth="1"/>
    <col min="4613" max="4613" width="11.25" style="1" bestFit="1" customWidth="1"/>
    <col min="4614" max="4614" width="9.9140625" style="1" bestFit="1" customWidth="1"/>
    <col min="4615" max="4615" width="11.25" style="1" bestFit="1" customWidth="1"/>
    <col min="4616" max="4616" width="11" style="1" bestFit="1" customWidth="1"/>
    <col min="4617" max="4617" width="19.9140625" style="1" bestFit="1" customWidth="1"/>
    <col min="4618" max="4618" width="25.1640625" style="1" bestFit="1" customWidth="1"/>
    <col min="4619" max="4619" width="27.5" style="1" bestFit="1" customWidth="1"/>
    <col min="4620" max="4620" width="7.58203125" style="1" bestFit="1" customWidth="1"/>
    <col min="4621" max="4621" width="21.33203125" style="1" bestFit="1" customWidth="1"/>
    <col min="4622" max="4622" width="18.83203125" style="1" bestFit="1" customWidth="1"/>
    <col min="4623" max="4623" width="7.58203125" style="1" bestFit="1" customWidth="1"/>
    <col min="4624" max="4624" width="28.58203125" style="1" bestFit="1" customWidth="1"/>
    <col min="4625" max="4625" width="11" style="1" bestFit="1" customWidth="1"/>
    <col min="4626" max="4626" width="32.75" style="1" bestFit="1" customWidth="1"/>
    <col min="4627" max="4627" width="7.58203125" style="1" bestFit="1" customWidth="1"/>
    <col min="4628" max="4628" width="31.33203125" style="1" bestFit="1" customWidth="1"/>
    <col min="4629" max="4629" width="7.58203125" style="1" bestFit="1" customWidth="1"/>
    <col min="4630" max="4630" width="17.6640625" style="1" bestFit="1" customWidth="1"/>
    <col min="4631" max="4631" width="7.58203125" style="1" bestFit="1" customWidth="1"/>
    <col min="4632" max="4632" width="24.5" style="1" bestFit="1" customWidth="1"/>
    <col min="4633" max="4633" width="7.58203125" style="1" bestFit="1" customWidth="1"/>
    <col min="4634" max="4634" width="13.25" style="1" bestFit="1" customWidth="1"/>
    <col min="4635" max="4635" width="20" style="1" bestFit="1" customWidth="1"/>
    <col min="4636" max="4636" width="7.58203125" style="1" bestFit="1" customWidth="1"/>
    <col min="4637" max="4637" width="27.75" style="1" bestFit="1" customWidth="1"/>
    <col min="4638" max="4638" width="7.58203125" style="1" bestFit="1" customWidth="1"/>
    <col min="4639" max="4639" width="14.1640625" style="1" bestFit="1" customWidth="1"/>
    <col min="4640" max="4640" width="7.58203125" style="1" bestFit="1" customWidth="1"/>
    <col min="4641" max="4641" width="21.25" style="1" bestFit="1" customWidth="1"/>
    <col min="4642" max="4642" width="16" style="1" bestFit="1" customWidth="1"/>
    <col min="4643" max="4643" width="22.25" style="1" bestFit="1" customWidth="1"/>
    <col min="4644" max="4644" width="7.58203125" style="1" bestFit="1" customWidth="1"/>
    <col min="4645" max="4864" width="8.6640625" style="1"/>
    <col min="4865" max="4865" width="4.83203125" style="1" bestFit="1" customWidth="1"/>
    <col min="4866" max="4866" width="28" style="1" bestFit="1" customWidth="1"/>
    <col min="4867" max="4867" width="7.58203125" style="1" bestFit="1" customWidth="1"/>
    <col min="4868" max="4868" width="5" style="1" bestFit="1" customWidth="1"/>
    <col min="4869" max="4869" width="11.25" style="1" bestFit="1" customWidth="1"/>
    <col min="4870" max="4870" width="9.9140625" style="1" bestFit="1" customWidth="1"/>
    <col min="4871" max="4871" width="11.25" style="1" bestFit="1" customWidth="1"/>
    <col min="4872" max="4872" width="11" style="1" bestFit="1" customWidth="1"/>
    <col min="4873" max="4873" width="19.9140625" style="1" bestFit="1" customWidth="1"/>
    <col min="4874" max="4874" width="25.1640625" style="1" bestFit="1" customWidth="1"/>
    <col min="4875" max="4875" width="27.5" style="1" bestFit="1" customWidth="1"/>
    <col min="4876" max="4876" width="7.58203125" style="1" bestFit="1" customWidth="1"/>
    <col min="4877" max="4877" width="21.33203125" style="1" bestFit="1" customWidth="1"/>
    <col min="4878" max="4878" width="18.83203125" style="1" bestFit="1" customWidth="1"/>
    <col min="4879" max="4879" width="7.58203125" style="1" bestFit="1" customWidth="1"/>
    <col min="4880" max="4880" width="28.58203125" style="1" bestFit="1" customWidth="1"/>
    <col min="4881" max="4881" width="11" style="1" bestFit="1" customWidth="1"/>
    <col min="4882" max="4882" width="32.75" style="1" bestFit="1" customWidth="1"/>
    <col min="4883" max="4883" width="7.58203125" style="1" bestFit="1" customWidth="1"/>
    <col min="4884" max="4884" width="31.33203125" style="1" bestFit="1" customWidth="1"/>
    <col min="4885" max="4885" width="7.58203125" style="1" bestFit="1" customWidth="1"/>
    <col min="4886" max="4886" width="17.6640625" style="1" bestFit="1" customWidth="1"/>
    <col min="4887" max="4887" width="7.58203125" style="1" bestFit="1" customWidth="1"/>
    <col min="4888" max="4888" width="24.5" style="1" bestFit="1" customWidth="1"/>
    <col min="4889" max="4889" width="7.58203125" style="1" bestFit="1" customWidth="1"/>
    <col min="4890" max="4890" width="13.25" style="1" bestFit="1" customWidth="1"/>
    <col min="4891" max="4891" width="20" style="1" bestFit="1" customWidth="1"/>
    <col min="4892" max="4892" width="7.58203125" style="1" bestFit="1" customWidth="1"/>
    <col min="4893" max="4893" width="27.75" style="1" bestFit="1" customWidth="1"/>
    <col min="4894" max="4894" width="7.58203125" style="1" bestFit="1" customWidth="1"/>
    <col min="4895" max="4895" width="14.1640625" style="1" bestFit="1" customWidth="1"/>
    <col min="4896" max="4896" width="7.58203125" style="1" bestFit="1" customWidth="1"/>
    <col min="4897" max="4897" width="21.25" style="1" bestFit="1" customWidth="1"/>
    <col min="4898" max="4898" width="16" style="1" bestFit="1" customWidth="1"/>
    <col min="4899" max="4899" width="22.25" style="1" bestFit="1" customWidth="1"/>
    <col min="4900" max="4900" width="7.58203125" style="1" bestFit="1" customWidth="1"/>
    <col min="4901" max="5120" width="8.6640625" style="1"/>
    <col min="5121" max="5121" width="4.83203125" style="1" bestFit="1" customWidth="1"/>
    <col min="5122" max="5122" width="28" style="1" bestFit="1" customWidth="1"/>
    <col min="5123" max="5123" width="7.58203125" style="1" bestFit="1" customWidth="1"/>
    <col min="5124" max="5124" width="5" style="1" bestFit="1" customWidth="1"/>
    <col min="5125" max="5125" width="11.25" style="1" bestFit="1" customWidth="1"/>
    <col min="5126" max="5126" width="9.9140625" style="1" bestFit="1" customWidth="1"/>
    <col min="5127" max="5127" width="11.25" style="1" bestFit="1" customWidth="1"/>
    <col min="5128" max="5128" width="11" style="1" bestFit="1" customWidth="1"/>
    <col min="5129" max="5129" width="19.9140625" style="1" bestFit="1" customWidth="1"/>
    <col min="5130" max="5130" width="25.1640625" style="1" bestFit="1" customWidth="1"/>
    <col min="5131" max="5131" width="27.5" style="1" bestFit="1" customWidth="1"/>
    <col min="5132" max="5132" width="7.58203125" style="1" bestFit="1" customWidth="1"/>
    <col min="5133" max="5133" width="21.33203125" style="1" bestFit="1" customWidth="1"/>
    <col min="5134" max="5134" width="18.83203125" style="1" bestFit="1" customWidth="1"/>
    <col min="5135" max="5135" width="7.58203125" style="1" bestFit="1" customWidth="1"/>
    <col min="5136" max="5136" width="28.58203125" style="1" bestFit="1" customWidth="1"/>
    <col min="5137" max="5137" width="11" style="1" bestFit="1" customWidth="1"/>
    <col min="5138" max="5138" width="32.75" style="1" bestFit="1" customWidth="1"/>
    <col min="5139" max="5139" width="7.58203125" style="1" bestFit="1" customWidth="1"/>
    <col min="5140" max="5140" width="31.33203125" style="1" bestFit="1" customWidth="1"/>
    <col min="5141" max="5141" width="7.58203125" style="1" bestFit="1" customWidth="1"/>
    <col min="5142" max="5142" width="17.6640625" style="1" bestFit="1" customWidth="1"/>
    <col min="5143" max="5143" width="7.58203125" style="1" bestFit="1" customWidth="1"/>
    <col min="5144" max="5144" width="24.5" style="1" bestFit="1" customWidth="1"/>
    <col min="5145" max="5145" width="7.58203125" style="1" bestFit="1" customWidth="1"/>
    <col min="5146" max="5146" width="13.25" style="1" bestFit="1" customWidth="1"/>
    <col min="5147" max="5147" width="20" style="1" bestFit="1" customWidth="1"/>
    <col min="5148" max="5148" width="7.58203125" style="1" bestFit="1" customWidth="1"/>
    <col min="5149" max="5149" width="27.75" style="1" bestFit="1" customWidth="1"/>
    <col min="5150" max="5150" width="7.58203125" style="1" bestFit="1" customWidth="1"/>
    <col min="5151" max="5151" width="14.1640625" style="1" bestFit="1" customWidth="1"/>
    <col min="5152" max="5152" width="7.58203125" style="1" bestFit="1" customWidth="1"/>
    <col min="5153" max="5153" width="21.25" style="1" bestFit="1" customWidth="1"/>
    <col min="5154" max="5154" width="16" style="1" bestFit="1" customWidth="1"/>
    <col min="5155" max="5155" width="22.25" style="1" bestFit="1" customWidth="1"/>
    <col min="5156" max="5156" width="7.58203125" style="1" bestFit="1" customWidth="1"/>
    <col min="5157" max="5376" width="8.6640625" style="1"/>
    <col min="5377" max="5377" width="4.83203125" style="1" bestFit="1" customWidth="1"/>
    <col min="5378" max="5378" width="28" style="1" bestFit="1" customWidth="1"/>
    <col min="5379" max="5379" width="7.58203125" style="1" bestFit="1" customWidth="1"/>
    <col min="5380" max="5380" width="5" style="1" bestFit="1" customWidth="1"/>
    <col min="5381" max="5381" width="11.25" style="1" bestFit="1" customWidth="1"/>
    <col min="5382" max="5382" width="9.9140625" style="1" bestFit="1" customWidth="1"/>
    <col min="5383" max="5383" width="11.25" style="1" bestFit="1" customWidth="1"/>
    <col min="5384" max="5384" width="11" style="1" bestFit="1" customWidth="1"/>
    <col min="5385" max="5385" width="19.9140625" style="1" bestFit="1" customWidth="1"/>
    <col min="5386" max="5386" width="25.1640625" style="1" bestFit="1" customWidth="1"/>
    <col min="5387" max="5387" width="27.5" style="1" bestFit="1" customWidth="1"/>
    <col min="5388" max="5388" width="7.58203125" style="1" bestFit="1" customWidth="1"/>
    <col min="5389" max="5389" width="21.33203125" style="1" bestFit="1" customWidth="1"/>
    <col min="5390" max="5390" width="18.83203125" style="1" bestFit="1" customWidth="1"/>
    <col min="5391" max="5391" width="7.58203125" style="1" bestFit="1" customWidth="1"/>
    <col min="5392" max="5392" width="28.58203125" style="1" bestFit="1" customWidth="1"/>
    <col min="5393" max="5393" width="11" style="1" bestFit="1" customWidth="1"/>
    <col min="5394" max="5394" width="32.75" style="1" bestFit="1" customWidth="1"/>
    <col min="5395" max="5395" width="7.58203125" style="1" bestFit="1" customWidth="1"/>
    <col min="5396" max="5396" width="31.33203125" style="1" bestFit="1" customWidth="1"/>
    <col min="5397" max="5397" width="7.58203125" style="1" bestFit="1" customWidth="1"/>
    <col min="5398" max="5398" width="17.6640625" style="1" bestFit="1" customWidth="1"/>
    <col min="5399" max="5399" width="7.58203125" style="1" bestFit="1" customWidth="1"/>
    <col min="5400" max="5400" width="24.5" style="1" bestFit="1" customWidth="1"/>
    <col min="5401" max="5401" width="7.58203125" style="1" bestFit="1" customWidth="1"/>
    <col min="5402" max="5402" width="13.25" style="1" bestFit="1" customWidth="1"/>
    <col min="5403" max="5403" width="20" style="1" bestFit="1" customWidth="1"/>
    <col min="5404" max="5404" width="7.58203125" style="1" bestFit="1" customWidth="1"/>
    <col min="5405" max="5405" width="27.75" style="1" bestFit="1" customWidth="1"/>
    <col min="5406" max="5406" width="7.58203125" style="1" bestFit="1" customWidth="1"/>
    <col min="5407" max="5407" width="14.1640625" style="1" bestFit="1" customWidth="1"/>
    <col min="5408" max="5408" width="7.58203125" style="1" bestFit="1" customWidth="1"/>
    <col min="5409" max="5409" width="21.25" style="1" bestFit="1" customWidth="1"/>
    <col min="5410" max="5410" width="16" style="1" bestFit="1" customWidth="1"/>
    <col min="5411" max="5411" width="22.25" style="1" bestFit="1" customWidth="1"/>
    <col min="5412" max="5412" width="7.58203125" style="1" bestFit="1" customWidth="1"/>
    <col min="5413" max="5632" width="8.6640625" style="1"/>
    <col min="5633" max="5633" width="4.83203125" style="1" bestFit="1" customWidth="1"/>
    <col min="5634" max="5634" width="28" style="1" bestFit="1" customWidth="1"/>
    <col min="5635" max="5635" width="7.58203125" style="1" bestFit="1" customWidth="1"/>
    <col min="5636" max="5636" width="5" style="1" bestFit="1" customWidth="1"/>
    <col min="5637" max="5637" width="11.25" style="1" bestFit="1" customWidth="1"/>
    <col min="5638" max="5638" width="9.9140625" style="1" bestFit="1" customWidth="1"/>
    <col min="5639" max="5639" width="11.25" style="1" bestFit="1" customWidth="1"/>
    <col min="5640" max="5640" width="11" style="1" bestFit="1" customWidth="1"/>
    <col min="5641" max="5641" width="19.9140625" style="1" bestFit="1" customWidth="1"/>
    <col min="5642" max="5642" width="25.1640625" style="1" bestFit="1" customWidth="1"/>
    <col min="5643" max="5643" width="27.5" style="1" bestFit="1" customWidth="1"/>
    <col min="5644" max="5644" width="7.58203125" style="1" bestFit="1" customWidth="1"/>
    <col min="5645" max="5645" width="21.33203125" style="1" bestFit="1" customWidth="1"/>
    <col min="5646" max="5646" width="18.83203125" style="1" bestFit="1" customWidth="1"/>
    <col min="5647" max="5647" width="7.58203125" style="1" bestFit="1" customWidth="1"/>
    <col min="5648" max="5648" width="28.58203125" style="1" bestFit="1" customWidth="1"/>
    <col min="5649" max="5649" width="11" style="1" bestFit="1" customWidth="1"/>
    <col min="5650" max="5650" width="32.75" style="1" bestFit="1" customWidth="1"/>
    <col min="5651" max="5651" width="7.58203125" style="1" bestFit="1" customWidth="1"/>
    <col min="5652" max="5652" width="31.33203125" style="1" bestFit="1" customWidth="1"/>
    <col min="5653" max="5653" width="7.58203125" style="1" bestFit="1" customWidth="1"/>
    <col min="5654" max="5654" width="17.6640625" style="1" bestFit="1" customWidth="1"/>
    <col min="5655" max="5655" width="7.58203125" style="1" bestFit="1" customWidth="1"/>
    <col min="5656" max="5656" width="24.5" style="1" bestFit="1" customWidth="1"/>
    <col min="5657" max="5657" width="7.58203125" style="1" bestFit="1" customWidth="1"/>
    <col min="5658" max="5658" width="13.25" style="1" bestFit="1" customWidth="1"/>
    <col min="5659" max="5659" width="20" style="1" bestFit="1" customWidth="1"/>
    <col min="5660" max="5660" width="7.58203125" style="1" bestFit="1" customWidth="1"/>
    <col min="5661" max="5661" width="27.75" style="1" bestFit="1" customWidth="1"/>
    <col min="5662" max="5662" width="7.58203125" style="1" bestFit="1" customWidth="1"/>
    <col min="5663" max="5663" width="14.1640625" style="1" bestFit="1" customWidth="1"/>
    <col min="5664" max="5664" width="7.58203125" style="1" bestFit="1" customWidth="1"/>
    <col min="5665" max="5665" width="21.25" style="1" bestFit="1" customWidth="1"/>
    <col min="5666" max="5666" width="16" style="1" bestFit="1" customWidth="1"/>
    <col min="5667" max="5667" width="22.25" style="1" bestFit="1" customWidth="1"/>
    <col min="5668" max="5668" width="7.58203125" style="1" bestFit="1" customWidth="1"/>
    <col min="5669" max="5888" width="8.6640625" style="1"/>
    <col min="5889" max="5889" width="4.83203125" style="1" bestFit="1" customWidth="1"/>
    <col min="5890" max="5890" width="28" style="1" bestFit="1" customWidth="1"/>
    <col min="5891" max="5891" width="7.58203125" style="1" bestFit="1" customWidth="1"/>
    <col min="5892" max="5892" width="5" style="1" bestFit="1" customWidth="1"/>
    <col min="5893" max="5893" width="11.25" style="1" bestFit="1" customWidth="1"/>
    <col min="5894" max="5894" width="9.9140625" style="1" bestFit="1" customWidth="1"/>
    <col min="5895" max="5895" width="11.25" style="1" bestFit="1" customWidth="1"/>
    <col min="5896" max="5896" width="11" style="1" bestFit="1" customWidth="1"/>
    <col min="5897" max="5897" width="19.9140625" style="1" bestFit="1" customWidth="1"/>
    <col min="5898" max="5898" width="25.1640625" style="1" bestFit="1" customWidth="1"/>
    <col min="5899" max="5899" width="27.5" style="1" bestFit="1" customWidth="1"/>
    <col min="5900" max="5900" width="7.58203125" style="1" bestFit="1" customWidth="1"/>
    <col min="5901" max="5901" width="21.33203125" style="1" bestFit="1" customWidth="1"/>
    <col min="5902" max="5902" width="18.83203125" style="1" bestFit="1" customWidth="1"/>
    <col min="5903" max="5903" width="7.58203125" style="1" bestFit="1" customWidth="1"/>
    <col min="5904" max="5904" width="28.58203125" style="1" bestFit="1" customWidth="1"/>
    <col min="5905" max="5905" width="11" style="1" bestFit="1" customWidth="1"/>
    <col min="5906" max="5906" width="32.75" style="1" bestFit="1" customWidth="1"/>
    <col min="5907" max="5907" width="7.58203125" style="1" bestFit="1" customWidth="1"/>
    <col min="5908" max="5908" width="31.33203125" style="1" bestFit="1" customWidth="1"/>
    <col min="5909" max="5909" width="7.58203125" style="1" bestFit="1" customWidth="1"/>
    <col min="5910" max="5910" width="17.6640625" style="1" bestFit="1" customWidth="1"/>
    <col min="5911" max="5911" width="7.58203125" style="1" bestFit="1" customWidth="1"/>
    <col min="5912" max="5912" width="24.5" style="1" bestFit="1" customWidth="1"/>
    <col min="5913" max="5913" width="7.58203125" style="1" bestFit="1" customWidth="1"/>
    <col min="5914" max="5914" width="13.25" style="1" bestFit="1" customWidth="1"/>
    <col min="5915" max="5915" width="20" style="1" bestFit="1" customWidth="1"/>
    <col min="5916" max="5916" width="7.58203125" style="1" bestFit="1" customWidth="1"/>
    <col min="5917" max="5917" width="27.75" style="1" bestFit="1" customWidth="1"/>
    <col min="5918" max="5918" width="7.58203125" style="1" bestFit="1" customWidth="1"/>
    <col min="5919" max="5919" width="14.1640625" style="1" bestFit="1" customWidth="1"/>
    <col min="5920" max="5920" width="7.58203125" style="1" bestFit="1" customWidth="1"/>
    <col min="5921" max="5921" width="21.25" style="1" bestFit="1" customWidth="1"/>
    <col min="5922" max="5922" width="16" style="1" bestFit="1" customWidth="1"/>
    <col min="5923" max="5923" width="22.25" style="1" bestFit="1" customWidth="1"/>
    <col min="5924" max="5924" width="7.58203125" style="1" bestFit="1" customWidth="1"/>
    <col min="5925" max="6144" width="8.6640625" style="1"/>
    <col min="6145" max="6145" width="4.83203125" style="1" bestFit="1" customWidth="1"/>
    <col min="6146" max="6146" width="28" style="1" bestFit="1" customWidth="1"/>
    <col min="6147" max="6147" width="7.58203125" style="1" bestFit="1" customWidth="1"/>
    <col min="6148" max="6148" width="5" style="1" bestFit="1" customWidth="1"/>
    <col min="6149" max="6149" width="11.25" style="1" bestFit="1" customWidth="1"/>
    <col min="6150" max="6150" width="9.9140625" style="1" bestFit="1" customWidth="1"/>
    <col min="6151" max="6151" width="11.25" style="1" bestFit="1" customWidth="1"/>
    <col min="6152" max="6152" width="11" style="1" bestFit="1" customWidth="1"/>
    <col min="6153" max="6153" width="19.9140625" style="1" bestFit="1" customWidth="1"/>
    <col min="6154" max="6154" width="25.1640625" style="1" bestFit="1" customWidth="1"/>
    <col min="6155" max="6155" width="27.5" style="1" bestFit="1" customWidth="1"/>
    <col min="6156" max="6156" width="7.58203125" style="1" bestFit="1" customWidth="1"/>
    <col min="6157" max="6157" width="21.33203125" style="1" bestFit="1" customWidth="1"/>
    <col min="6158" max="6158" width="18.83203125" style="1" bestFit="1" customWidth="1"/>
    <col min="6159" max="6159" width="7.58203125" style="1" bestFit="1" customWidth="1"/>
    <col min="6160" max="6160" width="28.58203125" style="1" bestFit="1" customWidth="1"/>
    <col min="6161" max="6161" width="11" style="1" bestFit="1" customWidth="1"/>
    <col min="6162" max="6162" width="32.75" style="1" bestFit="1" customWidth="1"/>
    <col min="6163" max="6163" width="7.58203125" style="1" bestFit="1" customWidth="1"/>
    <col min="6164" max="6164" width="31.33203125" style="1" bestFit="1" customWidth="1"/>
    <col min="6165" max="6165" width="7.58203125" style="1" bestFit="1" customWidth="1"/>
    <col min="6166" max="6166" width="17.6640625" style="1" bestFit="1" customWidth="1"/>
    <col min="6167" max="6167" width="7.58203125" style="1" bestFit="1" customWidth="1"/>
    <col min="6168" max="6168" width="24.5" style="1" bestFit="1" customWidth="1"/>
    <col min="6169" max="6169" width="7.58203125" style="1" bestFit="1" customWidth="1"/>
    <col min="6170" max="6170" width="13.25" style="1" bestFit="1" customWidth="1"/>
    <col min="6171" max="6171" width="20" style="1" bestFit="1" customWidth="1"/>
    <col min="6172" max="6172" width="7.58203125" style="1" bestFit="1" customWidth="1"/>
    <col min="6173" max="6173" width="27.75" style="1" bestFit="1" customWidth="1"/>
    <col min="6174" max="6174" width="7.58203125" style="1" bestFit="1" customWidth="1"/>
    <col min="6175" max="6175" width="14.1640625" style="1" bestFit="1" customWidth="1"/>
    <col min="6176" max="6176" width="7.58203125" style="1" bestFit="1" customWidth="1"/>
    <col min="6177" max="6177" width="21.25" style="1" bestFit="1" customWidth="1"/>
    <col min="6178" max="6178" width="16" style="1" bestFit="1" customWidth="1"/>
    <col min="6179" max="6179" width="22.25" style="1" bestFit="1" customWidth="1"/>
    <col min="6180" max="6180" width="7.58203125" style="1" bestFit="1" customWidth="1"/>
    <col min="6181" max="6400" width="8.6640625" style="1"/>
    <col min="6401" max="6401" width="4.83203125" style="1" bestFit="1" customWidth="1"/>
    <col min="6402" max="6402" width="28" style="1" bestFit="1" customWidth="1"/>
    <col min="6403" max="6403" width="7.58203125" style="1" bestFit="1" customWidth="1"/>
    <col min="6404" max="6404" width="5" style="1" bestFit="1" customWidth="1"/>
    <col min="6405" max="6405" width="11.25" style="1" bestFit="1" customWidth="1"/>
    <col min="6406" max="6406" width="9.9140625" style="1" bestFit="1" customWidth="1"/>
    <col min="6407" max="6407" width="11.25" style="1" bestFit="1" customWidth="1"/>
    <col min="6408" max="6408" width="11" style="1" bestFit="1" customWidth="1"/>
    <col min="6409" max="6409" width="19.9140625" style="1" bestFit="1" customWidth="1"/>
    <col min="6410" max="6410" width="25.1640625" style="1" bestFit="1" customWidth="1"/>
    <col min="6411" max="6411" width="27.5" style="1" bestFit="1" customWidth="1"/>
    <col min="6412" max="6412" width="7.58203125" style="1" bestFit="1" customWidth="1"/>
    <col min="6413" max="6413" width="21.33203125" style="1" bestFit="1" customWidth="1"/>
    <col min="6414" max="6414" width="18.83203125" style="1" bestFit="1" customWidth="1"/>
    <col min="6415" max="6415" width="7.58203125" style="1" bestFit="1" customWidth="1"/>
    <col min="6416" max="6416" width="28.58203125" style="1" bestFit="1" customWidth="1"/>
    <col min="6417" max="6417" width="11" style="1" bestFit="1" customWidth="1"/>
    <col min="6418" max="6418" width="32.75" style="1" bestFit="1" customWidth="1"/>
    <col min="6419" max="6419" width="7.58203125" style="1" bestFit="1" customWidth="1"/>
    <col min="6420" max="6420" width="31.33203125" style="1" bestFit="1" customWidth="1"/>
    <col min="6421" max="6421" width="7.58203125" style="1" bestFit="1" customWidth="1"/>
    <col min="6422" max="6422" width="17.6640625" style="1" bestFit="1" customWidth="1"/>
    <col min="6423" max="6423" width="7.58203125" style="1" bestFit="1" customWidth="1"/>
    <col min="6424" max="6424" width="24.5" style="1" bestFit="1" customWidth="1"/>
    <col min="6425" max="6425" width="7.58203125" style="1" bestFit="1" customWidth="1"/>
    <col min="6426" max="6426" width="13.25" style="1" bestFit="1" customWidth="1"/>
    <col min="6427" max="6427" width="20" style="1" bestFit="1" customWidth="1"/>
    <col min="6428" max="6428" width="7.58203125" style="1" bestFit="1" customWidth="1"/>
    <col min="6429" max="6429" width="27.75" style="1" bestFit="1" customWidth="1"/>
    <col min="6430" max="6430" width="7.58203125" style="1" bestFit="1" customWidth="1"/>
    <col min="6431" max="6431" width="14.1640625" style="1" bestFit="1" customWidth="1"/>
    <col min="6432" max="6432" width="7.58203125" style="1" bestFit="1" customWidth="1"/>
    <col min="6433" max="6433" width="21.25" style="1" bestFit="1" customWidth="1"/>
    <col min="6434" max="6434" width="16" style="1" bestFit="1" customWidth="1"/>
    <col min="6435" max="6435" width="22.25" style="1" bestFit="1" customWidth="1"/>
    <col min="6436" max="6436" width="7.58203125" style="1" bestFit="1" customWidth="1"/>
    <col min="6437" max="6656" width="8.6640625" style="1"/>
    <col min="6657" max="6657" width="4.83203125" style="1" bestFit="1" customWidth="1"/>
    <col min="6658" max="6658" width="28" style="1" bestFit="1" customWidth="1"/>
    <col min="6659" max="6659" width="7.58203125" style="1" bestFit="1" customWidth="1"/>
    <col min="6660" max="6660" width="5" style="1" bestFit="1" customWidth="1"/>
    <col min="6661" max="6661" width="11.25" style="1" bestFit="1" customWidth="1"/>
    <col min="6662" max="6662" width="9.9140625" style="1" bestFit="1" customWidth="1"/>
    <col min="6663" max="6663" width="11.25" style="1" bestFit="1" customWidth="1"/>
    <col min="6664" max="6664" width="11" style="1" bestFit="1" customWidth="1"/>
    <col min="6665" max="6665" width="19.9140625" style="1" bestFit="1" customWidth="1"/>
    <col min="6666" max="6666" width="25.1640625" style="1" bestFit="1" customWidth="1"/>
    <col min="6667" max="6667" width="27.5" style="1" bestFit="1" customWidth="1"/>
    <col min="6668" max="6668" width="7.58203125" style="1" bestFit="1" customWidth="1"/>
    <col min="6669" max="6669" width="21.33203125" style="1" bestFit="1" customWidth="1"/>
    <col min="6670" max="6670" width="18.83203125" style="1" bestFit="1" customWidth="1"/>
    <col min="6671" max="6671" width="7.58203125" style="1" bestFit="1" customWidth="1"/>
    <col min="6672" max="6672" width="28.58203125" style="1" bestFit="1" customWidth="1"/>
    <col min="6673" max="6673" width="11" style="1" bestFit="1" customWidth="1"/>
    <col min="6674" max="6674" width="32.75" style="1" bestFit="1" customWidth="1"/>
    <col min="6675" max="6675" width="7.58203125" style="1" bestFit="1" customWidth="1"/>
    <col min="6676" max="6676" width="31.33203125" style="1" bestFit="1" customWidth="1"/>
    <col min="6677" max="6677" width="7.58203125" style="1" bestFit="1" customWidth="1"/>
    <col min="6678" max="6678" width="17.6640625" style="1" bestFit="1" customWidth="1"/>
    <col min="6679" max="6679" width="7.58203125" style="1" bestFit="1" customWidth="1"/>
    <col min="6680" max="6680" width="24.5" style="1" bestFit="1" customWidth="1"/>
    <col min="6681" max="6681" width="7.58203125" style="1" bestFit="1" customWidth="1"/>
    <col min="6682" max="6682" width="13.25" style="1" bestFit="1" customWidth="1"/>
    <col min="6683" max="6683" width="20" style="1" bestFit="1" customWidth="1"/>
    <col min="6684" max="6684" width="7.58203125" style="1" bestFit="1" customWidth="1"/>
    <col min="6685" max="6685" width="27.75" style="1" bestFit="1" customWidth="1"/>
    <col min="6686" max="6686" width="7.58203125" style="1" bestFit="1" customWidth="1"/>
    <col min="6687" max="6687" width="14.1640625" style="1" bestFit="1" customWidth="1"/>
    <col min="6688" max="6688" width="7.58203125" style="1" bestFit="1" customWidth="1"/>
    <col min="6689" max="6689" width="21.25" style="1" bestFit="1" customWidth="1"/>
    <col min="6690" max="6690" width="16" style="1" bestFit="1" customWidth="1"/>
    <col min="6691" max="6691" width="22.25" style="1" bestFit="1" customWidth="1"/>
    <col min="6692" max="6692" width="7.58203125" style="1" bestFit="1" customWidth="1"/>
    <col min="6693" max="6912" width="8.6640625" style="1"/>
    <col min="6913" max="6913" width="4.83203125" style="1" bestFit="1" customWidth="1"/>
    <col min="6914" max="6914" width="28" style="1" bestFit="1" customWidth="1"/>
    <col min="6915" max="6915" width="7.58203125" style="1" bestFit="1" customWidth="1"/>
    <col min="6916" max="6916" width="5" style="1" bestFit="1" customWidth="1"/>
    <col min="6917" max="6917" width="11.25" style="1" bestFit="1" customWidth="1"/>
    <col min="6918" max="6918" width="9.9140625" style="1" bestFit="1" customWidth="1"/>
    <col min="6919" max="6919" width="11.25" style="1" bestFit="1" customWidth="1"/>
    <col min="6920" max="6920" width="11" style="1" bestFit="1" customWidth="1"/>
    <col min="6921" max="6921" width="19.9140625" style="1" bestFit="1" customWidth="1"/>
    <col min="6922" max="6922" width="25.1640625" style="1" bestFit="1" customWidth="1"/>
    <col min="6923" max="6923" width="27.5" style="1" bestFit="1" customWidth="1"/>
    <col min="6924" max="6924" width="7.58203125" style="1" bestFit="1" customWidth="1"/>
    <col min="6925" max="6925" width="21.33203125" style="1" bestFit="1" customWidth="1"/>
    <col min="6926" max="6926" width="18.83203125" style="1" bestFit="1" customWidth="1"/>
    <col min="6927" max="6927" width="7.58203125" style="1" bestFit="1" customWidth="1"/>
    <col min="6928" max="6928" width="28.58203125" style="1" bestFit="1" customWidth="1"/>
    <col min="6929" max="6929" width="11" style="1" bestFit="1" customWidth="1"/>
    <col min="6930" max="6930" width="32.75" style="1" bestFit="1" customWidth="1"/>
    <col min="6931" max="6931" width="7.58203125" style="1" bestFit="1" customWidth="1"/>
    <col min="6932" max="6932" width="31.33203125" style="1" bestFit="1" customWidth="1"/>
    <col min="6933" max="6933" width="7.58203125" style="1" bestFit="1" customWidth="1"/>
    <col min="6934" max="6934" width="17.6640625" style="1" bestFit="1" customWidth="1"/>
    <col min="6935" max="6935" width="7.58203125" style="1" bestFit="1" customWidth="1"/>
    <col min="6936" max="6936" width="24.5" style="1" bestFit="1" customWidth="1"/>
    <col min="6937" max="6937" width="7.58203125" style="1" bestFit="1" customWidth="1"/>
    <col min="6938" max="6938" width="13.25" style="1" bestFit="1" customWidth="1"/>
    <col min="6939" max="6939" width="20" style="1" bestFit="1" customWidth="1"/>
    <col min="6940" max="6940" width="7.58203125" style="1" bestFit="1" customWidth="1"/>
    <col min="6941" max="6941" width="27.75" style="1" bestFit="1" customWidth="1"/>
    <col min="6942" max="6942" width="7.58203125" style="1" bestFit="1" customWidth="1"/>
    <col min="6943" max="6943" width="14.1640625" style="1" bestFit="1" customWidth="1"/>
    <col min="6944" max="6944" width="7.58203125" style="1" bestFit="1" customWidth="1"/>
    <col min="6945" max="6945" width="21.25" style="1" bestFit="1" customWidth="1"/>
    <col min="6946" max="6946" width="16" style="1" bestFit="1" customWidth="1"/>
    <col min="6947" max="6947" width="22.25" style="1" bestFit="1" customWidth="1"/>
    <col min="6948" max="6948" width="7.58203125" style="1" bestFit="1" customWidth="1"/>
    <col min="6949" max="7168" width="8.6640625" style="1"/>
    <col min="7169" max="7169" width="4.83203125" style="1" bestFit="1" customWidth="1"/>
    <col min="7170" max="7170" width="28" style="1" bestFit="1" customWidth="1"/>
    <col min="7171" max="7171" width="7.58203125" style="1" bestFit="1" customWidth="1"/>
    <col min="7172" max="7172" width="5" style="1" bestFit="1" customWidth="1"/>
    <col min="7173" max="7173" width="11.25" style="1" bestFit="1" customWidth="1"/>
    <col min="7174" max="7174" width="9.9140625" style="1" bestFit="1" customWidth="1"/>
    <col min="7175" max="7175" width="11.25" style="1" bestFit="1" customWidth="1"/>
    <col min="7176" max="7176" width="11" style="1" bestFit="1" customWidth="1"/>
    <col min="7177" max="7177" width="19.9140625" style="1" bestFit="1" customWidth="1"/>
    <col min="7178" max="7178" width="25.1640625" style="1" bestFit="1" customWidth="1"/>
    <col min="7179" max="7179" width="27.5" style="1" bestFit="1" customWidth="1"/>
    <col min="7180" max="7180" width="7.58203125" style="1" bestFit="1" customWidth="1"/>
    <col min="7181" max="7181" width="21.33203125" style="1" bestFit="1" customWidth="1"/>
    <col min="7182" max="7182" width="18.83203125" style="1" bestFit="1" customWidth="1"/>
    <col min="7183" max="7183" width="7.58203125" style="1" bestFit="1" customWidth="1"/>
    <col min="7184" max="7184" width="28.58203125" style="1" bestFit="1" customWidth="1"/>
    <col min="7185" max="7185" width="11" style="1" bestFit="1" customWidth="1"/>
    <col min="7186" max="7186" width="32.75" style="1" bestFit="1" customWidth="1"/>
    <col min="7187" max="7187" width="7.58203125" style="1" bestFit="1" customWidth="1"/>
    <col min="7188" max="7188" width="31.33203125" style="1" bestFit="1" customWidth="1"/>
    <col min="7189" max="7189" width="7.58203125" style="1" bestFit="1" customWidth="1"/>
    <col min="7190" max="7190" width="17.6640625" style="1" bestFit="1" customWidth="1"/>
    <col min="7191" max="7191" width="7.58203125" style="1" bestFit="1" customWidth="1"/>
    <col min="7192" max="7192" width="24.5" style="1" bestFit="1" customWidth="1"/>
    <col min="7193" max="7193" width="7.58203125" style="1" bestFit="1" customWidth="1"/>
    <col min="7194" max="7194" width="13.25" style="1" bestFit="1" customWidth="1"/>
    <col min="7195" max="7195" width="20" style="1" bestFit="1" customWidth="1"/>
    <col min="7196" max="7196" width="7.58203125" style="1" bestFit="1" customWidth="1"/>
    <col min="7197" max="7197" width="27.75" style="1" bestFit="1" customWidth="1"/>
    <col min="7198" max="7198" width="7.58203125" style="1" bestFit="1" customWidth="1"/>
    <col min="7199" max="7199" width="14.1640625" style="1" bestFit="1" customWidth="1"/>
    <col min="7200" max="7200" width="7.58203125" style="1" bestFit="1" customWidth="1"/>
    <col min="7201" max="7201" width="21.25" style="1" bestFit="1" customWidth="1"/>
    <col min="7202" max="7202" width="16" style="1" bestFit="1" customWidth="1"/>
    <col min="7203" max="7203" width="22.25" style="1" bestFit="1" customWidth="1"/>
    <col min="7204" max="7204" width="7.58203125" style="1" bestFit="1" customWidth="1"/>
    <col min="7205" max="7424" width="8.6640625" style="1"/>
    <col min="7425" max="7425" width="4.83203125" style="1" bestFit="1" customWidth="1"/>
    <col min="7426" max="7426" width="28" style="1" bestFit="1" customWidth="1"/>
    <col min="7427" max="7427" width="7.58203125" style="1" bestFit="1" customWidth="1"/>
    <col min="7428" max="7428" width="5" style="1" bestFit="1" customWidth="1"/>
    <col min="7429" max="7429" width="11.25" style="1" bestFit="1" customWidth="1"/>
    <col min="7430" max="7430" width="9.9140625" style="1" bestFit="1" customWidth="1"/>
    <col min="7431" max="7431" width="11.25" style="1" bestFit="1" customWidth="1"/>
    <col min="7432" max="7432" width="11" style="1" bestFit="1" customWidth="1"/>
    <col min="7433" max="7433" width="19.9140625" style="1" bestFit="1" customWidth="1"/>
    <col min="7434" max="7434" width="25.1640625" style="1" bestFit="1" customWidth="1"/>
    <col min="7435" max="7435" width="27.5" style="1" bestFit="1" customWidth="1"/>
    <col min="7436" max="7436" width="7.58203125" style="1" bestFit="1" customWidth="1"/>
    <col min="7437" max="7437" width="21.33203125" style="1" bestFit="1" customWidth="1"/>
    <col min="7438" max="7438" width="18.83203125" style="1" bestFit="1" customWidth="1"/>
    <col min="7439" max="7439" width="7.58203125" style="1" bestFit="1" customWidth="1"/>
    <col min="7440" max="7440" width="28.58203125" style="1" bestFit="1" customWidth="1"/>
    <col min="7441" max="7441" width="11" style="1" bestFit="1" customWidth="1"/>
    <col min="7442" max="7442" width="32.75" style="1" bestFit="1" customWidth="1"/>
    <col min="7443" max="7443" width="7.58203125" style="1" bestFit="1" customWidth="1"/>
    <col min="7444" max="7444" width="31.33203125" style="1" bestFit="1" customWidth="1"/>
    <col min="7445" max="7445" width="7.58203125" style="1" bestFit="1" customWidth="1"/>
    <col min="7446" max="7446" width="17.6640625" style="1" bestFit="1" customWidth="1"/>
    <col min="7447" max="7447" width="7.58203125" style="1" bestFit="1" customWidth="1"/>
    <col min="7448" max="7448" width="24.5" style="1" bestFit="1" customWidth="1"/>
    <col min="7449" max="7449" width="7.58203125" style="1" bestFit="1" customWidth="1"/>
    <col min="7450" max="7450" width="13.25" style="1" bestFit="1" customWidth="1"/>
    <col min="7451" max="7451" width="20" style="1" bestFit="1" customWidth="1"/>
    <col min="7452" max="7452" width="7.58203125" style="1" bestFit="1" customWidth="1"/>
    <col min="7453" max="7453" width="27.75" style="1" bestFit="1" customWidth="1"/>
    <col min="7454" max="7454" width="7.58203125" style="1" bestFit="1" customWidth="1"/>
    <col min="7455" max="7455" width="14.1640625" style="1" bestFit="1" customWidth="1"/>
    <col min="7456" max="7456" width="7.58203125" style="1" bestFit="1" customWidth="1"/>
    <col min="7457" max="7457" width="21.25" style="1" bestFit="1" customWidth="1"/>
    <col min="7458" max="7458" width="16" style="1" bestFit="1" customWidth="1"/>
    <col min="7459" max="7459" width="22.25" style="1" bestFit="1" customWidth="1"/>
    <col min="7460" max="7460" width="7.58203125" style="1" bestFit="1" customWidth="1"/>
    <col min="7461" max="7680" width="8.6640625" style="1"/>
    <col min="7681" max="7681" width="4.83203125" style="1" bestFit="1" customWidth="1"/>
    <col min="7682" max="7682" width="28" style="1" bestFit="1" customWidth="1"/>
    <col min="7683" max="7683" width="7.58203125" style="1" bestFit="1" customWidth="1"/>
    <col min="7684" max="7684" width="5" style="1" bestFit="1" customWidth="1"/>
    <col min="7685" max="7685" width="11.25" style="1" bestFit="1" customWidth="1"/>
    <col min="7686" max="7686" width="9.9140625" style="1" bestFit="1" customWidth="1"/>
    <col min="7687" max="7687" width="11.25" style="1" bestFit="1" customWidth="1"/>
    <col min="7688" max="7688" width="11" style="1" bestFit="1" customWidth="1"/>
    <col min="7689" max="7689" width="19.9140625" style="1" bestFit="1" customWidth="1"/>
    <col min="7690" max="7690" width="25.1640625" style="1" bestFit="1" customWidth="1"/>
    <col min="7691" max="7691" width="27.5" style="1" bestFit="1" customWidth="1"/>
    <col min="7692" max="7692" width="7.58203125" style="1" bestFit="1" customWidth="1"/>
    <col min="7693" max="7693" width="21.33203125" style="1" bestFit="1" customWidth="1"/>
    <col min="7694" max="7694" width="18.83203125" style="1" bestFit="1" customWidth="1"/>
    <col min="7695" max="7695" width="7.58203125" style="1" bestFit="1" customWidth="1"/>
    <col min="7696" max="7696" width="28.58203125" style="1" bestFit="1" customWidth="1"/>
    <col min="7697" max="7697" width="11" style="1" bestFit="1" customWidth="1"/>
    <col min="7698" max="7698" width="32.75" style="1" bestFit="1" customWidth="1"/>
    <col min="7699" max="7699" width="7.58203125" style="1" bestFit="1" customWidth="1"/>
    <col min="7700" max="7700" width="31.33203125" style="1" bestFit="1" customWidth="1"/>
    <col min="7701" max="7701" width="7.58203125" style="1" bestFit="1" customWidth="1"/>
    <col min="7702" max="7702" width="17.6640625" style="1" bestFit="1" customWidth="1"/>
    <col min="7703" max="7703" width="7.58203125" style="1" bestFit="1" customWidth="1"/>
    <col min="7704" max="7704" width="24.5" style="1" bestFit="1" customWidth="1"/>
    <col min="7705" max="7705" width="7.58203125" style="1" bestFit="1" customWidth="1"/>
    <col min="7706" max="7706" width="13.25" style="1" bestFit="1" customWidth="1"/>
    <col min="7707" max="7707" width="20" style="1" bestFit="1" customWidth="1"/>
    <col min="7708" max="7708" width="7.58203125" style="1" bestFit="1" customWidth="1"/>
    <col min="7709" max="7709" width="27.75" style="1" bestFit="1" customWidth="1"/>
    <col min="7710" max="7710" width="7.58203125" style="1" bestFit="1" customWidth="1"/>
    <col min="7711" max="7711" width="14.1640625" style="1" bestFit="1" customWidth="1"/>
    <col min="7712" max="7712" width="7.58203125" style="1" bestFit="1" customWidth="1"/>
    <col min="7713" max="7713" width="21.25" style="1" bestFit="1" customWidth="1"/>
    <col min="7714" max="7714" width="16" style="1" bestFit="1" customWidth="1"/>
    <col min="7715" max="7715" width="22.25" style="1" bestFit="1" customWidth="1"/>
    <col min="7716" max="7716" width="7.58203125" style="1" bestFit="1" customWidth="1"/>
    <col min="7717" max="7936" width="8.6640625" style="1"/>
    <col min="7937" max="7937" width="4.83203125" style="1" bestFit="1" customWidth="1"/>
    <col min="7938" max="7938" width="28" style="1" bestFit="1" customWidth="1"/>
    <col min="7939" max="7939" width="7.58203125" style="1" bestFit="1" customWidth="1"/>
    <col min="7940" max="7940" width="5" style="1" bestFit="1" customWidth="1"/>
    <col min="7941" max="7941" width="11.25" style="1" bestFit="1" customWidth="1"/>
    <col min="7942" max="7942" width="9.9140625" style="1" bestFit="1" customWidth="1"/>
    <col min="7943" max="7943" width="11.25" style="1" bestFit="1" customWidth="1"/>
    <col min="7944" max="7944" width="11" style="1" bestFit="1" customWidth="1"/>
    <col min="7945" max="7945" width="19.9140625" style="1" bestFit="1" customWidth="1"/>
    <col min="7946" max="7946" width="25.1640625" style="1" bestFit="1" customWidth="1"/>
    <col min="7947" max="7947" width="27.5" style="1" bestFit="1" customWidth="1"/>
    <col min="7948" max="7948" width="7.58203125" style="1" bestFit="1" customWidth="1"/>
    <col min="7949" max="7949" width="21.33203125" style="1" bestFit="1" customWidth="1"/>
    <col min="7950" max="7950" width="18.83203125" style="1" bestFit="1" customWidth="1"/>
    <col min="7951" max="7951" width="7.58203125" style="1" bestFit="1" customWidth="1"/>
    <col min="7952" max="7952" width="28.58203125" style="1" bestFit="1" customWidth="1"/>
    <col min="7953" max="7953" width="11" style="1" bestFit="1" customWidth="1"/>
    <col min="7954" max="7954" width="32.75" style="1" bestFit="1" customWidth="1"/>
    <col min="7955" max="7955" width="7.58203125" style="1" bestFit="1" customWidth="1"/>
    <col min="7956" max="7956" width="31.33203125" style="1" bestFit="1" customWidth="1"/>
    <col min="7957" max="7957" width="7.58203125" style="1" bestFit="1" customWidth="1"/>
    <col min="7958" max="7958" width="17.6640625" style="1" bestFit="1" customWidth="1"/>
    <col min="7959" max="7959" width="7.58203125" style="1" bestFit="1" customWidth="1"/>
    <col min="7960" max="7960" width="24.5" style="1" bestFit="1" customWidth="1"/>
    <col min="7961" max="7961" width="7.58203125" style="1" bestFit="1" customWidth="1"/>
    <col min="7962" max="7962" width="13.25" style="1" bestFit="1" customWidth="1"/>
    <col min="7963" max="7963" width="20" style="1" bestFit="1" customWidth="1"/>
    <col min="7964" max="7964" width="7.58203125" style="1" bestFit="1" customWidth="1"/>
    <col min="7965" max="7965" width="27.75" style="1" bestFit="1" customWidth="1"/>
    <col min="7966" max="7966" width="7.58203125" style="1" bestFit="1" customWidth="1"/>
    <col min="7967" max="7967" width="14.1640625" style="1" bestFit="1" customWidth="1"/>
    <col min="7968" max="7968" width="7.58203125" style="1" bestFit="1" customWidth="1"/>
    <col min="7969" max="7969" width="21.25" style="1" bestFit="1" customWidth="1"/>
    <col min="7970" max="7970" width="16" style="1" bestFit="1" customWidth="1"/>
    <col min="7971" max="7971" width="22.25" style="1" bestFit="1" customWidth="1"/>
    <col min="7972" max="7972" width="7.58203125" style="1" bestFit="1" customWidth="1"/>
    <col min="7973" max="8192" width="8.6640625" style="1"/>
    <col min="8193" max="8193" width="4.83203125" style="1" bestFit="1" customWidth="1"/>
    <col min="8194" max="8194" width="28" style="1" bestFit="1" customWidth="1"/>
    <col min="8195" max="8195" width="7.58203125" style="1" bestFit="1" customWidth="1"/>
    <col min="8196" max="8196" width="5" style="1" bestFit="1" customWidth="1"/>
    <col min="8197" max="8197" width="11.25" style="1" bestFit="1" customWidth="1"/>
    <col min="8198" max="8198" width="9.9140625" style="1" bestFit="1" customWidth="1"/>
    <col min="8199" max="8199" width="11.25" style="1" bestFit="1" customWidth="1"/>
    <col min="8200" max="8200" width="11" style="1" bestFit="1" customWidth="1"/>
    <col min="8201" max="8201" width="19.9140625" style="1" bestFit="1" customWidth="1"/>
    <col min="8202" max="8202" width="25.1640625" style="1" bestFit="1" customWidth="1"/>
    <col min="8203" max="8203" width="27.5" style="1" bestFit="1" customWidth="1"/>
    <col min="8204" max="8204" width="7.58203125" style="1" bestFit="1" customWidth="1"/>
    <col min="8205" max="8205" width="21.33203125" style="1" bestFit="1" customWidth="1"/>
    <col min="8206" max="8206" width="18.83203125" style="1" bestFit="1" customWidth="1"/>
    <col min="8207" max="8207" width="7.58203125" style="1" bestFit="1" customWidth="1"/>
    <col min="8208" max="8208" width="28.58203125" style="1" bestFit="1" customWidth="1"/>
    <col min="8209" max="8209" width="11" style="1" bestFit="1" customWidth="1"/>
    <col min="8210" max="8210" width="32.75" style="1" bestFit="1" customWidth="1"/>
    <col min="8211" max="8211" width="7.58203125" style="1" bestFit="1" customWidth="1"/>
    <col min="8212" max="8212" width="31.33203125" style="1" bestFit="1" customWidth="1"/>
    <col min="8213" max="8213" width="7.58203125" style="1" bestFit="1" customWidth="1"/>
    <col min="8214" max="8214" width="17.6640625" style="1" bestFit="1" customWidth="1"/>
    <col min="8215" max="8215" width="7.58203125" style="1" bestFit="1" customWidth="1"/>
    <col min="8216" max="8216" width="24.5" style="1" bestFit="1" customWidth="1"/>
    <col min="8217" max="8217" width="7.58203125" style="1" bestFit="1" customWidth="1"/>
    <col min="8218" max="8218" width="13.25" style="1" bestFit="1" customWidth="1"/>
    <col min="8219" max="8219" width="20" style="1" bestFit="1" customWidth="1"/>
    <col min="8220" max="8220" width="7.58203125" style="1" bestFit="1" customWidth="1"/>
    <col min="8221" max="8221" width="27.75" style="1" bestFit="1" customWidth="1"/>
    <col min="8222" max="8222" width="7.58203125" style="1" bestFit="1" customWidth="1"/>
    <col min="8223" max="8223" width="14.1640625" style="1" bestFit="1" customWidth="1"/>
    <col min="8224" max="8224" width="7.58203125" style="1" bestFit="1" customWidth="1"/>
    <col min="8225" max="8225" width="21.25" style="1" bestFit="1" customWidth="1"/>
    <col min="8226" max="8226" width="16" style="1" bestFit="1" customWidth="1"/>
    <col min="8227" max="8227" width="22.25" style="1" bestFit="1" customWidth="1"/>
    <col min="8228" max="8228" width="7.58203125" style="1" bestFit="1" customWidth="1"/>
    <col min="8229" max="8448" width="8.6640625" style="1"/>
    <col min="8449" max="8449" width="4.83203125" style="1" bestFit="1" customWidth="1"/>
    <col min="8450" max="8450" width="28" style="1" bestFit="1" customWidth="1"/>
    <col min="8451" max="8451" width="7.58203125" style="1" bestFit="1" customWidth="1"/>
    <col min="8452" max="8452" width="5" style="1" bestFit="1" customWidth="1"/>
    <col min="8453" max="8453" width="11.25" style="1" bestFit="1" customWidth="1"/>
    <col min="8454" max="8454" width="9.9140625" style="1" bestFit="1" customWidth="1"/>
    <col min="8455" max="8455" width="11.25" style="1" bestFit="1" customWidth="1"/>
    <col min="8456" max="8456" width="11" style="1" bestFit="1" customWidth="1"/>
    <col min="8457" max="8457" width="19.9140625" style="1" bestFit="1" customWidth="1"/>
    <col min="8458" max="8458" width="25.1640625" style="1" bestFit="1" customWidth="1"/>
    <col min="8459" max="8459" width="27.5" style="1" bestFit="1" customWidth="1"/>
    <col min="8460" max="8460" width="7.58203125" style="1" bestFit="1" customWidth="1"/>
    <col min="8461" max="8461" width="21.33203125" style="1" bestFit="1" customWidth="1"/>
    <col min="8462" max="8462" width="18.83203125" style="1" bestFit="1" customWidth="1"/>
    <col min="8463" max="8463" width="7.58203125" style="1" bestFit="1" customWidth="1"/>
    <col min="8464" max="8464" width="28.58203125" style="1" bestFit="1" customWidth="1"/>
    <col min="8465" max="8465" width="11" style="1" bestFit="1" customWidth="1"/>
    <col min="8466" max="8466" width="32.75" style="1" bestFit="1" customWidth="1"/>
    <col min="8467" max="8467" width="7.58203125" style="1" bestFit="1" customWidth="1"/>
    <col min="8468" max="8468" width="31.33203125" style="1" bestFit="1" customWidth="1"/>
    <col min="8469" max="8469" width="7.58203125" style="1" bestFit="1" customWidth="1"/>
    <col min="8470" max="8470" width="17.6640625" style="1" bestFit="1" customWidth="1"/>
    <col min="8471" max="8471" width="7.58203125" style="1" bestFit="1" customWidth="1"/>
    <col min="8472" max="8472" width="24.5" style="1" bestFit="1" customWidth="1"/>
    <col min="8473" max="8473" width="7.58203125" style="1" bestFit="1" customWidth="1"/>
    <col min="8474" max="8474" width="13.25" style="1" bestFit="1" customWidth="1"/>
    <col min="8475" max="8475" width="20" style="1" bestFit="1" customWidth="1"/>
    <col min="8476" max="8476" width="7.58203125" style="1" bestFit="1" customWidth="1"/>
    <col min="8477" max="8477" width="27.75" style="1" bestFit="1" customWidth="1"/>
    <col min="8478" max="8478" width="7.58203125" style="1" bestFit="1" customWidth="1"/>
    <col min="8479" max="8479" width="14.1640625" style="1" bestFit="1" customWidth="1"/>
    <col min="8480" max="8480" width="7.58203125" style="1" bestFit="1" customWidth="1"/>
    <col min="8481" max="8481" width="21.25" style="1" bestFit="1" customWidth="1"/>
    <col min="8482" max="8482" width="16" style="1" bestFit="1" customWidth="1"/>
    <col min="8483" max="8483" width="22.25" style="1" bestFit="1" customWidth="1"/>
    <col min="8484" max="8484" width="7.58203125" style="1" bestFit="1" customWidth="1"/>
    <col min="8485" max="8704" width="8.6640625" style="1"/>
    <col min="8705" max="8705" width="4.83203125" style="1" bestFit="1" customWidth="1"/>
    <col min="8706" max="8706" width="28" style="1" bestFit="1" customWidth="1"/>
    <col min="8707" max="8707" width="7.58203125" style="1" bestFit="1" customWidth="1"/>
    <col min="8708" max="8708" width="5" style="1" bestFit="1" customWidth="1"/>
    <col min="8709" max="8709" width="11.25" style="1" bestFit="1" customWidth="1"/>
    <col min="8710" max="8710" width="9.9140625" style="1" bestFit="1" customWidth="1"/>
    <col min="8711" max="8711" width="11.25" style="1" bestFit="1" customWidth="1"/>
    <col min="8712" max="8712" width="11" style="1" bestFit="1" customWidth="1"/>
    <col min="8713" max="8713" width="19.9140625" style="1" bestFit="1" customWidth="1"/>
    <col min="8714" max="8714" width="25.1640625" style="1" bestFit="1" customWidth="1"/>
    <col min="8715" max="8715" width="27.5" style="1" bestFit="1" customWidth="1"/>
    <col min="8716" max="8716" width="7.58203125" style="1" bestFit="1" customWidth="1"/>
    <col min="8717" max="8717" width="21.33203125" style="1" bestFit="1" customWidth="1"/>
    <col min="8718" max="8718" width="18.83203125" style="1" bestFit="1" customWidth="1"/>
    <col min="8719" max="8719" width="7.58203125" style="1" bestFit="1" customWidth="1"/>
    <col min="8720" max="8720" width="28.58203125" style="1" bestFit="1" customWidth="1"/>
    <col min="8721" max="8721" width="11" style="1" bestFit="1" customWidth="1"/>
    <col min="8722" max="8722" width="32.75" style="1" bestFit="1" customWidth="1"/>
    <col min="8723" max="8723" width="7.58203125" style="1" bestFit="1" customWidth="1"/>
    <col min="8724" max="8724" width="31.33203125" style="1" bestFit="1" customWidth="1"/>
    <col min="8725" max="8725" width="7.58203125" style="1" bestFit="1" customWidth="1"/>
    <col min="8726" max="8726" width="17.6640625" style="1" bestFit="1" customWidth="1"/>
    <col min="8727" max="8727" width="7.58203125" style="1" bestFit="1" customWidth="1"/>
    <col min="8728" max="8728" width="24.5" style="1" bestFit="1" customWidth="1"/>
    <col min="8729" max="8729" width="7.58203125" style="1" bestFit="1" customWidth="1"/>
    <col min="8730" max="8730" width="13.25" style="1" bestFit="1" customWidth="1"/>
    <col min="8731" max="8731" width="20" style="1" bestFit="1" customWidth="1"/>
    <col min="8732" max="8732" width="7.58203125" style="1" bestFit="1" customWidth="1"/>
    <col min="8733" max="8733" width="27.75" style="1" bestFit="1" customWidth="1"/>
    <col min="8734" max="8734" width="7.58203125" style="1" bestFit="1" customWidth="1"/>
    <col min="8735" max="8735" width="14.1640625" style="1" bestFit="1" customWidth="1"/>
    <col min="8736" max="8736" width="7.58203125" style="1" bestFit="1" customWidth="1"/>
    <col min="8737" max="8737" width="21.25" style="1" bestFit="1" customWidth="1"/>
    <col min="8738" max="8738" width="16" style="1" bestFit="1" customWidth="1"/>
    <col min="8739" max="8739" width="22.25" style="1" bestFit="1" customWidth="1"/>
    <col min="8740" max="8740" width="7.58203125" style="1" bestFit="1" customWidth="1"/>
    <col min="8741" max="8960" width="8.6640625" style="1"/>
    <col min="8961" max="8961" width="4.83203125" style="1" bestFit="1" customWidth="1"/>
    <col min="8962" max="8962" width="28" style="1" bestFit="1" customWidth="1"/>
    <col min="8963" max="8963" width="7.58203125" style="1" bestFit="1" customWidth="1"/>
    <col min="8964" max="8964" width="5" style="1" bestFit="1" customWidth="1"/>
    <col min="8965" max="8965" width="11.25" style="1" bestFit="1" customWidth="1"/>
    <col min="8966" max="8966" width="9.9140625" style="1" bestFit="1" customWidth="1"/>
    <col min="8967" max="8967" width="11.25" style="1" bestFit="1" customWidth="1"/>
    <col min="8968" max="8968" width="11" style="1" bestFit="1" customWidth="1"/>
    <col min="8969" max="8969" width="19.9140625" style="1" bestFit="1" customWidth="1"/>
    <col min="8970" max="8970" width="25.1640625" style="1" bestFit="1" customWidth="1"/>
    <col min="8971" max="8971" width="27.5" style="1" bestFit="1" customWidth="1"/>
    <col min="8972" max="8972" width="7.58203125" style="1" bestFit="1" customWidth="1"/>
    <col min="8973" max="8973" width="21.33203125" style="1" bestFit="1" customWidth="1"/>
    <col min="8974" max="8974" width="18.83203125" style="1" bestFit="1" customWidth="1"/>
    <col min="8975" max="8975" width="7.58203125" style="1" bestFit="1" customWidth="1"/>
    <col min="8976" max="8976" width="28.58203125" style="1" bestFit="1" customWidth="1"/>
    <col min="8977" max="8977" width="11" style="1" bestFit="1" customWidth="1"/>
    <col min="8978" max="8978" width="32.75" style="1" bestFit="1" customWidth="1"/>
    <col min="8979" max="8979" width="7.58203125" style="1" bestFit="1" customWidth="1"/>
    <col min="8980" max="8980" width="31.33203125" style="1" bestFit="1" customWidth="1"/>
    <col min="8981" max="8981" width="7.58203125" style="1" bestFit="1" customWidth="1"/>
    <col min="8982" max="8982" width="17.6640625" style="1" bestFit="1" customWidth="1"/>
    <col min="8983" max="8983" width="7.58203125" style="1" bestFit="1" customWidth="1"/>
    <col min="8984" max="8984" width="24.5" style="1" bestFit="1" customWidth="1"/>
    <col min="8985" max="8985" width="7.58203125" style="1" bestFit="1" customWidth="1"/>
    <col min="8986" max="8986" width="13.25" style="1" bestFit="1" customWidth="1"/>
    <col min="8987" max="8987" width="20" style="1" bestFit="1" customWidth="1"/>
    <col min="8988" max="8988" width="7.58203125" style="1" bestFit="1" customWidth="1"/>
    <col min="8989" max="8989" width="27.75" style="1" bestFit="1" customWidth="1"/>
    <col min="8990" max="8990" width="7.58203125" style="1" bestFit="1" customWidth="1"/>
    <col min="8991" max="8991" width="14.1640625" style="1" bestFit="1" customWidth="1"/>
    <col min="8992" max="8992" width="7.58203125" style="1" bestFit="1" customWidth="1"/>
    <col min="8993" max="8993" width="21.25" style="1" bestFit="1" customWidth="1"/>
    <col min="8994" max="8994" width="16" style="1" bestFit="1" customWidth="1"/>
    <col min="8995" max="8995" width="22.25" style="1" bestFit="1" customWidth="1"/>
    <col min="8996" max="8996" width="7.58203125" style="1" bestFit="1" customWidth="1"/>
    <col min="8997" max="9216" width="8.6640625" style="1"/>
    <col min="9217" max="9217" width="4.83203125" style="1" bestFit="1" customWidth="1"/>
    <col min="9218" max="9218" width="28" style="1" bestFit="1" customWidth="1"/>
    <col min="9219" max="9219" width="7.58203125" style="1" bestFit="1" customWidth="1"/>
    <col min="9220" max="9220" width="5" style="1" bestFit="1" customWidth="1"/>
    <col min="9221" max="9221" width="11.25" style="1" bestFit="1" customWidth="1"/>
    <col min="9222" max="9222" width="9.9140625" style="1" bestFit="1" customWidth="1"/>
    <col min="9223" max="9223" width="11.25" style="1" bestFit="1" customWidth="1"/>
    <col min="9224" max="9224" width="11" style="1" bestFit="1" customWidth="1"/>
    <col min="9225" max="9225" width="19.9140625" style="1" bestFit="1" customWidth="1"/>
    <col min="9226" max="9226" width="25.1640625" style="1" bestFit="1" customWidth="1"/>
    <col min="9227" max="9227" width="27.5" style="1" bestFit="1" customWidth="1"/>
    <col min="9228" max="9228" width="7.58203125" style="1" bestFit="1" customWidth="1"/>
    <col min="9229" max="9229" width="21.33203125" style="1" bestFit="1" customWidth="1"/>
    <col min="9230" max="9230" width="18.83203125" style="1" bestFit="1" customWidth="1"/>
    <col min="9231" max="9231" width="7.58203125" style="1" bestFit="1" customWidth="1"/>
    <col min="9232" max="9232" width="28.58203125" style="1" bestFit="1" customWidth="1"/>
    <col min="9233" max="9233" width="11" style="1" bestFit="1" customWidth="1"/>
    <col min="9234" max="9234" width="32.75" style="1" bestFit="1" customWidth="1"/>
    <col min="9235" max="9235" width="7.58203125" style="1" bestFit="1" customWidth="1"/>
    <col min="9236" max="9236" width="31.33203125" style="1" bestFit="1" customWidth="1"/>
    <col min="9237" max="9237" width="7.58203125" style="1" bestFit="1" customWidth="1"/>
    <col min="9238" max="9238" width="17.6640625" style="1" bestFit="1" customWidth="1"/>
    <col min="9239" max="9239" width="7.58203125" style="1" bestFit="1" customWidth="1"/>
    <col min="9240" max="9240" width="24.5" style="1" bestFit="1" customWidth="1"/>
    <col min="9241" max="9241" width="7.58203125" style="1" bestFit="1" customWidth="1"/>
    <col min="9242" max="9242" width="13.25" style="1" bestFit="1" customWidth="1"/>
    <col min="9243" max="9243" width="20" style="1" bestFit="1" customWidth="1"/>
    <col min="9244" max="9244" width="7.58203125" style="1" bestFit="1" customWidth="1"/>
    <col min="9245" max="9245" width="27.75" style="1" bestFit="1" customWidth="1"/>
    <col min="9246" max="9246" width="7.58203125" style="1" bestFit="1" customWidth="1"/>
    <col min="9247" max="9247" width="14.1640625" style="1" bestFit="1" customWidth="1"/>
    <col min="9248" max="9248" width="7.58203125" style="1" bestFit="1" customWidth="1"/>
    <col min="9249" max="9249" width="21.25" style="1" bestFit="1" customWidth="1"/>
    <col min="9250" max="9250" width="16" style="1" bestFit="1" customWidth="1"/>
    <col min="9251" max="9251" width="22.25" style="1" bestFit="1" customWidth="1"/>
    <col min="9252" max="9252" width="7.58203125" style="1" bestFit="1" customWidth="1"/>
    <col min="9253" max="9472" width="8.6640625" style="1"/>
    <col min="9473" max="9473" width="4.83203125" style="1" bestFit="1" customWidth="1"/>
    <col min="9474" max="9474" width="28" style="1" bestFit="1" customWidth="1"/>
    <col min="9475" max="9475" width="7.58203125" style="1" bestFit="1" customWidth="1"/>
    <col min="9476" max="9476" width="5" style="1" bestFit="1" customWidth="1"/>
    <col min="9477" max="9477" width="11.25" style="1" bestFit="1" customWidth="1"/>
    <col min="9478" max="9478" width="9.9140625" style="1" bestFit="1" customWidth="1"/>
    <col min="9479" max="9479" width="11.25" style="1" bestFit="1" customWidth="1"/>
    <col min="9480" max="9480" width="11" style="1" bestFit="1" customWidth="1"/>
    <col min="9481" max="9481" width="19.9140625" style="1" bestFit="1" customWidth="1"/>
    <col min="9482" max="9482" width="25.1640625" style="1" bestFit="1" customWidth="1"/>
    <col min="9483" max="9483" width="27.5" style="1" bestFit="1" customWidth="1"/>
    <col min="9484" max="9484" width="7.58203125" style="1" bestFit="1" customWidth="1"/>
    <col min="9485" max="9485" width="21.33203125" style="1" bestFit="1" customWidth="1"/>
    <col min="9486" max="9486" width="18.83203125" style="1" bestFit="1" customWidth="1"/>
    <col min="9487" max="9487" width="7.58203125" style="1" bestFit="1" customWidth="1"/>
    <col min="9488" max="9488" width="28.58203125" style="1" bestFit="1" customWidth="1"/>
    <col min="9489" max="9489" width="11" style="1" bestFit="1" customWidth="1"/>
    <col min="9490" max="9490" width="32.75" style="1" bestFit="1" customWidth="1"/>
    <col min="9491" max="9491" width="7.58203125" style="1" bestFit="1" customWidth="1"/>
    <col min="9492" max="9492" width="31.33203125" style="1" bestFit="1" customWidth="1"/>
    <col min="9493" max="9493" width="7.58203125" style="1" bestFit="1" customWidth="1"/>
    <col min="9494" max="9494" width="17.6640625" style="1" bestFit="1" customWidth="1"/>
    <col min="9495" max="9495" width="7.58203125" style="1" bestFit="1" customWidth="1"/>
    <col min="9496" max="9496" width="24.5" style="1" bestFit="1" customWidth="1"/>
    <col min="9497" max="9497" width="7.58203125" style="1" bestFit="1" customWidth="1"/>
    <col min="9498" max="9498" width="13.25" style="1" bestFit="1" customWidth="1"/>
    <col min="9499" max="9499" width="20" style="1" bestFit="1" customWidth="1"/>
    <col min="9500" max="9500" width="7.58203125" style="1" bestFit="1" customWidth="1"/>
    <col min="9501" max="9501" width="27.75" style="1" bestFit="1" customWidth="1"/>
    <col min="9502" max="9502" width="7.58203125" style="1" bestFit="1" customWidth="1"/>
    <col min="9503" max="9503" width="14.1640625" style="1" bestFit="1" customWidth="1"/>
    <col min="9504" max="9504" width="7.58203125" style="1" bestFit="1" customWidth="1"/>
    <col min="9505" max="9505" width="21.25" style="1" bestFit="1" customWidth="1"/>
    <col min="9506" max="9506" width="16" style="1" bestFit="1" customWidth="1"/>
    <col min="9507" max="9507" width="22.25" style="1" bestFit="1" customWidth="1"/>
    <col min="9508" max="9508" width="7.58203125" style="1" bestFit="1" customWidth="1"/>
    <col min="9509" max="9728" width="8.6640625" style="1"/>
    <col min="9729" max="9729" width="4.83203125" style="1" bestFit="1" customWidth="1"/>
    <col min="9730" max="9730" width="28" style="1" bestFit="1" customWidth="1"/>
    <col min="9731" max="9731" width="7.58203125" style="1" bestFit="1" customWidth="1"/>
    <col min="9732" max="9732" width="5" style="1" bestFit="1" customWidth="1"/>
    <col min="9733" max="9733" width="11.25" style="1" bestFit="1" customWidth="1"/>
    <col min="9734" max="9734" width="9.9140625" style="1" bestFit="1" customWidth="1"/>
    <col min="9735" max="9735" width="11.25" style="1" bestFit="1" customWidth="1"/>
    <col min="9736" max="9736" width="11" style="1" bestFit="1" customWidth="1"/>
    <col min="9737" max="9737" width="19.9140625" style="1" bestFit="1" customWidth="1"/>
    <col min="9738" max="9738" width="25.1640625" style="1" bestFit="1" customWidth="1"/>
    <col min="9739" max="9739" width="27.5" style="1" bestFit="1" customWidth="1"/>
    <col min="9740" max="9740" width="7.58203125" style="1" bestFit="1" customWidth="1"/>
    <col min="9741" max="9741" width="21.33203125" style="1" bestFit="1" customWidth="1"/>
    <col min="9742" max="9742" width="18.83203125" style="1" bestFit="1" customWidth="1"/>
    <col min="9743" max="9743" width="7.58203125" style="1" bestFit="1" customWidth="1"/>
    <col min="9744" max="9744" width="28.58203125" style="1" bestFit="1" customWidth="1"/>
    <col min="9745" max="9745" width="11" style="1" bestFit="1" customWidth="1"/>
    <col min="9746" max="9746" width="32.75" style="1" bestFit="1" customWidth="1"/>
    <col min="9747" max="9747" width="7.58203125" style="1" bestFit="1" customWidth="1"/>
    <col min="9748" max="9748" width="31.33203125" style="1" bestFit="1" customWidth="1"/>
    <col min="9749" max="9749" width="7.58203125" style="1" bestFit="1" customWidth="1"/>
    <col min="9750" max="9750" width="17.6640625" style="1" bestFit="1" customWidth="1"/>
    <col min="9751" max="9751" width="7.58203125" style="1" bestFit="1" customWidth="1"/>
    <col min="9752" max="9752" width="24.5" style="1" bestFit="1" customWidth="1"/>
    <col min="9753" max="9753" width="7.58203125" style="1" bestFit="1" customWidth="1"/>
    <col min="9754" max="9754" width="13.25" style="1" bestFit="1" customWidth="1"/>
    <col min="9755" max="9755" width="20" style="1" bestFit="1" customWidth="1"/>
    <col min="9756" max="9756" width="7.58203125" style="1" bestFit="1" customWidth="1"/>
    <col min="9757" max="9757" width="27.75" style="1" bestFit="1" customWidth="1"/>
    <col min="9758" max="9758" width="7.58203125" style="1" bestFit="1" customWidth="1"/>
    <col min="9759" max="9759" width="14.1640625" style="1" bestFit="1" customWidth="1"/>
    <col min="9760" max="9760" width="7.58203125" style="1" bestFit="1" customWidth="1"/>
    <col min="9761" max="9761" width="21.25" style="1" bestFit="1" customWidth="1"/>
    <col min="9762" max="9762" width="16" style="1" bestFit="1" customWidth="1"/>
    <col min="9763" max="9763" width="22.25" style="1" bestFit="1" customWidth="1"/>
    <col min="9764" max="9764" width="7.58203125" style="1" bestFit="1" customWidth="1"/>
    <col min="9765" max="9984" width="8.6640625" style="1"/>
    <col min="9985" max="9985" width="4.83203125" style="1" bestFit="1" customWidth="1"/>
    <col min="9986" max="9986" width="28" style="1" bestFit="1" customWidth="1"/>
    <col min="9987" max="9987" width="7.58203125" style="1" bestFit="1" customWidth="1"/>
    <col min="9988" max="9988" width="5" style="1" bestFit="1" customWidth="1"/>
    <col min="9989" max="9989" width="11.25" style="1" bestFit="1" customWidth="1"/>
    <col min="9990" max="9990" width="9.9140625" style="1" bestFit="1" customWidth="1"/>
    <col min="9991" max="9991" width="11.25" style="1" bestFit="1" customWidth="1"/>
    <col min="9992" max="9992" width="11" style="1" bestFit="1" customWidth="1"/>
    <col min="9993" max="9993" width="19.9140625" style="1" bestFit="1" customWidth="1"/>
    <col min="9994" max="9994" width="25.1640625" style="1" bestFit="1" customWidth="1"/>
    <col min="9995" max="9995" width="27.5" style="1" bestFit="1" customWidth="1"/>
    <col min="9996" max="9996" width="7.58203125" style="1" bestFit="1" customWidth="1"/>
    <col min="9997" max="9997" width="21.33203125" style="1" bestFit="1" customWidth="1"/>
    <col min="9998" max="9998" width="18.83203125" style="1" bestFit="1" customWidth="1"/>
    <col min="9999" max="9999" width="7.58203125" style="1" bestFit="1" customWidth="1"/>
    <col min="10000" max="10000" width="28.58203125" style="1" bestFit="1" customWidth="1"/>
    <col min="10001" max="10001" width="11" style="1" bestFit="1" customWidth="1"/>
    <col min="10002" max="10002" width="32.75" style="1" bestFit="1" customWidth="1"/>
    <col min="10003" max="10003" width="7.58203125" style="1" bestFit="1" customWidth="1"/>
    <col min="10004" max="10004" width="31.33203125" style="1" bestFit="1" customWidth="1"/>
    <col min="10005" max="10005" width="7.58203125" style="1" bestFit="1" customWidth="1"/>
    <col min="10006" max="10006" width="17.6640625" style="1" bestFit="1" customWidth="1"/>
    <col min="10007" max="10007" width="7.58203125" style="1" bestFit="1" customWidth="1"/>
    <col min="10008" max="10008" width="24.5" style="1" bestFit="1" customWidth="1"/>
    <col min="10009" max="10009" width="7.58203125" style="1" bestFit="1" customWidth="1"/>
    <col min="10010" max="10010" width="13.25" style="1" bestFit="1" customWidth="1"/>
    <col min="10011" max="10011" width="20" style="1" bestFit="1" customWidth="1"/>
    <col min="10012" max="10012" width="7.58203125" style="1" bestFit="1" customWidth="1"/>
    <col min="10013" max="10013" width="27.75" style="1" bestFit="1" customWidth="1"/>
    <col min="10014" max="10014" width="7.58203125" style="1" bestFit="1" customWidth="1"/>
    <col min="10015" max="10015" width="14.1640625" style="1" bestFit="1" customWidth="1"/>
    <col min="10016" max="10016" width="7.58203125" style="1" bestFit="1" customWidth="1"/>
    <col min="10017" max="10017" width="21.25" style="1" bestFit="1" customWidth="1"/>
    <col min="10018" max="10018" width="16" style="1" bestFit="1" customWidth="1"/>
    <col min="10019" max="10019" width="22.25" style="1" bestFit="1" customWidth="1"/>
    <col min="10020" max="10020" width="7.58203125" style="1" bestFit="1" customWidth="1"/>
    <col min="10021" max="10240" width="8.6640625" style="1"/>
    <col min="10241" max="10241" width="4.83203125" style="1" bestFit="1" customWidth="1"/>
    <col min="10242" max="10242" width="28" style="1" bestFit="1" customWidth="1"/>
    <col min="10243" max="10243" width="7.58203125" style="1" bestFit="1" customWidth="1"/>
    <col min="10244" max="10244" width="5" style="1" bestFit="1" customWidth="1"/>
    <col min="10245" max="10245" width="11.25" style="1" bestFit="1" customWidth="1"/>
    <col min="10246" max="10246" width="9.9140625" style="1" bestFit="1" customWidth="1"/>
    <col min="10247" max="10247" width="11.25" style="1" bestFit="1" customWidth="1"/>
    <col min="10248" max="10248" width="11" style="1" bestFit="1" customWidth="1"/>
    <col min="10249" max="10249" width="19.9140625" style="1" bestFit="1" customWidth="1"/>
    <col min="10250" max="10250" width="25.1640625" style="1" bestFit="1" customWidth="1"/>
    <col min="10251" max="10251" width="27.5" style="1" bestFit="1" customWidth="1"/>
    <col min="10252" max="10252" width="7.58203125" style="1" bestFit="1" customWidth="1"/>
    <col min="10253" max="10253" width="21.33203125" style="1" bestFit="1" customWidth="1"/>
    <col min="10254" max="10254" width="18.83203125" style="1" bestFit="1" customWidth="1"/>
    <col min="10255" max="10255" width="7.58203125" style="1" bestFit="1" customWidth="1"/>
    <col min="10256" max="10256" width="28.58203125" style="1" bestFit="1" customWidth="1"/>
    <col min="10257" max="10257" width="11" style="1" bestFit="1" customWidth="1"/>
    <col min="10258" max="10258" width="32.75" style="1" bestFit="1" customWidth="1"/>
    <col min="10259" max="10259" width="7.58203125" style="1" bestFit="1" customWidth="1"/>
    <col min="10260" max="10260" width="31.33203125" style="1" bestFit="1" customWidth="1"/>
    <col min="10261" max="10261" width="7.58203125" style="1" bestFit="1" customWidth="1"/>
    <col min="10262" max="10262" width="17.6640625" style="1" bestFit="1" customWidth="1"/>
    <col min="10263" max="10263" width="7.58203125" style="1" bestFit="1" customWidth="1"/>
    <col min="10264" max="10264" width="24.5" style="1" bestFit="1" customWidth="1"/>
    <col min="10265" max="10265" width="7.58203125" style="1" bestFit="1" customWidth="1"/>
    <col min="10266" max="10266" width="13.25" style="1" bestFit="1" customWidth="1"/>
    <col min="10267" max="10267" width="20" style="1" bestFit="1" customWidth="1"/>
    <col min="10268" max="10268" width="7.58203125" style="1" bestFit="1" customWidth="1"/>
    <col min="10269" max="10269" width="27.75" style="1" bestFit="1" customWidth="1"/>
    <col min="10270" max="10270" width="7.58203125" style="1" bestFit="1" customWidth="1"/>
    <col min="10271" max="10271" width="14.1640625" style="1" bestFit="1" customWidth="1"/>
    <col min="10272" max="10272" width="7.58203125" style="1" bestFit="1" customWidth="1"/>
    <col min="10273" max="10273" width="21.25" style="1" bestFit="1" customWidth="1"/>
    <col min="10274" max="10274" width="16" style="1" bestFit="1" customWidth="1"/>
    <col min="10275" max="10275" width="22.25" style="1" bestFit="1" customWidth="1"/>
    <col min="10276" max="10276" width="7.58203125" style="1" bestFit="1" customWidth="1"/>
    <col min="10277" max="10496" width="8.6640625" style="1"/>
    <col min="10497" max="10497" width="4.83203125" style="1" bestFit="1" customWidth="1"/>
    <col min="10498" max="10498" width="28" style="1" bestFit="1" customWidth="1"/>
    <col min="10499" max="10499" width="7.58203125" style="1" bestFit="1" customWidth="1"/>
    <col min="10500" max="10500" width="5" style="1" bestFit="1" customWidth="1"/>
    <col min="10501" max="10501" width="11.25" style="1" bestFit="1" customWidth="1"/>
    <col min="10502" max="10502" width="9.9140625" style="1" bestFit="1" customWidth="1"/>
    <col min="10503" max="10503" width="11.25" style="1" bestFit="1" customWidth="1"/>
    <col min="10504" max="10504" width="11" style="1" bestFit="1" customWidth="1"/>
    <col min="10505" max="10505" width="19.9140625" style="1" bestFit="1" customWidth="1"/>
    <col min="10506" max="10506" width="25.1640625" style="1" bestFit="1" customWidth="1"/>
    <col min="10507" max="10507" width="27.5" style="1" bestFit="1" customWidth="1"/>
    <col min="10508" max="10508" width="7.58203125" style="1" bestFit="1" customWidth="1"/>
    <col min="10509" max="10509" width="21.33203125" style="1" bestFit="1" customWidth="1"/>
    <col min="10510" max="10510" width="18.83203125" style="1" bestFit="1" customWidth="1"/>
    <col min="10511" max="10511" width="7.58203125" style="1" bestFit="1" customWidth="1"/>
    <col min="10512" max="10512" width="28.58203125" style="1" bestFit="1" customWidth="1"/>
    <col min="10513" max="10513" width="11" style="1" bestFit="1" customWidth="1"/>
    <col min="10514" max="10514" width="32.75" style="1" bestFit="1" customWidth="1"/>
    <col min="10515" max="10515" width="7.58203125" style="1" bestFit="1" customWidth="1"/>
    <col min="10516" max="10516" width="31.33203125" style="1" bestFit="1" customWidth="1"/>
    <col min="10517" max="10517" width="7.58203125" style="1" bestFit="1" customWidth="1"/>
    <col min="10518" max="10518" width="17.6640625" style="1" bestFit="1" customWidth="1"/>
    <col min="10519" max="10519" width="7.58203125" style="1" bestFit="1" customWidth="1"/>
    <col min="10520" max="10520" width="24.5" style="1" bestFit="1" customWidth="1"/>
    <col min="10521" max="10521" width="7.58203125" style="1" bestFit="1" customWidth="1"/>
    <col min="10522" max="10522" width="13.25" style="1" bestFit="1" customWidth="1"/>
    <col min="10523" max="10523" width="20" style="1" bestFit="1" customWidth="1"/>
    <col min="10524" max="10524" width="7.58203125" style="1" bestFit="1" customWidth="1"/>
    <col min="10525" max="10525" width="27.75" style="1" bestFit="1" customWidth="1"/>
    <col min="10526" max="10526" width="7.58203125" style="1" bestFit="1" customWidth="1"/>
    <col min="10527" max="10527" width="14.1640625" style="1" bestFit="1" customWidth="1"/>
    <col min="10528" max="10528" width="7.58203125" style="1" bestFit="1" customWidth="1"/>
    <col min="10529" max="10529" width="21.25" style="1" bestFit="1" customWidth="1"/>
    <col min="10530" max="10530" width="16" style="1" bestFit="1" customWidth="1"/>
    <col min="10531" max="10531" width="22.25" style="1" bestFit="1" customWidth="1"/>
    <col min="10532" max="10532" width="7.58203125" style="1" bestFit="1" customWidth="1"/>
    <col min="10533" max="10752" width="8.6640625" style="1"/>
    <col min="10753" max="10753" width="4.83203125" style="1" bestFit="1" customWidth="1"/>
    <col min="10754" max="10754" width="28" style="1" bestFit="1" customWidth="1"/>
    <col min="10755" max="10755" width="7.58203125" style="1" bestFit="1" customWidth="1"/>
    <col min="10756" max="10756" width="5" style="1" bestFit="1" customWidth="1"/>
    <col min="10757" max="10757" width="11.25" style="1" bestFit="1" customWidth="1"/>
    <col min="10758" max="10758" width="9.9140625" style="1" bestFit="1" customWidth="1"/>
    <col min="10759" max="10759" width="11.25" style="1" bestFit="1" customWidth="1"/>
    <col min="10760" max="10760" width="11" style="1" bestFit="1" customWidth="1"/>
    <col min="10761" max="10761" width="19.9140625" style="1" bestFit="1" customWidth="1"/>
    <col min="10762" max="10762" width="25.1640625" style="1" bestFit="1" customWidth="1"/>
    <col min="10763" max="10763" width="27.5" style="1" bestFit="1" customWidth="1"/>
    <col min="10764" max="10764" width="7.58203125" style="1" bestFit="1" customWidth="1"/>
    <col min="10765" max="10765" width="21.33203125" style="1" bestFit="1" customWidth="1"/>
    <col min="10766" max="10766" width="18.83203125" style="1" bestFit="1" customWidth="1"/>
    <col min="10767" max="10767" width="7.58203125" style="1" bestFit="1" customWidth="1"/>
    <col min="10768" max="10768" width="28.58203125" style="1" bestFit="1" customWidth="1"/>
    <col min="10769" max="10769" width="11" style="1" bestFit="1" customWidth="1"/>
    <col min="10770" max="10770" width="32.75" style="1" bestFit="1" customWidth="1"/>
    <col min="10771" max="10771" width="7.58203125" style="1" bestFit="1" customWidth="1"/>
    <col min="10772" max="10772" width="31.33203125" style="1" bestFit="1" customWidth="1"/>
    <col min="10773" max="10773" width="7.58203125" style="1" bestFit="1" customWidth="1"/>
    <col min="10774" max="10774" width="17.6640625" style="1" bestFit="1" customWidth="1"/>
    <col min="10775" max="10775" width="7.58203125" style="1" bestFit="1" customWidth="1"/>
    <col min="10776" max="10776" width="24.5" style="1" bestFit="1" customWidth="1"/>
    <col min="10777" max="10777" width="7.58203125" style="1" bestFit="1" customWidth="1"/>
    <col min="10778" max="10778" width="13.25" style="1" bestFit="1" customWidth="1"/>
    <col min="10779" max="10779" width="20" style="1" bestFit="1" customWidth="1"/>
    <col min="10780" max="10780" width="7.58203125" style="1" bestFit="1" customWidth="1"/>
    <col min="10781" max="10781" width="27.75" style="1" bestFit="1" customWidth="1"/>
    <col min="10782" max="10782" width="7.58203125" style="1" bestFit="1" customWidth="1"/>
    <col min="10783" max="10783" width="14.1640625" style="1" bestFit="1" customWidth="1"/>
    <col min="10784" max="10784" width="7.58203125" style="1" bestFit="1" customWidth="1"/>
    <col min="10785" max="10785" width="21.25" style="1" bestFit="1" customWidth="1"/>
    <col min="10786" max="10786" width="16" style="1" bestFit="1" customWidth="1"/>
    <col min="10787" max="10787" width="22.25" style="1" bestFit="1" customWidth="1"/>
    <col min="10788" max="10788" width="7.58203125" style="1" bestFit="1" customWidth="1"/>
    <col min="10789" max="11008" width="8.6640625" style="1"/>
    <col min="11009" max="11009" width="4.83203125" style="1" bestFit="1" customWidth="1"/>
    <col min="11010" max="11010" width="28" style="1" bestFit="1" customWidth="1"/>
    <col min="11011" max="11011" width="7.58203125" style="1" bestFit="1" customWidth="1"/>
    <col min="11012" max="11012" width="5" style="1" bestFit="1" customWidth="1"/>
    <col min="11013" max="11013" width="11.25" style="1" bestFit="1" customWidth="1"/>
    <col min="11014" max="11014" width="9.9140625" style="1" bestFit="1" customWidth="1"/>
    <col min="11015" max="11015" width="11.25" style="1" bestFit="1" customWidth="1"/>
    <col min="11016" max="11016" width="11" style="1" bestFit="1" customWidth="1"/>
    <col min="11017" max="11017" width="19.9140625" style="1" bestFit="1" customWidth="1"/>
    <col min="11018" max="11018" width="25.1640625" style="1" bestFit="1" customWidth="1"/>
    <col min="11019" max="11019" width="27.5" style="1" bestFit="1" customWidth="1"/>
    <col min="11020" max="11020" width="7.58203125" style="1" bestFit="1" customWidth="1"/>
    <col min="11021" max="11021" width="21.33203125" style="1" bestFit="1" customWidth="1"/>
    <col min="11022" max="11022" width="18.83203125" style="1" bestFit="1" customWidth="1"/>
    <col min="11023" max="11023" width="7.58203125" style="1" bestFit="1" customWidth="1"/>
    <col min="11024" max="11024" width="28.58203125" style="1" bestFit="1" customWidth="1"/>
    <col min="11025" max="11025" width="11" style="1" bestFit="1" customWidth="1"/>
    <col min="11026" max="11026" width="32.75" style="1" bestFit="1" customWidth="1"/>
    <col min="11027" max="11027" width="7.58203125" style="1" bestFit="1" customWidth="1"/>
    <col min="11028" max="11028" width="31.33203125" style="1" bestFit="1" customWidth="1"/>
    <col min="11029" max="11029" width="7.58203125" style="1" bestFit="1" customWidth="1"/>
    <col min="11030" max="11030" width="17.6640625" style="1" bestFit="1" customWidth="1"/>
    <col min="11031" max="11031" width="7.58203125" style="1" bestFit="1" customWidth="1"/>
    <col min="11032" max="11032" width="24.5" style="1" bestFit="1" customWidth="1"/>
    <col min="11033" max="11033" width="7.58203125" style="1" bestFit="1" customWidth="1"/>
    <col min="11034" max="11034" width="13.25" style="1" bestFit="1" customWidth="1"/>
    <col min="11035" max="11035" width="20" style="1" bestFit="1" customWidth="1"/>
    <col min="11036" max="11036" width="7.58203125" style="1" bestFit="1" customWidth="1"/>
    <col min="11037" max="11037" width="27.75" style="1" bestFit="1" customWidth="1"/>
    <col min="11038" max="11038" width="7.58203125" style="1" bestFit="1" customWidth="1"/>
    <col min="11039" max="11039" width="14.1640625" style="1" bestFit="1" customWidth="1"/>
    <col min="11040" max="11040" width="7.58203125" style="1" bestFit="1" customWidth="1"/>
    <col min="11041" max="11041" width="21.25" style="1" bestFit="1" customWidth="1"/>
    <col min="11042" max="11042" width="16" style="1" bestFit="1" customWidth="1"/>
    <col min="11043" max="11043" width="22.25" style="1" bestFit="1" customWidth="1"/>
    <col min="11044" max="11044" width="7.58203125" style="1" bestFit="1" customWidth="1"/>
    <col min="11045" max="11264" width="8.6640625" style="1"/>
    <col min="11265" max="11265" width="4.83203125" style="1" bestFit="1" customWidth="1"/>
    <col min="11266" max="11266" width="28" style="1" bestFit="1" customWidth="1"/>
    <col min="11267" max="11267" width="7.58203125" style="1" bestFit="1" customWidth="1"/>
    <col min="11268" max="11268" width="5" style="1" bestFit="1" customWidth="1"/>
    <col min="11269" max="11269" width="11.25" style="1" bestFit="1" customWidth="1"/>
    <col min="11270" max="11270" width="9.9140625" style="1" bestFit="1" customWidth="1"/>
    <col min="11271" max="11271" width="11.25" style="1" bestFit="1" customWidth="1"/>
    <col min="11272" max="11272" width="11" style="1" bestFit="1" customWidth="1"/>
    <col min="11273" max="11273" width="19.9140625" style="1" bestFit="1" customWidth="1"/>
    <col min="11274" max="11274" width="25.1640625" style="1" bestFit="1" customWidth="1"/>
    <col min="11275" max="11275" width="27.5" style="1" bestFit="1" customWidth="1"/>
    <col min="11276" max="11276" width="7.58203125" style="1" bestFit="1" customWidth="1"/>
    <col min="11277" max="11277" width="21.33203125" style="1" bestFit="1" customWidth="1"/>
    <col min="11278" max="11278" width="18.83203125" style="1" bestFit="1" customWidth="1"/>
    <col min="11279" max="11279" width="7.58203125" style="1" bestFit="1" customWidth="1"/>
    <col min="11280" max="11280" width="28.58203125" style="1" bestFit="1" customWidth="1"/>
    <col min="11281" max="11281" width="11" style="1" bestFit="1" customWidth="1"/>
    <col min="11282" max="11282" width="32.75" style="1" bestFit="1" customWidth="1"/>
    <col min="11283" max="11283" width="7.58203125" style="1" bestFit="1" customWidth="1"/>
    <col min="11284" max="11284" width="31.33203125" style="1" bestFit="1" customWidth="1"/>
    <col min="11285" max="11285" width="7.58203125" style="1" bestFit="1" customWidth="1"/>
    <col min="11286" max="11286" width="17.6640625" style="1" bestFit="1" customWidth="1"/>
    <col min="11287" max="11287" width="7.58203125" style="1" bestFit="1" customWidth="1"/>
    <col min="11288" max="11288" width="24.5" style="1" bestFit="1" customWidth="1"/>
    <col min="11289" max="11289" width="7.58203125" style="1" bestFit="1" customWidth="1"/>
    <col min="11290" max="11290" width="13.25" style="1" bestFit="1" customWidth="1"/>
    <col min="11291" max="11291" width="20" style="1" bestFit="1" customWidth="1"/>
    <col min="11292" max="11292" width="7.58203125" style="1" bestFit="1" customWidth="1"/>
    <col min="11293" max="11293" width="27.75" style="1" bestFit="1" customWidth="1"/>
    <col min="11294" max="11294" width="7.58203125" style="1" bestFit="1" customWidth="1"/>
    <col min="11295" max="11295" width="14.1640625" style="1" bestFit="1" customWidth="1"/>
    <col min="11296" max="11296" width="7.58203125" style="1" bestFit="1" customWidth="1"/>
    <col min="11297" max="11297" width="21.25" style="1" bestFit="1" customWidth="1"/>
    <col min="11298" max="11298" width="16" style="1" bestFit="1" customWidth="1"/>
    <col min="11299" max="11299" width="22.25" style="1" bestFit="1" customWidth="1"/>
    <col min="11300" max="11300" width="7.58203125" style="1" bestFit="1" customWidth="1"/>
    <col min="11301" max="11520" width="8.6640625" style="1"/>
    <col min="11521" max="11521" width="4.83203125" style="1" bestFit="1" customWidth="1"/>
    <col min="11522" max="11522" width="28" style="1" bestFit="1" customWidth="1"/>
    <col min="11523" max="11523" width="7.58203125" style="1" bestFit="1" customWidth="1"/>
    <col min="11524" max="11524" width="5" style="1" bestFit="1" customWidth="1"/>
    <col min="11525" max="11525" width="11.25" style="1" bestFit="1" customWidth="1"/>
    <col min="11526" max="11526" width="9.9140625" style="1" bestFit="1" customWidth="1"/>
    <col min="11527" max="11527" width="11.25" style="1" bestFit="1" customWidth="1"/>
    <col min="11528" max="11528" width="11" style="1" bestFit="1" customWidth="1"/>
    <col min="11529" max="11529" width="19.9140625" style="1" bestFit="1" customWidth="1"/>
    <col min="11530" max="11530" width="25.1640625" style="1" bestFit="1" customWidth="1"/>
    <col min="11531" max="11531" width="27.5" style="1" bestFit="1" customWidth="1"/>
    <col min="11532" max="11532" width="7.58203125" style="1" bestFit="1" customWidth="1"/>
    <col min="11533" max="11533" width="21.33203125" style="1" bestFit="1" customWidth="1"/>
    <col min="11534" max="11534" width="18.83203125" style="1" bestFit="1" customWidth="1"/>
    <col min="11535" max="11535" width="7.58203125" style="1" bestFit="1" customWidth="1"/>
    <col min="11536" max="11536" width="28.58203125" style="1" bestFit="1" customWidth="1"/>
    <col min="11537" max="11537" width="11" style="1" bestFit="1" customWidth="1"/>
    <col min="11538" max="11538" width="32.75" style="1" bestFit="1" customWidth="1"/>
    <col min="11539" max="11539" width="7.58203125" style="1" bestFit="1" customWidth="1"/>
    <col min="11540" max="11540" width="31.33203125" style="1" bestFit="1" customWidth="1"/>
    <col min="11541" max="11541" width="7.58203125" style="1" bestFit="1" customWidth="1"/>
    <col min="11542" max="11542" width="17.6640625" style="1" bestFit="1" customWidth="1"/>
    <col min="11543" max="11543" width="7.58203125" style="1" bestFit="1" customWidth="1"/>
    <col min="11544" max="11544" width="24.5" style="1" bestFit="1" customWidth="1"/>
    <col min="11545" max="11545" width="7.58203125" style="1" bestFit="1" customWidth="1"/>
    <col min="11546" max="11546" width="13.25" style="1" bestFit="1" customWidth="1"/>
    <col min="11547" max="11547" width="20" style="1" bestFit="1" customWidth="1"/>
    <col min="11548" max="11548" width="7.58203125" style="1" bestFit="1" customWidth="1"/>
    <col min="11549" max="11549" width="27.75" style="1" bestFit="1" customWidth="1"/>
    <col min="11550" max="11550" width="7.58203125" style="1" bestFit="1" customWidth="1"/>
    <col min="11551" max="11551" width="14.1640625" style="1" bestFit="1" customWidth="1"/>
    <col min="11552" max="11552" width="7.58203125" style="1" bestFit="1" customWidth="1"/>
    <col min="11553" max="11553" width="21.25" style="1" bestFit="1" customWidth="1"/>
    <col min="11554" max="11554" width="16" style="1" bestFit="1" customWidth="1"/>
    <col min="11555" max="11555" width="22.25" style="1" bestFit="1" customWidth="1"/>
    <col min="11556" max="11556" width="7.58203125" style="1" bestFit="1" customWidth="1"/>
    <col min="11557" max="11776" width="8.6640625" style="1"/>
    <col min="11777" max="11777" width="4.83203125" style="1" bestFit="1" customWidth="1"/>
    <col min="11778" max="11778" width="28" style="1" bestFit="1" customWidth="1"/>
    <col min="11779" max="11779" width="7.58203125" style="1" bestFit="1" customWidth="1"/>
    <col min="11780" max="11780" width="5" style="1" bestFit="1" customWidth="1"/>
    <col min="11781" max="11781" width="11.25" style="1" bestFit="1" customWidth="1"/>
    <col min="11782" max="11782" width="9.9140625" style="1" bestFit="1" customWidth="1"/>
    <col min="11783" max="11783" width="11.25" style="1" bestFit="1" customWidth="1"/>
    <col min="11784" max="11784" width="11" style="1" bestFit="1" customWidth="1"/>
    <col min="11785" max="11785" width="19.9140625" style="1" bestFit="1" customWidth="1"/>
    <col min="11786" max="11786" width="25.1640625" style="1" bestFit="1" customWidth="1"/>
    <col min="11787" max="11787" width="27.5" style="1" bestFit="1" customWidth="1"/>
    <col min="11788" max="11788" width="7.58203125" style="1" bestFit="1" customWidth="1"/>
    <col min="11789" max="11789" width="21.33203125" style="1" bestFit="1" customWidth="1"/>
    <col min="11790" max="11790" width="18.83203125" style="1" bestFit="1" customWidth="1"/>
    <col min="11791" max="11791" width="7.58203125" style="1" bestFit="1" customWidth="1"/>
    <col min="11792" max="11792" width="28.58203125" style="1" bestFit="1" customWidth="1"/>
    <col min="11793" max="11793" width="11" style="1" bestFit="1" customWidth="1"/>
    <col min="11794" max="11794" width="32.75" style="1" bestFit="1" customWidth="1"/>
    <col min="11795" max="11795" width="7.58203125" style="1" bestFit="1" customWidth="1"/>
    <col min="11796" max="11796" width="31.33203125" style="1" bestFit="1" customWidth="1"/>
    <col min="11797" max="11797" width="7.58203125" style="1" bestFit="1" customWidth="1"/>
    <col min="11798" max="11798" width="17.6640625" style="1" bestFit="1" customWidth="1"/>
    <col min="11799" max="11799" width="7.58203125" style="1" bestFit="1" customWidth="1"/>
    <col min="11800" max="11800" width="24.5" style="1" bestFit="1" customWidth="1"/>
    <col min="11801" max="11801" width="7.58203125" style="1" bestFit="1" customWidth="1"/>
    <col min="11802" max="11802" width="13.25" style="1" bestFit="1" customWidth="1"/>
    <col min="11803" max="11803" width="20" style="1" bestFit="1" customWidth="1"/>
    <col min="11804" max="11804" width="7.58203125" style="1" bestFit="1" customWidth="1"/>
    <col min="11805" max="11805" width="27.75" style="1" bestFit="1" customWidth="1"/>
    <col min="11806" max="11806" width="7.58203125" style="1" bestFit="1" customWidth="1"/>
    <col min="11807" max="11807" width="14.1640625" style="1" bestFit="1" customWidth="1"/>
    <col min="11808" max="11808" width="7.58203125" style="1" bestFit="1" customWidth="1"/>
    <col min="11809" max="11809" width="21.25" style="1" bestFit="1" customWidth="1"/>
    <col min="11810" max="11810" width="16" style="1" bestFit="1" customWidth="1"/>
    <col min="11811" max="11811" width="22.25" style="1" bestFit="1" customWidth="1"/>
    <col min="11812" max="11812" width="7.58203125" style="1" bestFit="1" customWidth="1"/>
    <col min="11813" max="12032" width="8.6640625" style="1"/>
    <col min="12033" max="12033" width="4.83203125" style="1" bestFit="1" customWidth="1"/>
    <col min="12034" max="12034" width="28" style="1" bestFit="1" customWidth="1"/>
    <col min="12035" max="12035" width="7.58203125" style="1" bestFit="1" customWidth="1"/>
    <col min="12036" max="12036" width="5" style="1" bestFit="1" customWidth="1"/>
    <col min="12037" max="12037" width="11.25" style="1" bestFit="1" customWidth="1"/>
    <col min="12038" max="12038" width="9.9140625" style="1" bestFit="1" customWidth="1"/>
    <col min="12039" max="12039" width="11.25" style="1" bestFit="1" customWidth="1"/>
    <col min="12040" max="12040" width="11" style="1" bestFit="1" customWidth="1"/>
    <col min="12041" max="12041" width="19.9140625" style="1" bestFit="1" customWidth="1"/>
    <col min="12042" max="12042" width="25.1640625" style="1" bestFit="1" customWidth="1"/>
    <col min="12043" max="12043" width="27.5" style="1" bestFit="1" customWidth="1"/>
    <col min="12044" max="12044" width="7.58203125" style="1" bestFit="1" customWidth="1"/>
    <col min="12045" max="12045" width="21.33203125" style="1" bestFit="1" customWidth="1"/>
    <col min="12046" max="12046" width="18.83203125" style="1" bestFit="1" customWidth="1"/>
    <col min="12047" max="12047" width="7.58203125" style="1" bestFit="1" customWidth="1"/>
    <col min="12048" max="12048" width="28.58203125" style="1" bestFit="1" customWidth="1"/>
    <col min="12049" max="12049" width="11" style="1" bestFit="1" customWidth="1"/>
    <col min="12050" max="12050" width="32.75" style="1" bestFit="1" customWidth="1"/>
    <col min="12051" max="12051" width="7.58203125" style="1" bestFit="1" customWidth="1"/>
    <col min="12052" max="12052" width="31.33203125" style="1" bestFit="1" customWidth="1"/>
    <col min="12053" max="12053" width="7.58203125" style="1" bestFit="1" customWidth="1"/>
    <col min="12054" max="12054" width="17.6640625" style="1" bestFit="1" customWidth="1"/>
    <col min="12055" max="12055" width="7.58203125" style="1" bestFit="1" customWidth="1"/>
    <col min="12056" max="12056" width="24.5" style="1" bestFit="1" customWidth="1"/>
    <col min="12057" max="12057" width="7.58203125" style="1" bestFit="1" customWidth="1"/>
    <col min="12058" max="12058" width="13.25" style="1" bestFit="1" customWidth="1"/>
    <col min="12059" max="12059" width="20" style="1" bestFit="1" customWidth="1"/>
    <col min="12060" max="12060" width="7.58203125" style="1" bestFit="1" customWidth="1"/>
    <col min="12061" max="12061" width="27.75" style="1" bestFit="1" customWidth="1"/>
    <col min="12062" max="12062" width="7.58203125" style="1" bestFit="1" customWidth="1"/>
    <col min="12063" max="12063" width="14.1640625" style="1" bestFit="1" customWidth="1"/>
    <col min="12064" max="12064" width="7.58203125" style="1" bestFit="1" customWidth="1"/>
    <col min="12065" max="12065" width="21.25" style="1" bestFit="1" customWidth="1"/>
    <col min="12066" max="12066" width="16" style="1" bestFit="1" customWidth="1"/>
    <col min="12067" max="12067" width="22.25" style="1" bestFit="1" customWidth="1"/>
    <col min="12068" max="12068" width="7.58203125" style="1" bestFit="1" customWidth="1"/>
    <col min="12069" max="12288" width="8.6640625" style="1"/>
    <col min="12289" max="12289" width="4.83203125" style="1" bestFit="1" customWidth="1"/>
    <col min="12290" max="12290" width="28" style="1" bestFit="1" customWidth="1"/>
    <col min="12291" max="12291" width="7.58203125" style="1" bestFit="1" customWidth="1"/>
    <col min="12292" max="12292" width="5" style="1" bestFit="1" customWidth="1"/>
    <col min="12293" max="12293" width="11.25" style="1" bestFit="1" customWidth="1"/>
    <col min="12294" max="12294" width="9.9140625" style="1" bestFit="1" customWidth="1"/>
    <col min="12295" max="12295" width="11.25" style="1" bestFit="1" customWidth="1"/>
    <col min="12296" max="12296" width="11" style="1" bestFit="1" customWidth="1"/>
    <col min="12297" max="12297" width="19.9140625" style="1" bestFit="1" customWidth="1"/>
    <col min="12298" max="12298" width="25.1640625" style="1" bestFit="1" customWidth="1"/>
    <col min="12299" max="12299" width="27.5" style="1" bestFit="1" customWidth="1"/>
    <col min="12300" max="12300" width="7.58203125" style="1" bestFit="1" customWidth="1"/>
    <col min="12301" max="12301" width="21.33203125" style="1" bestFit="1" customWidth="1"/>
    <col min="12302" max="12302" width="18.83203125" style="1" bestFit="1" customWidth="1"/>
    <col min="12303" max="12303" width="7.58203125" style="1" bestFit="1" customWidth="1"/>
    <col min="12304" max="12304" width="28.58203125" style="1" bestFit="1" customWidth="1"/>
    <col min="12305" max="12305" width="11" style="1" bestFit="1" customWidth="1"/>
    <col min="12306" max="12306" width="32.75" style="1" bestFit="1" customWidth="1"/>
    <col min="12307" max="12307" width="7.58203125" style="1" bestFit="1" customWidth="1"/>
    <col min="12308" max="12308" width="31.33203125" style="1" bestFit="1" customWidth="1"/>
    <col min="12309" max="12309" width="7.58203125" style="1" bestFit="1" customWidth="1"/>
    <col min="12310" max="12310" width="17.6640625" style="1" bestFit="1" customWidth="1"/>
    <col min="12311" max="12311" width="7.58203125" style="1" bestFit="1" customWidth="1"/>
    <col min="12312" max="12312" width="24.5" style="1" bestFit="1" customWidth="1"/>
    <col min="12313" max="12313" width="7.58203125" style="1" bestFit="1" customWidth="1"/>
    <col min="12314" max="12314" width="13.25" style="1" bestFit="1" customWidth="1"/>
    <col min="12315" max="12315" width="20" style="1" bestFit="1" customWidth="1"/>
    <col min="12316" max="12316" width="7.58203125" style="1" bestFit="1" customWidth="1"/>
    <col min="12317" max="12317" width="27.75" style="1" bestFit="1" customWidth="1"/>
    <col min="12318" max="12318" width="7.58203125" style="1" bestFit="1" customWidth="1"/>
    <col min="12319" max="12319" width="14.1640625" style="1" bestFit="1" customWidth="1"/>
    <col min="12320" max="12320" width="7.58203125" style="1" bestFit="1" customWidth="1"/>
    <col min="12321" max="12321" width="21.25" style="1" bestFit="1" customWidth="1"/>
    <col min="12322" max="12322" width="16" style="1" bestFit="1" customWidth="1"/>
    <col min="12323" max="12323" width="22.25" style="1" bestFit="1" customWidth="1"/>
    <col min="12324" max="12324" width="7.58203125" style="1" bestFit="1" customWidth="1"/>
    <col min="12325" max="12544" width="8.6640625" style="1"/>
    <col min="12545" max="12545" width="4.83203125" style="1" bestFit="1" customWidth="1"/>
    <col min="12546" max="12546" width="28" style="1" bestFit="1" customWidth="1"/>
    <col min="12547" max="12547" width="7.58203125" style="1" bestFit="1" customWidth="1"/>
    <col min="12548" max="12548" width="5" style="1" bestFit="1" customWidth="1"/>
    <col min="12549" max="12549" width="11.25" style="1" bestFit="1" customWidth="1"/>
    <col min="12550" max="12550" width="9.9140625" style="1" bestFit="1" customWidth="1"/>
    <col min="12551" max="12551" width="11.25" style="1" bestFit="1" customWidth="1"/>
    <col min="12552" max="12552" width="11" style="1" bestFit="1" customWidth="1"/>
    <col min="12553" max="12553" width="19.9140625" style="1" bestFit="1" customWidth="1"/>
    <col min="12554" max="12554" width="25.1640625" style="1" bestFit="1" customWidth="1"/>
    <col min="12555" max="12555" width="27.5" style="1" bestFit="1" customWidth="1"/>
    <col min="12556" max="12556" width="7.58203125" style="1" bestFit="1" customWidth="1"/>
    <col min="12557" max="12557" width="21.33203125" style="1" bestFit="1" customWidth="1"/>
    <col min="12558" max="12558" width="18.83203125" style="1" bestFit="1" customWidth="1"/>
    <col min="12559" max="12559" width="7.58203125" style="1" bestFit="1" customWidth="1"/>
    <col min="12560" max="12560" width="28.58203125" style="1" bestFit="1" customWidth="1"/>
    <col min="12561" max="12561" width="11" style="1" bestFit="1" customWidth="1"/>
    <col min="12562" max="12562" width="32.75" style="1" bestFit="1" customWidth="1"/>
    <col min="12563" max="12563" width="7.58203125" style="1" bestFit="1" customWidth="1"/>
    <col min="12564" max="12564" width="31.33203125" style="1" bestFit="1" customWidth="1"/>
    <col min="12565" max="12565" width="7.58203125" style="1" bestFit="1" customWidth="1"/>
    <col min="12566" max="12566" width="17.6640625" style="1" bestFit="1" customWidth="1"/>
    <col min="12567" max="12567" width="7.58203125" style="1" bestFit="1" customWidth="1"/>
    <col min="12568" max="12568" width="24.5" style="1" bestFit="1" customWidth="1"/>
    <col min="12569" max="12569" width="7.58203125" style="1" bestFit="1" customWidth="1"/>
    <col min="12570" max="12570" width="13.25" style="1" bestFit="1" customWidth="1"/>
    <col min="12571" max="12571" width="20" style="1" bestFit="1" customWidth="1"/>
    <col min="12572" max="12572" width="7.58203125" style="1" bestFit="1" customWidth="1"/>
    <col min="12573" max="12573" width="27.75" style="1" bestFit="1" customWidth="1"/>
    <col min="12574" max="12574" width="7.58203125" style="1" bestFit="1" customWidth="1"/>
    <col min="12575" max="12575" width="14.1640625" style="1" bestFit="1" customWidth="1"/>
    <col min="12576" max="12576" width="7.58203125" style="1" bestFit="1" customWidth="1"/>
    <col min="12577" max="12577" width="21.25" style="1" bestFit="1" customWidth="1"/>
    <col min="12578" max="12578" width="16" style="1" bestFit="1" customWidth="1"/>
    <col min="12579" max="12579" width="22.25" style="1" bestFit="1" customWidth="1"/>
    <col min="12580" max="12580" width="7.58203125" style="1" bestFit="1" customWidth="1"/>
    <col min="12581" max="12800" width="8.6640625" style="1"/>
    <col min="12801" max="12801" width="4.83203125" style="1" bestFit="1" customWidth="1"/>
    <col min="12802" max="12802" width="28" style="1" bestFit="1" customWidth="1"/>
    <col min="12803" max="12803" width="7.58203125" style="1" bestFit="1" customWidth="1"/>
    <col min="12804" max="12804" width="5" style="1" bestFit="1" customWidth="1"/>
    <col min="12805" max="12805" width="11.25" style="1" bestFit="1" customWidth="1"/>
    <col min="12806" max="12806" width="9.9140625" style="1" bestFit="1" customWidth="1"/>
    <col min="12807" max="12807" width="11.25" style="1" bestFit="1" customWidth="1"/>
    <col min="12808" max="12808" width="11" style="1" bestFit="1" customWidth="1"/>
    <col min="12809" max="12809" width="19.9140625" style="1" bestFit="1" customWidth="1"/>
    <col min="12810" max="12810" width="25.1640625" style="1" bestFit="1" customWidth="1"/>
    <col min="12811" max="12811" width="27.5" style="1" bestFit="1" customWidth="1"/>
    <col min="12812" max="12812" width="7.58203125" style="1" bestFit="1" customWidth="1"/>
    <col min="12813" max="12813" width="21.33203125" style="1" bestFit="1" customWidth="1"/>
    <col min="12814" max="12814" width="18.83203125" style="1" bestFit="1" customWidth="1"/>
    <col min="12815" max="12815" width="7.58203125" style="1" bestFit="1" customWidth="1"/>
    <col min="12816" max="12816" width="28.58203125" style="1" bestFit="1" customWidth="1"/>
    <col min="12817" max="12817" width="11" style="1" bestFit="1" customWidth="1"/>
    <col min="12818" max="12818" width="32.75" style="1" bestFit="1" customWidth="1"/>
    <col min="12819" max="12819" width="7.58203125" style="1" bestFit="1" customWidth="1"/>
    <col min="12820" max="12820" width="31.33203125" style="1" bestFit="1" customWidth="1"/>
    <col min="12821" max="12821" width="7.58203125" style="1" bestFit="1" customWidth="1"/>
    <col min="12822" max="12822" width="17.6640625" style="1" bestFit="1" customWidth="1"/>
    <col min="12823" max="12823" width="7.58203125" style="1" bestFit="1" customWidth="1"/>
    <col min="12824" max="12824" width="24.5" style="1" bestFit="1" customWidth="1"/>
    <col min="12825" max="12825" width="7.58203125" style="1" bestFit="1" customWidth="1"/>
    <col min="12826" max="12826" width="13.25" style="1" bestFit="1" customWidth="1"/>
    <col min="12827" max="12827" width="20" style="1" bestFit="1" customWidth="1"/>
    <col min="12828" max="12828" width="7.58203125" style="1" bestFit="1" customWidth="1"/>
    <col min="12829" max="12829" width="27.75" style="1" bestFit="1" customWidth="1"/>
    <col min="12830" max="12830" width="7.58203125" style="1" bestFit="1" customWidth="1"/>
    <col min="12831" max="12831" width="14.1640625" style="1" bestFit="1" customWidth="1"/>
    <col min="12832" max="12832" width="7.58203125" style="1" bestFit="1" customWidth="1"/>
    <col min="12833" max="12833" width="21.25" style="1" bestFit="1" customWidth="1"/>
    <col min="12834" max="12834" width="16" style="1" bestFit="1" customWidth="1"/>
    <col min="12835" max="12835" width="22.25" style="1" bestFit="1" customWidth="1"/>
    <col min="12836" max="12836" width="7.58203125" style="1" bestFit="1" customWidth="1"/>
    <col min="12837" max="13056" width="8.6640625" style="1"/>
    <col min="13057" max="13057" width="4.83203125" style="1" bestFit="1" customWidth="1"/>
    <col min="13058" max="13058" width="28" style="1" bestFit="1" customWidth="1"/>
    <col min="13059" max="13059" width="7.58203125" style="1" bestFit="1" customWidth="1"/>
    <col min="13060" max="13060" width="5" style="1" bestFit="1" customWidth="1"/>
    <col min="13061" max="13061" width="11.25" style="1" bestFit="1" customWidth="1"/>
    <col min="13062" max="13062" width="9.9140625" style="1" bestFit="1" customWidth="1"/>
    <col min="13063" max="13063" width="11.25" style="1" bestFit="1" customWidth="1"/>
    <col min="13064" max="13064" width="11" style="1" bestFit="1" customWidth="1"/>
    <col min="13065" max="13065" width="19.9140625" style="1" bestFit="1" customWidth="1"/>
    <col min="13066" max="13066" width="25.1640625" style="1" bestFit="1" customWidth="1"/>
    <col min="13067" max="13067" width="27.5" style="1" bestFit="1" customWidth="1"/>
    <col min="13068" max="13068" width="7.58203125" style="1" bestFit="1" customWidth="1"/>
    <col min="13069" max="13069" width="21.33203125" style="1" bestFit="1" customWidth="1"/>
    <col min="13070" max="13070" width="18.83203125" style="1" bestFit="1" customWidth="1"/>
    <col min="13071" max="13071" width="7.58203125" style="1" bestFit="1" customWidth="1"/>
    <col min="13072" max="13072" width="28.58203125" style="1" bestFit="1" customWidth="1"/>
    <col min="13073" max="13073" width="11" style="1" bestFit="1" customWidth="1"/>
    <col min="13074" max="13074" width="32.75" style="1" bestFit="1" customWidth="1"/>
    <col min="13075" max="13075" width="7.58203125" style="1" bestFit="1" customWidth="1"/>
    <col min="13076" max="13076" width="31.33203125" style="1" bestFit="1" customWidth="1"/>
    <col min="13077" max="13077" width="7.58203125" style="1" bestFit="1" customWidth="1"/>
    <col min="13078" max="13078" width="17.6640625" style="1" bestFit="1" customWidth="1"/>
    <col min="13079" max="13079" width="7.58203125" style="1" bestFit="1" customWidth="1"/>
    <col min="13080" max="13080" width="24.5" style="1" bestFit="1" customWidth="1"/>
    <col min="13081" max="13081" width="7.58203125" style="1" bestFit="1" customWidth="1"/>
    <col min="13082" max="13082" width="13.25" style="1" bestFit="1" customWidth="1"/>
    <col min="13083" max="13083" width="20" style="1" bestFit="1" customWidth="1"/>
    <col min="13084" max="13084" width="7.58203125" style="1" bestFit="1" customWidth="1"/>
    <col min="13085" max="13085" width="27.75" style="1" bestFit="1" customWidth="1"/>
    <col min="13086" max="13086" width="7.58203125" style="1" bestFit="1" customWidth="1"/>
    <col min="13087" max="13087" width="14.1640625" style="1" bestFit="1" customWidth="1"/>
    <col min="13088" max="13088" width="7.58203125" style="1" bestFit="1" customWidth="1"/>
    <col min="13089" max="13089" width="21.25" style="1" bestFit="1" customWidth="1"/>
    <col min="13090" max="13090" width="16" style="1" bestFit="1" customWidth="1"/>
    <col min="13091" max="13091" width="22.25" style="1" bestFit="1" customWidth="1"/>
    <col min="13092" max="13092" width="7.58203125" style="1" bestFit="1" customWidth="1"/>
    <col min="13093" max="13312" width="8.6640625" style="1"/>
    <col min="13313" max="13313" width="4.83203125" style="1" bestFit="1" customWidth="1"/>
    <col min="13314" max="13314" width="28" style="1" bestFit="1" customWidth="1"/>
    <col min="13315" max="13315" width="7.58203125" style="1" bestFit="1" customWidth="1"/>
    <col min="13316" max="13316" width="5" style="1" bestFit="1" customWidth="1"/>
    <col min="13317" max="13317" width="11.25" style="1" bestFit="1" customWidth="1"/>
    <col min="13318" max="13318" width="9.9140625" style="1" bestFit="1" customWidth="1"/>
    <col min="13319" max="13319" width="11.25" style="1" bestFit="1" customWidth="1"/>
    <col min="13320" max="13320" width="11" style="1" bestFit="1" customWidth="1"/>
    <col min="13321" max="13321" width="19.9140625" style="1" bestFit="1" customWidth="1"/>
    <col min="13322" max="13322" width="25.1640625" style="1" bestFit="1" customWidth="1"/>
    <col min="13323" max="13323" width="27.5" style="1" bestFit="1" customWidth="1"/>
    <col min="13324" max="13324" width="7.58203125" style="1" bestFit="1" customWidth="1"/>
    <col min="13325" max="13325" width="21.33203125" style="1" bestFit="1" customWidth="1"/>
    <col min="13326" max="13326" width="18.83203125" style="1" bestFit="1" customWidth="1"/>
    <col min="13327" max="13327" width="7.58203125" style="1" bestFit="1" customWidth="1"/>
    <col min="13328" max="13328" width="28.58203125" style="1" bestFit="1" customWidth="1"/>
    <col min="13329" max="13329" width="11" style="1" bestFit="1" customWidth="1"/>
    <col min="13330" max="13330" width="32.75" style="1" bestFit="1" customWidth="1"/>
    <col min="13331" max="13331" width="7.58203125" style="1" bestFit="1" customWidth="1"/>
    <col min="13332" max="13332" width="31.33203125" style="1" bestFit="1" customWidth="1"/>
    <col min="13333" max="13333" width="7.58203125" style="1" bestFit="1" customWidth="1"/>
    <col min="13334" max="13334" width="17.6640625" style="1" bestFit="1" customWidth="1"/>
    <col min="13335" max="13335" width="7.58203125" style="1" bestFit="1" customWidth="1"/>
    <col min="13336" max="13336" width="24.5" style="1" bestFit="1" customWidth="1"/>
    <col min="13337" max="13337" width="7.58203125" style="1" bestFit="1" customWidth="1"/>
    <col min="13338" max="13338" width="13.25" style="1" bestFit="1" customWidth="1"/>
    <col min="13339" max="13339" width="20" style="1" bestFit="1" customWidth="1"/>
    <col min="13340" max="13340" width="7.58203125" style="1" bestFit="1" customWidth="1"/>
    <col min="13341" max="13341" width="27.75" style="1" bestFit="1" customWidth="1"/>
    <col min="13342" max="13342" width="7.58203125" style="1" bestFit="1" customWidth="1"/>
    <col min="13343" max="13343" width="14.1640625" style="1" bestFit="1" customWidth="1"/>
    <col min="13344" max="13344" width="7.58203125" style="1" bestFit="1" customWidth="1"/>
    <col min="13345" max="13345" width="21.25" style="1" bestFit="1" customWidth="1"/>
    <col min="13346" max="13346" width="16" style="1" bestFit="1" customWidth="1"/>
    <col min="13347" max="13347" width="22.25" style="1" bestFit="1" customWidth="1"/>
    <col min="13348" max="13348" width="7.58203125" style="1" bestFit="1" customWidth="1"/>
    <col min="13349" max="13568" width="8.6640625" style="1"/>
    <col min="13569" max="13569" width="4.83203125" style="1" bestFit="1" customWidth="1"/>
    <col min="13570" max="13570" width="28" style="1" bestFit="1" customWidth="1"/>
    <col min="13571" max="13571" width="7.58203125" style="1" bestFit="1" customWidth="1"/>
    <col min="13572" max="13572" width="5" style="1" bestFit="1" customWidth="1"/>
    <col min="13573" max="13573" width="11.25" style="1" bestFit="1" customWidth="1"/>
    <col min="13574" max="13574" width="9.9140625" style="1" bestFit="1" customWidth="1"/>
    <col min="13575" max="13575" width="11.25" style="1" bestFit="1" customWidth="1"/>
    <col min="13576" max="13576" width="11" style="1" bestFit="1" customWidth="1"/>
    <col min="13577" max="13577" width="19.9140625" style="1" bestFit="1" customWidth="1"/>
    <col min="13578" max="13578" width="25.1640625" style="1" bestFit="1" customWidth="1"/>
    <col min="13579" max="13579" width="27.5" style="1" bestFit="1" customWidth="1"/>
    <col min="13580" max="13580" width="7.58203125" style="1" bestFit="1" customWidth="1"/>
    <col min="13581" max="13581" width="21.33203125" style="1" bestFit="1" customWidth="1"/>
    <col min="13582" max="13582" width="18.83203125" style="1" bestFit="1" customWidth="1"/>
    <col min="13583" max="13583" width="7.58203125" style="1" bestFit="1" customWidth="1"/>
    <col min="13584" max="13584" width="28.58203125" style="1" bestFit="1" customWidth="1"/>
    <col min="13585" max="13585" width="11" style="1" bestFit="1" customWidth="1"/>
    <col min="13586" max="13586" width="32.75" style="1" bestFit="1" customWidth="1"/>
    <col min="13587" max="13587" width="7.58203125" style="1" bestFit="1" customWidth="1"/>
    <col min="13588" max="13588" width="31.33203125" style="1" bestFit="1" customWidth="1"/>
    <col min="13589" max="13589" width="7.58203125" style="1" bestFit="1" customWidth="1"/>
    <col min="13590" max="13590" width="17.6640625" style="1" bestFit="1" customWidth="1"/>
    <col min="13591" max="13591" width="7.58203125" style="1" bestFit="1" customWidth="1"/>
    <col min="13592" max="13592" width="24.5" style="1" bestFit="1" customWidth="1"/>
    <col min="13593" max="13593" width="7.58203125" style="1" bestFit="1" customWidth="1"/>
    <col min="13594" max="13594" width="13.25" style="1" bestFit="1" customWidth="1"/>
    <col min="13595" max="13595" width="20" style="1" bestFit="1" customWidth="1"/>
    <col min="13596" max="13596" width="7.58203125" style="1" bestFit="1" customWidth="1"/>
    <col min="13597" max="13597" width="27.75" style="1" bestFit="1" customWidth="1"/>
    <col min="13598" max="13598" width="7.58203125" style="1" bestFit="1" customWidth="1"/>
    <col min="13599" max="13599" width="14.1640625" style="1" bestFit="1" customWidth="1"/>
    <col min="13600" max="13600" width="7.58203125" style="1" bestFit="1" customWidth="1"/>
    <col min="13601" max="13601" width="21.25" style="1" bestFit="1" customWidth="1"/>
    <col min="13602" max="13602" width="16" style="1" bestFit="1" customWidth="1"/>
    <col min="13603" max="13603" width="22.25" style="1" bestFit="1" customWidth="1"/>
    <col min="13604" max="13604" width="7.58203125" style="1" bestFit="1" customWidth="1"/>
    <col min="13605" max="13824" width="8.6640625" style="1"/>
    <col min="13825" max="13825" width="4.83203125" style="1" bestFit="1" customWidth="1"/>
    <col min="13826" max="13826" width="28" style="1" bestFit="1" customWidth="1"/>
    <col min="13827" max="13827" width="7.58203125" style="1" bestFit="1" customWidth="1"/>
    <col min="13828" max="13828" width="5" style="1" bestFit="1" customWidth="1"/>
    <col min="13829" max="13829" width="11.25" style="1" bestFit="1" customWidth="1"/>
    <col min="13830" max="13830" width="9.9140625" style="1" bestFit="1" customWidth="1"/>
    <col min="13831" max="13831" width="11.25" style="1" bestFit="1" customWidth="1"/>
    <col min="13832" max="13832" width="11" style="1" bestFit="1" customWidth="1"/>
    <col min="13833" max="13833" width="19.9140625" style="1" bestFit="1" customWidth="1"/>
    <col min="13834" max="13834" width="25.1640625" style="1" bestFit="1" customWidth="1"/>
    <col min="13835" max="13835" width="27.5" style="1" bestFit="1" customWidth="1"/>
    <col min="13836" max="13836" width="7.58203125" style="1" bestFit="1" customWidth="1"/>
    <col min="13837" max="13837" width="21.33203125" style="1" bestFit="1" customWidth="1"/>
    <col min="13838" max="13838" width="18.83203125" style="1" bestFit="1" customWidth="1"/>
    <col min="13839" max="13839" width="7.58203125" style="1" bestFit="1" customWidth="1"/>
    <col min="13840" max="13840" width="28.58203125" style="1" bestFit="1" customWidth="1"/>
    <col min="13841" max="13841" width="11" style="1" bestFit="1" customWidth="1"/>
    <col min="13842" max="13842" width="32.75" style="1" bestFit="1" customWidth="1"/>
    <col min="13843" max="13843" width="7.58203125" style="1" bestFit="1" customWidth="1"/>
    <col min="13844" max="13844" width="31.33203125" style="1" bestFit="1" customWidth="1"/>
    <col min="13845" max="13845" width="7.58203125" style="1" bestFit="1" customWidth="1"/>
    <col min="13846" max="13846" width="17.6640625" style="1" bestFit="1" customWidth="1"/>
    <col min="13847" max="13847" width="7.58203125" style="1" bestFit="1" customWidth="1"/>
    <col min="13848" max="13848" width="24.5" style="1" bestFit="1" customWidth="1"/>
    <col min="13849" max="13849" width="7.58203125" style="1" bestFit="1" customWidth="1"/>
    <col min="13850" max="13850" width="13.25" style="1" bestFit="1" customWidth="1"/>
    <col min="13851" max="13851" width="20" style="1" bestFit="1" customWidth="1"/>
    <col min="13852" max="13852" width="7.58203125" style="1" bestFit="1" customWidth="1"/>
    <col min="13853" max="13853" width="27.75" style="1" bestFit="1" customWidth="1"/>
    <col min="13854" max="13854" width="7.58203125" style="1" bestFit="1" customWidth="1"/>
    <col min="13855" max="13855" width="14.1640625" style="1" bestFit="1" customWidth="1"/>
    <col min="13856" max="13856" width="7.58203125" style="1" bestFit="1" customWidth="1"/>
    <col min="13857" max="13857" width="21.25" style="1" bestFit="1" customWidth="1"/>
    <col min="13858" max="13858" width="16" style="1" bestFit="1" customWidth="1"/>
    <col min="13859" max="13859" width="22.25" style="1" bestFit="1" customWidth="1"/>
    <col min="13860" max="13860" width="7.58203125" style="1" bestFit="1" customWidth="1"/>
    <col min="13861" max="14080" width="8.6640625" style="1"/>
    <col min="14081" max="14081" width="4.83203125" style="1" bestFit="1" customWidth="1"/>
    <col min="14082" max="14082" width="28" style="1" bestFit="1" customWidth="1"/>
    <col min="14083" max="14083" width="7.58203125" style="1" bestFit="1" customWidth="1"/>
    <col min="14084" max="14084" width="5" style="1" bestFit="1" customWidth="1"/>
    <col min="14085" max="14085" width="11.25" style="1" bestFit="1" customWidth="1"/>
    <col min="14086" max="14086" width="9.9140625" style="1" bestFit="1" customWidth="1"/>
    <col min="14087" max="14087" width="11.25" style="1" bestFit="1" customWidth="1"/>
    <col min="14088" max="14088" width="11" style="1" bestFit="1" customWidth="1"/>
    <col min="14089" max="14089" width="19.9140625" style="1" bestFit="1" customWidth="1"/>
    <col min="14090" max="14090" width="25.1640625" style="1" bestFit="1" customWidth="1"/>
    <col min="14091" max="14091" width="27.5" style="1" bestFit="1" customWidth="1"/>
    <col min="14092" max="14092" width="7.58203125" style="1" bestFit="1" customWidth="1"/>
    <col min="14093" max="14093" width="21.33203125" style="1" bestFit="1" customWidth="1"/>
    <col min="14094" max="14094" width="18.83203125" style="1" bestFit="1" customWidth="1"/>
    <col min="14095" max="14095" width="7.58203125" style="1" bestFit="1" customWidth="1"/>
    <col min="14096" max="14096" width="28.58203125" style="1" bestFit="1" customWidth="1"/>
    <col min="14097" max="14097" width="11" style="1" bestFit="1" customWidth="1"/>
    <col min="14098" max="14098" width="32.75" style="1" bestFit="1" customWidth="1"/>
    <col min="14099" max="14099" width="7.58203125" style="1" bestFit="1" customWidth="1"/>
    <col min="14100" max="14100" width="31.33203125" style="1" bestFit="1" customWidth="1"/>
    <col min="14101" max="14101" width="7.58203125" style="1" bestFit="1" customWidth="1"/>
    <col min="14102" max="14102" width="17.6640625" style="1" bestFit="1" customWidth="1"/>
    <col min="14103" max="14103" width="7.58203125" style="1" bestFit="1" customWidth="1"/>
    <col min="14104" max="14104" width="24.5" style="1" bestFit="1" customWidth="1"/>
    <col min="14105" max="14105" width="7.58203125" style="1" bestFit="1" customWidth="1"/>
    <col min="14106" max="14106" width="13.25" style="1" bestFit="1" customWidth="1"/>
    <col min="14107" max="14107" width="20" style="1" bestFit="1" customWidth="1"/>
    <col min="14108" max="14108" width="7.58203125" style="1" bestFit="1" customWidth="1"/>
    <col min="14109" max="14109" width="27.75" style="1" bestFit="1" customWidth="1"/>
    <col min="14110" max="14110" width="7.58203125" style="1" bestFit="1" customWidth="1"/>
    <col min="14111" max="14111" width="14.1640625" style="1" bestFit="1" customWidth="1"/>
    <col min="14112" max="14112" width="7.58203125" style="1" bestFit="1" customWidth="1"/>
    <col min="14113" max="14113" width="21.25" style="1" bestFit="1" customWidth="1"/>
    <col min="14114" max="14114" width="16" style="1" bestFit="1" customWidth="1"/>
    <col min="14115" max="14115" width="22.25" style="1" bestFit="1" customWidth="1"/>
    <col min="14116" max="14116" width="7.58203125" style="1" bestFit="1" customWidth="1"/>
    <col min="14117" max="14336" width="8.6640625" style="1"/>
    <col min="14337" max="14337" width="4.83203125" style="1" bestFit="1" customWidth="1"/>
    <col min="14338" max="14338" width="28" style="1" bestFit="1" customWidth="1"/>
    <col min="14339" max="14339" width="7.58203125" style="1" bestFit="1" customWidth="1"/>
    <col min="14340" max="14340" width="5" style="1" bestFit="1" customWidth="1"/>
    <col min="14341" max="14341" width="11.25" style="1" bestFit="1" customWidth="1"/>
    <col min="14342" max="14342" width="9.9140625" style="1" bestFit="1" customWidth="1"/>
    <col min="14343" max="14343" width="11.25" style="1" bestFit="1" customWidth="1"/>
    <col min="14344" max="14344" width="11" style="1" bestFit="1" customWidth="1"/>
    <col min="14345" max="14345" width="19.9140625" style="1" bestFit="1" customWidth="1"/>
    <col min="14346" max="14346" width="25.1640625" style="1" bestFit="1" customWidth="1"/>
    <col min="14347" max="14347" width="27.5" style="1" bestFit="1" customWidth="1"/>
    <col min="14348" max="14348" width="7.58203125" style="1" bestFit="1" customWidth="1"/>
    <col min="14349" max="14349" width="21.33203125" style="1" bestFit="1" customWidth="1"/>
    <col min="14350" max="14350" width="18.83203125" style="1" bestFit="1" customWidth="1"/>
    <col min="14351" max="14351" width="7.58203125" style="1" bestFit="1" customWidth="1"/>
    <col min="14352" max="14352" width="28.58203125" style="1" bestFit="1" customWidth="1"/>
    <col min="14353" max="14353" width="11" style="1" bestFit="1" customWidth="1"/>
    <col min="14354" max="14354" width="32.75" style="1" bestFit="1" customWidth="1"/>
    <col min="14355" max="14355" width="7.58203125" style="1" bestFit="1" customWidth="1"/>
    <col min="14356" max="14356" width="31.33203125" style="1" bestFit="1" customWidth="1"/>
    <col min="14357" max="14357" width="7.58203125" style="1" bestFit="1" customWidth="1"/>
    <col min="14358" max="14358" width="17.6640625" style="1" bestFit="1" customWidth="1"/>
    <col min="14359" max="14359" width="7.58203125" style="1" bestFit="1" customWidth="1"/>
    <col min="14360" max="14360" width="24.5" style="1" bestFit="1" customWidth="1"/>
    <col min="14361" max="14361" width="7.58203125" style="1" bestFit="1" customWidth="1"/>
    <col min="14362" max="14362" width="13.25" style="1" bestFit="1" customWidth="1"/>
    <col min="14363" max="14363" width="20" style="1" bestFit="1" customWidth="1"/>
    <col min="14364" max="14364" width="7.58203125" style="1" bestFit="1" customWidth="1"/>
    <col min="14365" max="14365" width="27.75" style="1" bestFit="1" customWidth="1"/>
    <col min="14366" max="14366" width="7.58203125" style="1" bestFit="1" customWidth="1"/>
    <col min="14367" max="14367" width="14.1640625" style="1" bestFit="1" customWidth="1"/>
    <col min="14368" max="14368" width="7.58203125" style="1" bestFit="1" customWidth="1"/>
    <col min="14369" max="14369" width="21.25" style="1" bestFit="1" customWidth="1"/>
    <col min="14370" max="14370" width="16" style="1" bestFit="1" customWidth="1"/>
    <col min="14371" max="14371" width="22.25" style="1" bestFit="1" customWidth="1"/>
    <col min="14372" max="14372" width="7.58203125" style="1" bestFit="1" customWidth="1"/>
    <col min="14373" max="14592" width="8.6640625" style="1"/>
    <col min="14593" max="14593" width="4.83203125" style="1" bestFit="1" customWidth="1"/>
    <col min="14594" max="14594" width="28" style="1" bestFit="1" customWidth="1"/>
    <col min="14595" max="14595" width="7.58203125" style="1" bestFit="1" customWidth="1"/>
    <col min="14596" max="14596" width="5" style="1" bestFit="1" customWidth="1"/>
    <col min="14597" max="14597" width="11.25" style="1" bestFit="1" customWidth="1"/>
    <col min="14598" max="14598" width="9.9140625" style="1" bestFit="1" customWidth="1"/>
    <col min="14599" max="14599" width="11.25" style="1" bestFit="1" customWidth="1"/>
    <col min="14600" max="14600" width="11" style="1" bestFit="1" customWidth="1"/>
    <col min="14601" max="14601" width="19.9140625" style="1" bestFit="1" customWidth="1"/>
    <col min="14602" max="14602" width="25.1640625" style="1" bestFit="1" customWidth="1"/>
    <col min="14603" max="14603" width="27.5" style="1" bestFit="1" customWidth="1"/>
    <col min="14604" max="14604" width="7.58203125" style="1" bestFit="1" customWidth="1"/>
    <col min="14605" max="14605" width="21.33203125" style="1" bestFit="1" customWidth="1"/>
    <col min="14606" max="14606" width="18.83203125" style="1" bestFit="1" customWidth="1"/>
    <col min="14607" max="14607" width="7.58203125" style="1" bestFit="1" customWidth="1"/>
    <col min="14608" max="14608" width="28.58203125" style="1" bestFit="1" customWidth="1"/>
    <col min="14609" max="14609" width="11" style="1" bestFit="1" customWidth="1"/>
    <col min="14610" max="14610" width="32.75" style="1" bestFit="1" customWidth="1"/>
    <col min="14611" max="14611" width="7.58203125" style="1" bestFit="1" customWidth="1"/>
    <col min="14612" max="14612" width="31.33203125" style="1" bestFit="1" customWidth="1"/>
    <col min="14613" max="14613" width="7.58203125" style="1" bestFit="1" customWidth="1"/>
    <col min="14614" max="14614" width="17.6640625" style="1" bestFit="1" customWidth="1"/>
    <col min="14615" max="14615" width="7.58203125" style="1" bestFit="1" customWidth="1"/>
    <col min="14616" max="14616" width="24.5" style="1" bestFit="1" customWidth="1"/>
    <col min="14617" max="14617" width="7.58203125" style="1" bestFit="1" customWidth="1"/>
    <col min="14618" max="14618" width="13.25" style="1" bestFit="1" customWidth="1"/>
    <col min="14619" max="14619" width="20" style="1" bestFit="1" customWidth="1"/>
    <col min="14620" max="14620" width="7.58203125" style="1" bestFit="1" customWidth="1"/>
    <col min="14621" max="14621" width="27.75" style="1" bestFit="1" customWidth="1"/>
    <col min="14622" max="14622" width="7.58203125" style="1" bestFit="1" customWidth="1"/>
    <col min="14623" max="14623" width="14.1640625" style="1" bestFit="1" customWidth="1"/>
    <col min="14624" max="14624" width="7.58203125" style="1" bestFit="1" customWidth="1"/>
    <col min="14625" max="14625" width="21.25" style="1" bestFit="1" customWidth="1"/>
    <col min="14626" max="14626" width="16" style="1" bestFit="1" customWidth="1"/>
    <col min="14627" max="14627" width="22.25" style="1" bestFit="1" customWidth="1"/>
    <col min="14628" max="14628" width="7.58203125" style="1" bestFit="1" customWidth="1"/>
    <col min="14629" max="14848" width="8.6640625" style="1"/>
    <col min="14849" max="14849" width="4.83203125" style="1" bestFit="1" customWidth="1"/>
    <col min="14850" max="14850" width="28" style="1" bestFit="1" customWidth="1"/>
    <col min="14851" max="14851" width="7.58203125" style="1" bestFit="1" customWidth="1"/>
    <col min="14852" max="14852" width="5" style="1" bestFit="1" customWidth="1"/>
    <col min="14853" max="14853" width="11.25" style="1" bestFit="1" customWidth="1"/>
    <col min="14854" max="14854" width="9.9140625" style="1" bestFit="1" customWidth="1"/>
    <col min="14855" max="14855" width="11.25" style="1" bestFit="1" customWidth="1"/>
    <col min="14856" max="14856" width="11" style="1" bestFit="1" customWidth="1"/>
    <col min="14857" max="14857" width="19.9140625" style="1" bestFit="1" customWidth="1"/>
    <col min="14858" max="14858" width="25.1640625" style="1" bestFit="1" customWidth="1"/>
    <col min="14859" max="14859" width="27.5" style="1" bestFit="1" customWidth="1"/>
    <col min="14860" max="14860" width="7.58203125" style="1" bestFit="1" customWidth="1"/>
    <col min="14861" max="14861" width="21.33203125" style="1" bestFit="1" customWidth="1"/>
    <col min="14862" max="14862" width="18.83203125" style="1" bestFit="1" customWidth="1"/>
    <col min="14863" max="14863" width="7.58203125" style="1" bestFit="1" customWidth="1"/>
    <col min="14864" max="14864" width="28.58203125" style="1" bestFit="1" customWidth="1"/>
    <col min="14865" max="14865" width="11" style="1" bestFit="1" customWidth="1"/>
    <col min="14866" max="14866" width="32.75" style="1" bestFit="1" customWidth="1"/>
    <col min="14867" max="14867" width="7.58203125" style="1" bestFit="1" customWidth="1"/>
    <col min="14868" max="14868" width="31.33203125" style="1" bestFit="1" customWidth="1"/>
    <col min="14869" max="14869" width="7.58203125" style="1" bestFit="1" customWidth="1"/>
    <col min="14870" max="14870" width="17.6640625" style="1" bestFit="1" customWidth="1"/>
    <col min="14871" max="14871" width="7.58203125" style="1" bestFit="1" customWidth="1"/>
    <col min="14872" max="14872" width="24.5" style="1" bestFit="1" customWidth="1"/>
    <col min="14873" max="14873" width="7.58203125" style="1" bestFit="1" customWidth="1"/>
    <col min="14874" max="14874" width="13.25" style="1" bestFit="1" customWidth="1"/>
    <col min="14875" max="14875" width="20" style="1" bestFit="1" customWidth="1"/>
    <col min="14876" max="14876" width="7.58203125" style="1" bestFit="1" customWidth="1"/>
    <col min="14877" max="14877" width="27.75" style="1" bestFit="1" customWidth="1"/>
    <col min="14878" max="14878" width="7.58203125" style="1" bestFit="1" customWidth="1"/>
    <col min="14879" max="14879" width="14.1640625" style="1" bestFit="1" customWidth="1"/>
    <col min="14880" max="14880" width="7.58203125" style="1" bestFit="1" customWidth="1"/>
    <col min="14881" max="14881" width="21.25" style="1" bestFit="1" customWidth="1"/>
    <col min="14882" max="14882" width="16" style="1" bestFit="1" customWidth="1"/>
    <col min="14883" max="14883" width="22.25" style="1" bestFit="1" customWidth="1"/>
    <col min="14884" max="14884" width="7.58203125" style="1" bestFit="1" customWidth="1"/>
    <col min="14885" max="15104" width="8.6640625" style="1"/>
    <col min="15105" max="15105" width="4.83203125" style="1" bestFit="1" customWidth="1"/>
    <col min="15106" max="15106" width="28" style="1" bestFit="1" customWidth="1"/>
    <col min="15107" max="15107" width="7.58203125" style="1" bestFit="1" customWidth="1"/>
    <col min="15108" max="15108" width="5" style="1" bestFit="1" customWidth="1"/>
    <col min="15109" max="15109" width="11.25" style="1" bestFit="1" customWidth="1"/>
    <col min="15110" max="15110" width="9.9140625" style="1" bestFit="1" customWidth="1"/>
    <col min="15111" max="15111" width="11.25" style="1" bestFit="1" customWidth="1"/>
    <col min="15112" max="15112" width="11" style="1" bestFit="1" customWidth="1"/>
    <col min="15113" max="15113" width="19.9140625" style="1" bestFit="1" customWidth="1"/>
    <col min="15114" max="15114" width="25.1640625" style="1" bestFit="1" customWidth="1"/>
    <col min="15115" max="15115" width="27.5" style="1" bestFit="1" customWidth="1"/>
    <col min="15116" max="15116" width="7.58203125" style="1" bestFit="1" customWidth="1"/>
    <col min="15117" max="15117" width="21.33203125" style="1" bestFit="1" customWidth="1"/>
    <col min="15118" max="15118" width="18.83203125" style="1" bestFit="1" customWidth="1"/>
    <col min="15119" max="15119" width="7.58203125" style="1" bestFit="1" customWidth="1"/>
    <col min="15120" max="15120" width="28.58203125" style="1" bestFit="1" customWidth="1"/>
    <col min="15121" max="15121" width="11" style="1" bestFit="1" customWidth="1"/>
    <col min="15122" max="15122" width="32.75" style="1" bestFit="1" customWidth="1"/>
    <col min="15123" max="15123" width="7.58203125" style="1" bestFit="1" customWidth="1"/>
    <col min="15124" max="15124" width="31.33203125" style="1" bestFit="1" customWidth="1"/>
    <col min="15125" max="15125" width="7.58203125" style="1" bestFit="1" customWidth="1"/>
    <col min="15126" max="15126" width="17.6640625" style="1" bestFit="1" customWidth="1"/>
    <col min="15127" max="15127" width="7.58203125" style="1" bestFit="1" customWidth="1"/>
    <col min="15128" max="15128" width="24.5" style="1" bestFit="1" customWidth="1"/>
    <col min="15129" max="15129" width="7.58203125" style="1" bestFit="1" customWidth="1"/>
    <col min="15130" max="15130" width="13.25" style="1" bestFit="1" customWidth="1"/>
    <col min="15131" max="15131" width="20" style="1" bestFit="1" customWidth="1"/>
    <col min="15132" max="15132" width="7.58203125" style="1" bestFit="1" customWidth="1"/>
    <col min="15133" max="15133" width="27.75" style="1" bestFit="1" customWidth="1"/>
    <col min="15134" max="15134" width="7.58203125" style="1" bestFit="1" customWidth="1"/>
    <col min="15135" max="15135" width="14.1640625" style="1" bestFit="1" customWidth="1"/>
    <col min="15136" max="15136" width="7.58203125" style="1" bestFit="1" customWidth="1"/>
    <col min="15137" max="15137" width="21.25" style="1" bestFit="1" customWidth="1"/>
    <col min="15138" max="15138" width="16" style="1" bestFit="1" customWidth="1"/>
    <col min="15139" max="15139" width="22.25" style="1" bestFit="1" customWidth="1"/>
    <col min="15140" max="15140" width="7.58203125" style="1" bestFit="1" customWidth="1"/>
    <col min="15141" max="15360" width="8.6640625" style="1"/>
    <col min="15361" max="15361" width="4.83203125" style="1" bestFit="1" customWidth="1"/>
    <col min="15362" max="15362" width="28" style="1" bestFit="1" customWidth="1"/>
    <col min="15363" max="15363" width="7.58203125" style="1" bestFit="1" customWidth="1"/>
    <col min="15364" max="15364" width="5" style="1" bestFit="1" customWidth="1"/>
    <col min="15365" max="15365" width="11.25" style="1" bestFit="1" customWidth="1"/>
    <col min="15366" max="15366" width="9.9140625" style="1" bestFit="1" customWidth="1"/>
    <col min="15367" max="15367" width="11.25" style="1" bestFit="1" customWidth="1"/>
    <col min="15368" max="15368" width="11" style="1" bestFit="1" customWidth="1"/>
    <col min="15369" max="15369" width="19.9140625" style="1" bestFit="1" customWidth="1"/>
    <col min="15370" max="15370" width="25.1640625" style="1" bestFit="1" customWidth="1"/>
    <col min="15371" max="15371" width="27.5" style="1" bestFit="1" customWidth="1"/>
    <col min="15372" max="15372" width="7.58203125" style="1" bestFit="1" customWidth="1"/>
    <col min="15373" max="15373" width="21.33203125" style="1" bestFit="1" customWidth="1"/>
    <col min="15374" max="15374" width="18.83203125" style="1" bestFit="1" customWidth="1"/>
    <col min="15375" max="15375" width="7.58203125" style="1" bestFit="1" customWidth="1"/>
    <col min="15376" max="15376" width="28.58203125" style="1" bestFit="1" customWidth="1"/>
    <col min="15377" max="15377" width="11" style="1" bestFit="1" customWidth="1"/>
    <col min="15378" max="15378" width="32.75" style="1" bestFit="1" customWidth="1"/>
    <col min="15379" max="15379" width="7.58203125" style="1" bestFit="1" customWidth="1"/>
    <col min="15380" max="15380" width="31.33203125" style="1" bestFit="1" customWidth="1"/>
    <col min="15381" max="15381" width="7.58203125" style="1" bestFit="1" customWidth="1"/>
    <col min="15382" max="15382" width="17.6640625" style="1" bestFit="1" customWidth="1"/>
    <col min="15383" max="15383" width="7.58203125" style="1" bestFit="1" customWidth="1"/>
    <col min="15384" max="15384" width="24.5" style="1" bestFit="1" customWidth="1"/>
    <col min="15385" max="15385" width="7.58203125" style="1" bestFit="1" customWidth="1"/>
    <col min="15386" max="15386" width="13.25" style="1" bestFit="1" customWidth="1"/>
    <col min="15387" max="15387" width="20" style="1" bestFit="1" customWidth="1"/>
    <col min="15388" max="15388" width="7.58203125" style="1" bestFit="1" customWidth="1"/>
    <col min="15389" max="15389" width="27.75" style="1" bestFit="1" customWidth="1"/>
    <col min="15390" max="15390" width="7.58203125" style="1" bestFit="1" customWidth="1"/>
    <col min="15391" max="15391" width="14.1640625" style="1" bestFit="1" customWidth="1"/>
    <col min="15392" max="15392" width="7.58203125" style="1" bestFit="1" customWidth="1"/>
    <col min="15393" max="15393" width="21.25" style="1" bestFit="1" customWidth="1"/>
    <col min="15394" max="15394" width="16" style="1" bestFit="1" customWidth="1"/>
    <col min="15395" max="15395" width="22.25" style="1" bestFit="1" customWidth="1"/>
    <col min="15396" max="15396" width="7.58203125" style="1" bestFit="1" customWidth="1"/>
    <col min="15397" max="15616" width="8.6640625" style="1"/>
    <col min="15617" max="15617" width="4.83203125" style="1" bestFit="1" customWidth="1"/>
    <col min="15618" max="15618" width="28" style="1" bestFit="1" customWidth="1"/>
    <col min="15619" max="15619" width="7.58203125" style="1" bestFit="1" customWidth="1"/>
    <col min="15620" max="15620" width="5" style="1" bestFit="1" customWidth="1"/>
    <col min="15621" max="15621" width="11.25" style="1" bestFit="1" customWidth="1"/>
    <col min="15622" max="15622" width="9.9140625" style="1" bestFit="1" customWidth="1"/>
    <col min="15623" max="15623" width="11.25" style="1" bestFit="1" customWidth="1"/>
    <col min="15624" max="15624" width="11" style="1" bestFit="1" customWidth="1"/>
    <col min="15625" max="15625" width="19.9140625" style="1" bestFit="1" customWidth="1"/>
    <col min="15626" max="15626" width="25.1640625" style="1" bestFit="1" customWidth="1"/>
    <col min="15627" max="15627" width="27.5" style="1" bestFit="1" customWidth="1"/>
    <col min="15628" max="15628" width="7.58203125" style="1" bestFit="1" customWidth="1"/>
    <col min="15629" max="15629" width="21.33203125" style="1" bestFit="1" customWidth="1"/>
    <col min="15630" max="15630" width="18.83203125" style="1" bestFit="1" customWidth="1"/>
    <col min="15631" max="15631" width="7.58203125" style="1" bestFit="1" customWidth="1"/>
    <col min="15632" max="15632" width="28.58203125" style="1" bestFit="1" customWidth="1"/>
    <col min="15633" max="15633" width="11" style="1" bestFit="1" customWidth="1"/>
    <col min="15634" max="15634" width="32.75" style="1" bestFit="1" customWidth="1"/>
    <col min="15635" max="15635" width="7.58203125" style="1" bestFit="1" customWidth="1"/>
    <col min="15636" max="15636" width="31.33203125" style="1" bestFit="1" customWidth="1"/>
    <col min="15637" max="15637" width="7.58203125" style="1" bestFit="1" customWidth="1"/>
    <col min="15638" max="15638" width="17.6640625" style="1" bestFit="1" customWidth="1"/>
    <col min="15639" max="15639" width="7.58203125" style="1" bestFit="1" customWidth="1"/>
    <col min="15640" max="15640" width="24.5" style="1" bestFit="1" customWidth="1"/>
    <col min="15641" max="15641" width="7.58203125" style="1" bestFit="1" customWidth="1"/>
    <col min="15642" max="15642" width="13.25" style="1" bestFit="1" customWidth="1"/>
    <col min="15643" max="15643" width="20" style="1" bestFit="1" customWidth="1"/>
    <col min="15644" max="15644" width="7.58203125" style="1" bestFit="1" customWidth="1"/>
    <col min="15645" max="15645" width="27.75" style="1" bestFit="1" customWidth="1"/>
    <col min="15646" max="15646" width="7.58203125" style="1" bestFit="1" customWidth="1"/>
    <col min="15647" max="15647" width="14.1640625" style="1" bestFit="1" customWidth="1"/>
    <col min="15648" max="15648" width="7.58203125" style="1" bestFit="1" customWidth="1"/>
    <col min="15649" max="15649" width="21.25" style="1" bestFit="1" customWidth="1"/>
    <col min="15650" max="15650" width="16" style="1" bestFit="1" customWidth="1"/>
    <col min="15651" max="15651" width="22.25" style="1" bestFit="1" customWidth="1"/>
    <col min="15652" max="15652" width="7.58203125" style="1" bestFit="1" customWidth="1"/>
    <col min="15653" max="15872" width="8.6640625" style="1"/>
    <col min="15873" max="15873" width="4.83203125" style="1" bestFit="1" customWidth="1"/>
    <col min="15874" max="15874" width="28" style="1" bestFit="1" customWidth="1"/>
    <col min="15875" max="15875" width="7.58203125" style="1" bestFit="1" customWidth="1"/>
    <col min="15876" max="15876" width="5" style="1" bestFit="1" customWidth="1"/>
    <col min="15877" max="15877" width="11.25" style="1" bestFit="1" customWidth="1"/>
    <col min="15878" max="15878" width="9.9140625" style="1" bestFit="1" customWidth="1"/>
    <col min="15879" max="15879" width="11.25" style="1" bestFit="1" customWidth="1"/>
    <col min="15880" max="15880" width="11" style="1" bestFit="1" customWidth="1"/>
    <col min="15881" max="15881" width="19.9140625" style="1" bestFit="1" customWidth="1"/>
    <col min="15882" max="15882" width="25.1640625" style="1" bestFit="1" customWidth="1"/>
    <col min="15883" max="15883" width="27.5" style="1" bestFit="1" customWidth="1"/>
    <col min="15884" max="15884" width="7.58203125" style="1" bestFit="1" customWidth="1"/>
    <col min="15885" max="15885" width="21.33203125" style="1" bestFit="1" customWidth="1"/>
    <col min="15886" max="15886" width="18.83203125" style="1" bestFit="1" customWidth="1"/>
    <col min="15887" max="15887" width="7.58203125" style="1" bestFit="1" customWidth="1"/>
    <col min="15888" max="15888" width="28.58203125" style="1" bestFit="1" customWidth="1"/>
    <col min="15889" max="15889" width="11" style="1" bestFit="1" customWidth="1"/>
    <col min="15890" max="15890" width="32.75" style="1" bestFit="1" customWidth="1"/>
    <col min="15891" max="15891" width="7.58203125" style="1" bestFit="1" customWidth="1"/>
    <col min="15892" max="15892" width="31.33203125" style="1" bestFit="1" customWidth="1"/>
    <col min="15893" max="15893" width="7.58203125" style="1" bestFit="1" customWidth="1"/>
    <col min="15894" max="15894" width="17.6640625" style="1" bestFit="1" customWidth="1"/>
    <col min="15895" max="15895" width="7.58203125" style="1" bestFit="1" customWidth="1"/>
    <col min="15896" max="15896" width="24.5" style="1" bestFit="1" customWidth="1"/>
    <col min="15897" max="15897" width="7.58203125" style="1" bestFit="1" customWidth="1"/>
    <col min="15898" max="15898" width="13.25" style="1" bestFit="1" customWidth="1"/>
    <col min="15899" max="15899" width="20" style="1" bestFit="1" customWidth="1"/>
    <col min="15900" max="15900" width="7.58203125" style="1" bestFit="1" customWidth="1"/>
    <col min="15901" max="15901" width="27.75" style="1" bestFit="1" customWidth="1"/>
    <col min="15902" max="15902" width="7.58203125" style="1" bestFit="1" customWidth="1"/>
    <col min="15903" max="15903" width="14.1640625" style="1" bestFit="1" customWidth="1"/>
    <col min="15904" max="15904" width="7.58203125" style="1" bestFit="1" customWidth="1"/>
    <col min="15905" max="15905" width="21.25" style="1" bestFit="1" customWidth="1"/>
    <col min="15906" max="15906" width="16" style="1" bestFit="1" customWidth="1"/>
    <col min="15907" max="15907" width="22.25" style="1" bestFit="1" customWidth="1"/>
    <col min="15908" max="15908" width="7.58203125" style="1" bestFit="1" customWidth="1"/>
    <col min="15909" max="16128" width="8.6640625" style="1"/>
    <col min="16129" max="16129" width="4.83203125" style="1" bestFit="1" customWidth="1"/>
    <col min="16130" max="16130" width="28" style="1" bestFit="1" customWidth="1"/>
    <col min="16131" max="16131" width="7.58203125" style="1" bestFit="1" customWidth="1"/>
    <col min="16132" max="16132" width="5" style="1" bestFit="1" customWidth="1"/>
    <col min="16133" max="16133" width="11.25" style="1" bestFit="1" customWidth="1"/>
    <col min="16134" max="16134" width="9.9140625" style="1" bestFit="1" customWidth="1"/>
    <col min="16135" max="16135" width="11.25" style="1" bestFit="1" customWidth="1"/>
    <col min="16136" max="16136" width="11" style="1" bestFit="1" customWidth="1"/>
    <col min="16137" max="16137" width="19.9140625" style="1" bestFit="1" customWidth="1"/>
    <col min="16138" max="16138" width="25.1640625" style="1" bestFit="1" customWidth="1"/>
    <col min="16139" max="16139" width="27.5" style="1" bestFit="1" customWidth="1"/>
    <col min="16140" max="16140" width="7.58203125" style="1" bestFit="1" customWidth="1"/>
    <col min="16141" max="16141" width="21.33203125" style="1" bestFit="1" customWidth="1"/>
    <col min="16142" max="16142" width="18.83203125" style="1" bestFit="1" customWidth="1"/>
    <col min="16143" max="16143" width="7.58203125" style="1" bestFit="1" customWidth="1"/>
    <col min="16144" max="16144" width="28.58203125" style="1" bestFit="1" customWidth="1"/>
    <col min="16145" max="16145" width="11" style="1" bestFit="1" customWidth="1"/>
    <col min="16146" max="16146" width="32.75" style="1" bestFit="1" customWidth="1"/>
    <col min="16147" max="16147" width="7.58203125" style="1" bestFit="1" customWidth="1"/>
    <col min="16148" max="16148" width="31.33203125" style="1" bestFit="1" customWidth="1"/>
    <col min="16149" max="16149" width="7.58203125" style="1" bestFit="1" customWidth="1"/>
    <col min="16150" max="16150" width="17.6640625" style="1" bestFit="1" customWidth="1"/>
    <col min="16151" max="16151" width="7.58203125" style="1" bestFit="1" customWidth="1"/>
    <col min="16152" max="16152" width="24.5" style="1" bestFit="1" customWidth="1"/>
    <col min="16153" max="16153" width="7.58203125" style="1" bestFit="1" customWidth="1"/>
    <col min="16154" max="16154" width="13.25" style="1" bestFit="1" customWidth="1"/>
    <col min="16155" max="16155" width="20" style="1" bestFit="1" customWidth="1"/>
    <col min="16156" max="16156" width="7.58203125" style="1" bestFit="1" customWidth="1"/>
    <col min="16157" max="16157" width="27.75" style="1" bestFit="1" customWidth="1"/>
    <col min="16158" max="16158" width="7.58203125" style="1" bestFit="1" customWidth="1"/>
    <col min="16159" max="16159" width="14.1640625" style="1" bestFit="1" customWidth="1"/>
    <col min="16160" max="16160" width="7.58203125" style="1" bestFit="1" customWidth="1"/>
    <col min="16161" max="16161" width="21.25" style="1" bestFit="1" customWidth="1"/>
    <col min="16162" max="16162" width="16" style="1" bestFit="1" customWidth="1"/>
    <col min="16163" max="16163" width="22.25" style="1" bestFit="1" customWidth="1"/>
    <col min="16164" max="16164" width="7.58203125" style="1" bestFit="1" customWidth="1"/>
    <col min="16165" max="16384" width="8.6640625" style="1"/>
  </cols>
  <sheetData>
    <row r="1" spans="1:36" x14ac:dyDescent="0.25">
      <c r="A1" s="1" t="s">
        <v>759</v>
      </c>
      <c r="B1" s="1" t="s">
        <v>148</v>
      </c>
      <c r="C1" s="1" t="s">
        <v>152</v>
      </c>
      <c r="D1" s="1" t="s">
        <v>146</v>
      </c>
      <c r="E1" s="1" t="s">
        <v>145</v>
      </c>
      <c r="F1" s="1" t="s">
        <v>143</v>
      </c>
      <c r="G1" s="1" t="s">
        <v>966</v>
      </c>
      <c r="H1" s="1" t="s">
        <v>967</v>
      </c>
      <c r="I1" s="1" t="s">
        <v>968</v>
      </c>
      <c r="J1" s="1" t="s">
        <v>140</v>
      </c>
      <c r="K1" s="1" t="s">
        <v>139</v>
      </c>
      <c r="L1" s="1" t="s">
        <v>152</v>
      </c>
      <c r="M1" s="1" t="s">
        <v>764</v>
      </c>
      <c r="N1" s="1" t="s">
        <v>765</v>
      </c>
      <c r="O1" s="1" t="s">
        <v>152</v>
      </c>
      <c r="P1" s="1" t="s">
        <v>875</v>
      </c>
      <c r="Q1" s="1" t="s">
        <v>135</v>
      </c>
      <c r="R1" s="1" t="s">
        <v>969</v>
      </c>
      <c r="S1" s="1" t="s">
        <v>152</v>
      </c>
      <c r="T1" s="1" t="s">
        <v>970</v>
      </c>
      <c r="U1" s="1" t="s">
        <v>152</v>
      </c>
      <c r="V1" s="1" t="s">
        <v>132</v>
      </c>
      <c r="W1" s="1" t="s">
        <v>152</v>
      </c>
      <c r="X1" s="1" t="s">
        <v>971</v>
      </c>
      <c r="Y1" s="1" t="s">
        <v>152</v>
      </c>
      <c r="Z1" s="1" t="s">
        <v>130</v>
      </c>
      <c r="AA1" s="1" t="s">
        <v>972</v>
      </c>
      <c r="AB1" s="1" t="s">
        <v>152</v>
      </c>
      <c r="AC1" s="1" t="s">
        <v>973</v>
      </c>
      <c r="AD1" s="1" t="s">
        <v>152</v>
      </c>
      <c r="AE1" s="1" t="s">
        <v>127</v>
      </c>
      <c r="AF1" s="1" t="s">
        <v>152</v>
      </c>
      <c r="AG1" s="1" t="s">
        <v>126</v>
      </c>
      <c r="AH1" s="1" t="s">
        <v>125</v>
      </c>
      <c r="AI1" s="1" t="s">
        <v>124</v>
      </c>
      <c r="AJ1" s="1" t="s">
        <v>152</v>
      </c>
    </row>
    <row r="2" spans="1:36" x14ac:dyDescent="0.25">
      <c r="A2" s="1">
        <v>6</v>
      </c>
      <c r="B2" s="1" t="s">
        <v>450</v>
      </c>
      <c r="D2" s="1" t="s">
        <v>77</v>
      </c>
      <c r="E2" s="1">
        <v>2</v>
      </c>
      <c r="F2" s="1">
        <v>0</v>
      </c>
      <c r="G2" s="1">
        <v>0</v>
      </c>
      <c r="H2" s="1">
        <v>91</v>
      </c>
      <c r="I2" s="1">
        <v>4.4000000000000004</v>
      </c>
      <c r="J2" s="1">
        <v>5</v>
      </c>
      <c r="K2" s="2">
        <v>0.98</v>
      </c>
      <c r="M2" s="2">
        <v>0.89</v>
      </c>
      <c r="N2" s="2">
        <v>0.9</v>
      </c>
      <c r="P2" s="3" t="s">
        <v>974</v>
      </c>
      <c r="Q2" s="1">
        <v>38</v>
      </c>
      <c r="R2" s="2">
        <v>0.63</v>
      </c>
      <c r="T2" s="2">
        <v>0.04</v>
      </c>
      <c r="V2" s="3" t="s">
        <v>1</v>
      </c>
      <c r="X2" s="2">
        <v>0.94</v>
      </c>
      <c r="Z2" s="1">
        <v>8</v>
      </c>
      <c r="AA2" s="3" t="s">
        <v>895</v>
      </c>
      <c r="AB2" s="1">
        <v>2</v>
      </c>
      <c r="AC2" s="2">
        <v>0.82</v>
      </c>
      <c r="AD2" s="1">
        <v>5</v>
      </c>
      <c r="AE2" s="2">
        <v>0.24</v>
      </c>
      <c r="AG2" s="1">
        <v>8</v>
      </c>
      <c r="AH2" s="1">
        <v>8</v>
      </c>
      <c r="AI2" s="2">
        <v>0.54</v>
      </c>
    </row>
    <row r="3" spans="1:36" x14ac:dyDescent="0.25">
      <c r="A3" s="1">
        <v>15</v>
      </c>
      <c r="B3" s="1" t="s">
        <v>474</v>
      </c>
      <c r="D3" s="1" t="s">
        <v>26</v>
      </c>
      <c r="E3" s="1">
        <v>2</v>
      </c>
      <c r="F3" s="1">
        <v>0</v>
      </c>
      <c r="G3" s="1">
        <v>0</v>
      </c>
      <c r="H3" s="1">
        <v>84</v>
      </c>
      <c r="I3" s="1">
        <v>3.8</v>
      </c>
      <c r="J3" s="1">
        <v>22</v>
      </c>
      <c r="K3" s="2">
        <v>0.93</v>
      </c>
      <c r="M3" s="2">
        <v>0.79</v>
      </c>
      <c r="N3" s="2">
        <v>0.86</v>
      </c>
      <c r="P3" s="3" t="s">
        <v>975</v>
      </c>
      <c r="Q3" s="1">
        <v>5</v>
      </c>
      <c r="R3" s="2">
        <v>0.74</v>
      </c>
      <c r="T3" s="2">
        <v>0.01</v>
      </c>
      <c r="V3" s="3" t="s">
        <v>40</v>
      </c>
      <c r="X3" s="2">
        <v>0.96</v>
      </c>
      <c r="Z3" s="1">
        <v>18</v>
      </c>
      <c r="AA3" s="3" t="s">
        <v>976</v>
      </c>
      <c r="AB3" s="1">
        <v>2</v>
      </c>
      <c r="AC3" s="2">
        <v>0.68</v>
      </c>
      <c r="AE3" s="2">
        <v>0.34</v>
      </c>
      <c r="AG3" s="1">
        <v>20</v>
      </c>
      <c r="AH3" s="1">
        <v>7</v>
      </c>
      <c r="AI3" s="2">
        <v>0.56000000000000005</v>
      </c>
    </row>
    <row r="4" spans="1:36" x14ac:dyDescent="0.25">
      <c r="A4" s="1">
        <v>21</v>
      </c>
      <c r="B4" s="1" t="s">
        <v>478</v>
      </c>
      <c r="D4" s="1" t="s">
        <v>77</v>
      </c>
      <c r="E4" s="1">
        <v>2</v>
      </c>
      <c r="F4" s="1">
        <v>0</v>
      </c>
      <c r="G4" s="1">
        <v>0</v>
      </c>
      <c r="H4" s="1">
        <v>80</v>
      </c>
      <c r="I4" s="1">
        <v>4</v>
      </c>
      <c r="J4" s="1">
        <v>17</v>
      </c>
      <c r="K4" s="2">
        <v>0.94</v>
      </c>
      <c r="M4" s="2">
        <v>0.86</v>
      </c>
      <c r="N4" s="2">
        <v>0.84</v>
      </c>
      <c r="P4" s="3" t="s">
        <v>977</v>
      </c>
      <c r="Q4" s="1">
        <v>58</v>
      </c>
      <c r="R4" s="2">
        <v>0.64</v>
      </c>
      <c r="T4" s="2">
        <v>0.04</v>
      </c>
      <c r="V4" s="3" t="s">
        <v>1</v>
      </c>
      <c r="X4" s="2">
        <v>0.95</v>
      </c>
      <c r="Z4" s="1">
        <v>23</v>
      </c>
      <c r="AA4" s="3" t="s">
        <v>470</v>
      </c>
      <c r="AB4" s="1">
        <v>2</v>
      </c>
      <c r="AC4" s="2">
        <v>0.65</v>
      </c>
      <c r="AD4" s="1">
        <v>5</v>
      </c>
      <c r="AE4" s="2">
        <v>0.3</v>
      </c>
      <c r="AG4" s="1">
        <v>26</v>
      </c>
      <c r="AH4" s="1">
        <v>23</v>
      </c>
      <c r="AI4" s="2">
        <v>0.48</v>
      </c>
    </row>
    <row r="5" spans="1:36" x14ac:dyDescent="0.25">
      <c r="A5" s="1">
        <v>23</v>
      </c>
      <c r="B5" s="1" t="s">
        <v>480</v>
      </c>
      <c r="D5" s="1" t="s">
        <v>53</v>
      </c>
      <c r="E5" s="1">
        <v>2</v>
      </c>
      <c r="F5" s="1">
        <v>0</v>
      </c>
      <c r="G5" s="1">
        <v>0</v>
      </c>
      <c r="H5" s="1">
        <v>79</v>
      </c>
      <c r="I5" s="1">
        <v>4</v>
      </c>
      <c r="J5" s="1">
        <v>43</v>
      </c>
      <c r="K5" s="2">
        <v>0.92</v>
      </c>
      <c r="M5" s="2">
        <v>0.78</v>
      </c>
      <c r="N5" s="2">
        <v>0.78</v>
      </c>
      <c r="P5" s="3" t="s">
        <v>58</v>
      </c>
      <c r="Q5" s="1">
        <v>9</v>
      </c>
      <c r="R5" s="2">
        <v>0.76</v>
      </c>
      <c r="T5" s="2">
        <v>0.03</v>
      </c>
      <c r="V5" s="3" t="s">
        <v>40</v>
      </c>
      <c r="X5" s="2">
        <v>0.94</v>
      </c>
      <c r="Z5" s="1">
        <v>45</v>
      </c>
      <c r="AA5" s="3" t="s">
        <v>781</v>
      </c>
      <c r="AB5" s="1">
        <v>2</v>
      </c>
      <c r="AC5" s="2">
        <v>0.54</v>
      </c>
      <c r="AE5" s="2">
        <v>0.56000000000000005</v>
      </c>
      <c r="AG5" s="1">
        <v>26</v>
      </c>
      <c r="AH5" s="1">
        <v>29</v>
      </c>
      <c r="AI5" s="2">
        <v>0.46</v>
      </c>
    </row>
    <row r="6" spans="1:36" x14ac:dyDescent="0.25">
      <c r="A6" s="1">
        <v>32</v>
      </c>
      <c r="B6" s="1" t="s">
        <v>484</v>
      </c>
      <c r="D6" s="1" t="s">
        <v>53</v>
      </c>
      <c r="E6" s="1">
        <v>2</v>
      </c>
      <c r="F6" s="1">
        <v>0</v>
      </c>
      <c r="G6" s="1">
        <v>0</v>
      </c>
      <c r="H6" s="1">
        <v>74</v>
      </c>
      <c r="I6" s="1">
        <v>3.6</v>
      </c>
      <c r="J6" s="1">
        <v>7</v>
      </c>
      <c r="K6" s="2">
        <v>0.96</v>
      </c>
      <c r="M6" s="2">
        <v>0.77</v>
      </c>
      <c r="N6" s="2">
        <v>0.9</v>
      </c>
      <c r="P6" s="3" t="s">
        <v>978</v>
      </c>
      <c r="Q6" s="1">
        <v>101</v>
      </c>
      <c r="R6" s="2">
        <v>0.52</v>
      </c>
      <c r="T6" s="2">
        <v>0.01</v>
      </c>
      <c r="V6" s="3" t="s">
        <v>5</v>
      </c>
      <c r="X6" s="2">
        <v>0.93</v>
      </c>
      <c r="Z6" s="1">
        <v>35</v>
      </c>
      <c r="AA6" s="3" t="s">
        <v>20</v>
      </c>
      <c r="AB6" s="1">
        <v>2</v>
      </c>
      <c r="AC6" s="2">
        <v>0.6</v>
      </c>
      <c r="AD6" s="1">
        <v>5</v>
      </c>
      <c r="AE6" s="2">
        <v>0.44</v>
      </c>
      <c r="AG6" s="1">
        <v>46</v>
      </c>
      <c r="AH6" s="1">
        <v>23</v>
      </c>
      <c r="AI6" s="2">
        <v>0.48</v>
      </c>
    </row>
    <row r="7" spans="1:36" x14ac:dyDescent="0.25">
      <c r="A7" s="1">
        <v>39</v>
      </c>
      <c r="B7" s="1" t="s">
        <v>497</v>
      </c>
      <c r="D7" s="1" t="s">
        <v>26</v>
      </c>
      <c r="E7" s="1">
        <v>2</v>
      </c>
      <c r="F7" s="1">
        <v>0</v>
      </c>
      <c r="G7" s="1">
        <v>0</v>
      </c>
      <c r="H7" s="1">
        <v>70</v>
      </c>
      <c r="I7" s="1">
        <v>3.3</v>
      </c>
      <c r="J7" s="1">
        <v>88</v>
      </c>
      <c r="K7" s="2">
        <v>0.88</v>
      </c>
      <c r="M7" s="2">
        <v>0.81</v>
      </c>
      <c r="N7" s="2">
        <v>0.69</v>
      </c>
      <c r="P7" s="3" t="s">
        <v>979</v>
      </c>
      <c r="Q7" s="1">
        <v>16</v>
      </c>
      <c r="R7" s="2">
        <v>0.79</v>
      </c>
      <c r="T7" s="2">
        <v>0</v>
      </c>
      <c r="V7" s="3" t="s">
        <v>40</v>
      </c>
      <c r="X7" s="2">
        <v>0.78</v>
      </c>
      <c r="Z7" s="1">
        <v>25</v>
      </c>
      <c r="AA7" s="3" t="s">
        <v>246</v>
      </c>
      <c r="AB7" s="1">
        <v>2</v>
      </c>
      <c r="AC7" s="2">
        <v>0.64</v>
      </c>
      <c r="AD7" s="1">
        <v>5</v>
      </c>
      <c r="AE7" s="2">
        <v>0.36</v>
      </c>
      <c r="AG7" s="1">
        <v>12</v>
      </c>
      <c r="AH7" s="1">
        <v>32</v>
      </c>
      <c r="AI7" s="2">
        <v>0.44</v>
      </c>
    </row>
    <row r="8" spans="1:36" x14ac:dyDescent="0.25">
      <c r="A8" s="1">
        <v>45</v>
      </c>
      <c r="B8" s="1" t="s">
        <v>510</v>
      </c>
      <c r="D8" s="1" t="s">
        <v>9</v>
      </c>
      <c r="E8" s="1">
        <v>2</v>
      </c>
      <c r="F8" s="1">
        <v>0</v>
      </c>
      <c r="G8" s="1">
        <v>0</v>
      </c>
      <c r="H8" s="1">
        <v>68</v>
      </c>
      <c r="I8" s="1">
        <v>3.4</v>
      </c>
      <c r="J8" s="1">
        <v>43</v>
      </c>
      <c r="K8" s="2">
        <v>0.9</v>
      </c>
      <c r="M8" s="2">
        <v>0.73</v>
      </c>
      <c r="N8" s="2">
        <v>0.8</v>
      </c>
      <c r="P8" s="3" t="s">
        <v>975</v>
      </c>
      <c r="Q8" s="1">
        <v>64</v>
      </c>
      <c r="R8" s="2">
        <v>0.64</v>
      </c>
      <c r="T8" s="2">
        <v>0.01</v>
      </c>
      <c r="V8" s="3" t="s">
        <v>787</v>
      </c>
      <c r="X8" s="2">
        <v>0.92</v>
      </c>
      <c r="Z8" s="1">
        <v>45</v>
      </c>
      <c r="AA8" s="3" t="s">
        <v>13</v>
      </c>
      <c r="AB8" s="1">
        <v>2</v>
      </c>
      <c r="AC8" s="2">
        <v>0.51</v>
      </c>
      <c r="AD8" s="1">
        <v>5</v>
      </c>
      <c r="AE8" s="2">
        <v>0.49</v>
      </c>
      <c r="AG8" s="1">
        <v>55</v>
      </c>
      <c r="AH8" s="1">
        <v>45</v>
      </c>
      <c r="AI8" s="2">
        <v>0.42</v>
      </c>
    </row>
    <row r="9" spans="1:36" x14ac:dyDescent="0.25">
      <c r="A9" s="1">
        <v>49</v>
      </c>
      <c r="B9" s="1" t="s">
        <v>517</v>
      </c>
      <c r="D9" s="1" t="s">
        <v>26</v>
      </c>
      <c r="E9" s="1">
        <v>2</v>
      </c>
      <c r="F9" s="1">
        <v>0</v>
      </c>
      <c r="G9" s="1">
        <v>0</v>
      </c>
      <c r="H9" s="1">
        <v>66</v>
      </c>
      <c r="I9" s="1">
        <v>3.4</v>
      </c>
      <c r="J9" s="1">
        <v>76</v>
      </c>
      <c r="K9" s="2">
        <v>0.92</v>
      </c>
      <c r="M9" s="2">
        <v>0.76</v>
      </c>
      <c r="N9" s="2">
        <v>0.74</v>
      </c>
      <c r="P9" s="3" t="s">
        <v>977</v>
      </c>
      <c r="Q9" s="1">
        <v>20</v>
      </c>
      <c r="R9" s="2">
        <v>0.93</v>
      </c>
      <c r="T9" s="2">
        <v>0.01</v>
      </c>
      <c r="V9" s="3" t="s">
        <v>32</v>
      </c>
      <c r="X9" s="2">
        <v>0.94</v>
      </c>
      <c r="Z9" s="1">
        <v>59</v>
      </c>
      <c r="AA9" s="3" t="s">
        <v>44</v>
      </c>
      <c r="AB9" s="1">
        <v>2</v>
      </c>
      <c r="AC9" s="2">
        <v>0.39</v>
      </c>
      <c r="AD9" s="1">
        <v>5</v>
      </c>
      <c r="AE9" s="2">
        <v>0.44</v>
      </c>
      <c r="AG9" s="1">
        <v>46</v>
      </c>
      <c r="AH9" s="1">
        <v>82</v>
      </c>
      <c r="AI9" s="2">
        <v>0.34</v>
      </c>
    </row>
    <row r="10" spans="1:36" x14ac:dyDescent="0.25">
      <c r="A10" s="1">
        <v>53</v>
      </c>
      <c r="B10" s="1" t="s">
        <v>519</v>
      </c>
      <c r="D10" s="1" t="s">
        <v>6</v>
      </c>
      <c r="E10" s="1">
        <v>2</v>
      </c>
      <c r="F10" s="1">
        <v>0</v>
      </c>
      <c r="G10" s="1">
        <v>0</v>
      </c>
      <c r="H10" s="1">
        <v>63</v>
      </c>
      <c r="I10" s="1">
        <v>3.3</v>
      </c>
      <c r="J10" s="1">
        <v>83</v>
      </c>
      <c r="K10" s="2">
        <v>0.9</v>
      </c>
      <c r="M10" s="2">
        <v>0.76</v>
      </c>
      <c r="N10" s="2">
        <v>0.73</v>
      </c>
      <c r="P10" s="3" t="s">
        <v>980</v>
      </c>
      <c r="Q10" s="1">
        <v>72</v>
      </c>
      <c r="R10" s="2">
        <v>0.7</v>
      </c>
      <c r="T10" s="2">
        <v>0.02</v>
      </c>
      <c r="V10" s="3" t="s">
        <v>1</v>
      </c>
      <c r="X10" s="2">
        <v>0.92</v>
      </c>
      <c r="Z10" s="1">
        <v>55</v>
      </c>
      <c r="AA10" s="3" t="s">
        <v>4</v>
      </c>
      <c r="AB10" s="1">
        <v>2</v>
      </c>
      <c r="AC10" s="2">
        <v>0.36</v>
      </c>
      <c r="AE10" s="2">
        <v>0.67</v>
      </c>
      <c r="AG10" s="1">
        <v>55</v>
      </c>
      <c r="AH10" s="1">
        <v>27</v>
      </c>
      <c r="AI10" s="2">
        <v>0.47</v>
      </c>
    </row>
    <row r="11" spans="1:36" x14ac:dyDescent="0.25">
      <c r="A11" s="1">
        <v>53</v>
      </c>
      <c r="B11" s="1" t="s">
        <v>568</v>
      </c>
      <c r="D11" s="1" t="s">
        <v>18</v>
      </c>
      <c r="E11" s="1">
        <v>2</v>
      </c>
      <c r="F11" s="1">
        <v>0</v>
      </c>
      <c r="G11" s="1">
        <v>0</v>
      </c>
      <c r="H11" s="1">
        <v>63</v>
      </c>
      <c r="I11" s="1">
        <v>3.5</v>
      </c>
      <c r="J11" s="1">
        <v>106</v>
      </c>
      <c r="K11" s="2">
        <v>0.85</v>
      </c>
      <c r="M11" s="2">
        <v>0.72</v>
      </c>
      <c r="N11" s="2">
        <v>0.71</v>
      </c>
      <c r="P11" s="3" t="s">
        <v>981</v>
      </c>
      <c r="Q11" s="1">
        <v>72</v>
      </c>
      <c r="R11" s="2">
        <v>0.68</v>
      </c>
      <c r="T11" s="2">
        <v>0.02</v>
      </c>
      <c r="V11" s="3" t="s">
        <v>5</v>
      </c>
      <c r="X11" s="2">
        <v>0.88</v>
      </c>
      <c r="Z11" s="1">
        <v>59</v>
      </c>
      <c r="AA11" s="3" t="s">
        <v>47</v>
      </c>
      <c r="AB11" s="1">
        <v>2</v>
      </c>
      <c r="AC11" s="2">
        <v>0.45</v>
      </c>
      <c r="AD11" s="1">
        <v>4</v>
      </c>
      <c r="AE11" s="2">
        <v>0.47</v>
      </c>
      <c r="AG11" s="1">
        <v>36</v>
      </c>
      <c r="AH11" s="1">
        <v>61</v>
      </c>
      <c r="AI11" s="2">
        <v>0.37</v>
      </c>
    </row>
    <row r="12" spans="1:36" x14ac:dyDescent="0.25">
      <c r="A12" s="1">
        <v>61</v>
      </c>
      <c r="B12" s="1" t="s">
        <v>579</v>
      </c>
      <c r="D12" s="1" t="s">
        <v>26</v>
      </c>
      <c r="E12" s="1">
        <v>2</v>
      </c>
      <c r="F12" s="1">
        <v>0</v>
      </c>
      <c r="G12" s="1">
        <v>0</v>
      </c>
      <c r="H12" s="1">
        <v>61</v>
      </c>
      <c r="I12" s="1">
        <v>3.3</v>
      </c>
      <c r="J12" s="1">
        <v>76</v>
      </c>
      <c r="K12" s="2">
        <v>0.87</v>
      </c>
      <c r="M12" s="2">
        <v>0.65</v>
      </c>
      <c r="N12" s="2">
        <v>0.75</v>
      </c>
      <c r="P12" s="3" t="s">
        <v>982</v>
      </c>
      <c r="Q12" s="1">
        <v>70</v>
      </c>
      <c r="R12" s="2">
        <v>0.65</v>
      </c>
      <c r="T12" s="2">
        <v>0.01</v>
      </c>
      <c r="V12" s="3" t="s">
        <v>5</v>
      </c>
      <c r="X12" s="2">
        <v>0.92</v>
      </c>
      <c r="Z12" s="1">
        <v>96</v>
      </c>
      <c r="AA12" s="3" t="s">
        <v>983</v>
      </c>
      <c r="AB12" s="1">
        <v>2</v>
      </c>
      <c r="AC12" s="2">
        <v>0.37</v>
      </c>
      <c r="AE12" s="2">
        <v>0.61</v>
      </c>
      <c r="AG12" s="1">
        <v>55</v>
      </c>
      <c r="AH12" s="1">
        <v>95</v>
      </c>
      <c r="AI12" s="2">
        <v>0.33</v>
      </c>
    </row>
    <row r="13" spans="1:36" x14ac:dyDescent="0.25">
      <c r="A13" s="1">
        <v>71</v>
      </c>
      <c r="B13" s="1" t="s">
        <v>589</v>
      </c>
      <c r="D13" s="1" t="s">
        <v>9</v>
      </c>
      <c r="E13" s="1">
        <v>2</v>
      </c>
      <c r="F13" s="1">
        <v>0</v>
      </c>
      <c r="G13" s="1">
        <v>0</v>
      </c>
      <c r="H13" s="1">
        <v>57</v>
      </c>
      <c r="I13" s="1">
        <v>2.7</v>
      </c>
      <c r="J13" s="1">
        <v>47</v>
      </c>
      <c r="K13" s="2">
        <v>0.89</v>
      </c>
      <c r="M13" s="2">
        <v>0.7</v>
      </c>
      <c r="N13" s="2">
        <v>0.78</v>
      </c>
      <c r="P13" s="3" t="s">
        <v>984</v>
      </c>
      <c r="Q13" s="1">
        <v>61</v>
      </c>
      <c r="R13" s="2">
        <v>0.78</v>
      </c>
      <c r="T13" s="2">
        <v>0.01</v>
      </c>
      <c r="V13" s="3" t="s">
        <v>14</v>
      </c>
      <c r="X13" s="2">
        <v>0.88</v>
      </c>
      <c r="Z13" s="1">
        <v>65</v>
      </c>
      <c r="AA13" s="3" t="s">
        <v>174</v>
      </c>
      <c r="AB13" s="1">
        <v>2</v>
      </c>
      <c r="AC13" s="2">
        <v>0.48</v>
      </c>
      <c r="AE13" s="2">
        <v>0.73</v>
      </c>
      <c r="AG13" s="1">
        <v>94</v>
      </c>
      <c r="AH13" s="1">
        <v>110</v>
      </c>
      <c r="AI13" s="2">
        <v>0.3</v>
      </c>
    </row>
    <row r="14" spans="1:36" x14ac:dyDescent="0.25">
      <c r="A14" s="1">
        <v>73</v>
      </c>
      <c r="B14" s="1" t="s">
        <v>565</v>
      </c>
      <c r="D14" s="1" t="s">
        <v>9</v>
      </c>
      <c r="E14" s="1">
        <v>2</v>
      </c>
      <c r="F14" s="1">
        <v>0</v>
      </c>
      <c r="G14" s="1">
        <v>0</v>
      </c>
      <c r="H14" s="1">
        <v>56</v>
      </c>
      <c r="I14" s="1">
        <v>2.8</v>
      </c>
      <c r="J14" s="1">
        <v>36</v>
      </c>
      <c r="K14" s="2">
        <v>0.93</v>
      </c>
      <c r="M14" s="2">
        <v>0.67</v>
      </c>
      <c r="N14" s="2">
        <v>0.82</v>
      </c>
      <c r="P14" s="3" t="s">
        <v>985</v>
      </c>
      <c r="Q14" s="1">
        <v>140</v>
      </c>
      <c r="R14" s="2">
        <v>0.57999999999999996</v>
      </c>
      <c r="T14" s="2">
        <v>0.02</v>
      </c>
      <c r="V14" s="3" t="s">
        <v>14</v>
      </c>
      <c r="X14" s="2">
        <v>0.82</v>
      </c>
      <c r="Z14" s="1">
        <v>59</v>
      </c>
      <c r="AA14" s="3" t="s">
        <v>11</v>
      </c>
      <c r="AB14" s="1">
        <v>2</v>
      </c>
      <c r="AC14" s="2">
        <v>0.43</v>
      </c>
      <c r="AE14" s="2">
        <v>0.45</v>
      </c>
      <c r="AG14" s="1">
        <v>105</v>
      </c>
      <c r="AH14" s="1">
        <v>110</v>
      </c>
      <c r="AI14" s="2">
        <v>0.3</v>
      </c>
    </row>
    <row r="15" spans="1:36" x14ac:dyDescent="0.25">
      <c r="A15" s="1">
        <v>81</v>
      </c>
      <c r="B15" s="1" t="s">
        <v>560</v>
      </c>
      <c r="D15" s="1" t="s">
        <v>217</v>
      </c>
      <c r="E15" s="1">
        <v>2</v>
      </c>
      <c r="F15" s="1">
        <v>0</v>
      </c>
      <c r="G15" s="1">
        <v>0</v>
      </c>
      <c r="H15" s="1">
        <v>54</v>
      </c>
      <c r="I15" s="1">
        <v>3.2</v>
      </c>
      <c r="J15" s="1">
        <v>110</v>
      </c>
      <c r="K15" s="2">
        <v>0.84</v>
      </c>
      <c r="M15" s="2">
        <v>0.77</v>
      </c>
      <c r="N15" s="2">
        <v>0.67</v>
      </c>
      <c r="P15" s="3" t="s">
        <v>986</v>
      </c>
      <c r="Q15" s="1">
        <v>91</v>
      </c>
      <c r="R15" s="2">
        <v>0.61</v>
      </c>
      <c r="T15" s="2">
        <v>0.01</v>
      </c>
      <c r="V15" s="3" t="s">
        <v>14</v>
      </c>
      <c r="X15" s="2">
        <v>0.79</v>
      </c>
      <c r="Z15" s="1">
        <v>65</v>
      </c>
      <c r="AA15" s="3" t="s">
        <v>987</v>
      </c>
      <c r="AB15" s="1">
        <v>2</v>
      </c>
      <c r="AC15" s="2">
        <v>0.37</v>
      </c>
      <c r="AE15" s="2">
        <v>0.65</v>
      </c>
      <c r="AG15" s="1">
        <v>84</v>
      </c>
      <c r="AH15" s="1">
        <v>156</v>
      </c>
      <c r="AI15" s="2">
        <v>0.22</v>
      </c>
    </row>
    <row r="16" spans="1:36" x14ac:dyDescent="0.25">
      <c r="A16" s="1">
        <v>100</v>
      </c>
      <c r="B16" s="1" t="s">
        <v>554</v>
      </c>
      <c r="D16" s="1" t="s">
        <v>9</v>
      </c>
      <c r="E16" s="1">
        <v>2</v>
      </c>
      <c r="F16" s="1">
        <v>0</v>
      </c>
      <c r="G16" s="1">
        <v>0</v>
      </c>
      <c r="H16" s="1">
        <v>50</v>
      </c>
      <c r="I16" s="1">
        <v>2.5</v>
      </c>
      <c r="J16" s="1">
        <v>65</v>
      </c>
      <c r="K16" s="2">
        <v>0.88</v>
      </c>
      <c r="M16" s="2">
        <v>0.67</v>
      </c>
      <c r="N16" s="2">
        <v>0.74</v>
      </c>
      <c r="P16" s="3" t="s">
        <v>975</v>
      </c>
      <c r="Q16" s="1">
        <v>101</v>
      </c>
      <c r="R16" s="2">
        <v>0.66</v>
      </c>
      <c r="T16" s="2">
        <v>0.03</v>
      </c>
      <c r="V16" s="3" t="s">
        <v>787</v>
      </c>
      <c r="X16" s="2">
        <v>0.88</v>
      </c>
      <c r="Z16" s="1">
        <v>100</v>
      </c>
      <c r="AA16" s="3" t="s">
        <v>988</v>
      </c>
      <c r="AB16" s="1">
        <v>2</v>
      </c>
      <c r="AC16" s="2">
        <v>0.38</v>
      </c>
      <c r="AE16" s="2">
        <v>0.74</v>
      </c>
      <c r="AG16" s="1">
        <v>113</v>
      </c>
      <c r="AH16" s="1">
        <v>49</v>
      </c>
      <c r="AI16" s="2">
        <v>0.4</v>
      </c>
    </row>
    <row r="17" spans="1:36" x14ac:dyDescent="0.25">
      <c r="A17" s="1">
        <v>104</v>
      </c>
      <c r="B17" s="1" t="s">
        <v>545</v>
      </c>
      <c r="D17" s="1" t="s">
        <v>53</v>
      </c>
      <c r="E17" s="1">
        <v>2</v>
      </c>
      <c r="F17" s="1">
        <v>0</v>
      </c>
      <c r="G17" s="1">
        <v>0</v>
      </c>
      <c r="H17" s="1">
        <v>49</v>
      </c>
      <c r="I17" s="1">
        <v>2.9</v>
      </c>
      <c r="J17" s="1">
        <v>142</v>
      </c>
      <c r="K17" s="2">
        <v>0.8</v>
      </c>
      <c r="M17" s="2">
        <v>0.77</v>
      </c>
      <c r="N17" s="2">
        <v>0.64</v>
      </c>
      <c r="P17" s="3" t="s">
        <v>989</v>
      </c>
      <c r="Q17" s="1">
        <v>85</v>
      </c>
      <c r="R17" s="2">
        <v>0.68</v>
      </c>
      <c r="T17" s="2">
        <v>0.01</v>
      </c>
      <c r="V17" s="3" t="s">
        <v>14</v>
      </c>
      <c r="X17" s="2">
        <v>0.94</v>
      </c>
      <c r="Z17" s="1">
        <v>91</v>
      </c>
      <c r="AA17" s="3" t="s">
        <v>886</v>
      </c>
      <c r="AB17" s="1">
        <v>2</v>
      </c>
      <c r="AC17" s="2">
        <v>0.26</v>
      </c>
      <c r="AD17" s="1">
        <v>5</v>
      </c>
      <c r="AE17" s="2">
        <v>0.59</v>
      </c>
      <c r="AG17" s="1">
        <v>72</v>
      </c>
      <c r="AH17" s="1">
        <v>115</v>
      </c>
      <c r="AI17" s="2">
        <v>0.28999999999999998</v>
      </c>
    </row>
    <row r="18" spans="1:36" x14ac:dyDescent="0.25">
      <c r="A18" s="1">
        <v>27</v>
      </c>
      <c r="B18" s="1" t="s">
        <v>495</v>
      </c>
      <c r="D18" s="1" t="s">
        <v>18</v>
      </c>
      <c r="E18" s="1">
        <v>2</v>
      </c>
      <c r="F18" s="1">
        <v>0</v>
      </c>
      <c r="G18" s="1">
        <v>0</v>
      </c>
      <c r="H18" s="1">
        <v>75</v>
      </c>
      <c r="I18" s="1">
        <v>3.6</v>
      </c>
      <c r="J18" s="1">
        <v>58</v>
      </c>
      <c r="K18" s="2">
        <v>0.91</v>
      </c>
      <c r="M18" s="2">
        <v>0.75</v>
      </c>
      <c r="N18" s="2">
        <v>0.74</v>
      </c>
      <c r="P18" s="3" t="s">
        <v>981</v>
      </c>
      <c r="Q18" s="1">
        <v>45</v>
      </c>
      <c r="R18" s="2">
        <v>0.73</v>
      </c>
      <c r="T18" s="2">
        <v>0.03</v>
      </c>
      <c r="V18" s="3" t="s">
        <v>5</v>
      </c>
      <c r="X18" s="2">
        <v>0.89</v>
      </c>
      <c r="Z18" s="1">
        <v>33</v>
      </c>
      <c r="AA18" s="3" t="s">
        <v>246</v>
      </c>
      <c r="AB18" s="1">
        <v>3</v>
      </c>
      <c r="AC18" s="2">
        <v>0.67</v>
      </c>
      <c r="AD18" s="1">
        <v>5</v>
      </c>
      <c r="AE18" s="2">
        <v>0.49</v>
      </c>
      <c r="AG18" s="1">
        <v>4</v>
      </c>
      <c r="AH18" s="1">
        <v>8</v>
      </c>
      <c r="AI18" s="2">
        <v>0.54</v>
      </c>
    </row>
    <row r="19" spans="1:36" x14ac:dyDescent="0.25">
      <c r="A19" s="1">
        <v>47</v>
      </c>
      <c r="B19" s="1" t="s">
        <v>574</v>
      </c>
      <c r="C19" s="1">
        <v>1</v>
      </c>
      <c r="D19" s="1" t="s">
        <v>217</v>
      </c>
      <c r="E19" s="1">
        <v>2</v>
      </c>
      <c r="F19" s="1">
        <v>0</v>
      </c>
      <c r="G19" s="1">
        <v>0</v>
      </c>
      <c r="H19" s="1">
        <v>67</v>
      </c>
      <c r="I19" s="1">
        <v>3.9</v>
      </c>
      <c r="J19" s="1">
        <v>88</v>
      </c>
      <c r="K19" s="2">
        <v>0.86</v>
      </c>
      <c r="M19" s="2" t="s">
        <v>176</v>
      </c>
      <c r="N19" s="2">
        <v>0.7</v>
      </c>
      <c r="P19" s="3" t="s">
        <v>176</v>
      </c>
      <c r="Q19" s="1">
        <v>28</v>
      </c>
      <c r="R19" s="2">
        <v>0.8</v>
      </c>
      <c r="T19" s="2">
        <v>0.03</v>
      </c>
      <c r="V19" s="3" t="s">
        <v>1</v>
      </c>
      <c r="X19" s="2">
        <v>0.96</v>
      </c>
      <c r="Z19" s="1">
        <v>38</v>
      </c>
      <c r="AA19" s="3" t="s">
        <v>459</v>
      </c>
      <c r="AB19" s="1">
        <v>3</v>
      </c>
      <c r="AC19" s="2">
        <v>0.59</v>
      </c>
      <c r="AE19" s="2">
        <v>0.47</v>
      </c>
      <c r="AG19" s="1">
        <v>165</v>
      </c>
      <c r="AH19" s="1">
        <v>145</v>
      </c>
      <c r="AI19" s="2">
        <v>0.24</v>
      </c>
      <c r="AJ19" s="1">
        <v>7</v>
      </c>
    </row>
    <row r="20" spans="1:36" x14ac:dyDescent="0.25">
      <c r="A20" s="1">
        <v>51</v>
      </c>
      <c r="B20" s="1" t="s">
        <v>515</v>
      </c>
      <c r="D20" s="1" t="s">
        <v>2</v>
      </c>
      <c r="E20" s="1">
        <v>2</v>
      </c>
      <c r="F20" s="1">
        <v>0</v>
      </c>
      <c r="G20" s="1">
        <v>0</v>
      </c>
      <c r="H20" s="1">
        <v>64</v>
      </c>
      <c r="I20" s="1">
        <v>3.2</v>
      </c>
      <c r="J20" s="1">
        <v>95</v>
      </c>
      <c r="K20" s="2">
        <v>0.85</v>
      </c>
      <c r="M20" s="2">
        <v>0.74</v>
      </c>
      <c r="N20" s="2">
        <v>0.68</v>
      </c>
      <c r="P20" s="3" t="s">
        <v>990</v>
      </c>
      <c r="Q20" s="1">
        <v>24</v>
      </c>
      <c r="R20" s="2">
        <v>0.77</v>
      </c>
      <c r="T20" s="2">
        <v>0.03</v>
      </c>
      <c r="V20" s="3" t="s">
        <v>1</v>
      </c>
      <c r="X20" s="2">
        <v>0.99</v>
      </c>
      <c r="Z20" s="1">
        <v>96</v>
      </c>
      <c r="AA20" s="3" t="s">
        <v>991</v>
      </c>
      <c r="AB20" s="1">
        <v>3</v>
      </c>
      <c r="AC20" s="2">
        <v>0.37</v>
      </c>
      <c r="AE20" s="2">
        <v>0.49</v>
      </c>
      <c r="AG20" s="1">
        <v>8</v>
      </c>
      <c r="AH20" s="1">
        <v>36</v>
      </c>
      <c r="AI20" s="2">
        <v>0.44</v>
      </c>
    </row>
    <row r="21" spans="1:36" x14ac:dyDescent="0.25">
      <c r="A21" s="1">
        <v>104</v>
      </c>
      <c r="B21" s="1" t="s">
        <v>644</v>
      </c>
      <c r="D21" s="1" t="s">
        <v>94</v>
      </c>
      <c r="E21" s="1">
        <v>2</v>
      </c>
      <c r="F21" s="1">
        <v>0</v>
      </c>
      <c r="G21" s="1">
        <v>0</v>
      </c>
      <c r="H21" s="1">
        <v>49</v>
      </c>
      <c r="I21" s="1">
        <v>2.8</v>
      </c>
      <c r="J21" s="1">
        <v>106</v>
      </c>
      <c r="K21" s="2">
        <v>0.76</v>
      </c>
      <c r="M21" s="2">
        <v>0.62</v>
      </c>
      <c r="N21" s="2">
        <v>0.64</v>
      </c>
      <c r="P21" s="3" t="s">
        <v>992</v>
      </c>
      <c r="Q21" s="1">
        <v>67</v>
      </c>
      <c r="R21" s="2">
        <v>0.71</v>
      </c>
      <c r="T21" s="2">
        <v>0</v>
      </c>
      <c r="V21" s="3" t="s">
        <v>5</v>
      </c>
      <c r="X21" s="2">
        <v>0.84</v>
      </c>
      <c r="Z21" s="1">
        <v>165</v>
      </c>
      <c r="AA21" s="3" t="s">
        <v>324</v>
      </c>
      <c r="AB21" s="1">
        <v>3</v>
      </c>
      <c r="AC21" s="2">
        <v>0.22</v>
      </c>
      <c r="AE21" s="2">
        <v>0.77</v>
      </c>
      <c r="AG21" s="1">
        <v>91</v>
      </c>
      <c r="AH21" s="1">
        <v>136</v>
      </c>
      <c r="AI21" s="2">
        <v>0.26</v>
      </c>
    </row>
    <row r="22" spans="1:36" x14ac:dyDescent="0.25">
      <c r="A22" s="1">
        <v>66</v>
      </c>
      <c r="B22" s="1" t="s">
        <v>598</v>
      </c>
      <c r="D22" s="1" t="s">
        <v>53</v>
      </c>
      <c r="E22" s="1">
        <v>2</v>
      </c>
      <c r="F22" s="1">
        <v>0</v>
      </c>
      <c r="G22" s="1">
        <v>0</v>
      </c>
      <c r="H22" s="1">
        <v>60</v>
      </c>
      <c r="I22" s="1">
        <v>3.3</v>
      </c>
      <c r="J22" s="1">
        <v>80</v>
      </c>
      <c r="K22" s="2">
        <v>0.87</v>
      </c>
      <c r="M22" s="2">
        <v>0.72</v>
      </c>
      <c r="N22" s="2">
        <v>0.72</v>
      </c>
      <c r="P22" s="3" t="s">
        <v>58</v>
      </c>
      <c r="Q22" s="1">
        <v>95</v>
      </c>
      <c r="R22" s="2">
        <v>0.67</v>
      </c>
      <c r="T22" s="2">
        <v>0.05</v>
      </c>
      <c r="V22" s="3" t="s">
        <v>5</v>
      </c>
      <c r="X22" s="2">
        <v>0.9</v>
      </c>
      <c r="Z22" s="1">
        <v>79</v>
      </c>
      <c r="AA22" s="3" t="s">
        <v>521</v>
      </c>
      <c r="AB22" s="1">
        <v>9</v>
      </c>
      <c r="AC22" s="2">
        <v>0.42</v>
      </c>
      <c r="AD22" s="1">
        <v>5</v>
      </c>
      <c r="AE22" s="2">
        <v>0.45</v>
      </c>
      <c r="AG22" s="1">
        <v>61</v>
      </c>
      <c r="AH22" s="1">
        <v>67</v>
      </c>
      <c r="AI22" s="2">
        <v>0.36</v>
      </c>
    </row>
    <row r="23" spans="1:36" x14ac:dyDescent="0.25">
      <c r="A23" s="1">
        <v>1</v>
      </c>
      <c r="B23" s="1" t="s">
        <v>443</v>
      </c>
      <c r="D23" s="1" t="s">
        <v>53</v>
      </c>
      <c r="E23" s="1">
        <v>2</v>
      </c>
      <c r="F23" s="1">
        <v>0</v>
      </c>
      <c r="G23" s="1">
        <v>0</v>
      </c>
      <c r="H23" s="1">
        <v>100</v>
      </c>
      <c r="I23" s="1">
        <v>4.7</v>
      </c>
      <c r="J23" s="1">
        <v>2</v>
      </c>
      <c r="K23" s="2">
        <v>0.97</v>
      </c>
      <c r="M23" s="2">
        <v>0.94</v>
      </c>
      <c r="N23" s="2">
        <v>0.96</v>
      </c>
      <c r="P23" s="3" t="s">
        <v>992</v>
      </c>
      <c r="Q23" s="1">
        <v>3</v>
      </c>
      <c r="R23" s="2">
        <v>0.71</v>
      </c>
      <c r="T23" s="2">
        <v>0.04</v>
      </c>
      <c r="V23" s="3" t="s">
        <v>119</v>
      </c>
      <c r="X23" s="2">
        <v>0.94</v>
      </c>
      <c r="Z23" s="1">
        <v>5</v>
      </c>
      <c r="AA23" s="3" t="s">
        <v>993</v>
      </c>
      <c r="AC23" s="2">
        <v>0.85</v>
      </c>
      <c r="AD23" s="1">
        <v>5</v>
      </c>
      <c r="AE23" s="2">
        <v>0.19</v>
      </c>
      <c r="AG23" s="1">
        <v>3</v>
      </c>
      <c r="AH23" s="1">
        <v>4</v>
      </c>
      <c r="AI23" s="2">
        <v>0.6</v>
      </c>
    </row>
    <row r="24" spans="1:36" x14ac:dyDescent="0.25">
      <c r="A24" s="1">
        <v>2</v>
      </c>
      <c r="B24" s="1" t="s">
        <v>439</v>
      </c>
      <c r="D24" s="1" t="s">
        <v>53</v>
      </c>
      <c r="E24" s="1">
        <v>2</v>
      </c>
      <c r="F24" s="1">
        <v>0</v>
      </c>
      <c r="G24" s="1">
        <v>0</v>
      </c>
      <c r="H24" s="1">
        <v>99</v>
      </c>
      <c r="I24" s="1">
        <v>4.7</v>
      </c>
      <c r="J24" s="1">
        <v>1</v>
      </c>
      <c r="K24" s="2">
        <v>0.97</v>
      </c>
      <c r="M24" s="2">
        <v>0.95</v>
      </c>
      <c r="N24" s="2">
        <v>0.96</v>
      </c>
      <c r="P24" s="3" t="s">
        <v>974</v>
      </c>
      <c r="Q24" s="1">
        <v>5</v>
      </c>
      <c r="R24" s="2">
        <v>0.71</v>
      </c>
      <c r="T24" s="2">
        <v>0.04</v>
      </c>
      <c r="V24" s="3" t="s">
        <v>119</v>
      </c>
      <c r="X24" s="2">
        <v>0.95</v>
      </c>
      <c r="Z24" s="1">
        <v>2</v>
      </c>
      <c r="AA24" s="3" t="s">
        <v>994</v>
      </c>
      <c r="AC24" s="2">
        <v>0.87</v>
      </c>
      <c r="AE24" s="2">
        <v>0.21</v>
      </c>
      <c r="AG24" s="1">
        <v>8</v>
      </c>
      <c r="AH24" s="1">
        <v>2</v>
      </c>
      <c r="AI24" s="2">
        <v>0.62</v>
      </c>
    </row>
    <row r="25" spans="1:36" x14ac:dyDescent="0.25">
      <c r="A25" s="1">
        <v>3</v>
      </c>
      <c r="B25" s="1" t="s">
        <v>441</v>
      </c>
      <c r="D25" s="1" t="s">
        <v>9</v>
      </c>
      <c r="E25" s="1">
        <v>2</v>
      </c>
      <c r="F25" s="1">
        <v>0</v>
      </c>
      <c r="G25" s="1">
        <v>0</v>
      </c>
      <c r="H25" s="1">
        <v>97</v>
      </c>
      <c r="I25" s="1">
        <v>4.5999999999999996</v>
      </c>
      <c r="J25" s="1">
        <v>3</v>
      </c>
      <c r="K25" s="2">
        <v>0.96</v>
      </c>
      <c r="M25" s="2">
        <v>0.96</v>
      </c>
      <c r="N25" s="2">
        <v>0.91</v>
      </c>
      <c r="P25" s="3" t="s">
        <v>995</v>
      </c>
      <c r="Q25" s="1">
        <v>3</v>
      </c>
      <c r="R25" s="2">
        <v>0.74</v>
      </c>
      <c r="T25" s="2">
        <v>0.02</v>
      </c>
      <c r="V25" s="3" t="s">
        <v>119</v>
      </c>
      <c r="X25" s="2">
        <v>0.95</v>
      </c>
      <c r="Z25" s="1">
        <v>2</v>
      </c>
      <c r="AA25" s="3" t="s">
        <v>773</v>
      </c>
      <c r="AC25" s="2">
        <v>0.89</v>
      </c>
      <c r="AE25" s="2">
        <v>0.25</v>
      </c>
      <c r="AG25" s="1">
        <v>1</v>
      </c>
      <c r="AH25" s="1">
        <v>11</v>
      </c>
      <c r="AI25" s="2">
        <v>0.53</v>
      </c>
    </row>
    <row r="26" spans="1:36" x14ac:dyDescent="0.25">
      <c r="A26" s="1">
        <v>4</v>
      </c>
      <c r="B26" s="1" t="s">
        <v>444</v>
      </c>
      <c r="D26" s="1" t="s">
        <v>53</v>
      </c>
      <c r="E26" s="1">
        <v>2</v>
      </c>
      <c r="F26" s="1">
        <v>0</v>
      </c>
      <c r="G26" s="1">
        <v>0</v>
      </c>
      <c r="H26" s="1">
        <v>95</v>
      </c>
      <c r="I26" s="1">
        <v>4.5999999999999996</v>
      </c>
      <c r="J26" s="1">
        <v>5</v>
      </c>
      <c r="K26" s="2">
        <v>0.95</v>
      </c>
      <c r="M26" s="2">
        <v>0.87</v>
      </c>
      <c r="N26" s="2">
        <v>0.91</v>
      </c>
      <c r="P26" s="3" t="s">
        <v>996</v>
      </c>
      <c r="Q26" s="1">
        <v>9</v>
      </c>
      <c r="R26" s="2">
        <v>0.65</v>
      </c>
      <c r="T26" s="2">
        <v>0.01</v>
      </c>
      <c r="V26" s="3" t="s">
        <v>40</v>
      </c>
      <c r="X26" s="2">
        <v>0.86</v>
      </c>
      <c r="Z26" s="1">
        <v>12</v>
      </c>
      <c r="AA26" s="3" t="s">
        <v>447</v>
      </c>
      <c r="AC26" s="2">
        <v>0.75</v>
      </c>
      <c r="AE26" s="2">
        <v>0.37</v>
      </c>
      <c r="AG26" s="1">
        <v>2</v>
      </c>
      <c r="AH26" s="1">
        <v>12</v>
      </c>
      <c r="AI26" s="2">
        <v>0.52</v>
      </c>
    </row>
    <row r="27" spans="1:36" x14ac:dyDescent="0.25">
      <c r="A27" s="1">
        <v>5</v>
      </c>
      <c r="B27" s="1" t="s">
        <v>446</v>
      </c>
      <c r="D27" s="1" t="s">
        <v>65</v>
      </c>
      <c r="E27" s="1">
        <v>2</v>
      </c>
      <c r="F27" s="1">
        <v>0</v>
      </c>
      <c r="G27" s="1">
        <v>0</v>
      </c>
      <c r="H27" s="1">
        <v>92</v>
      </c>
      <c r="I27" s="1">
        <v>4.4000000000000004</v>
      </c>
      <c r="J27" s="1">
        <v>11</v>
      </c>
      <c r="K27" s="2">
        <v>0.97</v>
      </c>
      <c r="M27" s="2">
        <v>0.91</v>
      </c>
      <c r="N27" s="2">
        <v>0.9</v>
      </c>
      <c r="P27" s="3" t="s">
        <v>981</v>
      </c>
      <c r="Q27" s="1">
        <v>7</v>
      </c>
      <c r="R27" s="2">
        <v>0.66</v>
      </c>
      <c r="T27" s="2">
        <v>0.01</v>
      </c>
      <c r="V27" s="3" t="s">
        <v>40</v>
      </c>
      <c r="X27" s="2">
        <v>0.96</v>
      </c>
      <c r="Z27" s="1">
        <v>11</v>
      </c>
      <c r="AA27" s="3" t="s">
        <v>892</v>
      </c>
      <c r="AC27" s="2">
        <v>0.73</v>
      </c>
      <c r="AE27" s="2">
        <v>0.28999999999999998</v>
      </c>
      <c r="AG27" s="1">
        <v>20</v>
      </c>
      <c r="AH27" s="1">
        <v>1</v>
      </c>
      <c r="AI27" s="2">
        <v>0.67</v>
      </c>
    </row>
    <row r="28" spans="1:36" x14ac:dyDescent="0.25">
      <c r="A28" s="1">
        <v>6</v>
      </c>
      <c r="B28" s="1" t="s">
        <v>448</v>
      </c>
      <c r="D28" s="1" t="s">
        <v>18</v>
      </c>
      <c r="E28" s="1">
        <v>2</v>
      </c>
      <c r="F28" s="1">
        <v>0</v>
      </c>
      <c r="G28" s="1">
        <v>0</v>
      </c>
      <c r="H28" s="1">
        <v>91</v>
      </c>
      <c r="I28" s="1">
        <v>4.3</v>
      </c>
      <c r="J28" s="1">
        <v>11</v>
      </c>
      <c r="K28" s="2">
        <v>0.98</v>
      </c>
      <c r="M28" s="2">
        <v>0.96</v>
      </c>
      <c r="N28" s="2">
        <v>0.9</v>
      </c>
      <c r="P28" s="3" t="s">
        <v>990</v>
      </c>
      <c r="Q28" s="1">
        <v>18</v>
      </c>
      <c r="R28" s="2">
        <v>0.74</v>
      </c>
      <c r="T28" s="2">
        <v>0.01</v>
      </c>
      <c r="V28" s="3" t="s">
        <v>40</v>
      </c>
      <c r="X28" s="2">
        <v>0.89</v>
      </c>
      <c r="Z28" s="1">
        <v>2</v>
      </c>
      <c r="AA28" s="3" t="s">
        <v>997</v>
      </c>
      <c r="AC28" s="2">
        <v>0.86</v>
      </c>
      <c r="AE28" s="2">
        <v>0.2</v>
      </c>
      <c r="AG28" s="1">
        <v>4</v>
      </c>
      <c r="AH28" s="1">
        <v>17</v>
      </c>
      <c r="AI28" s="2">
        <v>0.5</v>
      </c>
    </row>
    <row r="29" spans="1:36" x14ac:dyDescent="0.25">
      <c r="A29" s="1">
        <v>8</v>
      </c>
      <c r="B29" s="1" t="s">
        <v>456</v>
      </c>
      <c r="D29" s="1" t="s">
        <v>9</v>
      </c>
      <c r="E29" s="1">
        <v>2</v>
      </c>
      <c r="F29" s="1">
        <v>0</v>
      </c>
      <c r="G29" s="1">
        <v>0</v>
      </c>
      <c r="H29" s="1">
        <v>89</v>
      </c>
      <c r="I29" s="1">
        <v>4.2</v>
      </c>
      <c r="J29" s="1">
        <v>3</v>
      </c>
      <c r="K29" s="2">
        <v>0.96</v>
      </c>
      <c r="M29" s="2">
        <v>0.92</v>
      </c>
      <c r="N29" s="2">
        <v>0.9</v>
      </c>
      <c r="P29" s="3" t="s">
        <v>977</v>
      </c>
      <c r="Q29" s="1">
        <v>21</v>
      </c>
      <c r="R29" s="2">
        <v>0.72</v>
      </c>
      <c r="T29" s="2">
        <v>0.02</v>
      </c>
      <c r="V29" s="3" t="s">
        <v>119</v>
      </c>
      <c r="X29" s="2">
        <v>0.98</v>
      </c>
      <c r="Z29" s="1">
        <v>10</v>
      </c>
      <c r="AA29" s="3" t="s">
        <v>447</v>
      </c>
      <c r="AC29" s="2">
        <v>0.82</v>
      </c>
      <c r="AE29" s="2">
        <v>0.28999999999999998</v>
      </c>
      <c r="AG29" s="1">
        <v>17</v>
      </c>
      <c r="AH29" s="1">
        <v>12</v>
      </c>
      <c r="AI29" s="2">
        <v>0.52</v>
      </c>
    </row>
    <row r="30" spans="1:36" x14ac:dyDescent="0.25">
      <c r="A30" s="1">
        <v>8</v>
      </c>
      <c r="B30" s="1" t="s">
        <v>452</v>
      </c>
      <c r="D30" s="1" t="s">
        <v>105</v>
      </c>
      <c r="E30" s="1">
        <v>2</v>
      </c>
      <c r="F30" s="1">
        <v>0</v>
      </c>
      <c r="G30" s="1">
        <v>0</v>
      </c>
      <c r="H30" s="1">
        <v>89</v>
      </c>
      <c r="I30" s="1">
        <v>4.3</v>
      </c>
      <c r="J30" s="1">
        <v>7</v>
      </c>
      <c r="K30" s="2">
        <v>0.96</v>
      </c>
      <c r="M30" s="2">
        <v>0.93</v>
      </c>
      <c r="N30" s="2">
        <v>0.9</v>
      </c>
      <c r="P30" s="3" t="s">
        <v>980</v>
      </c>
      <c r="Q30" s="1">
        <v>28</v>
      </c>
      <c r="R30" s="2">
        <v>0.68</v>
      </c>
      <c r="T30" s="2">
        <v>0.05</v>
      </c>
      <c r="V30" s="3" t="s">
        <v>5</v>
      </c>
      <c r="X30" s="2">
        <v>0.98</v>
      </c>
      <c r="Z30" s="1">
        <v>8</v>
      </c>
      <c r="AA30" s="3" t="s">
        <v>998</v>
      </c>
      <c r="AC30" s="2">
        <v>0.77</v>
      </c>
      <c r="AE30" s="2">
        <v>0.26</v>
      </c>
      <c r="AG30" s="1">
        <v>6</v>
      </c>
      <c r="AH30" s="1">
        <v>23</v>
      </c>
      <c r="AI30" s="2">
        <v>0.47</v>
      </c>
    </row>
    <row r="31" spans="1:36" x14ac:dyDescent="0.25">
      <c r="A31" s="1">
        <v>10</v>
      </c>
      <c r="B31" s="1" t="s">
        <v>461</v>
      </c>
      <c r="D31" s="1" t="s">
        <v>18</v>
      </c>
      <c r="E31" s="1">
        <v>2</v>
      </c>
      <c r="F31" s="1">
        <v>0</v>
      </c>
      <c r="G31" s="1">
        <v>0</v>
      </c>
      <c r="H31" s="1">
        <v>88</v>
      </c>
      <c r="I31" s="1">
        <v>4</v>
      </c>
      <c r="J31" s="1">
        <v>17</v>
      </c>
      <c r="K31" s="2">
        <v>0.95</v>
      </c>
      <c r="M31" s="2">
        <v>0.91</v>
      </c>
      <c r="N31" s="2">
        <v>0.91</v>
      </c>
      <c r="P31" s="3" t="s">
        <v>58</v>
      </c>
      <c r="Q31" s="1">
        <v>2</v>
      </c>
      <c r="R31" s="2">
        <v>0.86</v>
      </c>
      <c r="T31" s="4">
        <v>4.0000000000000001E-3</v>
      </c>
      <c r="V31" s="3" t="s">
        <v>1</v>
      </c>
      <c r="X31" s="2">
        <v>0.97</v>
      </c>
      <c r="Z31" s="1">
        <v>6</v>
      </c>
      <c r="AA31" s="3" t="s">
        <v>84</v>
      </c>
      <c r="AC31" s="2">
        <v>0.83</v>
      </c>
      <c r="AD31" s="1">
        <v>5</v>
      </c>
      <c r="AE31" s="2">
        <v>0.22</v>
      </c>
      <c r="AG31" s="1">
        <v>15</v>
      </c>
      <c r="AH31" s="1">
        <v>20</v>
      </c>
      <c r="AI31" s="2">
        <v>0.5</v>
      </c>
    </row>
    <row r="32" spans="1:36" x14ac:dyDescent="0.25">
      <c r="A32" s="1">
        <v>10</v>
      </c>
      <c r="B32" s="1" t="s">
        <v>454</v>
      </c>
      <c r="D32" s="1" t="s">
        <v>102</v>
      </c>
      <c r="E32" s="1">
        <v>2</v>
      </c>
      <c r="F32" s="1">
        <v>0</v>
      </c>
      <c r="G32" s="1">
        <v>0</v>
      </c>
      <c r="H32" s="1">
        <v>88</v>
      </c>
      <c r="I32" s="1">
        <v>4.0999999999999996</v>
      </c>
      <c r="J32" s="1">
        <v>7</v>
      </c>
      <c r="K32" s="2">
        <v>0.96</v>
      </c>
      <c r="M32" s="2">
        <v>0.87</v>
      </c>
      <c r="N32" s="2">
        <v>0.92</v>
      </c>
      <c r="P32" s="3" t="s">
        <v>999</v>
      </c>
      <c r="Q32" s="1">
        <v>11</v>
      </c>
      <c r="R32" s="2">
        <v>0.67</v>
      </c>
      <c r="T32" s="2">
        <v>0</v>
      </c>
      <c r="V32" s="3" t="s">
        <v>5</v>
      </c>
      <c r="X32" s="2">
        <v>0.98</v>
      </c>
      <c r="Z32" s="1">
        <v>13</v>
      </c>
      <c r="AA32" s="3" t="s">
        <v>114</v>
      </c>
      <c r="AC32" s="2">
        <v>0.71</v>
      </c>
      <c r="AE32" s="2">
        <v>0.27</v>
      </c>
      <c r="AG32" s="1">
        <v>24</v>
      </c>
      <c r="AH32" s="1">
        <v>6</v>
      </c>
      <c r="AI32" s="2">
        <v>0.56999999999999995</v>
      </c>
    </row>
    <row r="33" spans="1:35" x14ac:dyDescent="0.25">
      <c r="A33" s="1">
        <v>12</v>
      </c>
      <c r="B33" s="1" t="s">
        <v>458</v>
      </c>
      <c r="D33" s="1" t="s">
        <v>70</v>
      </c>
      <c r="E33" s="1">
        <v>2</v>
      </c>
      <c r="F33" s="1">
        <v>0</v>
      </c>
      <c r="G33" s="1">
        <v>0</v>
      </c>
      <c r="H33" s="1">
        <v>87</v>
      </c>
      <c r="I33" s="1">
        <v>4.3</v>
      </c>
      <c r="J33" s="1">
        <v>7</v>
      </c>
      <c r="K33" s="2">
        <v>0.95</v>
      </c>
      <c r="M33" s="2">
        <v>0.85</v>
      </c>
      <c r="N33" s="2">
        <v>0.92</v>
      </c>
      <c r="P33" s="3" t="s">
        <v>975</v>
      </c>
      <c r="Q33" s="1">
        <v>54</v>
      </c>
      <c r="R33" s="2">
        <v>0.62</v>
      </c>
      <c r="T33" s="2">
        <v>0.05</v>
      </c>
      <c r="V33" s="3" t="s">
        <v>40</v>
      </c>
      <c r="X33" s="2">
        <v>0.96</v>
      </c>
      <c r="Z33" s="1">
        <v>13</v>
      </c>
      <c r="AA33" s="3" t="s">
        <v>84</v>
      </c>
      <c r="AC33" s="2">
        <v>0.66</v>
      </c>
      <c r="AD33" s="1">
        <v>5</v>
      </c>
      <c r="AE33" s="2">
        <v>0.28000000000000003</v>
      </c>
      <c r="AG33" s="1">
        <v>17</v>
      </c>
      <c r="AH33" s="1">
        <v>17</v>
      </c>
      <c r="AI33" s="2">
        <v>0.5</v>
      </c>
    </row>
    <row r="34" spans="1:35" x14ac:dyDescent="0.25">
      <c r="A34" s="1">
        <v>13</v>
      </c>
      <c r="B34" s="1" t="s">
        <v>467</v>
      </c>
      <c r="D34" s="1" t="s">
        <v>26</v>
      </c>
      <c r="E34" s="1">
        <v>2</v>
      </c>
      <c r="F34" s="1">
        <v>0</v>
      </c>
      <c r="G34" s="1">
        <v>0</v>
      </c>
      <c r="H34" s="1">
        <v>86</v>
      </c>
      <c r="I34" s="1">
        <v>4.0999999999999996</v>
      </c>
      <c r="J34" s="1">
        <v>15</v>
      </c>
      <c r="K34" s="2">
        <v>0.95</v>
      </c>
      <c r="M34" s="2">
        <v>0.86</v>
      </c>
      <c r="N34" s="2">
        <v>0.87</v>
      </c>
      <c r="P34" s="3" t="s">
        <v>974</v>
      </c>
      <c r="Q34" s="1">
        <v>13</v>
      </c>
      <c r="R34" s="2">
        <v>0.71</v>
      </c>
      <c r="T34" s="2">
        <v>0.01</v>
      </c>
      <c r="V34" s="3" t="s">
        <v>40</v>
      </c>
      <c r="X34" s="2">
        <v>0.94</v>
      </c>
      <c r="Z34" s="1">
        <v>17</v>
      </c>
      <c r="AA34" s="3" t="s">
        <v>1000</v>
      </c>
      <c r="AC34" s="2">
        <v>0.68</v>
      </c>
      <c r="AE34" s="2">
        <v>0.28999999999999998</v>
      </c>
      <c r="AG34" s="1">
        <v>15</v>
      </c>
      <c r="AH34" s="1">
        <v>49</v>
      </c>
      <c r="AI34" s="2">
        <v>0.4</v>
      </c>
    </row>
    <row r="35" spans="1:35" x14ac:dyDescent="0.25">
      <c r="A35" s="1">
        <v>14</v>
      </c>
      <c r="B35" s="1" t="s">
        <v>469</v>
      </c>
      <c r="D35" s="1" t="s">
        <v>94</v>
      </c>
      <c r="E35" s="1">
        <v>2</v>
      </c>
      <c r="F35" s="1">
        <v>0</v>
      </c>
      <c r="G35" s="1">
        <v>0</v>
      </c>
      <c r="H35" s="1">
        <v>85</v>
      </c>
      <c r="I35" s="1">
        <v>3.8</v>
      </c>
      <c r="J35" s="1">
        <v>13</v>
      </c>
      <c r="K35" s="2">
        <v>0.95</v>
      </c>
      <c r="M35" s="2">
        <v>0.89</v>
      </c>
      <c r="N35" s="2">
        <v>0.9</v>
      </c>
      <c r="P35" s="3" t="s">
        <v>974</v>
      </c>
      <c r="Q35" s="1">
        <v>7</v>
      </c>
      <c r="R35" s="2">
        <v>0.66</v>
      </c>
      <c r="T35" s="2">
        <v>0.01</v>
      </c>
      <c r="V35" s="3" t="s">
        <v>1</v>
      </c>
      <c r="X35" s="2">
        <v>1</v>
      </c>
      <c r="Z35" s="1">
        <v>7</v>
      </c>
      <c r="AA35" s="3" t="s">
        <v>1001</v>
      </c>
      <c r="AC35" s="2">
        <v>0.86</v>
      </c>
      <c r="AE35" s="2">
        <v>0.3</v>
      </c>
      <c r="AG35" s="1">
        <v>31</v>
      </c>
      <c r="AH35" s="1">
        <v>14</v>
      </c>
      <c r="AI35" s="2">
        <v>0.51</v>
      </c>
    </row>
    <row r="36" spans="1:35" x14ac:dyDescent="0.25">
      <c r="A36" s="1">
        <v>15</v>
      </c>
      <c r="B36" s="1" t="s">
        <v>472</v>
      </c>
      <c r="D36" s="1" t="s">
        <v>26</v>
      </c>
      <c r="E36" s="1">
        <v>2</v>
      </c>
      <c r="F36" s="1">
        <v>0</v>
      </c>
      <c r="G36" s="1">
        <v>0</v>
      </c>
      <c r="H36" s="1">
        <v>84</v>
      </c>
      <c r="I36" s="1">
        <v>4</v>
      </c>
      <c r="J36" s="1">
        <v>13</v>
      </c>
      <c r="K36" s="2">
        <v>0.94</v>
      </c>
      <c r="M36" s="2">
        <v>0.82</v>
      </c>
      <c r="N36" s="2">
        <v>0.89</v>
      </c>
      <c r="P36" s="3" t="s">
        <v>975</v>
      </c>
      <c r="Q36" s="1">
        <v>22</v>
      </c>
      <c r="R36" s="2">
        <v>0.63</v>
      </c>
      <c r="T36" s="2">
        <v>0.02</v>
      </c>
      <c r="V36" s="3" t="s">
        <v>1</v>
      </c>
      <c r="X36" s="2">
        <v>0.94</v>
      </c>
      <c r="Z36" s="1">
        <v>13</v>
      </c>
      <c r="AA36" s="3" t="s">
        <v>88</v>
      </c>
      <c r="AC36" s="2">
        <v>0.73</v>
      </c>
      <c r="AD36" s="1">
        <v>5</v>
      </c>
      <c r="AE36" s="2">
        <v>0.33</v>
      </c>
      <c r="AG36" s="1">
        <v>31</v>
      </c>
      <c r="AH36" s="1">
        <v>17</v>
      </c>
      <c r="AI36" s="2">
        <v>0.5</v>
      </c>
    </row>
    <row r="37" spans="1:35" x14ac:dyDescent="0.25">
      <c r="A37" s="1">
        <v>15</v>
      </c>
      <c r="B37" s="1" t="s">
        <v>460</v>
      </c>
      <c r="D37" s="1" t="s">
        <v>99</v>
      </c>
      <c r="E37" s="1">
        <v>2</v>
      </c>
      <c r="F37" s="1">
        <v>0</v>
      </c>
      <c r="G37" s="1">
        <v>0</v>
      </c>
      <c r="H37" s="1">
        <v>84</v>
      </c>
      <c r="I37" s="1">
        <v>4.2</v>
      </c>
      <c r="J37" s="1">
        <v>24</v>
      </c>
      <c r="K37" s="2">
        <v>0.92</v>
      </c>
      <c r="M37" s="2">
        <v>0.89</v>
      </c>
      <c r="N37" s="2">
        <v>0.88</v>
      </c>
      <c r="P37" s="3" t="s">
        <v>981</v>
      </c>
      <c r="Q37" s="1">
        <v>18</v>
      </c>
      <c r="R37" s="2">
        <v>0.63</v>
      </c>
      <c r="T37" s="2">
        <v>0</v>
      </c>
      <c r="V37" s="3" t="s">
        <v>40</v>
      </c>
      <c r="X37" s="2">
        <v>0.92</v>
      </c>
      <c r="Z37" s="1">
        <v>18</v>
      </c>
      <c r="AA37" s="3" t="s">
        <v>1002</v>
      </c>
      <c r="AC37" s="2">
        <v>0.67</v>
      </c>
      <c r="AE37" s="2">
        <v>0.51</v>
      </c>
      <c r="AG37" s="1">
        <v>20</v>
      </c>
      <c r="AH37" s="1">
        <v>36</v>
      </c>
      <c r="AI37" s="2">
        <v>0.44</v>
      </c>
    </row>
    <row r="38" spans="1:35" x14ac:dyDescent="0.25">
      <c r="A38" s="1">
        <v>18</v>
      </c>
      <c r="B38" s="1" t="s">
        <v>465</v>
      </c>
      <c r="D38" s="1" t="s">
        <v>18</v>
      </c>
      <c r="E38" s="1">
        <v>2</v>
      </c>
      <c r="F38" s="1">
        <v>0</v>
      </c>
      <c r="G38" s="1">
        <v>0</v>
      </c>
      <c r="H38" s="1">
        <v>83</v>
      </c>
      <c r="I38" s="1">
        <v>4.0999999999999996</v>
      </c>
      <c r="J38" s="1">
        <v>30</v>
      </c>
      <c r="K38" s="2">
        <v>0.96</v>
      </c>
      <c r="M38" s="2">
        <v>0.99</v>
      </c>
      <c r="N38" s="2">
        <v>0.83</v>
      </c>
      <c r="P38" s="3" t="s">
        <v>1003</v>
      </c>
      <c r="Q38" s="1">
        <v>31</v>
      </c>
      <c r="R38" s="2">
        <v>0.67</v>
      </c>
      <c r="T38" s="2">
        <v>0.05</v>
      </c>
      <c r="V38" s="3" t="s">
        <v>40</v>
      </c>
      <c r="X38" s="2">
        <v>0.97</v>
      </c>
      <c r="Z38" s="1">
        <v>1</v>
      </c>
      <c r="AA38" s="3" t="s">
        <v>1004</v>
      </c>
      <c r="AC38" s="2">
        <v>0.93</v>
      </c>
      <c r="AE38" s="2">
        <v>0.38</v>
      </c>
      <c r="AG38" s="1">
        <v>12</v>
      </c>
      <c r="AH38" s="1">
        <v>47</v>
      </c>
      <c r="AI38" s="2">
        <v>0.41</v>
      </c>
    </row>
    <row r="39" spans="1:35" x14ac:dyDescent="0.25">
      <c r="A39" s="1">
        <v>19</v>
      </c>
      <c r="B39" s="1" t="s">
        <v>463</v>
      </c>
      <c r="D39" s="1" t="s">
        <v>53</v>
      </c>
      <c r="E39" s="1">
        <v>2</v>
      </c>
      <c r="F39" s="1">
        <v>0</v>
      </c>
      <c r="G39" s="1">
        <v>0</v>
      </c>
      <c r="H39" s="1">
        <v>82</v>
      </c>
      <c r="I39" s="1">
        <v>4.3</v>
      </c>
      <c r="J39" s="1">
        <v>30</v>
      </c>
      <c r="K39" s="2">
        <v>0.91</v>
      </c>
      <c r="M39" s="2">
        <v>0.85</v>
      </c>
      <c r="N39" s="2">
        <v>0.84</v>
      </c>
      <c r="P39" s="3" t="s">
        <v>981</v>
      </c>
      <c r="Q39" s="1">
        <v>34</v>
      </c>
      <c r="R39" s="2">
        <v>0.68</v>
      </c>
      <c r="T39" s="2">
        <v>0.05</v>
      </c>
      <c r="V39" s="3" t="s">
        <v>40</v>
      </c>
      <c r="X39" s="2">
        <v>0.97</v>
      </c>
      <c r="Z39" s="1">
        <v>38</v>
      </c>
      <c r="AA39" s="3" t="s">
        <v>464</v>
      </c>
      <c r="AC39" s="2">
        <v>0.59</v>
      </c>
      <c r="AE39" s="2">
        <v>0.56999999999999995</v>
      </c>
      <c r="AG39" s="1">
        <v>11</v>
      </c>
      <c r="AH39" s="1">
        <v>47</v>
      </c>
      <c r="AI39" s="2">
        <v>0.41</v>
      </c>
    </row>
    <row r="40" spans="1:35" x14ac:dyDescent="0.25">
      <c r="A40" s="1">
        <v>20</v>
      </c>
      <c r="B40" s="1" t="s">
        <v>471</v>
      </c>
      <c r="D40" s="1" t="s">
        <v>77</v>
      </c>
      <c r="E40" s="1">
        <v>2</v>
      </c>
      <c r="F40" s="1">
        <v>0</v>
      </c>
      <c r="G40" s="1">
        <v>0</v>
      </c>
      <c r="H40" s="1">
        <v>81</v>
      </c>
      <c r="I40" s="1">
        <v>4</v>
      </c>
      <c r="J40" s="1">
        <v>17</v>
      </c>
      <c r="K40" s="2">
        <v>0.93</v>
      </c>
      <c r="M40" s="2">
        <v>0.86</v>
      </c>
      <c r="N40" s="2">
        <v>0.88</v>
      </c>
      <c r="P40" s="3" t="s">
        <v>992</v>
      </c>
      <c r="Q40" s="1">
        <v>49</v>
      </c>
      <c r="R40" s="2">
        <v>0.62</v>
      </c>
      <c r="T40" s="2">
        <v>0.04</v>
      </c>
      <c r="V40" s="3" t="s">
        <v>1</v>
      </c>
      <c r="X40" s="2">
        <v>0.88</v>
      </c>
      <c r="Z40" s="1">
        <v>18</v>
      </c>
      <c r="AA40" s="3" t="s">
        <v>468</v>
      </c>
      <c r="AC40" s="2">
        <v>0.66</v>
      </c>
      <c r="AE40" s="2">
        <v>0.37</v>
      </c>
      <c r="AG40" s="1">
        <v>26</v>
      </c>
      <c r="AH40" s="1">
        <v>20</v>
      </c>
      <c r="AI40" s="2">
        <v>0.5</v>
      </c>
    </row>
    <row r="41" spans="1:35" x14ac:dyDescent="0.25">
      <c r="A41" s="1">
        <v>21</v>
      </c>
      <c r="B41" s="1" t="s">
        <v>476</v>
      </c>
      <c r="D41" s="1" t="s">
        <v>9</v>
      </c>
      <c r="E41" s="1">
        <v>2</v>
      </c>
      <c r="F41" s="1">
        <v>0</v>
      </c>
      <c r="G41" s="1">
        <v>0</v>
      </c>
      <c r="H41" s="1">
        <v>80</v>
      </c>
      <c r="I41" s="1">
        <v>4.0999999999999996</v>
      </c>
      <c r="J41" s="1">
        <v>33</v>
      </c>
      <c r="K41" s="2">
        <v>0.92</v>
      </c>
      <c r="M41" s="2">
        <v>0.85</v>
      </c>
      <c r="N41" s="2">
        <v>0.83</v>
      </c>
      <c r="P41" s="3" t="s">
        <v>977</v>
      </c>
      <c r="Q41" s="1">
        <v>45</v>
      </c>
      <c r="R41" s="2">
        <v>0.69</v>
      </c>
      <c r="T41" s="2">
        <v>0.04</v>
      </c>
      <c r="V41" s="3" t="s">
        <v>119</v>
      </c>
      <c r="X41" s="2">
        <v>0.93</v>
      </c>
      <c r="Z41" s="1">
        <v>25</v>
      </c>
      <c r="AA41" s="3" t="s">
        <v>599</v>
      </c>
      <c r="AC41" s="2">
        <v>0.66</v>
      </c>
      <c r="AD41" s="1">
        <v>5</v>
      </c>
      <c r="AE41" s="2">
        <v>0.47</v>
      </c>
      <c r="AG41" s="1">
        <v>19</v>
      </c>
      <c r="AH41" s="1">
        <v>36</v>
      </c>
      <c r="AI41" s="2">
        <v>0.44</v>
      </c>
    </row>
    <row r="42" spans="1:35" x14ac:dyDescent="0.25">
      <c r="A42" s="1">
        <v>23</v>
      </c>
      <c r="B42" s="1" t="s">
        <v>481</v>
      </c>
      <c r="D42" s="1" t="s">
        <v>50</v>
      </c>
      <c r="E42" s="1">
        <v>2</v>
      </c>
      <c r="F42" s="1">
        <v>0</v>
      </c>
      <c r="G42" s="1">
        <v>0</v>
      </c>
      <c r="H42" s="1">
        <v>79</v>
      </c>
      <c r="I42" s="1">
        <v>4.0999999999999996</v>
      </c>
      <c r="J42" s="1">
        <v>43</v>
      </c>
      <c r="K42" s="2">
        <v>0.91</v>
      </c>
      <c r="M42" s="2">
        <v>0.84</v>
      </c>
      <c r="N42" s="2">
        <v>0.79</v>
      </c>
      <c r="P42" s="3" t="s">
        <v>995</v>
      </c>
      <c r="Q42" s="1">
        <v>28</v>
      </c>
      <c r="R42" s="2">
        <v>0.69</v>
      </c>
      <c r="T42" s="2">
        <v>0.03</v>
      </c>
      <c r="V42" s="3" t="s">
        <v>1</v>
      </c>
      <c r="X42" s="2">
        <v>0.95</v>
      </c>
      <c r="Z42" s="1">
        <v>18</v>
      </c>
      <c r="AA42" s="3" t="s">
        <v>445</v>
      </c>
      <c r="AC42" s="2">
        <v>0.68</v>
      </c>
      <c r="AD42" s="1">
        <v>5</v>
      </c>
      <c r="AE42" s="2">
        <v>0.37</v>
      </c>
      <c r="AG42" s="1">
        <v>31</v>
      </c>
      <c r="AH42" s="1">
        <v>57</v>
      </c>
      <c r="AI42" s="2">
        <v>0.37</v>
      </c>
    </row>
    <row r="43" spans="1:35" x14ac:dyDescent="0.25">
      <c r="A43" s="1">
        <v>25</v>
      </c>
      <c r="B43" s="1" t="s">
        <v>486</v>
      </c>
      <c r="D43" s="1" t="s">
        <v>65</v>
      </c>
      <c r="E43" s="1">
        <v>2</v>
      </c>
      <c r="F43" s="1">
        <v>0</v>
      </c>
      <c r="G43" s="1">
        <v>0</v>
      </c>
      <c r="H43" s="1">
        <v>77</v>
      </c>
      <c r="I43" s="1">
        <v>4</v>
      </c>
      <c r="J43" s="1">
        <v>36</v>
      </c>
      <c r="K43" s="2">
        <v>0.92</v>
      </c>
      <c r="M43" s="2">
        <v>0.87</v>
      </c>
      <c r="N43" s="2">
        <v>0.81</v>
      </c>
      <c r="P43" s="3" t="s">
        <v>990</v>
      </c>
      <c r="Q43" s="1">
        <v>49</v>
      </c>
      <c r="R43" s="2">
        <v>0.68</v>
      </c>
      <c r="T43" s="2">
        <v>0.02</v>
      </c>
      <c r="V43" s="3" t="s">
        <v>5</v>
      </c>
      <c r="X43" s="2">
        <v>0.88</v>
      </c>
      <c r="Z43" s="1">
        <v>18</v>
      </c>
      <c r="AA43" s="3" t="s">
        <v>96</v>
      </c>
      <c r="AC43" s="2">
        <v>0.7</v>
      </c>
      <c r="AE43" s="2">
        <v>0.39</v>
      </c>
      <c r="AG43" s="1">
        <v>40</v>
      </c>
      <c r="AH43" s="1">
        <v>43</v>
      </c>
      <c r="AI43" s="2">
        <v>0.42</v>
      </c>
    </row>
    <row r="44" spans="1:35" x14ac:dyDescent="0.25">
      <c r="A44" s="1">
        <v>25</v>
      </c>
      <c r="B44" s="1" t="s">
        <v>482</v>
      </c>
      <c r="D44" s="1" t="s">
        <v>70</v>
      </c>
      <c r="E44" s="1">
        <v>2</v>
      </c>
      <c r="F44" s="1">
        <v>0</v>
      </c>
      <c r="G44" s="1">
        <v>0</v>
      </c>
      <c r="H44" s="1">
        <v>77</v>
      </c>
      <c r="I44" s="1">
        <v>3.7</v>
      </c>
      <c r="J44" s="1">
        <v>24</v>
      </c>
      <c r="K44" s="2">
        <v>0.92</v>
      </c>
      <c r="M44" s="2">
        <v>0.77</v>
      </c>
      <c r="N44" s="2">
        <v>0.88</v>
      </c>
      <c r="P44" s="3" t="s">
        <v>1005</v>
      </c>
      <c r="Q44" s="1">
        <v>58</v>
      </c>
      <c r="R44" s="2">
        <v>0.65</v>
      </c>
      <c r="T44" s="2">
        <v>0.04</v>
      </c>
      <c r="V44" s="3" t="s">
        <v>1</v>
      </c>
      <c r="X44" s="2">
        <v>0.91</v>
      </c>
      <c r="Z44" s="1">
        <v>38</v>
      </c>
      <c r="AA44" s="3" t="s">
        <v>332</v>
      </c>
      <c r="AC44" s="2">
        <v>0.51</v>
      </c>
      <c r="AD44" s="1">
        <v>5</v>
      </c>
      <c r="AE44" s="2">
        <v>0.4</v>
      </c>
      <c r="AG44" s="1">
        <v>12</v>
      </c>
      <c r="AH44" s="1">
        <v>23</v>
      </c>
      <c r="AI44" s="2">
        <v>0.48</v>
      </c>
    </row>
    <row r="45" spans="1:35" x14ac:dyDescent="0.25">
      <c r="A45" s="1">
        <v>27</v>
      </c>
      <c r="B45" s="1" t="s">
        <v>487</v>
      </c>
      <c r="D45" s="1" t="s">
        <v>26</v>
      </c>
      <c r="E45" s="1">
        <v>2</v>
      </c>
      <c r="F45" s="1">
        <v>0</v>
      </c>
      <c r="G45" s="1">
        <v>0</v>
      </c>
      <c r="H45" s="1">
        <v>75</v>
      </c>
      <c r="I45" s="1">
        <v>3.9</v>
      </c>
      <c r="J45" s="1">
        <v>20</v>
      </c>
      <c r="K45" s="2">
        <v>0.94</v>
      </c>
      <c r="M45" s="2">
        <v>0.86</v>
      </c>
      <c r="N45" s="2">
        <v>0.89</v>
      </c>
      <c r="P45" s="3" t="s">
        <v>1006</v>
      </c>
      <c r="Q45" s="1">
        <v>101</v>
      </c>
      <c r="R45" s="2">
        <v>0.69</v>
      </c>
      <c r="T45" s="2">
        <v>0.09</v>
      </c>
      <c r="V45" s="3" t="s">
        <v>1</v>
      </c>
      <c r="X45" s="2">
        <v>0.83</v>
      </c>
      <c r="Z45" s="1">
        <v>13</v>
      </c>
      <c r="AA45" s="3" t="s">
        <v>88</v>
      </c>
      <c r="AC45" s="2">
        <v>0.72</v>
      </c>
      <c r="AD45" s="1">
        <v>5</v>
      </c>
      <c r="AE45" s="2">
        <v>0.27</v>
      </c>
      <c r="AG45" s="1">
        <v>49</v>
      </c>
      <c r="AH45" s="1">
        <v>75</v>
      </c>
      <c r="AI45" s="2">
        <v>0.35</v>
      </c>
    </row>
    <row r="46" spans="1:35" x14ac:dyDescent="0.25">
      <c r="A46" s="1">
        <v>27</v>
      </c>
      <c r="B46" s="1" t="s">
        <v>488</v>
      </c>
      <c r="D46" s="1" t="s">
        <v>9</v>
      </c>
      <c r="E46" s="1">
        <v>2</v>
      </c>
      <c r="F46" s="1">
        <v>0</v>
      </c>
      <c r="G46" s="1">
        <v>0</v>
      </c>
      <c r="H46" s="1">
        <v>75</v>
      </c>
      <c r="I46" s="1">
        <v>3.8</v>
      </c>
      <c r="J46" s="1">
        <v>15</v>
      </c>
      <c r="K46" s="2">
        <v>0.95</v>
      </c>
      <c r="M46" s="2">
        <v>0.79</v>
      </c>
      <c r="N46" s="2">
        <v>0.89</v>
      </c>
      <c r="P46" s="3" t="s">
        <v>982</v>
      </c>
      <c r="Q46" s="1">
        <v>74</v>
      </c>
      <c r="R46" s="2">
        <v>0.54</v>
      </c>
      <c r="T46" s="2">
        <v>0.03</v>
      </c>
      <c r="V46" s="3" t="s">
        <v>5</v>
      </c>
      <c r="X46" s="2">
        <v>0.98</v>
      </c>
      <c r="Z46" s="1">
        <v>24</v>
      </c>
      <c r="AA46" s="3" t="s">
        <v>1007</v>
      </c>
      <c r="AC46" s="2">
        <v>0.64</v>
      </c>
      <c r="AE46" s="2">
        <v>0.36</v>
      </c>
      <c r="AG46" s="1">
        <v>55</v>
      </c>
      <c r="AH46" s="1">
        <v>95</v>
      </c>
      <c r="AI46" s="2">
        <v>0.33</v>
      </c>
    </row>
    <row r="47" spans="1:35" x14ac:dyDescent="0.25">
      <c r="A47" s="1">
        <v>27</v>
      </c>
      <c r="B47" s="1" t="s">
        <v>489</v>
      </c>
      <c r="E47" s="1">
        <v>2</v>
      </c>
      <c r="F47" s="1">
        <v>0</v>
      </c>
      <c r="G47" s="1">
        <v>0</v>
      </c>
      <c r="H47" s="1">
        <v>75</v>
      </c>
      <c r="I47" s="1">
        <v>3.7</v>
      </c>
      <c r="J47" s="1">
        <v>39</v>
      </c>
      <c r="K47" s="2">
        <v>0.91</v>
      </c>
      <c r="M47" s="2">
        <v>0.81</v>
      </c>
      <c r="N47" s="2">
        <v>0.84</v>
      </c>
      <c r="P47" s="3" t="s">
        <v>1006</v>
      </c>
      <c r="Q47" s="1">
        <v>11</v>
      </c>
      <c r="R47" s="2">
        <v>0.73</v>
      </c>
      <c r="T47" s="2">
        <v>0</v>
      </c>
      <c r="V47" s="3" t="s">
        <v>1</v>
      </c>
      <c r="X47" s="2">
        <v>0.93</v>
      </c>
      <c r="Z47" s="1">
        <v>45</v>
      </c>
      <c r="AA47" s="3" t="s">
        <v>477</v>
      </c>
      <c r="AC47" s="2">
        <v>0.52</v>
      </c>
      <c r="AE47" s="2">
        <v>0.44</v>
      </c>
      <c r="AG47" s="1">
        <v>31</v>
      </c>
      <c r="AH47" s="1">
        <v>75</v>
      </c>
      <c r="AI47" s="2">
        <v>0.35</v>
      </c>
    </row>
    <row r="48" spans="1:35" x14ac:dyDescent="0.25">
      <c r="A48" s="1">
        <v>27</v>
      </c>
      <c r="B48" s="1" t="s">
        <v>494</v>
      </c>
      <c r="D48" s="1" t="s">
        <v>9</v>
      </c>
      <c r="E48" s="1">
        <v>2</v>
      </c>
      <c r="F48" s="1">
        <v>0</v>
      </c>
      <c r="G48" s="1">
        <v>0</v>
      </c>
      <c r="H48" s="1">
        <v>75</v>
      </c>
      <c r="I48" s="1">
        <v>3.4</v>
      </c>
      <c r="J48" s="1">
        <v>22</v>
      </c>
      <c r="K48" s="2">
        <v>0.94</v>
      </c>
      <c r="M48" s="2">
        <v>0.76</v>
      </c>
      <c r="N48" s="2">
        <v>0.86</v>
      </c>
      <c r="P48" s="3" t="s">
        <v>982</v>
      </c>
      <c r="Q48" s="1">
        <v>24</v>
      </c>
      <c r="R48" s="2">
        <v>0.61</v>
      </c>
      <c r="T48" s="2">
        <v>0.02</v>
      </c>
      <c r="V48" s="3" t="s">
        <v>5</v>
      </c>
      <c r="X48" s="2">
        <v>0.94</v>
      </c>
      <c r="Z48" s="1">
        <v>27</v>
      </c>
      <c r="AA48" s="3" t="s">
        <v>1008</v>
      </c>
      <c r="AC48" s="2">
        <v>0.63</v>
      </c>
      <c r="AE48" s="2">
        <v>0.39</v>
      </c>
      <c r="AG48" s="1">
        <v>26</v>
      </c>
      <c r="AH48" s="1">
        <v>71</v>
      </c>
      <c r="AI48" s="2">
        <v>0.35</v>
      </c>
    </row>
    <row r="49" spans="1:35" x14ac:dyDescent="0.25">
      <c r="A49" s="1">
        <v>32</v>
      </c>
      <c r="B49" s="1" t="s">
        <v>492</v>
      </c>
      <c r="D49" s="1" t="s">
        <v>50</v>
      </c>
      <c r="E49" s="1">
        <v>2</v>
      </c>
      <c r="F49" s="1">
        <v>0</v>
      </c>
      <c r="G49" s="1">
        <v>0</v>
      </c>
      <c r="H49" s="1">
        <v>74</v>
      </c>
      <c r="I49" s="1">
        <v>3.7</v>
      </c>
      <c r="J49" s="1">
        <v>26</v>
      </c>
      <c r="K49" s="2">
        <v>0.93</v>
      </c>
      <c r="M49" s="2">
        <v>0.81</v>
      </c>
      <c r="N49" s="2">
        <v>0.84</v>
      </c>
      <c r="P49" s="3" t="s">
        <v>1006</v>
      </c>
      <c r="Q49" s="1">
        <v>41</v>
      </c>
      <c r="R49" s="2">
        <v>0.7</v>
      </c>
      <c r="T49" s="2">
        <v>0.01</v>
      </c>
      <c r="V49" s="3" t="s">
        <v>1</v>
      </c>
      <c r="X49" s="2">
        <v>0.94</v>
      </c>
      <c r="Z49" s="1">
        <v>37</v>
      </c>
      <c r="AA49" s="3" t="s">
        <v>778</v>
      </c>
      <c r="AC49" s="2">
        <v>0.5</v>
      </c>
      <c r="AD49" s="1">
        <v>5</v>
      </c>
      <c r="AE49" s="2">
        <v>0.38</v>
      </c>
      <c r="AG49" s="1">
        <v>49</v>
      </c>
      <c r="AH49" s="1">
        <v>30</v>
      </c>
      <c r="AI49" s="2">
        <v>0.45</v>
      </c>
    </row>
    <row r="50" spans="1:35" x14ac:dyDescent="0.25">
      <c r="A50" s="1">
        <v>34</v>
      </c>
      <c r="B50" s="1" t="s">
        <v>906</v>
      </c>
      <c r="D50" s="1" t="s">
        <v>15</v>
      </c>
      <c r="E50" s="1">
        <v>2</v>
      </c>
      <c r="F50" s="1">
        <v>0</v>
      </c>
      <c r="G50" s="1">
        <v>0</v>
      </c>
      <c r="H50" s="1">
        <v>72</v>
      </c>
      <c r="I50" s="1">
        <v>3.5</v>
      </c>
      <c r="J50" s="1">
        <v>53</v>
      </c>
      <c r="K50" s="2">
        <v>0.85</v>
      </c>
      <c r="M50" s="2">
        <v>0.79</v>
      </c>
      <c r="N50" s="2">
        <v>0.78</v>
      </c>
      <c r="P50" s="3" t="s">
        <v>981</v>
      </c>
      <c r="Q50" s="1">
        <v>1</v>
      </c>
      <c r="R50" s="2">
        <v>0.79</v>
      </c>
      <c r="T50" s="2">
        <v>0</v>
      </c>
      <c r="V50" s="3" t="s">
        <v>1</v>
      </c>
      <c r="X50" s="2">
        <v>0.92</v>
      </c>
      <c r="Z50" s="1">
        <v>72</v>
      </c>
      <c r="AA50" s="3" t="s">
        <v>52</v>
      </c>
      <c r="AC50" s="2">
        <v>0.4</v>
      </c>
      <c r="AE50" s="2">
        <v>0.64</v>
      </c>
      <c r="AG50" s="1">
        <v>36</v>
      </c>
      <c r="AH50" s="1">
        <v>42</v>
      </c>
      <c r="AI50" s="2">
        <v>0.43</v>
      </c>
    </row>
    <row r="51" spans="1:35" x14ac:dyDescent="0.25">
      <c r="A51" s="1">
        <v>34</v>
      </c>
      <c r="B51" s="1" t="s">
        <v>1009</v>
      </c>
      <c r="D51" s="1" t="s">
        <v>94</v>
      </c>
      <c r="E51" s="1">
        <v>2</v>
      </c>
      <c r="F51" s="1">
        <v>1</v>
      </c>
      <c r="G51" s="1">
        <v>0</v>
      </c>
      <c r="H51" s="1">
        <v>72</v>
      </c>
      <c r="I51" s="1">
        <v>3.5</v>
      </c>
      <c r="J51" s="1">
        <v>30</v>
      </c>
      <c r="K51" s="2">
        <v>0.92</v>
      </c>
      <c r="M51" s="2">
        <v>0.81</v>
      </c>
      <c r="N51" s="2">
        <v>0.85</v>
      </c>
      <c r="P51" s="3" t="s">
        <v>996</v>
      </c>
      <c r="Q51" s="1">
        <v>31</v>
      </c>
      <c r="R51" s="2">
        <v>0.59</v>
      </c>
      <c r="T51" s="2">
        <v>0.01</v>
      </c>
      <c r="V51" s="3" t="s">
        <v>1</v>
      </c>
      <c r="X51" s="2">
        <v>0.93</v>
      </c>
      <c r="Z51" s="1">
        <v>27</v>
      </c>
      <c r="AA51" s="3" t="s">
        <v>81</v>
      </c>
      <c r="AC51" s="2">
        <v>0.6</v>
      </c>
      <c r="AD51" s="1">
        <v>5</v>
      </c>
      <c r="AE51" s="2">
        <v>0.4</v>
      </c>
      <c r="AG51" s="1">
        <v>40</v>
      </c>
      <c r="AH51" s="1">
        <v>123</v>
      </c>
      <c r="AI51" s="2">
        <v>0.28999999999999998</v>
      </c>
    </row>
    <row r="52" spans="1:35" x14ac:dyDescent="0.25">
      <c r="A52" s="1">
        <v>36</v>
      </c>
      <c r="B52" s="1" t="s">
        <v>490</v>
      </c>
      <c r="E52" s="1">
        <v>2</v>
      </c>
      <c r="F52" s="1">
        <v>0</v>
      </c>
      <c r="G52" s="1">
        <v>0</v>
      </c>
      <c r="H52" s="1">
        <v>71</v>
      </c>
      <c r="I52" s="1">
        <v>3.5</v>
      </c>
      <c r="J52" s="1">
        <v>26</v>
      </c>
      <c r="K52" s="2">
        <v>0.91</v>
      </c>
      <c r="M52" s="2">
        <v>0.82</v>
      </c>
      <c r="N52" s="2">
        <v>0.85</v>
      </c>
      <c r="P52" s="3" t="s">
        <v>1006</v>
      </c>
      <c r="Q52" s="1">
        <v>100</v>
      </c>
      <c r="R52" s="2">
        <v>0.61</v>
      </c>
      <c r="T52" s="2">
        <v>0.02</v>
      </c>
      <c r="V52" s="3" t="s">
        <v>5</v>
      </c>
      <c r="X52" s="2">
        <v>0.88</v>
      </c>
      <c r="Z52" s="1">
        <v>27</v>
      </c>
      <c r="AA52" s="3" t="s">
        <v>1010</v>
      </c>
      <c r="AC52" s="2">
        <v>0.55000000000000004</v>
      </c>
      <c r="AD52" s="1">
        <v>5</v>
      </c>
      <c r="AE52" s="2">
        <v>0.34</v>
      </c>
      <c r="AG52" s="1">
        <v>39</v>
      </c>
      <c r="AH52" s="1">
        <v>32</v>
      </c>
      <c r="AI52" s="2">
        <v>0.44</v>
      </c>
    </row>
    <row r="53" spans="1:35" x14ac:dyDescent="0.25">
      <c r="A53" s="1">
        <v>36</v>
      </c>
      <c r="B53" s="1" t="s">
        <v>500</v>
      </c>
      <c r="D53" s="1" t="s">
        <v>26</v>
      </c>
      <c r="E53" s="1">
        <v>2</v>
      </c>
      <c r="F53" s="1">
        <v>0</v>
      </c>
      <c r="G53" s="1">
        <v>0</v>
      </c>
      <c r="H53" s="1">
        <v>71</v>
      </c>
      <c r="I53" s="1">
        <v>3.3</v>
      </c>
      <c r="J53" s="1">
        <v>26</v>
      </c>
      <c r="K53" s="2">
        <v>0.93</v>
      </c>
      <c r="M53" s="2">
        <v>0.77</v>
      </c>
      <c r="N53" s="2">
        <v>0.88</v>
      </c>
      <c r="P53" s="3" t="s">
        <v>1005</v>
      </c>
      <c r="Q53" s="1">
        <v>34</v>
      </c>
      <c r="R53" s="2">
        <v>0.66</v>
      </c>
      <c r="T53" s="2">
        <v>0.01</v>
      </c>
      <c r="V53" s="3" t="s">
        <v>5</v>
      </c>
      <c r="X53" s="2">
        <v>0.94</v>
      </c>
      <c r="Z53" s="1">
        <v>38</v>
      </c>
      <c r="AA53" s="3" t="s">
        <v>79</v>
      </c>
      <c r="AC53" s="2">
        <v>0.59</v>
      </c>
      <c r="AD53" s="1">
        <v>5</v>
      </c>
      <c r="AE53" s="2">
        <v>0.49</v>
      </c>
      <c r="AG53" s="1">
        <v>40</v>
      </c>
      <c r="AH53" s="1">
        <v>57</v>
      </c>
      <c r="AI53" s="2">
        <v>0.38</v>
      </c>
    </row>
    <row r="54" spans="1:35" x14ac:dyDescent="0.25">
      <c r="A54" s="1">
        <v>36</v>
      </c>
      <c r="B54" s="1" t="s">
        <v>503</v>
      </c>
      <c r="D54" s="1" t="s">
        <v>37</v>
      </c>
      <c r="E54" s="1">
        <v>2</v>
      </c>
      <c r="F54" s="1">
        <v>0</v>
      </c>
      <c r="G54" s="1">
        <v>0</v>
      </c>
      <c r="H54" s="1">
        <v>71</v>
      </c>
      <c r="I54" s="1">
        <v>3.3</v>
      </c>
      <c r="J54" s="1">
        <v>26</v>
      </c>
      <c r="K54" s="2">
        <v>0.94</v>
      </c>
      <c r="M54" s="2">
        <v>0.84</v>
      </c>
      <c r="N54" s="2">
        <v>0.83</v>
      </c>
      <c r="P54" s="3" t="s">
        <v>981</v>
      </c>
      <c r="Q54" s="1">
        <v>24</v>
      </c>
      <c r="R54" s="2">
        <v>0.7</v>
      </c>
      <c r="T54" s="2">
        <v>0.01</v>
      </c>
      <c r="V54" s="3" t="s">
        <v>1</v>
      </c>
      <c r="X54" s="2">
        <v>0.81</v>
      </c>
      <c r="Z54" s="1">
        <v>33</v>
      </c>
      <c r="AA54" s="3" t="s">
        <v>932</v>
      </c>
      <c r="AC54" s="2">
        <v>0.56999999999999995</v>
      </c>
      <c r="AE54" s="2">
        <v>0.5</v>
      </c>
      <c r="AG54" s="1">
        <v>67</v>
      </c>
      <c r="AH54" s="1">
        <v>27</v>
      </c>
      <c r="AI54" s="2">
        <v>0.47</v>
      </c>
    </row>
    <row r="55" spans="1:35" x14ac:dyDescent="0.25">
      <c r="A55" s="1">
        <v>39</v>
      </c>
      <c r="B55" s="1" t="s">
        <v>499</v>
      </c>
      <c r="D55" s="1" t="s">
        <v>9</v>
      </c>
      <c r="E55" s="1">
        <v>2</v>
      </c>
      <c r="F55" s="1">
        <v>0</v>
      </c>
      <c r="G55" s="1">
        <v>0</v>
      </c>
      <c r="H55" s="1">
        <v>70</v>
      </c>
      <c r="I55" s="1">
        <v>3.5</v>
      </c>
      <c r="J55" s="1">
        <v>33</v>
      </c>
      <c r="K55" s="2">
        <v>0.9</v>
      </c>
      <c r="M55" s="2">
        <v>0.8</v>
      </c>
      <c r="N55" s="2">
        <v>0.82</v>
      </c>
      <c r="P55" s="3" t="s">
        <v>992</v>
      </c>
      <c r="Q55" s="1">
        <v>70</v>
      </c>
      <c r="R55" s="2">
        <v>0.5</v>
      </c>
      <c r="T55" s="2">
        <v>0.01</v>
      </c>
      <c r="V55" s="3" t="s">
        <v>5</v>
      </c>
      <c r="X55" s="2">
        <v>0.91</v>
      </c>
      <c r="Z55" s="1">
        <v>52</v>
      </c>
      <c r="AA55" s="3" t="s">
        <v>72</v>
      </c>
      <c r="AC55" s="2">
        <v>0.49</v>
      </c>
      <c r="AD55" s="1">
        <v>5</v>
      </c>
      <c r="AE55" s="2">
        <v>0.49</v>
      </c>
      <c r="AG55" s="1">
        <v>35</v>
      </c>
      <c r="AH55" s="1">
        <v>53</v>
      </c>
      <c r="AI55" s="2">
        <v>0.4</v>
      </c>
    </row>
    <row r="56" spans="1:35" x14ac:dyDescent="0.25">
      <c r="A56" s="1">
        <v>41</v>
      </c>
      <c r="B56" s="1" t="s">
        <v>508</v>
      </c>
      <c r="D56" s="1" t="s">
        <v>29</v>
      </c>
      <c r="E56" s="1">
        <v>2</v>
      </c>
      <c r="F56" s="1">
        <v>0</v>
      </c>
      <c r="G56" s="1">
        <v>0</v>
      </c>
      <c r="H56" s="1">
        <v>69</v>
      </c>
      <c r="I56" s="1">
        <v>3.3</v>
      </c>
      <c r="J56" s="1">
        <v>53</v>
      </c>
      <c r="K56" s="2">
        <v>0.89</v>
      </c>
      <c r="M56" s="2">
        <v>0.76</v>
      </c>
      <c r="N56" s="2">
        <v>0.8</v>
      </c>
      <c r="P56" s="3" t="s">
        <v>996</v>
      </c>
      <c r="Q56" s="1">
        <v>61</v>
      </c>
      <c r="R56" s="2">
        <v>0.56000000000000005</v>
      </c>
      <c r="T56" s="4">
        <v>4.0000000000000001E-3</v>
      </c>
      <c r="V56" s="3" t="s">
        <v>1</v>
      </c>
      <c r="X56" s="2">
        <v>0.95</v>
      </c>
      <c r="Z56" s="1">
        <v>27</v>
      </c>
      <c r="AA56" s="3" t="s">
        <v>4</v>
      </c>
      <c r="AC56" s="2">
        <v>0.61</v>
      </c>
      <c r="AE56" s="2">
        <v>0.69</v>
      </c>
      <c r="AG56" s="1">
        <v>72</v>
      </c>
      <c r="AH56" s="1">
        <v>3</v>
      </c>
      <c r="AI56" s="2">
        <v>0.62</v>
      </c>
    </row>
    <row r="57" spans="1:35" x14ac:dyDescent="0.25">
      <c r="A57" s="1">
        <v>41</v>
      </c>
      <c r="B57" s="1" t="s">
        <v>504</v>
      </c>
      <c r="D57" s="1" t="s">
        <v>21</v>
      </c>
      <c r="E57" s="1">
        <v>2</v>
      </c>
      <c r="F57" s="1">
        <v>0</v>
      </c>
      <c r="G57" s="1">
        <v>0</v>
      </c>
      <c r="H57" s="1">
        <v>69</v>
      </c>
      <c r="I57" s="1">
        <v>3.4</v>
      </c>
      <c r="J57" s="1">
        <v>36</v>
      </c>
      <c r="K57" s="2">
        <v>0.91</v>
      </c>
      <c r="M57" s="2">
        <v>0.78</v>
      </c>
      <c r="N57" s="2">
        <v>0.84</v>
      </c>
      <c r="P57" s="3" t="s">
        <v>1011</v>
      </c>
      <c r="Q57" s="1">
        <v>49</v>
      </c>
      <c r="R57" s="2">
        <v>0.55000000000000004</v>
      </c>
      <c r="T57" s="4">
        <v>2E-3</v>
      </c>
      <c r="V57" s="3" t="s">
        <v>14</v>
      </c>
      <c r="X57" s="2">
        <v>0.95</v>
      </c>
      <c r="Z57" s="1">
        <v>38</v>
      </c>
      <c r="AA57" s="3" t="s">
        <v>39</v>
      </c>
      <c r="AC57" s="2">
        <v>0.56999999999999995</v>
      </c>
      <c r="AE57" s="2">
        <v>0.57999999999999996</v>
      </c>
      <c r="AG57" s="1">
        <v>72</v>
      </c>
      <c r="AH57" s="1">
        <v>32</v>
      </c>
      <c r="AI57" s="2">
        <v>0.44</v>
      </c>
    </row>
    <row r="58" spans="1:35" x14ac:dyDescent="0.25">
      <c r="A58" s="1">
        <v>41</v>
      </c>
      <c r="B58" s="1" t="s">
        <v>513</v>
      </c>
      <c r="D58" s="1" t="s">
        <v>18</v>
      </c>
      <c r="E58" s="1">
        <v>2</v>
      </c>
      <c r="F58" s="1">
        <v>0</v>
      </c>
      <c r="G58" s="1">
        <v>0</v>
      </c>
      <c r="H58" s="1">
        <v>69</v>
      </c>
      <c r="I58" s="1">
        <v>3.6</v>
      </c>
      <c r="J58" s="1">
        <v>51</v>
      </c>
      <c r="K58" s="2">
        <v>0.92</v>
      </c>
      <c r="M58" s="2">
        <v>0.71</v>
      </c>
      <c r="N58" s="2">
        <v>0.75</v>
      </c>
      <c r="P58" s="3" t="s">
        <v>996</v>
      </c>
      <c r="Q58" s="1">
        <v>85</v>
      </c>
      <c r="R58" s="2">
        <v>0.57999999999999996</v>
      </c>
      <c r="T58" s="2">
        <v>0.02</v>
      </c>
      <c r="V58" s="3" t="s">
        <v>5</v>
      </c>
      <c r="X58" s="2">
        <v>0.88</v>
      </c>
      <c r="Z58" s="1">
        <v>38</v>
      </c>
      <c r="AA58" s="3" t="s">
        <v>72</v>
      </c>
      <c r="AC58" s="2">
        <v>0.55000000000000004</v>
      </c>
      <c r="AE58" s="2">
        <v>0.45</v>
      </c>
      <c r="AG58" s="1">
        <v>52</v>
      </c>
      <c r="AH58" s="1">
        <v>45</v>
      </c>
      <c r="AI58" s="2">
        <v>0.42</v>
      </c>
    </row>
    <row r="59" spans="1:35" x14ac:dyDescent="0.25">
      <c r="A59" s="1">
        <v>41</v>
      </c>
      <c r="B59" s="1" t="s">
        <v>507</v>
      </c>
      <c r="D59" s="1" t="s">
        <v>26</v>
      </c>
      <c r="E59" s="1">
        <v>2</v>
      </c>
      <c r="F59" s="1">
        <v>0</v>
      </c>
      <c r="G59" s="1">
        <v>0</v>
      </c>
      <c r="H59" s="1">
        <v>69</v>
      </c>
      <c r="I59" s="1">
        <v>3.4</v>
      </c>
      <c r="J59" s="1">
        <v>40</v>
      </c>
      <c r="K59" s="2">
        <v>0.92</v>
      </c>
      <c r="M59" s="2">
        <v>0.73</v>
      </c>
      <c r="N59" s="2">
        <v>0.85</v>
      </c>
      <c r="P59" s="3" t="s">
        <v>1012</v>
      </c>
      <c r="Q59" s="1">
        <v>54</v>
      </c>
      <c r="R59" s="2">
        <v>0.71</v>
      </c>
      <c r="T59" s="2">
        <v>0.02</v>
      </c>
      <c r="V59" s="3" t="s">
        <v>40</v>
      </c>
      <c r="X59" s="2">
        <v>0.88</v>
      </c>
      <c r="Z59" s="1">
        <v>52</v>
      </c>
      <c r="AA59" s="3" t="s">
        <v>79</v>
      </c>
      <c r="AC59" s="2">
        <v>0.49</v>
      </c>
      <c r="AD59" s="1">
        <v>5</v>
      </c>
      <c r="AE59" s="2">
        <v>0.48</v>
      </c>
      <c r="AG59" s="1">
        <v>46</v>
      </c>
      <c r="AH59" s="1">
        <v>56</v>
      </c>
      <c r="AI59" s="2">
        <v>0.38</v>
      </c>
    </row>
    <row r="60" spans="1:35" x14ac:dyDescent="0.25">
      <c r="A60" s="1">
        <v>45</v>
      </c>
      <c r="B60" s="1" t="s">
        <v>506</v>
      </c>
      <c r="D60" s="1" t="s">
        <v>15</v>
      </c>
      <c r="E60" s="1">
        <v>2</v>
      </c>
      <c r="F60" s="1">
        <v>0</v>
      </c>
      <c r="G60" s="1">
        <v>0</v>
      </c>
      <c r="H60" s="1">
        <v>68</v>
      </c>
      <c r="I60" s="1">
        <v>3.5</v>
      </c>
      <c r="J60" s="1">
        <v>60</v>
      </c>
      <c r="K60" s="2">
        <v>0.88</v>
      </c>
      <c r="M60" s="2">
        <v>0.81</v>
      </c>
      <c r="N60" s="2">
        <v>0.84</v>
      </c>
      <c r="P60" s="3" t="s">
        <v>1006</v>
      </c>
      <c r="Q60" s="1">
        <v>41</v>
      </c>
      <c r="R60" s="2">
        <v>0.68</v>
      </c>
      <c r="T60" s="2">
        <v>0.01</v>
      </c>
      <c r="V60" s="3" t="s">
        <v>5</v>
      </c>
      <c r="X60" s="2">
        <v>0.91</v>
      </c>
      <c r="Z60" s="1">
        <v>45</v>
      </c>
      <c r="AA60" s="3" t="s">
        <v>13</v>
      </c>
      <c r="AC60" s="2">
        <v>0.51</v>
      </c>
      <c r="AE60" s="2">
        <v>0.54</v>
      </c>
      <c r="AG60" s="1">
        <v>67</v>
      </c>
      <c r="AH60" s="1">
        <v>22</v>
      </c>
      <c r="AI60" s="2">
        <v>0.48</v>
      </c>
    </row>
    <row r="61" spans="1:35" x14ac:dyDescent="0.25">
      <c r="A61" s="1">
        <v>47</v>
      </c>
      <c r="B61" s="1" t="s">
        <v>511</v>
      </c>
      <c r="D61" s="1" t="s">
        <v>9</v>
      </c>
      <c r="E61" s="1">
        <v>2</v>
      </c>
      <c r="F61" s="1">
        <v>0</v>
      </c>
      <c r="G61" s="1">
        <v>0</v>
      </c>
      <c r="H61" s="1">
        <v>67</v>
      </c>
      <c r="I61" s="1">
        <v>3.3</v>
      </c>
      <c r="J61" s="1">
        <v>53</v>
      </c>
      <c r="K61" s="2">
        <v>0.9</v>
      </c>
      <c r="M61" s="2">
        <v>0.73</v>
      </c>
      <c r="N61" s="2">
        <v>0.77</v>
      </c>
      <c r="P61" s="3" t="s">
        <v>996</v>
      </c>
      <c r="Q61" s="1">
        <v>41</v>
      </c>
      <c r="R61" s="2">
        <v>0.68</v>
      </c>
      <c r="T61" s="4">
        <v>2E-3</v>
      </c>
      <c r="V61" s="3" t="s">
        <v>5</v>
      </c>
      <c r="X61" s="2">
        <v>0.87</v>
      </c>
      <c r="Z61" s="1">
        <v>31</v>
      </c>
      <c r="AA61" s="3" t="s">
        <v>1013</v>
      </c>
      <c r="AC61" s="2">
        <v>0.62</v>
      </c>
      <c r="AD61" s="1">
        <v>5</v>
      </c>
      <c r="AE61" s="2">
        <v>0.46</v>
      </c>
      <c r="AG61" s="1">
        <v>61</v>
      </c>
      <c r="AH61" s="1">
        <v>61</v>
      </c>
      <c r="AI61" s="2">
        <v>0.37</v>
      </c>
    </row>
    <row r="62" spans="1:35" x14ac:dyDescent="0.25">
      <c r="A62" s="1">
        <v>49</v>
      </c>
      <c r="B62" s="1" t="s">
        <v>501</v>
      </c>
      <c r="D62" s="1" t="s">
        <v>2</v>
      </c>
      <c r="E62" s="1">
        <v>2</v>
      </c>
      <c r="F62" s="1">
        <v>0</v>
      </c>
      <c r="G62" s="1">
        <v>0</v>
      </c>
      <c r="H62" s="1">
        <v>66</v>
      </c>
      <c r="I62" s="1">
        <v>3.4</v>
      </c>
      <c r="J62" s="1">
        <v>51</v>
      </c>
      <c r="K62" s="2">
        <v>0.92</v>
      </c>
      <c r="M62" s="2">
        <v>0.73</v>
      </c>
      <c r="N62" s="2">
        <v>0.75</v>
      </c>
      <c r="P62" s="3" t="s">
        <v>992</v>
      </c>
      <c r="Q62" s="1">
        <v>49</v>
      </c>
      <c r="R62" s="2">
        <v>0.64</v>
      </c>
      <c r="T62" s="2">
        <v>0</v>
      </c>
      <c r="V62" s="3" t="s">
        <v>1</v>
      </c>
      <c r="X62" s="2">
        <v>0.94</v>
      </c>
      <c r="Z62" s="1">
        <v>56</v>
      </c>
      <c r="AA62" s="3" t="s">
        <v>11</v>
      </c>
      <c r="AC62" s="2">
        <v>0.53</v>
      </c>
      <c r="AE62" s="2">
        <v>0.69</v>
      </c>
      <c r="AG62" s="1">
        <v>55</v>
      </c>
      <c r="AH62" s="1">
        <v>98</v>
      </c>
      <c r="AI62" s="2">
        <v>0.33</v>
      </c>
    </row>
    <row r="63" spans="1:35" x14ac:dyDescent="0.25">
      <c r="A63" s="1">
        <v>51</v>
      </c>
      <c r="B63" s="1" t="s">
        <v>537</v>
      </c>
      <c r="D63" s="1" t="s">
        <v>50</v>
      </c>
      <c r="E63" s="1">
        <v>2</v>
      </c>
      <c r="F63" s="1">
        <v>0</v>
      </c>
      <c r="G63" s="1">
        <v>0</v>
      </c>
      <c r="H63" s="1">
        <v>64</v>
      </c>
      <c r="I63" s="1">
        <v>3.3</v>
      </c>
      <c r="J63" s="1">
        <v>60</v>
      </c>
      <c r="K63" s="2">
        <v>0.88</v>
      </c>
      <c r="M63" s="2">
        <v>0.73</v>
      </c>
      <c r="N63" s="2">
        <v>0.76</v>
      </c>
      <c r="P63" s="3" t="s">
        <v>1006</v>
      </c>
      <c r="Q63" s="1">
        <v>58</v>
      </c>
      <c r="R63" s="2">
        <v>0.67</v>
      </c>
      <c r="T63" s="4">
        <v>4.0000000000000001E-3</v>
      </c>
      <c r="V63" s="3" t="s">
        <v>5</v>
      </c>
      <c r="X63" s="2">
        <v>0.97</v>
      </c>
      <c r="Z63" s="1">
        <v>52</v>
      </c>
      <c r="AA63" s="3" t="s">
        <v>242</v>
      </c>
      <c r="AC63" s="2">
        <v>0.51</v>
      </c>
      <c r="AE63" s="2">
        <v>0.44</v>
      </c>
      <c r="AG63" s="1">
        <v>65</v>
      </c>
      <c r="AH63" s="1">
        <v>82</v>
      </c>
      <c r="AI63" s="2">
        <v>0.35</v>
      </c>
    </row>
    <row r="64" spans="1:35" x14ac:dyDescent="0.25">
      <c r="A64" s="1">
        <v>55</v>
      </c>
      <c r="B64" s="1" t="s">
        <v>522</v>
      </c>
      <c r="D64" s="1" t="s">
        <v>159</v>
      </c>
      <c r="E64" s="1">
        <v>2</v>
      </c>
      <c r="F64" s="1">
        <v>0</v>
      </c>
      <c r="G64" s="1">
        <v>0</v>
      </c>
      <c r="H64" s="1">
        <v>62</v>
      </c>
      <c r="I64" s="1">
        <v>3.2</v>
      </c>
      <c r="J64" s="1">
        <v>101</v>
      </c>
      <c r="K64" s="2">
        <v>0.81</v>
      </c>
      <c r="M64" s="2">
        <v>0.74</v>
      </c>
      <c r="N64" s="2">
        <v>0.71</v>
      </c>
      <c r="P64" s="3" t="s">
        <v>980</v>
      </c>
      <c r="Q64" s="1">
        <v>74</v>
      </c>
      <c r="R64" s="2">
        <v>0.67</v>
      </c>
      <c r="T64" s="2">
        <v>0</v>
      </c>
      <c r="V64" s="3" t="s">
        <v>5</v>
      </c>
      <c r="X64" s="2">
        <v>0.89</v>
      </c>
      <c r="Z64" s="1">
        <v>72</v>
      </c>
      <c r="AA64" s="3" t="s">
        <v>1014</v>
      </c>
      <c r="AC64" s="2">
        <v>0.5</v>
      </c>
      <c r="AE64" s="2">
        <v>0.59</v>
      </c>
      <c r="AG64" s="1">
        <v>24</v>
      </c>
      <c r="AH64" s="1">
        <v>5</v>
      </c>
      <c r="AI64" s="2">
        <v>0.57999999999999996</v>
      </c>
    </row>
    <row r="65" spans="1:35" x14ac:dyDescent="0.25">
      <c r="A65" s="1">
        <v>55</v>
      </c>
      <c r="B65" s="1" t="s">
        <v>518</v>
      </c>
      <c r="E65" s="1">
        <v>2</v>
      </c>
      <c r="F65" s="1">
        <v>0</v>
      </c>
      <c r="G65" s="1">
        <v>0</v>
      </c>
      <c r="H65" s="1">
        <v>62</v>
      </c>
      <c r="I65" s="1">
        <v>2.9</v>
      </c>
      <c r="J65" s="1">
        <v>40</v>
      </c>
      <c r="K65" s="2">
        <v>0.92</v>
      </c>
      <c r="M65" s="2">
        <v>0.8</v>
      </c>
      <c r="N65" s="2">
        <v>0.81</v>
      </c>
      <c r="P65" s="3" t="s">
        <v>974</v>
      </c>
      <c r="Q65" s="1">
        <v>91</v>
      </c>
      <c r="R65" s="2">
        <v>0.59</v>
      </c>
      <c r="T65" s="2">
        <v>0.02</v>
      </c>
      <c r="V65" s="3" t="s">
        <v>14</v>
      </c>
      <c r="X65" s="2">
        <v>0.88</v>
      </c>
      <c r="Z65" s="1">
        <v>31</v>
      </c>
      <c r="AA65" s="3" t="s">
        <v>1015</v>
      </c>
      <c r="AC65" s="2">
        <v>0.52</v>
      </c>
      <c r="AE65" s="2">
        <v>0.49</v>
      </c>
      <c r="AG65" s="1">
        <v>52</v>
      </c>
      <c r="AH65" s="1">
        <v>115</v>
      </c>
      <c r="AI65" s="2">
        <v>0.28999999999999998</v>
      </c>
    </row>
    <row r="66" spans="1:35" x14ac:dyDescent="0.25">
      <c r="A66" s="1">
        <v>55</v>
      </c>
      <c r="B66" s="1" t="s">
        <v>556</v>
      </c>
      <c r="D66" s="1" t="s">
        <v>162</v>
      </c>
      <c r="E66" s="1">
        <v>2</v>
      </c>
      <c r="F66" s="1">
        <v>0</v>
      </c>
      <c r="G66" s="1">
        <v>0</v>
      </c>
      <c r="H66" s="1">
        <v>62</v>
      </c>
      <c r="I66" s="1">
        <v>3.3</v>
      </c>
      <c r="J66" s="1">
        <v>65</v>
      </c>
      <c r="K66" s="2">
        <v>0.86</v>
      </c>
      <c r="M66" s="2">
        <v>0.75</v>
      </c>
      <c r="N66" s="2">
        <v>0.77</v>
      </c>
      <c r="P66" s="3" t="s">
        <v>992</v>
      </c>
      <c r="Q66" s="1">
        <v>94</v>
      </c>
      <c r="R66" s="2">
        <v>0.68</v>
      </c>
      <c r="T66" s="2">
        <v>0</v>
      </c>
      <c r="V66" s="3" t="s">
        <v>14</v>
      </c>
      <c r="X66" s="2">
        <v>0.96</v>
      </c>
      <c r="Z66" s="1">
        <v>49</v>
      </c>
      <c r="AA66" s="3" t="s">
        <v>557</v>
      </c>
      <c r="AC66" s="2">
        <v>0.43</v>
      </c>
      <c r="AE66" s="2">
        <v>0.61</v>
      </c>
      <c r="AG66" s="1">
        <v>72</v>
      </c>
      <c r="AH66" s="1">
        <v>82</v>
      </c>
      <c r="AI66" s="2">
        <v>0.34</v>
      </c>
    </row>
    <row r="67" spans="1:35" x14ac:dyDescent="0.25">
      <c r="A67" s="1">
        <v>55</v>
      </c>
      <c r="B67" s="1" t="s">
        <v>582</v>
      </c>
      <c r="D67" s="1" t="s">
        <v>65</v>
      </c>
      <c r="E67" s="1">
        <v>2</v>
      </c>
      <c r="F67" s="1">
        <v>0</v>
      </c>
      <c r="G67" s="1">
        <v>0</v>
      </c>
      <c r="H67" s="1">
        <v>62</v>
      </c>
      <c r="I67" s="1">
        <v>3.5</v>
      </c>
      <c r="J67" s="1">
        <v>33</v>
      </c>
      <c r="K67" s="2">
        <v>0.93</v>
      </c>
      <c r="M67" s="2">
        <v>0.75</v>
      </c>
      <c r="N67" s="2">
        <v>0.84</v>
      </c>
      <c r="P67" s="3" t="s">
        <v>1016</v>
      </c>
      <c r="Q67" s="1">
        <v>176</v>
      </c>
      <c r="R67" s="2">
        <v>0.44</v>
      </c>
      <c r="T67" s="2">
        <v>0.04</v>
      </c>
      <c r="V67" s="3" t="s">
        <v>787</v>
      </c>
      <c r="X67" s="2">
        <v>0.82</v>
      </c>
      <c r="Z67" s="1">
        <v>49</v>
      </c>
      <c r="AA67" s="3" t="s">
        <v>4</v>
      </c>
      <c r="AC67" s="2">
        <v>0.48</v>
      </c>
      <c r="AE67" s="2">
        <v>0.64</v>
      </c>
      <c r="AG67" s="1">
        <v>91</v>
      </c>
      <c r="AH67" s="1">
        <v>95</v>
      </c>
      <c r="AI67" s="2">
        <v>0.33</v>
      </c>
    </row>
    <row r="68" spans="1:35" x14ac:dyDescent="0.25">
      <c r="A68" s="1">
        <v>55</v>
      </c>
      <c r="B68" s="1" t="s">
        <v>598</v>
      </c>
      <c r="D68" s="1" t="s">
        <v>169</v>
      </c>
      <c r="E68" s="1">
        <v>2</v>
      </c>
      <c r="F68" s="1">
        <v>0</v>
      </c>
      <c r="G68" s="1">
        <v>0</v>
      </c>
      <c r="H68" s="1">
        <v>62</v>
      </c>
      <c r="I68" s="1">
        <v>3.1</v>
      </c>
      <c r="J68" s="1">
        <v>20</v>
      </c>
      <c r="K68" s="2">
        <v>0.95</v>
      </c>
      <c r="M68" s="2">
        <v>0.83</v>
      </c>
      <c r="N68" s="2">
        <v>0.84</v>
      </c>
      <c r="P68" s="3" t="s">
        <v>974</v>
      </c>
      <c r="Q68" s="1">
        <v>146</v>
      </c>
      <c r="R68" s="2">
        <v>0.5</v>
      </c>
      <c r="T68" s="2">
        <v>0.02</v>
      </c>
      <c r="V68" s="3" t="s">
        <v>787</v>
      </c>
      <c r="X68" s="2">
        <v>0.87</v>
      </c>
      <c r="Z68" s="1">
        <v>35</v>
      </c>
      <c r="AA68" s="3" t="s">
        <v>778</v>
      </c>
      <c r="AC68" s="2">
        <v>0.54</v>
      </c>
      <c r="AE68" s="2">
        <v>0.5</v>
      </c>
      <c r="AG68" s="1">
        <v>91</v>
      </c>
      <c r="AH68" s="1">
        <v>75</v>
      </c>
      <c r="AI68" s="2">
        <v>0.35</v>
      </c>
    </row>
    <row r="69" spans="1:35" x14ac:dyDescent="0.25">
      <c r="A69" s="1">
        <v>55</v>
      </c>
      <c r="B69" s="1" t="s">
        <v>601</v>
      </c>
      <c r="D69" s="1" t="s">
        <v>21</v>
      </c>
      <c r="E69" s="1">
        <v>2</v>
      </c>
      <c r="F69" s="1">
        <v>0</v>
      </c>
      <c r="G69" s="1">
        <v>0</v>
      </c>
      <c r="H69" s="1">
        <v>62</v>
      </c>
      <c r="I69" s="1">
        <v>2.9</v>
      </c>
      <c r="J69" s="1">
        <v>47</v>
      </c>
      <c r="K69" s="2">
        <v>0.89</v>
      </c>
      <c r="M69" s="2">
        <v>0.69</v>
      </c>
      <c r="N69" s="2">
        <v>0.8</v>
      </c>
      <c r="P69" s="3" t="s">
        <v>1005</v>
      </c>
      <c r="Q69" s="1">
        <v>64</v>
      </c>
      <c r="R69" s="2">
        <v>0.72</v>
      </c>
      <c r="T69" s="2">
        <v>0.01</v>
      </c>
      <c r="V69" s="3" t="s">
        <v>14</v>
      </c>
      <c r="X69" s="2">
        <v>0.87</v>
      </c>
      <c r="Z69" s="1">
        <v>49</v>
      </c>
      <c r="AA69" s="3" t="s">
        <v>20</v>
      </c>
      <c r="AC69" s="2">
        <v>0.56999999999999995</v>
      </c>
      <c r="AE69" s="2">
        <v>0.66</v>
      </c>
      <c r="AG69" s="1">
        <v>72</v>
      </c>
      <c r="AH69" s="1">
        <v>67</v>
      </c>
      <c r="AI69" s="2">
        <v>0.36</v>
      </c>
    </row>
    <row r="70" spans="1:35" x14ac:dyDescent="0.25">
      <c r="A70" s="1">
        <v>61</v>
      </c>
      <c r="B70" s="1" t="s">
        <v>529</v>
      </c>
      <c r="D70" s="1" t="s">
        <v>6</v>
      </c>
      <c r="E70" s="1">
        <v>2</v>
      </c>
      <c r="F70" s="1">
        <v>0</v>
      </c>
      <c r="G70" s="1">
        <v>0</v>
      </c>
      <c r="H70" s="1">
        <v>61</v>
      </c>
      <c r="I70" s="1">
        <v>3.2</v>
      </c>
      <c r="J70" s="1">
        <v>80</v>
      </c>
      <c r="K70" s="2">
        <v>0.94</v>
      </c>
      <c r="M70" s="2">
        <v>0.75</v>
      </c>
      <c r="N70" s="2">
        <v>0.7</v>
      </c>
      <c r="P70" s="3" t="s">
        <v>995</v>
      </c>
      <c r="Q70" s="1">
        <v>40</v>
      </c>
      <c r="R70" s="2">
        <v>0.73</v>
      </c>
      <c r="T70" s="2">
        <v>0</v>
      </c>
      <c r="V70" s="3" t="s">
        <v>5</v>
      </c>
      <c r="X70" s="2">
        <v>0.93</v>
      </c>
      <c r="Z70" s="1">
        <v>59</v>
      </c>
      <c r="AA70" s="3" t="s">
        <v>28</v>
      </c>
      <c r="AC70" s="2">
        <v>0.36</v>
      </c>
      <c r="AE70" s="2">
        <v>0.7</v>
      </c>
      <c r="AG70" s="1">
        <v>94</v>
      </c>
      <c r="AH70" s="1">
        <v>36</v>
      </c>
      <c r="AI70" s="2">
        <v>0.43</v>
      </c>
    </row>
    <row r="71" spans="1:35" x14ac:dyDescent="0.25">
      <c r="A71" s="1">
        <v>61</v>
      </c>
      <c r="B71" s="1" t="s">
        <v>549</v>
      </c>
      <c r="D71" s="1" t="s">
        <v>26</v>
      </c>
      <c r="E71" s="1">
        <v>2</v>
      </c>
      <c r="F71" s="1">
        <v>0</v>
      </c>
      <c r="G71" s="1">
        <v>0</v>
      </c>
      <c r="H71" s="1">
        <v>61</v>
      </c>
      <c r="I71" s="1">
        <v>3.2</v>
      </c>
      <c r="J71" s="1">
        <v>76</v>
      </c>
      <c r="K71" s="2">
        <v>0.85</v>
      </c>
      <c r="M71" s="2">
        <v>0.67</v>
      </c>
      <c r="N71" s="2">
        <v>0.78</v>
      </c>
      <c r="P71" s="3" t="s">
        <v>1005</v>
      </c>
      <c r="Q71" s="1">
        <v>54</v>
      </c>
      <c r="R71" s="2">
        <v>0.65</v>
      </c>
      <c r="T71" s="2">
        <v>0.01</v>
      </c>
      <c r="V71" s="3" t="s">
        <v>5</v>
      </c>
      <c r="X71" s="2">
        <v>0.94</v>
      </c>
      <c r="Z71" s="1">
        <v>100</v>
      </c>
      <c r="AA71" s="3" t="s">
        <v>1017</v>
      </c>
      <c r="AC71" s="2">
        <v>0.31</v>
      </c>
      <c r="AD71" s="1">
        <v>5</v>
      </c>
      <c r="AE71" s="2">
        <v>0.63</v>
      </c>
      <c r="AG71" s="1">
        <v>69</v>
      </c>
      <c r="AH71" s="1">
        <v>61</v>
      </c>
      <c r="AI71" s="2">
        <v>0.37</v>
      </c>
    </row>
    <row r="72" spans="1:35" x14ac:dyDescent="0.25">
      <c r="A72" s="1">
        <v>61</v>
      </c>
      <c r="B72" s="1" t="s">
        <v>575</v>
      </c>
      <c r="D72" s="1" t="s">
        <v>172</v>
      </c>
      <c r="E72" s="1">
        <v>2</v>
      </c>
      <c r="F72" s="1">
        <v>0</v>
      </c>
      <c r="G72" s="1">
        <v>0</v>
      </c>
      <c r="H72" s="1">
        <v>61</v>
      </c>
      <c r="I72" s="1">
        <v>3.1</v>
      </c>
      <c r="J72" s="1">
        <v>85</v>
      </c>
      <c r="K72" s="2">
        <v>0.86</v>
      </c>
      <c r="M72" s="2">
        <v>0.79</v>
      </c>
      <c r="N72" s="2">
        <v>0.75</v>
      </c>
      <c r="P72" s="3" t="s">
        <v>1018</v>
      </c>
      <c r="Q72" s="1">
        <v>45</v>
      </c>
      <c r="R72" s="2">
        <v>0.76</v>
      </c>
      <c r="T72" s="4">
        <v>2E-3</v>
      </c>
      <c r="V72" s="3" t="s">
        <v>1</v>
      </c>
      <c r="X72" s="2">
        <v>0.89</v>
      </c>
      <c r="Z72" s="1">
        <v>57</v>
      </c>
      <c r="AA72" s="3" t="s">
        <v>1019</v>
      </c>
      <c r="AC72" s="2">
        <v>0.47</v>
      </c>
      <c r="AE72" s="2">
        <v>0.66</v>
      </c>
      <c r="AG72" s="1">
        <v>49</v>
      </c>
      <c r="AH72" s="1">
        <v>90</v>
      </c>
      <c r="AI72" s="2">
        <v>0.34</v>
      </c>
    </row>
    <row r="73" spans="1:35" x14ac:dyDescent="0.25">
      <c r="A73" s="1">
        <v>61</v>
      </c>
      <c r="B73" s="1" t="s">
        <v>520</v>
      </c>
      <c r="D73" s="1" t="s">
        <v>217</v>
      </c>
      <c r="E73" s="1">
        <v>2</v>
      </c>
      <c r="F73" s="1">
        <v>0</v>
      </c>
      <c r="G73" s="1">
        <v>0</v>
      </c>
      <c r="H73" s="1">
        <v>61</v>
      </c>
      <c r="I73" s="1">
        <v>3.1</v>
      </c>
      <c r="J73" s="1">
        <v>47</v>
      </c>
      <c r="K73" s="2">
        <v>0.89</v>
      </c>
      <c r="M73" s="2">
        <v>0.76</v>
      </c>
      <c r="N73" s="2">
        <v>0.73</v>
      </c>
      <c r="P73" s="3" t="s">
        <v>980</v>
      </c>
      <c r="Q73" s="1">
        <v>34</v>
      </c>
      <c r="R73" s="2">
        <v>0.66</v>
      </c>
      <c r="T73" s="2">
        <v>0</v>
      </c>
      <c r="V73" s="3" t="s">
        <v>5</v>
      </c>
      <c r="X73" s="2">
        <v>0.86</v>
      </c>
      <c r="Z73" s="1">
        <v>59</v>
      </c>
      <c r="AA73" s="3" t="s">
        <v>79</v>
      </c>
      <c r="AC73" s="2">
        <v>0.47</v>
      </c>
      <c r="AE73" s="2">
        <v>0.76</v>
      </c>
      <c r="AG73" s="1">
        <v>108</v>
      </c>
      <c r="AH73" s="1">
        <v>126</v>
      </c>
      <c r="AI73" s="2">
        <v>0.28000000000000003</v>
      </c>
    </row>
    <row r="74" spans="1:35" x14ac:dyDescent="0.25">
      <c r="A74" s="1">
        <v>66</v>
      </c>
      <c r="B74" s="1" t="s">
        <v>539</v>
      </c>
      <c r="D74" s="1" t="s">
        <v>186</v>
      </c>
      <c r="E74" s="1">
        <v>2</v>
      </c>
      <c r="F74" s="1">
        <v>0</v>
      </c>
      <c r="G74" s="1">
        <v>0</v>
      </c>
      <c r="H74" s="1">
        <v>60</v>
      </c>
      <c r="I74" s="1">
        <v>3</v>
      </c>
      <c r="J74" s="1">
        <v>65</v>
      </c>
      <c r="K74" s="2">
        <v>0.86</v>
      </c>
      <c r="M74" s="2">
        <v>0.74</v>
      </c>
      <c r="N74" s="2">
        <v>0.73</v>
      </c>
      <c r="P74" s="3" t="s">
        <v>981</v>
      </c>
      <c r="Q74" s="1">
        <v>38</v>
      </c>
      <c r="R74" s="2">
        <v>0.71</v>
      </c>
      <c r="T74" s="2">
        <v>0.03</v>
      </c>
      <c r="V74" s="3" t="s">
        <v>14</v>
      </c>
      <c r="X74" s="2">
        <v>0.89</v>
      </c>
      <c r="Z74" s="1">
        <v>84</v>
      </c>
      <c r="AA74" s="3" t="s">
        <v>174</v>
      </c>
      <c r="AC74" s="2">
        <v>0.37</v>
      </c>
      <c r="AD74" s="1">
        <v>5</v>
      </c>
      <c r="AE74" s="2">
        <v>0.7</v>
      </c>
      <c r="AG74" s="1">
        <v>78</v>
      </c>
      <c r="AH74" s="1">
        <v>32</v>
      </c>
      <c r="AI74" s="2">
        <v>0.44</v>
      </c>
    </row>
    <row r="75" spans="1:35" x14ac:dyDescent="0.25">
      <c r="A75" s="1">
        <v>68</v>
      </c>
      <c r="B75" s="1" t="s">
        <v>535</v>
      </c>
      <c r="D75" s="1" t="s">
        <v>50</v>
      </c>
      <c r="E75" s="1">
        <v>2</v>
      </c>
      <c r="F75" s="1">
        <v>0</v>
      </c>
      <c r="G75" s="1">
        <v>0</v>
      </c>
      <c r="H75" s="1">
        <v>59</v>
      </c>
      <c r="I75" s="1">
        <v>3.3</v>
      </c>
      <c r="J75" s="1">
        <v>95</v>
      </c>
      <c r="K75" s="2">
        <v>0.87</v>
      </c>
      <c r="M75" s="2">
        <v>0.7</v>
      </c>
      <c r="N75" s="2">
        <v>0.68</v>
      </c>
      <c r="P75" s="3" t="s">
        <v>977</v>
      </c>
      <c r="Q75" s="1">
        <v>64</v>
      </c>
      <c r="R75" s="2">
        <v>0.7</v>
      </c>
      <c r="T75" s="2">
        <v>0.01</v>
      </c>
      <c r="V75" s="3" t="s">
        <v>14</v>
      </c>
      <c r="X75" s="2">
        <v>0.89</v>
      </c>
      <c r="Z75" s="1">
        <v>96</v>
      </c>
      <c r="AA75" s="3" t="s">
        <v>337</v>
      </c>
      <c r="AC75" s="2">
        <v>0.3</v>
      </c>
      <c r="AE75" s="2">
        <v>0.72</v>
      </c>
      <c r="AG75" s="1">
        <v>61</v>
      </c>
      <c r="AH75" s="1">
        <v>98</v>
      </c>
      <c r="AI75" s="2">
        <v>0.33</v>
      </c>
    </row>
    <row r="76" spans="1:35" x14ac:dyDescent="0.25">
      <c r="A76" s="1">
        <v>69</v>
      </c>
      <c r="B76" s="1" t="s">
        <v>541</v>
      </c>
      <c r="D76" s="1" t="s">
        <v>2</v>
      </c>
      <c r="E76" s="1">
        <v>2</v>
      </c>
      <c r="F76" s="1">
        <v>0</v>
      </c>
      <c r="G76" s="1">
        <v>0</v>
      </c>
      <c r="H76" s="1">
        <v>58</v>
      </c>
      <c r="I76" s="1">
        <v>3.4</v>
      </c>
      <c r="J76" s="1">
        <v>85</v>
      </c>
      <c r="K76" s="2">
        <v>0.86</v>
      </c>
      <c r="M76" s="2">
        <v>0.7</v>
      </c>
      <c r="N76" s="2">
        <v>0.72</v>
      </c>
      <c r="P76" s="3" t="s">
        <v>992</v>
      </c>
      <c r="Q76" s="1">
        <v>113</v>
      </c>
      <c r="R76" s="2">
        <v>0.61</v>
      </c>
      <c r="T76" s="2">
        <v>0.03</v>
      </c>
      <c r="V76" s="3" t="s">
        <v>14</v>
      </c>
      <c r="X76" s="2">
        <v>0.92</v>
      </c>
      <c r="Z76" s="1">
        <v>91</v>
      </c>
      <c r="AA76" s="3" t="s">
        <v>1020</v>
      </c>
      <c r="AC76" s="2">
        <v>0.3</v>
      </c>
      <c r="AE76" s="2">
        <v>0.72</v>
      </c>
      <c r="AG76" s="1">
        <v>69</v>
      </c>
      <c r="AH76" s="1">
        <v>104</v>
      </c>
      <c r="AI76" s="2">
        <v>0.31</v>
      </c>
    </row>
    <row r="77" spans="1:35" x14ac:dyDescent="0.25">
      <c r="A77" s="1">
        <v>69</v>
      </c>
      <c r="B77" s="1" t="s">
        <v>578</v>
      </c>
      <c r="D77" s="1" t="s">
        <v>65</v>
      </c>
      <c r="E77" s="1">
        <v>2</v>
      </c>
      <c r="F77" s="1">
        <v>0</v>
      </c>
      <c r="G77" s="1">
        <v>0</v>
      </c>
      <c r="H77" s="1">
        <v>58</v>
      </c>
      <c r="I77" s="1">
        <v>3</v>
      </c>
      <c r="J77" s="1">
        <v>40</v>
      </c>
      <c r="K77" s="2">
        <v>0.91</v>
      </c>
      <c r="M77" s="2">
        <v>0.66</v>
      </c>
      <c r="N77" s="2">
        <v>0.82</v>
      </c>
      <c r="P77" s="3" t="s">
        <v>1021</v>
      </c>
      <c r="Q77" s="1">
        <v>116</v>
      </c>
      <c r="R77" s="2">
        <v>0.52</v>
      </c>
      <c r="T77" s="4">
        <v>1E-3</v>
      </c>
      <c r="V77" s="3" t="s">
        <v>787</v>
      </c>
      <c r="X77" s="2">
        <v>0.95</v>
      </c>
      <c r="Z77" s="1">
        <v>114</v>
      </c>
      <c r="AA77" s="3" t="s">
        <v>163</v>
      </c>
      <c r="AC77" s="2">
        <v>0.2</v>
      </c>
      <c r="AE77" s="2">
        <v>0.86</v>
      </c>
      <c r="AG77" s="1">
        <v>102</v>
      </c>
      <c r="AH77" s="1">
        <v>49</v>
      </c>
      <c r="AI77" s="2">
        <v>0.4</v>
      </c>
    </row>
    <row r="78" spans="1:35" x14ac:dyDescent="0.25">
      <c r="A78" s="1">
        <v>71</v>
      </c>
      <c r="B78" s="1" t="s">
        <v>583</v>
      </c>
      <c r="D78" s="1" t="s">
        <v>94</v>
      </c>
      <c r="E78" s="1">
        <v>2</v>
      </c>
      <c r="F78" s="1">
        <v>0</v>
      </c>
      <c r="G78" s="1">
        <v>0</v>
      </c>
      <c r="H78" s="1">
        <v>57</v>
      </c>
      <c r="I78" s="1">
        <v>2.8</v>
      </c>
      <c r="J78" s="1">
        <v>112</v>
      </c>
      <c r="K78" s="2">
        <v>0.81</v>
      </c>
      <c r="M78" s="2">
        <v>0.66</v>
      </c>
      <c r="N78" s="2">
        <v>0.67</v>
      </c>
      <c r="P78" s="3" t="s">
        <v>974</v>
      </c>
      <c r="Q78" s="1">
        <v>13</v>
      </c>
      <c r="R78" s="2">
        <v>0.9</v>
      </c>
      <c r="T78" s="2">
        <v>0</v>
      </c>
      <c r="V78" s="3" t="s">
        <v>910</v>
      </c>
      <c r="X78" s="2">
        <v>0.85</v>
      </c>
      <c r="Z78" s="1">
        <v>141</v>
      </c>
      <c r="AA78" s="3" t="s">
        <v>1022</v>
      </c>
      <c r="AC78" s="2">
        <v>0.24</v>
      </c>
      <c r="AE78" s="2">
        <v>0.79</v>
      </c>
      <c r="AG78" s="1">
        <v>23</v>
      </c>
      <c r="AH78" s="1">
        <v>49</v>
      </c>
      <c r="AI78" s="2">
        <v>0.4</v>
      </c>
    </row>
    <row r="79" spans="1:35" x14ac:dyDescent="0.25">
      <c r="A79" s="1">
        <v>73</v>
      </c>
      <c r="B79" s="1" t="s">
        <v>528</v>
      </c>
      <c r="D79" s="1" t="s">
        <v>172</v>
      </c>
      <c r="E79" s="1">
        <v>2</v>
      </c>
      <c r="F79" s="1">
        <v>0</v>
      </c>
      <c r="G79" s="1">
        <v>0</v>
      </c>
      <c r="H79" s="1">
        <v>56</v>
      </c>
      <c r="I79" s="1">
        <v>3</v>
      </c>
      <c r="J79" s="1">
        <v>71</v>
      </c>
      <c r="K79" s="2">
        <v>0.85</v>
      </c>
      <c r="M79" s="2">
        <v>0.75</v>
      </c>
      <c r="N79" s="2">
        <v>0.74</v>
      </c>
      <c r="P79" s="3" t="s">
        <v>981</v>
      </c>
      <c r="Q79" s="1">
        <v>81</v>
      </c>
      <c r="R79" s="2">
        <v>0.54</v>
      </c>
      <c r="T79" s="2">
        <v>0.02</v>
      </c>
      <c r="V79" s="3" t="s">
        <v>14</v>
      </c>
      <c r="X79" s="2">
        <v>0.88</v>
      </c>
      <c r="Z79" s="1">
        <v>59</v>
      </c>
      <c r="AA79" s="3" t="s">
        <v>828</v>
      </c>
      <c r="AC79" s="2">
        <v>0.46</v>
      </c>
      <c r="AE79" s="2">
        <v>0.69</v>
      </c>
      <c r="AG79" s="1">
        <v>94</v>
      </c>
      <c r="AH79" s="1">
        <v>140</v>
      </c>
      <c r="AI79" s="2">
        <v>0.25</v>
      </c>
    </row>
    <row r="80" spans="1:35" x14ac:dyDescent="0.25">
      <c r="A80" s="1">
        <v>73</v>
      </c>
      <c r="B80" s="1" t="s">
        <v>544</v>
      </c>
      <c r="D80" s="1" t="s">
        <v>65</v>
      </c>
      <c r="E80" s="1">
        <v>2</v>
      </c>
      <c r="F80" s="1">
        <v>0</v>
      </c>
      <c r="G80" s="1">
        <v>0</v>
      </c>
      <c r="H80" s="1">
        <v>56</v>
      </c>
      <c r="I80" s="1">
        <v>3</v>
      </c>
      <c r="J80" s="1">
        <v>43</v>
      </c>
      <c r="K80" s="2">
        <v>0.89</v>
      </c>
      <c r="M80" s="2">
        <v>0.71</v>
      </c>
      <c r="N80" s="2">
        <v>0.82</v>
      </c>
      <c r="P80" s="3" t="s">
        <v>1005</v>
      </c>
      <c r="Q80" s="1">
        <v>155</v>
      </c>
      <c r="R80" s="2">
        <v>0.52</v>
      </c>
      <c r="T80" s="2">
        <v>0.02</v>
      </c>
      <c r="V80" s="3" t="s">
        <v>787</v>
      </c>
      <c r="X80" s="2">
        <v>0.91</v>
      </c>
      <c r="Z80" s="1">
        <v>72</v>
      </c>
      <c r="AA80" s="3" t="s">
        <v>163</v>
      </c>
      <c r="AC80" s="2">
        <v>0.36</v>
      </c>
      <c r="AE80" s="2">
        <v>0.77</v>
      </c>
      <c r="AG80" s="1">
        <v>130</v>
      </c>
      <c r="AH80" s="1">
        <v>67</v>
      </c>
      <c r="AI80" s="2">
        <v>0.36</v>
      </c>
    </row>
    <row r="81" spans="1:35" x14ac:dyDescent="0.25">
      <c r="A81" s="1">
        <v>73</v>
      </c>
      <c r="B81" s="1" t="s">
        <v>547</v>
      </c>
      <c r="D81" s="1" t="s">
        <v>200</v>
      </c>
      <c r="E81" s="1">
        <v>2</v>
      </c>
      <c r="F81" s="1">
        <v>0</v>
      </c>
      <c r="G81" s="1">
        <v>0</v>
      </c>
      <c r="H81" s="1">
        <v>56</v>
      </c>
      <c r="I81" s="1">
        <v>3.1</v>
      </c>
      <c r="J81" s="1">
        <v>112</v>
      </c>
      <c r="K81" s="2">
        <v>0.85</v>
      </c>
      <c r="M81" s="2">
        <v>0.78</v>
      </c>
      <c r="N81" s="2">
        <v>0.67</v>
      </c>
      <c r="P81" s="3" t="s">
        <v>1023</v>
      </c>
      <c r="Q81" s="1">
        <v>45</v>
      </c>
      <c r="R81" s="2">
        <v>0.62</v>
      </c>
      <c r="T81" s="4">
        <v>4.0000000000000001E-3</v>
      </c>
      <c r="V81" s="3" t="s">
        <v>5</v>
      </c>
      <c r="X81" s="2">
        <v>0.94</v>
      </c>
      <c r="Z81" s="1">
        <v>65</v>
      </c>
      <c r="AA81" s="3" t="s">
        <v>792</v>
      </c>
      <c r="AC81" s="2">
        <v>0.38</v>
      </c>
      <c r="AE81" s="2">
        <v>0.85</v>
      </c>
      <c r="AG81" s="1">
        <v>84</v>
      </c>
      <c r="AH81" s="1">
        <v>61</v>
      </c>
      <c r="AI81" s="2">
        <v>0.37</v>
      </c>
    </row>
    <row r="82" spans="1:35" x14ac:dyDescent="0.25">
      <c r="A82" s="1">
        <v>73</v>
      </c>
      <c r="B82" s="1" t="s">
        <v>558</v>
      </c>
      <c r="D82" s="1" t="s">
        <v>169</v>
      </c>
      <c r="E82" s="1">
        <v>2</v>
      </c>
      <c r="F82" s="1">
        <v>0</v>
      </c>
      <c r="G82" s="1">
        <v>0</v>
      </c>
      <c r="H82" s="1">
        <v>56</v>
      </c>
      <c r="I82" s="1">
        <v>3</v>
      </c>
      <c r="J82" s="1">
        <v>65</v>
      </c>
      <c r="K82" s="2">
        <v>0.88</v>
      </c>
      <c r="M82" s="2">
        <v>0.76</v>
      </c>
      <c r="N82" s="2">
        <v>0.78</v>
      </c>
      <c r="P82" s="3" t="s">
        <v>992</v>
      </c>
      <c r="Q82" s="1">
        <v>108</v>
      </c>
      <c r="R82" s="2">
        <v>0.65</v>
      </c>
      <c r="T82" s="2">
        <v>0</v>
      </c>
      <c r="V82" s="3" t="s">
        <v>14</v>
      </c>
      <c r="X82" s="2">
        <v>0.9</v>
      </c>
      <c r="Z82" s="1">
        <v>65</v>
      </c>
      <c r="AA82" s="3" t="s">
        <v>4</v>
      </c>
      <c r="AC82" s="2">
        <v>0.33</v>
      </c>
      <c r="AE82" s="2">
        <v>0.72</v>
      </c>
      <c r="AG82" s="1">
        <v>100</v>
      </c>
      <c r="AH82" s="1">
        <v>90</v>
      </c>
      <c r="AI82" s="2">
        <v>0.34</v>
      </c>
    </row>
    <row r="83" spans="1:35" x14ac:dyDescent="0.25">
      <c r="A83" s="1">
        <v>73</v>
      </c>
      <c r="B83" s="1" t="s">
        <v>563</v>
      </c>
      <c r="D83" s="1" t="s">
        <v>18</v>
      </c>
      <c r="E83" s="1">
        <v>2</v>
      </c>
      <c r="F83" s="1">
        <v>0</v>
      </c>
      <c r="G83" s="1">
        <v>0</v>
      </c>
      <c r="H83" s="1">
        <v>56</v>
      </c>
      <c r="I83" s="1">
        <v>3</v>
      </c>
      <c r="J83" s="1">
        <v>142</v>
      </c>
      <c r="K83" s="2">
        <v>0.79</v>
      </c>
      <c r="M83" s="2">
        <v>0.68</v>
      </c>
      <c r="N83" s="2">
        <v>0.66</v>
      </c>
      <c r="P83" s="3" t="s">
        <v>977</v>
      </c>
      <c r="Q83" s="1">
        <v>13</v>
      </c>
      <c r="R83" s="2">
        <v>0.82</v>
      </c>
      <c r="T83" s="2">
        <v>0.01</v>
      </c>
      <c r="V83" s="3" t="s">
        <v>5</v>
      </c>
      <c r="X83" s="2">
        <v>0.8</v>
      </c>
      <c r="Z83" s="1">
        <v>132</v>
      </c>
      <c r="AA83" s="3" t="s">
        <v>1024</v>
      </c>
      <c r="AC83" s="2">
        <v>0.27</v>
      </c>
      <c r="AE83" s="2">
        <v>0.83</v>
      </c>
      <c r="AG83" s="1">
        <v>40</v>
      </c>
      <c r="AH83" s="1">
        <v>71</v>
      </c>
      <c r="AI83" s="2">
        <v>0.36</v>
      </c>
    </row>
    <row r="84" spans="1:35" x14ac:dyDescent="0.25">
      <c r="A84" s="1">
        <v>73</v>
      </c>
      <c r="B84" s="1" t="s">
        <v>576</v>
      </c>
      <c r="D84" s="1" t="s">
        <v>159</v>
      </c>
      <c r="E84" s="1">
        <v>2</v>
      </c>
      <c r="F84" s="1">
        <v>0</v>
      </c>
      <c r="G84" s="1">
        <v>0</v>
      </c>
      <c r="H84" s="1">
        <v>56</v>
      </c>
      <c r="I84" s="1">
        <v>3.3</v>
      </c>
      <c r="J84" s="1">
        <v>53</v>
      </c>
      <c r="K84" s="2">
        <v>0.91</v>
      </c>
      <c r="M84" s="2">
        <v>0.59</v>
      </c>
      <c r="N84" s="2">
        <v>0.77</v>
      </c>
      <c r="P84" s="3" t="s">
        <v>1025</v>
      </c>
      <c r="Q84" s="1">
        <v>149</v>
      </c>
      <c r="R84" s="2">
        <v>0.57999999999999996</v>
      </c>
      <c r="T84" s="2">
        <v>0.01</v>
      </c>
      <c r="V84" s="3" t="s">
        <v>14</v>
      </c>
      <c r="X84" s="2">
        <v>0.88</v>
      </c>
      <c r="Z84" s="1">
        <v>144</v>
      </c>
      <c r="AA84" s="3" t="s">
        <v>1026</v>
      </c>
      <c r="AC84" s="2">
        <v>0.32</v>
      </c>
      <c r="AE84" s="2">
        <v>0.47</v>
      </c>
      <c r="AG84" s="1">
        <v>72</v>
      </c>
      <c r="AH84" s="1">
        <v>188</v>
      </c>
      <c r="AI84" s="2">
        <v>0.15</v>
      </c>
    </row>
    <row r="85" spans="1:35" x14ac:dyDescent="0.25">
      <c r="A85" s="1">
        <v>73</v>
      </c>
      <c r="B85" s="1" t="s">
        <v>590</v>
      </c>
      <c r="E85" s="1">
        <v>1</v>
      </c>
      <c r="F85" s="1">
        <v>0</v>
      </c>
      <c r="G85" s="1">
        <v>0</v>
      </c>
      <c r="H85" s="1">
        <v>56</v>
      </c>
      <c r="I85" s="1">
        <v>2.9</v>
      </c>
      <c r="J85" s="1">
        <v>106</v>
      </c>
      <c r="K85" s="2">
        <v>0.87</v>
      </c>
      <c r="M85" s="2">
        <v>0.55000000000000004</v>
      </c>
      <c r="N85" s="2">
        <v>0.62</v>
      </c>
      <c r="P85" s="3" t="s">
        <v>975</v>
      </c>
      <c r="Q85" s="1">
        <v>17</v>
      </c>
      <c r="R85" s="2">
        <v>0.71</v>
      </c>
      <c r="T85" s="2">
        <v>0</v>
      </c>
      <c r="V85" s="3" t="s">
        <v>5</v>
      </c>
      <c r="X85" s="2">
        <v>0.89</v>
      </c>
      <c r="Z85" s="1">
        <v>129</v>
      </c>
      <c r="AA85" s="3" t="s">
        <v>1027</v>
      </c>
      <c r="AC85" s="2">
        <v>0.17</v>
      </c>
      <c r="AE85" s="2">
        <v>0.5</v>
      </c>
      <c r="AG85" s="1">
        <v>84</v>
      </c>
      <c r="AH85" s="1">
        <v>126</v>
      </c>
      <c r="AI85" s="2">
        <v>0.28000000000000003</v>
      </c>
    </row>
    <row r="86" spans="1:35" x14ac:dyDescent="0.25">
      <c r="A86" s="1">
        <v>81</v>
      </c>
      <c r="B86" s="1" t="s">
        <v>562</v>
      </c>
      <c r="D86" s="1" t="s">
        <v>221</v>
      </c>
      <c r="E86" s="1">
        <v>2</v>
      </c>
      <c r="F86" s="1">
        <v>0</v>
      </c>
      <c r="G86" s="1">
        <v>0</v>
      </c>
      <c r="H86" s="1">
        <v>54</v>
      </c>
      <c r="I86" s="1">
        <v>2.9</v>
      </c>
      <c r="J86" s="1">
        <v>101</v>
      </c>
      <c r="K86" s="2">
        <v>0.82</v>
      </c>
      <c r="M86" s="2">
        <v>0.71</v>
      </c>
      <c r="N86" s="2">
        <v>0.69</v>
      </c>
      <c r="P86" s="3" t="s">
        <v>977</v>
      </c>
      <c r="Q86" s="1">
        <v>61</v>
      </c>
      <c r="R86" s="2">
        <v>0.73</v>
      </c>
      <c r="T86" s="2">
        <v>0</v>
      </c>
      <c r="V86" s="3" t="s">
        <v>14</v>
      </c>
      <c r="X86" s="2">
        <v>0.98</v>
      </c>
      <c r="Z86" s="1">
        <v>79</v>
      </c>
      <c r="AA86" s="3" t="s">
        <v>170</v>
      </c>
      <c r="AC86" s="2">
        <v>0.35</v>
      </c>
      <c r="AE86" s="2">
        <v>0.85</v>
      </c>
      <c r="AG86" s="1">
        <v>100</v>
      </c>
      <c r="AH86" s="1">
        <v>110</v>
      </c>
      <c r="AI86" s="2">
        <v>0.3</v>
      </c>
    </row>
    <row r="87" spans="1:35" x14ac:dyDescent="0.25">
      <c r="A87" s="1">
        <v>81</v>
      </c>
      <c r="B87" s="1" t="s">
        <v>588</v>
      </c>
      <c r="D87" s="1" t="s">
        <v>37</v>
      </c>
      <c r="E87" s="1">
        <v>2</v>
      </c>
      <c r="F87" s="1">
        <v>0</v>
      </c>
      <c r="G87" s="1">
        <v>0</v>
      </c>
      <c r="H87" s="1">
        <v>54</v>
      </c>
      <c r="I87" s="1">
        <v>2.9</v>
      </c>
      <c r="J87" s="1">
        <v>71</v>
      </c>
      <c r="K87" s="2">
        <v>0.86</v>
      </c>
      <c r="M87" s="2">
        <v>0.76</v>
      </c>
      <c r="N87" s="2">
        <v>0.74</v>
      </c>
      <c r="P87" s="3" t="s">
        <v>977</v>
      </c>
      <c r="Q87" s="1">
        <v>81</v>
      </c>
      <c r="R87" s="2">
        <v>0.53</v>
      </c>
      <c r="T87" s="4">
        <v>4.0000000000000001E-3</v>
      </c>
      <c r="V87" s="3" t="s">
        <v>14</v>
      </c>
      <c r="X87" s="2">
        <v>0.94</v>
      </c>
      <c r="Z87" s="1">
        <v>72</v>
      </c>
      <c r="AA87" s="3" t="s">
        <v>1028</v>
      </c>
      <c r="AC87" s="2">
        <v>0.38</v>
      </c>
      <c r="AE87" s="2">
        <v>0.7</v>
      </c>
      <c r="AG87" s="1">
        <v>94</v>
      </c>
      <c r="AH87" s="1">
        <v>182</v>
      </c>
      <c r="AI87" s="2">
        <v>0.18</v>
      </c>
    </row>
    <row r="88" spans="1:35" x14ac:dyDescent="0.25">
      <c r="A88" s="1">
        <v>84</v>
      </c>
      <c r="B88" s="1" t="s">
        <v>524</v>
      </c>
      <c r="D88" s="1" t="s">
        <v>162</v>
      </c>
      <c r="E88" s="1">
        <v>2</v>
      </c>
      <c r="F88" s="1">
        <v>0</v>
      </c>
      <c r="G88" s="1">
        <v>0</v>
      </c>
      <c r="H88" s="1">
        <v>53</v>
      </c>
      <c r="I88" s="1">
        <v>2.8</v>
      </c>
      <c r="J88" s="1">
        <v>88</v>
      </c>
      <c r="K88" s="2">
        <v>0.85</v>
      </c>
      <c r="M88" s="2">
        <v>0.67</v>
      </c>
      <c r="N88" s="2">
        <v>0.71</v>
      </c>
      <c r="P88" s="3" t="s">
        <v>996</v>
      </c>
      <c r="Q88" s="1">
        <v>101</v>
      </c>
      <c r="R88" s="2">
        <v>0.61</v>
      </c>
      <c r="T88" s="2">
        <v>0.01</v>
      </c>
      <c r="V88" s="3" t="s">
        <v>787</v>
      </c>
      <c r="X88" s="2">
        <v>0.91</v>
      </c>
      <c r="Z88" s="1">
        <v>91</v>
      </c>
      <c r="AA88" s="3" t="s">
        <v>181</v>
      </c>
      <c r="AC88" s="2">
        <v>0.34</v>
      </c>
      <c r="AE88" s="2">
        <v>0.86</v>
      </c>
      <c r="AG88" s="1">
        <v>120</v>
      </c>
      <c r="AH88" s="1">
        <v>14</v>
      </c>
      <c r="AI88" s="2">
        <v>0.51</v>
      </c>
    </row>
    <row r="89" spans="1:35" x14ac:dyDescent="0.25">
      <c r="A89" s="1">
        <v>84</v>
      </c>
      <c r="B89" s="1" t="s">
        <v>571</v>
      </c>
      <c r="D89" s="1" t="s">
        <v>169</v>
      </c>
      <c r="E89" s="1">
        <v>2</v>
      </c>
      <c r="F89" s="1">
        <v>0</v>
      </c>
      <c r="G89" s="1">
        <v>0</v>
      </c>
      <c r="H89" s="1">
        <v>53</v>
      </c>
      <c r="I89" s="1">
        <v>2.2000000000000002</v>
      </c>
      <c r="J89" s="1">
        <v>65</v>
      </c>
      <c r="K89" s="2">
        <v>0.88</v>
      </c>
      <c r="M89" s="2">
        <v>0.67</v>
      </c>
      <c r="N89" s="2">
        <v>0.73</v>
      </c>
      <c r="P89" s="3" t="s">
        <v>1011</v>
      </c>
      <c r="Q89" s="1">
        <v>74</v>
      </c>
      <c r="R89" s="2">
        <v>0.95</v>
      </c>
      <c r="T89" s="2">
        <v>0</v>
      </c>
      <c r="V89" s="3" t="s">
        <v>40</v>
      </c>
      <c r="X89" s="2">
        <v>0.88</v>
      </c>
      <c r="Z89" s="1">
        <v>114</v>
      </c>
      <c r="AA89" s="3" t="s">
        <v>564</v>
      </c>
      <c r="AC89" s="2">
        <v>0.37</v>
      </c>
      <c r="AE89" s="2">
        <v>0.87</v>
      </c>
      <c r="AG89" s="1">
        <v>7</v>
      </c>
      <c r="AH89" s="1">
        <v>115</v>
      </c>
      <c r="AI89" s="2">
        <v>0.28999999999999998</v>
      </c>
    </row>
    <row r="90" spans="1:35" x14ac:dyDescent="0.25">
      <c r="A90" s="1">
        <v>84</v>
      </c>
      <c r="B90" s="1" t="s">
        <v>572</v>
      </c>
      <c r="D90" s="1" t="s">
        <v>94</v>
      </c>
      <c r="E90" s="1">
        <v>2</v>
      </c>
      <c r="F90" s="1">
        <v>0</v>
      </c>
      <c r="G90" s="1">
        <v>0</v>
      </c>
      <c r="H90" s="1">
        <v>53</v>
      </c>
      <c r="I90" s="1">
        <v>2.9</v>
      </c>
      <c r="J90" s="1">
        <v>148</v>
      </c>
      <c r="K90" s="2">
        <v>0.78</v>
      </c>
      <c r="M90" s="2">
        <v>0.72</v>
      </c>
      <c r="N90" s="2">
        <v>0.61</v>
      </c>
      <c r="P90" s="3" t="s">
        <v>1023</v>
      </c>
      <c r="Q90" s="1">
        <v>34</v>
      </c>
      <c r="R90" s="2">
        <v>0.82</v>
      </c>
      <c r="T90" s="2">
        <v>0</v>
      </c>
      <c r="V90" s="3" t="s">
        <v>119</v>
      </c>
      <c r="X90" s="2">
        <v>0.92</v>
      </c>
      <c r="Z90" s="1">
        <v>114</v>
      </c>
      <c r="AA90" s="3" t="s">
        <v>1029</v>
      </c>
      <c r="AC90" s="2">
        <v>0.36</v>
      </c>
      <c r="AE90" s="2">
        <v>0.88</v>
      </c>
      <c r="AG90" s="1">
        <v>52</v>
      </c>
      <c r="AH90" s="1">
        <v>30</v>
      </c>
      <c r="AI90" s="2">
        <v>0.45</v>
      </c>
    </row>
    <row r="91" spans="1:35" x14ac:dyDescent="0.25">
      <c r="A91" s="1">
        <v>84</v>
      </c>
      <c r="B91" s="1" t="s">
        <v>580</v>
      </c>
      <c r="E91" s="1">
        <v>1</v>
      </c>
      <c r="F91" s="1">
        <v>0</v>
      </c>
      <c r="G91" s="1">
        <v>0</v>
      </c>
      <c r="H91" s="1">
        <v>53</v>
      </c>
      <c r="I91" s="1">
        <v>2.9</v>
      </c>
      <c r="J91" s="1">
        <v>58</v>
      </c>
      <c r="K91" s="2">
        <v>0.88</v>
      </c>
      <c r="M91" s="2">
        <v>0.69</v>
      </c>
      <c r="N91" s="2">
        <v>0.75</v>
      </c>
      <c r="P91" s="3" t="s">
        <v>1011</v>
      </c>
      <c r="Q91" s="1">
        <v>123</v>
      </c>
      <c r="R91" s="2">
        <v>0.57999999999999996</v>
      </c>
      <c r="T91" s="2">
        <v>0.01</v>
      </c>
      <c r="V91" s="3" t="s">
        <v>799</v>
      </c>
      <c r="X91" s="2">
        <v>0.82</v>
      </c>
      <c r="Z91" s="1">
        <v>65</v>
      </c>
      <c r="AA91" s="3" t="s">
        <v>196</v>
      </c>
      <c r="AC91" s="2">
        <v>0.39</v>
      </c>
      <c r="AD91" s="1">
        <v>5</v>
      </c>
      <c r="AE91" s="2">
        <v>0.56999999999999995</v>
      </c>
      <c r="AG91" s="1">
        <v>138</v>
      </c>
      <c r="AH91" s="1">
        <v>159</v>
      </c>
      <c r="AI91" s="2">
        <v>0.21</v>
      </c>
    </row>
    <row r="92" spans="1:35" x14ac:dyDescent="0.25">
      <c r="A92" s="1">
        <v>88</v>
      </c>
      <c r="B92" s="1" t="s">
        <v>525</v>
      </c>
      <c r="D92" s="1" t="s">
        <v>9</v>
      </c>
      <c r="E92" s="1">
        <v>2</v>
      </c>
      <c r="F92" s="1">
        <v>0</v>
      </c>
      <c r="G92" s="1">
        <v>0</v>
      </c>
      <c r="H92" s="1">
        <v>52</v>
      </c>
      <c r="I92" s="1">
        <v>2.9</v>
      </c>
      <c r="J92" s="1">
        <v>95</v>
      </c>
      <c r="K92" s="2">
        <v>0.86</v>
      </c>
      <c r="M92" s="2">
        <v>0.71</v>
      </c>
      <c r="N92" s="2">
        <v>0.66</v>
      </c>
      <c r="P92" s="3" t="s">
        <v>995</v>
      </c>
      <c r="Q92" s="1">
        <v>116</v>
      </c>
      <c r="R92" s="2">
        <v>0.61</v>
      </c>
      <c r="T92" s="2">
        <v>0.01</v>
      </c>
      <c r="V92" s="3" t="s">
        <v>787</v>
      </c>
      <c r="X92" s="2">
        <v>0.93</v>
      </c>
      <c r="Z92" s="1">
        <v>76</v>
      </c>
      <c r="AA92" s="3" t="s">
        <v>665</v>
      </c>
      <c r="AC92" s="2">
        <v>0.43</v>
      </c>
      <c r="AE92" s="2">
        <v>0.74</v>
      </c>
      <c r="AG92" s="1">
        <v>84</v>
      </c>
      <c r="AH92" s="1">
        <v>82</v>
      </c>
      <c r="AI92" s="2">
        <v>0.34</v>
      </c>
    </row>
    <row r="93" spans="1:35" x14ac:dyDescent="0.25">
      <c r="A93" s="1">
        <v>88</v>
      </c>
      <c r="B93" s="1" t="s">
        <v>532</v>
      </c>
      <c r="D93" s="1" t="s">
        <v>179</v>
      </c>
      <c r="E93" s="1">
        <v>2</v>
      </c>
      <c r="F93" s="1">
        <v>0</v>
      </c>
      <c r="G93" s="1">
        <v>0</v>
      </c>
      <c r="H93" s="1">
        <v>52</v>
      </c>
      <c r="I93" s="1">
        <v>3</v>
      </c>
      <c r="J93" s="1">
        <v>71</v>
      </c>
      <c r="K93" s="2">
        <v>0.85</v>
      </c>
      <c r="M93" s="2">
        <v>0.74</v>
      </c>
      <c r="N93" s="2">
        <v>0.7</v>
      </c>
      <c r="P93" s="3" t="s">
        <v>1018</v>
      </c>
      <c r="Q93" s="1">
        <v>85</v>
      </c>
      <c r="R93" s="2">
        <v>0.61</v>
      </c>
      <c r="T93" s="2">
        <v>0.01</v>
      </c>
      <c r="V93" s="3" t="s">
        <v>14</v>
      </c>
      <c r="X93" s="2">
        <v>0.91</v>
      </c>
      <c r="Z93" s="1">
        <v>84</v>
      </c>
      <c r="AA93" s="3" t="s">
        <v>28</v>
      </c>
      <c r="AC93" s="2">
        <v>0.31</v>
      </c>
      <c r="AE93" s="2">
        <v>0.83</v>
      </c>
      <c r="AG93" s="1">
        <v>165</v>
      </c>
      <c r="AH93" s="1">
        <v>115</v>
      </c>
      <c r="AI93" s="2">
        <v>0.28999999999999998</v>
      </c>
    </row>
    <row r="94" spans="1:35" x14ac:dyDescent="0.25">
      <c r="A94" s="1">
        <v>88</v>
      </c>
      <c r="B94" s="1" t="s">
        <v>534</v>
      </c>
      <c r="D94" s="1" t="s">
        <v>65</v>
      </c>
      <c r="E94" s="1">
        <v>2</v>
      </c>
      <c r="F94" s="1">
        <v>0</v>
      </c>
      <c r="G94" s="1">
        <v>0</v>
      </c>
      <c r="H94" s="1">
        <v>52</v>
      </c>
      <c r="I94" s="1">
        <v>2.6</v>
      </c>
      <c r="J94" s="1">
        <v>47</v>
      </c>
      <c r="K94" s="2">
        <v>0.89</v>
      </c>
      <c r="M94" s="2">
        <v>0.62</v>
      </c>
      <c r="N94" s="2">
        <v>0.82</v>
      </c>
      <c r="P94" s="3" t="s">
        <v>1030</v>
      </c>
      <c r="Q94" s="1">
        <v>140</v>
      </c>
      <c r="R94" s="2">
        <v>0.52</v>
      </c>
      <c r="T94" s="4">
        <v>1E-3</v>
      </c>
      <c r="V94" s="3" t="s">
        <v>787</v>
      </c>
      <c r="X94" s="2">
        <v>0.95</v>
      </c>
      <c r="Z94" s="1">
        <v>84</v>
      </c>
      <c r="AA94" s="3" t="s">
        <v>215</v>
      </c>
      <c r="AC94" s="2">
        <v>0.38</v>
      </c>
      <c r="AE94" s="2">
        <v>0.85</v>
      </c>
      <c r="AG94" s="1">
        <v>153</v>
      </c>
      <c r="AH94" s="1">
        <v>98</v>
      </c>
      <c r="AI94" s="2">
        <v>0.32</v>
      </c>
    </row>
    <row r="95" spans="1:35" x14ac:dyDescent="0.25">
      <c r="A95" s="1">
        <v>88</v>
      </c>
      <c r="B95" s="1" t="s">
        <v>551</v>
      </c>
      <c r="D95" s="1" t="s">
        <v>94</v>
      </c>
      <c r="E95" s="1">
        <v>2</v>
      </c>
      <c r="F95" s="1">
        <v>0</v>
      </c>
      <c r="G95" s="1">
        <v>0</v>
      </c>
      <c r="H95" s="1">
        <v>52</v>
      </c>
      <c r="I95" s="1">
        <v>2.8</v>
      </c>
      <c r="J95" s="1">
        <v>136</v>
      </c>
      <c r="K95" s="2">
        <v>0.77</v>
      </c>
      <c r="M95" s="2">
        <v>0.68</v>
      </c>
      <c r="N95" s="2">
        <v>0.61</v>
      </c>
      <c r="P95" s="3" t="s">
        <v>1031</v>
      </c>
      <c r="Q95" s="1">
        <v>31</v>
      </c>
      <c r="R95" s="2">
        <v>0.82</v>
      </c>
      <c r="T95" s="2">
        <v>0</v>
      </c>
      <c r="V95" s="3" t="s">
        <v>40</v>
      </c>
      <c r="X95" s="2">
        <v>0.87</v>
      </c>
      <c r="Z95" s="1">
        <v>129</v>
      </c>
      <c r="AA95" s="3" t="s">
        <v>1032</v>
      </c>
      <c r="AC95" s="2">
        <v>0.28999999999999998</v>
      </c>
      <c r="AE95" s="2">
        <v>0.87</v>
      </c>
      <c r="AG95" s="1">
        <v>65</v>
      </c>
      <c r="AH95" s="1">
        <v>43</v>
      </c>
      <c r="AI95" s="2">
        <v>0.43</v>
      </c>
    </row>
    <row r="96" spans="1:35" x14ac:dyDescent="0.25">
      <c r="A96" s="1">
        <v>88</v>
      </c>
      <c r="B96" s="1" t="s">
        <v>1033</v>
      </c>
      <c r="E96" s="1">
        <v>1</v>
      </c>
      <c r="F96" s="1">
        <v>1</v>
      </c>
      <c r="G96" s="1">
        <v>1</v>
      </c>
      <c r="H96" s="1">
        <v>52</v>
      </c>
      <c r="I96" s="1">
        <v>2.8</v>
      </c>
      <c r="J96" s="1">
        <v>112</v>
      </c>
      <c r="K96" s="2">
        <v>0.8</v>
      </c>
      <c r="M96" s="1" t="s">
        <v>176</v>
      </c>
      <c r="N96" s="2">
        <v>0.65</v>
      </c>
      <c r="P96" s="3" t="s">
        <v>176</v>
      </c>
      <c r="Q96" s="1">
        <v>81</v>
      </c>
      <c r="R96" s="2">
        <v>0.64</v>
      </c>
      <c r="T96" s="2">
        <v>0.02</v>
      </c>
      <c r="V96" s="3" t="s">
        <v>1</v>
      </c>
      <c r="X96" s="2">
        <v>0.96</v>
      </c>
      <c r="Z96" s="1">
        <v>44</v>
      </c>
      <c r="AA96" s="3" t="s">
        <v>1034</v>
      </c>
      <c r="AC96" s="2">
        <v>0.52</v>
      </c>
      <c r="AE96" s="2">
        <v>0.53</v>
      </c>
      <c r="AG96" s="1">
        <v>105</v>
      </c>
      <c r="AH96" s="1">
        <v>136</v>
      </c>
      <c r="AI96" s="2">
        <v>0.26</v>
      </c>
    </row>
    <row r="97" spans="1:35" x14ac:dyDescent="0.25">
      <c r="A97" s="1">
        <v>88</v>
      </c>
      <c r="B97" s="1" t="s">
        <v>585</v>
      </c>
      <c r="D97" s="1" t="s">
        <v>18</v>
      </c>
      <c r="E97" s="1">
        <v>2</v>
      </c>
      <c r="F97" s="1">
        <v>0</v>
      </c>
      <c r="G97" s="1">
        <v>0</v>
      </c>
      <c r="H97" s="1">
        <v>52</v>
      </c>
      <c r="I97" s="1">
        <v>2.5</v>
      </c>
      <c r="J97" s="1">
        <v>76</v>
      </c>
      <c r="K97" s="2">
        <v>0.87</v>
      </c>
      <c r="M97" s="2">
        <v>0.75</v>
      </c>
      <c r="N97" s="2">
        <v>0.65</v>
      </c>
      <c r="P97" s="3" t="s">
        <v>986</v>
      </c>
      <c r="Q97" s="1">
        <v>22</v>
      </c>
      <c r="R97" s="2">
        <v>1</v>
      </c>
      <c r="T97" s="2">
        <v>0</v>
      </c>
      <c r="V97" s="3" t="s">
        <v>5</v>
      </c>
      <c r="X97" s="2">
        <v>0.99</v>
      </c>
      <c r="Z97" s="1">
        <v>79</v>
      </c>
      <c r="AA97" s="3" t="s">
        <v>1035</v>
      </c>
      <c r="AC97" s="2">
        <v>0.45</v>
      </c>
      <c r="AD97" s="1">
        <v>5</v>
      </c>
      <c r="AE97" s="2">
        <v>0.82</v>
      </c>
      <c r="AG97" s="1">
        <v>138</v>
      </c>
      <c r="AH97" s="1">
        <v>36</v>
      </c>
      <c r="AI97" s="2">
        <v>0.44</v>
      </c>
    </row>
    <row r="98" spans="1:35" x14ac:dyDescent="0.25">
      <c r="A98" s="1">
        <v>94</v>
      </c>
      <c r="B98" s="1" t="s">
        <v>527</v>
      </c>
      <c r="D98" s="1" t="s">
        <v>169</v>
      </c>
      <c r="E98" s="1">
        <v>2</v>
      </c>
      <c r="F98" s="1">
        <v>0</v>
      </c>
      <c r="G98" s="1">
        <v>0</v>
      </c>
      <c r="H98" s="1">
        <v>51</v>
      </c>
      <c r="I98" s="1">
        <v>2.7</v>
      </c>
      <c r="J98" s="1">
        <v>65</v>
      </c>
      <c r="K98" s="2">
        <v>0.86</v>
      </c>
      <c r="M98" s="2">
        <v>0.71</v>
      </c>
      <c r="N98" s="2">
        <v>0.76</v>
      </c>
      <c r="P98" s="3" t="s">
        <v>999</v>
      </c>
      <c r="Q98" s="1">
        <v>130</v>
      </c>
      <c r="R98" s="2">
        <v>0.55000000000000004</v>
      </c>
      <c r="T98" s="2">
        <v>0.02</v>
      </c>
      <c r="V98" s="3" t="s">
        <v>14</v>
      </c>
      <c r="X98" s="2">
        <v>0.83</v>
      </c>
      <c r="Z98" s="1">
        <v>79</v>
      </c>
      <c r="AA98" s="3" t="s">
        <v>28</v>
      </c>
      <c r="AC98" s="2">
        <v>0.31</v>
      </c>
      <c r="AE98" s="2">
        <v>0.7</v>
      </c>
      <c r="AG98" s="1">
        <v>130</v>
      </c>
      <c r="AH98" s="1">
        <v>67</v>
      </c>
      <c r="AI98" s="2">
        <v>0.36</v>
      </c>
    </row>
    <row r="99" spans="1:35" x14ac:dyDescent="0.25">
      <c r="A99" s="1">
        <v>94</v>
      </c>
      <c r="B99" s="1" t="s">
        <v>543</v>
      </c>
      <c r="D99" s="1" t="s">
        <v>190</v>
      </c>
      <c r="E99" s="1">
        <v>2</v>
      </c>
      <c r="F99" s="1">
        <v>0</v>
      </c>
      <c r="G99" s="1">
        <v>0</v>
      </c>
      <c r="H99" s="1">
        <v>51</v>
      </c>
      <c r="I99" s="1">
        <v>3</v>
      </c>
      <c r="J99" s="1">
        <v>112</v>
      </c>
      <c r="K99" s="2">
        <v>0.82</v>
      </c>
      <c r="M99" s="2">
        <v>0.69</v>
      </c>
      <c r="N99" s="2">
        <v>0.63</v>
      </c>
      <c r="P99" s="3" t="s">
        <v>990</v>
      </c>
      <c r="Q99" s="1">
        <v>74</v>
      </c>
      <c r="R99" s="2">
        <v>0.76</v>
      </c>
      <c r="T99" s="2">
        <v>0.01</v>
      </c>
      <c r="V99" s="3" t="s">
        <v>1</v>
      </c>
      <c r="X99" s="2">
        <v>0.79</v>
      </c>
      <c r="Z99" s="1">
        <v>107</v>
      </c>
      <c r="AA99" s="3" t="s">
        <v>236</v>
      </c>
      <c r="AC99" s="2">
        <v>0.28000000000000003</v>
      </c>
      <c r="AD99" s="1">
        <v>5</v>
      </c>
      <c r="AE99" s="2">
        <v>0.68</v>
      </c>
      <c r="AG99" s="1">
        <v>108</v>
      </c>
      <c r="AH99" s="1">
        <v>75</v>
      </c>
      <c r="AI99" s="2">
        <v>0.35</v>
      </c>
    </row>
    <row r="100" spans="1:35" x14ac:dyDescent="0.25">
      <c r="A100" s="1">
        <v>94</v>
      </c>
      <c r="B100" s="1" t="s">
        <v>546</v>
      </c>
      <c r="D100" s="1" t="s">
        <v>2</v>
      </c>
      <c r="E100" s="1">
        <v>2</v>
      </c>
      <c r="F100" s="1">
        <v>0</v>
      </c>
      <c r="G100" s="1">
        <v>0</v>
      </c>
      <c r="H100" s="1">
        <v>51</v>
      </c>
      <c r="I100" s="1">
        <v>2.7</v>
      </c>
      <c r="J100" s="1">
        <v>112</v>
      </c>
      <c r="K100" s="2">
        <v>0.77</v>
      </c>
      <c r="M100" s="2">
        <v>0.66</v>
      </c>
      <c r="N100" s="2">
        <v>0.71</v>
      </c>
      <c r="P100" s="3" t="s">
        <v>999</v>
      </c>
      <c r="Q100" s="1">
        <v>41</v>
      </c>
      <c r="R100" s="2">
        <v>0.75</v>
      </c>
      <c r="T100" s="2">
        <v>0</v>
      </c>
      <c r="V100" s="3" t="s">
        <v>5</v>
      </c>
      <c r="X100" s="2">
        <v>0.96</v>
      </c>
      <c r="Z100" s="1">
        <v>100</v>
      </c>
      <c r="AA100" s="3" t="s">
        <v>1036</v>
      </c>
      <c r="AC100" s="2">
        <v>0.36</v>
      </c>
      <c r="AE100" s="2">
        <v>0.75</v>
      </c>
      <c r="AG100" s="1">
        <v>94</v>
      </c>
      <c r="AH100" s="1">
        <v>145</v>
      </c>
      <c r="AI100" s="2">
        <v>0.24</v>
      </c>
    </row>
    <row r="101" spans="1:35" x14ac:dyDescent="0.25">
      <c r="A101" s="1">
        <v>94</v>
      </c>
      <c r="B101" s="1" t="s">
        <v>553</v>
      </c>
      <c r="D101" s="1" t="s">
        <v>162</v>
      </c>
      <c r="E101" s="1">
        <v>2</v>
      </c>
      <c r="F101" s="1">
        <v>0</v>
      </c>
      <c r="G101" s="1">
        <v>0</v>
      </c>
      <c r="H101" s="1">
        <v>51</v>
      </c>
      <c r="I101" s="1">
        <v>3</v>
      </c>
      <c r="J101" s="1">
        <v>71</v>
      </c>
      <c r="K101" s="2">
        <v>0.87</v>
      </c>
      <c r="L101" s="1">
        <v>8</v>
      </c>
      <c r="M101" s="2">
        <v>0.66</v>
      </c>
      <c r="N101" s="2">
        <v>0.74</v>
      </c>
      <c r="O101" s="1">
        <v>8</v>
      </c>
      <c r="P101" s="3" t="s">
        <v>984</v>
      </c>
      <c r="Q101" s="1">
        <v>165</v>
      </c>
      <c r="R101" s="2">
        <v>0.52</v>
      </c>
      <c r="T101" s="2">
        <v>0.02</v>
      </c>
      <c r="V101" s="3" t="s">
        <v>787</v>
      </c>
      <c r="X101" s="2">
        <v>0.87</v>
      </c>
      <c r="Z101" s="1">
        <v>79</v>
      </c>
      <c r="AA101" s="3" t="s">
        <v>163</v>
      </c>
      <c r="AC101" s="2">
        <v>0.32</v>
      </c>
      <c r="AE101" s="2">
        <v>0.79</v>
      </c>
      <c r="AG101" s="1">
        <v>138</v>
      </c>
      <c r="AH101" s="1">
        <v>82</v>
      </c>
      <c r="AI101" s="2">
        <v>0.34</v>
      </c>
    </row>
    <row r="102" spans="1:35" x14ac:dyDescent="0.25">
      <c r="A102" s="1">
        <v>94</v>
      </c>
      <c r="B102" s="1" t="s">
        <v>592</v>
      </c>
      <c r="D102" s="1" t="s">
        <v>9</v>
      </c>
      <c r="E102" s="1">
        <v>2</v>
      </c>
      <c r="F102" s="1">
        <v>0</v>
      </c>
      <c r="G102" s="1">
        <v>0</v>
      </c>
      <c r="H102" s="1">
        <v>51</v>
      </c>
      <c r="I102" s="1">
        <v>2.8</v>
      </c>
      <c r="J102" s="1">
        <v>88</v>
      </c>
      <c r="K102" s="2">
        <v>0.83</v>
      </c>
      <c r="M102" s="2">
        <v>0.63</v>
      </c>
      <c r="N102" s="2">
        <v>0.64</v>
      </c>
      <c r="P102" s="3" t="s">
        <v>974</v>
      </c>
      <c r="Q102" s="1">
        <v>108</v>
      </c>
      <c r="R102" s="2">
        <v>0.65</v>
      </c>
      <c r="T102" s="2">
        <v>0.01</v>
      </c>
      <c r="V102" s="3" t="s">
        <v>14</v>
      </c>
      <c r="X102" s="2">
        <v>0.89</v>
      </c>
      <c r="Z102" s="1">
        <v>96</v>
      </c>
      <c r="AA102" s="3" t="s">
        <v>1037</v>
      </c>
      <c r="AC102" s="2">
        <v>0.32</v>
      </c>
      <c r="AE102" s="2">
        <v>0.39</v>
      </c>
      <c r="AG102" s="1">
        <v>78</v>
      </c>
      <c r="AH102" s="1">
        <v>115</v>
      </c>
      <c r="AI102" s="2">
        <v>0.28999999999999998</v>
      </c>
    </row>
    <row r="103" spans="1:35" x14ac:dyDescent="0.25">
      <c r="A103" s="1">
        <v>94</v>
      </c>
      <c r="B103" s="1" t="s">
        <v>594</v>
      </c>
      <c r="D103" s="1" t="s">
        <v>26</v>
      </c>
      <c r="E103" s="1">
        <v>2</v>
      </c>
      <c r="F103" s="1">
        <v>0</v>
      </c>
      <c r="G103" s="1">
        <v>0</v>
      </c>
      <c r="H103" s="1">
        <v>51</v>
      </c>
      <c r="I103" s="1">
        <v>2.6</v>
      </c>
      <c r="J103" s="1">
        <v>127</v>
      </c>
      <c r="K103" s="2">
        <v>0.76</v>
      </c>
      <c r="M103" s="2">
        <v>0.66</v>
      </c>
      <c r="N103" s="2">
        <v>0.67</v>
      </c>
      <c r="P103" s="3" t="s">
        <v>974</v>
      </c>
      <c r="Q103" s="1">
        <v>67</v>
      </c>
      <c r="R103" s="2">
        <v>0.82</v>
      </c>
      <c r="T103" s="2">
        <v>0</v>
      </c>
      <c r="V103" s="3" t="s">
        <v>119</v>
      </c>
      <c r="X103" s="2">
        <v>0.89</v>
      </c>
      <c r="Z103" s="1">
        <v>114</v>
      </c>
      <c r="AA103" s="3" t="s">
        <v>293</v>
      </c>
      <c r="AC103" s="2">
        <v>0.45</v>
      </c>
      <c r="AD103" s="1">
        <v>5</v>
      </c>
      <c r="AE103" s="2">
        <v>0.77</v>
      </c>
      <c r="AG103" s="1">
        <v>36</v>
      </c>
      <c r="AH103" s="1">
        <v>110</v>
      </c>
      <c r="AI103" s="2">
        <v>0.3</v>
      </c>
    </row>
    <row r="104" spans="1:35" x14ac:dyDescent="0.25">
      <c r="A104" s="1">
        <v>100</v>
      </c>
      <c r="B104" s="1" t="s">
        <v>531</v>
      </c>
      <c r="D104" s="1" t="s">
        <v>105</v>
      </c>
      <c r="E104" s="1">
        <v>2</v>
      </c>
      <c r="F104" s="1">
        <v>0</v>
      </c>
      <c r="G104" s="1">
        <v>0</v>
      </c>
      <c r="H104" s="1">
        <v>50</v>
      </c>
      <c r="I104" s="1">
        <v>2.9</v>
      </c>
      <c r="J104" s="1">
        <v>83</v>
      </c>
      <c r="K104" s="2">
        <v>0.8</v>
      </c>
      <c r="M104" s="2">
        <v>0.75</v>
      </c>
      <c r="N104" s="2">
        <v>0.63</v>
      </c>
      <c r="P104" s="3" t="s">
        <v>979</v>
      </c>
      <c r="Q104" s="1">
        <v>101</v>
      </c>
      <c r="R104" s="2">
        <v>0.81</v>
      </c>
      <c r="T104" s="2">
        <v>0</v>
      </c>
      <c r="V104" s="3" t="s">
        <v>119</v>
      </c>
      <c r="X104" s="2">
        <v>0.89</v>
      </c>
      <c r="Z104" s="1">
        <v>121</v>
      </c>
      <c r="AA104" s="3" t="s">
        <v>227</v>
      </c>
      <c r="AC104" s="2">
        <v>0.23</v>
      </c>
      <c r="AD104" s="1">
        <v>5</v>
      </c>
      <c r="AE104" s="2">
        <v>0.73</v>
      </c>
      <c r="AG104" s="1">
        <v>78</v>
      </c>
      <c r="AH104" s="1">
        <v>106</v>
      </c>
      <c r="AI104" s="2">
        <v>0.31</v>
      </c>
    </row>
    <row r="105" spans="1:35" x14ac:dyDescent="0.25">
      <c r="A105" s="1">
        <v>100</v>
      </c>
      <c r="B105" s="1" t="s">
        <v>567</v>
      </c>
      <c r="E105" s="1">
        <v>2</v>
      </c>
      <c r="F105" s="1">
        <v>0</v>
      </c>
      <c r="G105" s="1">
        <v>0</v>
      </c>
      <c r="H105" s="1">
        <v>50</v>
      </c>
      <c r="I105" s="1">
        <v>3</v>
      </c>
      <c r="J105" s="1">
        <v>136</v>
      </c>
      <c r="K105" s="2">
        <v>0.79</v>
      </c>
      <c r="M105" s="2">
        <v>0.7</v>
      </c>
      <c r="N105" s="2">
        <v>0.61</v>
      </c>
      <c r="P105" s="3" t="s">
        <v>1038</v>
      </c>
      <c r="Q105" s="1">
        <v>85</v>
      </c>
      <c r="R105" s="2">
        <v>0.57999999999999996</v>
      </c>
      <c r="T105" s="2">
        <v>0</v>
      </c>
      <c r="V105" s="3" t="s">
        <v>787</v>
      </c>
      <c r="X105" s="2">
        <v>0.86</v>
      </c>
      <c r="Z105" s="1">
        <v>100</v>
      </c>
      <c r="AA105" s="3" t="s">
        <v>174</v>
      </c>
      <c r="AC105" s="2">
        <v>0.28000000000000003</v>
      </c>
      <c r="AE105" s="2">
        <v>0.74</v>
      </c>
      <c r="AG105" s="1">
        <v>84</v>
      </c>
      <c r="AH105" s="1">
        <v>75</v>
      </c>
      <c r="AI105" s="2">
        <v>0.35</v>
      </c>
    </row>
    <row r="106" spans="1:35" x14ac:dyDescent="0.25">
      <c r="A106" s="1">
        <v>100</v>
      </c>
      <c r="B106" s="1" t="s">
        <v>569</v>
      </c>
      <c r="D106" s="1" t="s">
        <v>21</v>
      </c>
      <c r="E106" s="1">
        <v>2</v>
      </c>
      <c r="F106" s="1">
        <v>0</v>
      </c>
      <c r="G106" s="1">
        <v>0</v>
      </c>
      <c r="H106" s="1">
        <v>50</v>
      </c>
      <c r="I106" s="1">
        <v>2.6</v>
      </c>
      <c r="J106" s="1">
        <v>80</v>
      </c>
      <c r="K106" s="2">
        <v>0.84</v>
      </c>
      <c r="M106" s="2">
        <v>0.62</v>
      </c>
      <c r="N106" s="2">
        <v>0.76</v>
      </c>
      <c r="P106" s="3" t="s">
        <v>1039</v>
      </c>
      <c r="Q106" s="1">
        <v>85</v>
      </c>
      <c r="R106" s="2">
        <v>0.63</v>
      </c>
      <c r="T106" s="4">
        <v>3.0000000000000001E-3</v>
      </c>
      <c r="V106" s="3" t="s">
        <v>787</v>
      </c>
      <c r="X106" s="2">
        <v>0.85</v>
      </c>
      <c r="Z106" s="1">
        <v>136</v>
      </c>
      <c r="AA106" s="3" t="s">
        <v>803</v>
      </c>
      <c r="AC106" s="2">
        <v>0.28999999999999998</v>
      </c>
      <c r="AE106" s="2">
        <v>0.78</v>
      </c>
      <c r="AG106" s="1">
        <v>120</v>
      </c>
      <c r="AH106" s="1">
        <v>90</v>
      </c>
      <c r="AI106" s="2">
        <v>0.34</v>
      </c>
    </row>
    <row r="107" spans="1:35" x14ac:dyDescent="0.25">
      <c r="A107" s="1">
        <v>104</v>
      </c>
      <c r="B107" s="1" t="s">
        <v>621</v>
      </c>
      <c r="D107" s="1" t="s">
        <v>94</v>
      </c>
      <c r="E107" s="1">
        <v>2</v>
      </c>
      <c r="F107" s="1">
        <v>0</v>
      </c>
      <c r="G107" s="1">
        <v>0</v>
      </c>
      <c r="H107" s="1">
        <v>49</v>
      </c>
      <c r="I107" s="1">
        <v>2.8</v>
      </c>
      <c r="J107" s="1">
        <v>148</v>
      </c>
      <c r="K107" s="2">
        <v>0.8</v>
      </c>
      <c r="M107" s="2">
        <v>0.64</v>
      </c>
      <c r="N107" s="2">
        <v>0.65</v>
      </c>
      <c r="P107" s="3" t="s">
        <v>974</v>
      </c>
      <c r="Q107" s="1">
        <v>49</v>
      </c>
      <c r="R107" s="2">
        <v>0.69</v>
      </c>
      <c r="T107" s="2">
        <v>0</v>
      </c>
      <c r="V107" s="3" t="s">
        <v>1</v>
      </c>
      <c r="X107" s="2">
        <v>0.95</v>
      </c>
      <c r="Z107" s="1">
        <v>155</v>
      </c>
      <c r="AA107" s="3" t="s">
        <v>198</v>
      </c>
      <c r="AC107" s="2">
        <v>0.13</v>
      </c>
      <c r="AE107" s="2">
        <v>0.69</v>
      </c>
      <c r="AG107" s="1">
        <v>78</v>
      </c>
      <c r="AH107" s="1">
        <v>57</v>
      </c>
      <c r="AI107" s="2">
        <v>0.38</v>
      </c>
    </row>
    <row r="108" spans="1:35" x14ac:dyDescent="0.25">
      <c r="A108" s="1">
        <v>104</v>
      </c>
      <c r="B108" s="1" t="s">
        <v>548</v>
      </c>
      <c r="D108" s="1" t="s">
        <v>162</v>
      </c>
      <c r="E108" s="1">
        <v>2</v>
      </c>
      <c r="F108" s="1">
        <v>0</v>
      </c>
      <c r="G108" s="1">
        <v>0</v>
      </c>
      <c r="H108" s="1">
        <v>49</v>
      </c>
      <c r="I108" s="1">
        <v>2.2000000000000002</v>
      </c>
      <c r="J108" s="1">
        <v>95</v>
      </c>
      <c r="K108" s="2">
        <v>0.85</v>
      </c>
      <c r="M108" s="2">
        <v>0.73</v>
      </c>
      <c r="N108" s="2">
        <v>0.72</v>
      </c>
      <c r="P108" s="3" t="s">
        <v>981</v>
      </c>
      <c r="Q108" s="1">
        <v>74</v>
      </c>
      <c r="R108" s="2">
        <v>0.74</v>
      </c>
      <c r="T108" s="2">
        <v>0.01</v>
      </c>
      <c r="V108" s="3" t="s">
        <v>5</v>
      </c>
      <c r="X108" s="2">
        <v>0.89</v>
      </c>
      <c r="Z108" s="1">
        <v>57</v>
      </c>
      <c r="AA108" s="3" t="s">
        <v>28</v>
      </c>
      <c r="AC108" s="2">
        <v>0.4</v>
      </c>
      <c r="AE108" s="2">
        <v>0.82</v>
      </c>
      <c r="AG108" s="1">
        <v>55</v>
      </c>
      <c r="AH108" s="1">
        <v>131</v>
      </c>
      <c r="AI108" s="2">
        <v>0.27</v>
      </c>
    </row>
    <row r="109" spans="1:35" x14ac:dyDescent="0.25">
      <c r="A109" s="1">
        <v>104</v>
      </c>
      <c r="B109" s="1" t="s">
        <v>587</v>
      </c>
      <c r="D109" s="1" t="s">
        <v>29</v>
      </c>
      <c r="E109" s="1">
        <v>2</v>
      </c>
      <c r="F109" s="1">
        <v>0</v>
      </c>
      <c r="G109" s="1">
        <v>0</v>
      </c>
      <c r="H109" s="1">
        <v>49</v>
      </c>
      <c r="I109" s="1">
        <v>2.6</v>
      </c>
      <c r="J109" s="1">
        <v>122</v>
      </c>
      <c r="K109" s="2">
        <v>0.83</v>
      </c>
      <c r="M109" s="2">
        <v>0.71</v>
      </c>
      <c r="N109" s="2">
        <v>0.64</v>
      </c>
      <c r="P109" s="3" t="s">
        <v>1031</v>
      </c>
      <c r="Q109" s="1">
        <v>95</v>
      </c>
      <c r="R109" s="2">
        <v>0.6</v>
      </c>
      <c r="T109" s="2">
        <v>0</v>
      </c>
      <c r="V109" s="3" t="s">
        <v>787</v>
      </c>
      <c r="X109" s="2">
        <v>0.96</v>
      </c>
      <c r="Z109" s="1">
        <v>65</v>
      </c>
      <c r="AA109" s="3" t="s">
        <v>163</v>
      </c>
      <c r="AC109" s="2">
        <v>0.44</v>
      </c>
      <c r="AE109" s="2">
        <v>0.88</v>
      </c>
      <c r="AG109" s="1">
        <v>149</v>
      </c>
      <c r="AH109" s="1">
        <v>14</v>
      </c>
      <c r="AI109" s="2">
        <v>0.51</v>
      </c>
    </row>
    <row r="110" spans="1:35" x14ac:dyDescent="0.25">
      <c r="A110" s="1">
        <v>104</v>
      </c>
      <c r="B110" s="1" t="s">
        <v>593</v>
      </c>
      <c r="D110" s="1" t="s">
        <v>190</v>
      </c>
      <c r="E110" s="1">
        <v>2</v>
      </c>
      <c r="F110" s="1">
        <v>0</v>
      </c>
      <c r="G110" s="1">
        <v>0</v>
      </c>
      <c r="H110" s="1">
        <v>49</v>
      </c>
      <c r="I110" s="1">
        <v>2.8</v>
      </c>
      <c r="J110" s="1">
        <v>110</v>
      </c>
      <c r="K110" s="2">
        <v>0.86</v>
      </c>
      <c r="M110" s="2">
        <v>0.62</v>
      </c>
      <c r="N110" s="2">
        <v>0.63</v>
      </c>
      <c r="P110" s="3" t="s">
        <v>974</v>
      </c>
      <c r="Q110" s="1">
        <v>91</v>
      </c>
      <c r="R110" s="2">
        <v>0.69</v>
      </c>
      <c r="T110" s="2">
        <v>0.01</v>
      </c>
      <c r="V110" s="3" t="s">
        <v>14</v>
      </c>
      <c r="X110" s="2">
        <v>0.84</v>
      </c>
      <c r="Z110" s="1">
        <v>100</v>
      </c>
      <c r="AA110" s="3" t="s">
        <v>204</v>
      </c>
      <c r="AC110" s="2">
        <v>0.36</v>
      </c>
      <c r="AE110" s="2">
        <v>0.59</v>
      </c>
      <c r="AG110" s="1">
        <v>116</v>
      </c>
      <c r="AH110" s="1">
        <v>110</v>
      </c>
      <c r="AI110" s="2">
        <v>0.3</v>
      </c>
    </row>
    <row r="111" spans="1:35" x14ac:dyDescent="0.25">
      <c r="A111" s="1">
        <v>104</v>
      </c>
      <c r="B111" s="1" t="s">
        <v>664</v>
      </c>
      <c r="D111" s="1" t="s">
        <v>18</v>
      </c>
      <c r="E111" s="1">
        <v>2</v>
      </c>
      <c r="F111" s="1">
        <v>0</v>
      </c>
      <c r="G111" s="1">
        <v>0</v>
      </c>
      <c r="H111" s="1">
        <v>49</v>
      </c>
      <c r="I111" s="1">
        <v>2.5</v>
      </c>
      <c r="J111" s="1">
        <v>95</v>
      </c>
      <c r="K111" s="2">
        <v>0.85</v>
      </c>
      <c r="M111" s="2">
        <v>0.66</v>
      </c>
      <c r="N111" s="2">
        <v>0.69</v>
      </c>
      <c r="P111" s="3" t="s">
        <v>1006</v>
      </c>
      <c r="Q111" s="1">
        <v>127</v>
      </c>
      <c r="R111" s="2">
        <v>0.62</v>
      </c>
      <c r="T111" s="2">
        <v>0.04</v>
      </c>
      <c r="V111" s="3" t="s">
        <v>787</v>
      </c>
      <c r="X111" s="2">
        <v>0.83</v>
      </c>
      <c r="Z111" s="1">
        <v>76</v>
      </c>
      <c r="AA111" s="3" t="s">
        <v>643</v>
      </c>
      <c r="AC111" s="2">
        <v>0.42</v>
      </c>
      <c r="AE111" s="2">
        <v>0.74</v>
      </c>
      <c r="AG111" s="1">
        <v>102</v>
      </c>
      <c r="AH111" s="1">
        <v>71</v>
      </c>
      <c r="AI111" s="2">
        <v>0.35</v>
      </c>
    </row>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6A62-6B6C-4757-BD5A-6A1C5365D22D}">
  <dimension ref="A1:AB106"/>
  <sheetViews>
    <sheetView workbookViewId="0">
      <selection activeCell="A22" sqref="A22:IV22"/>
    </sheetView>
  </sheetViews>
  <sheetFormatPr defaultRowHeight="12.5" x14ac:dyDescent="0.25"/>
  <cols>
    <col min="1" max="1" width="3.6640625" style="1" bestFit="1" customWidth="1"/>
    <col min="2" max="2" width="32.75" style="1" bestFit="1" customWidth="1"/>
    <col min="3" max="3" width="7.58203125" style="1" bestFit="1" customWidth="1"/>
    <col min="4" max="4" width="5" style="1" bestFit="1" customWidth="1"/>
    <col min="5" max="5" width="11.25" style="1" bestFit="1" customWidth="1"/>
    <col min="6" max="6" width="9.9140625" style="1" bestFit="1" customWidth="1"/>
    <col min="7" max="7" width="11.25" style="1" bestFit="1" customWidth="1"/>
    <col min="8" max="8" width="19.9140625" style="1" bestFit="1" customWidth="1"/>
    <col min="9" max="9" width="27.5" style="1" bestFit="1" customWidth="1"/>
    <col min="10" max="10" width="7.58203125" style="1" bestFit="1" customWidth="1"/>
    <col min="11" max="11" width="21.33203125" style="1" bestFit="1" customWidth="1"/>
    <col min="12" max="12" width="18.83203125" style="1" bestFit="1" customWidth="1"/>
    <col min="13" max="13" width="7.58203125" style="1" bestFit="1" customWidth="1"/>
    <col min="14" max="14" width="28.58203125" style="1" bestFit="1" customWidth="1"/>
    <col min="15" max="15" width="32.75" style="1" bestFit="1" customWidth="1"/>
    <col min="16" max="16" width="7.58203125" style="1" bestFit="1" customWidth="1"/>
    <col min="17" max="17" width="31.33203125" style="1" bestFit="1" customWidth="1"/>
    <col min="18" max="18" width="7.58203125" style="1" bestFit="1" customWidth="1"/>
    <col min="19" max="19" width="24.5" style="1" bestFit="1" customWidth="1"/>
    <col min="20" max="20" width="7.58203125" style="1" bestFit="1" customWidth="1"/>
    <col min="21" max="21" width="20" style="1" bestFit="1" customWidth="1"/>
    <col min="22" max="22" width="7.58203125" style="1" bestFit="1" customWidth="1"/>
    <col min="23" max="23" width="27.75" style="1" bestFit="1" customWidth="1"/>
    <col min="24" max="24" width="7.58203125" style="1" bestFit="1" customWidth="1"/>
    <col min="25" max="25" width="14.1640625" style="1" bestFit="1" customWidth="1"/>
    <col min="26" max="26" width="7.58203125" style="1" bestFit="1" customWidth="1"/>
    <col min="27" max="27" width="22.25" style="1" bestFit="1" customWidth="1"/>
    <col min="28" max="28" width="7.58203125" style="1" bestFit="1" customWidth="1"/>
    <col min="29" max="256" width="8.6640625" style="1"/>
    <col min="257" max="257" width="3.6640625" style="1" bestFit="1" customWidth="1"/>
    <col min="258" max="258" width="32.75" style="1" bestFit="1" customWidth="1"/>
    <col min="259" max="259" width="7.58203125" style="1" bestFit="1" customWidth="1"/>
    <col min="260" max="260" width="5" style="1" bestFit="1" customWidth="1"/>
    <col min="261" max="261" width="11.25" style="1" bestFit="1" customWidth="1"/>
    <col min="262" max="262" width="9.9140625" style="1" bestFit="1" customWidth="1"/>
    <col min="263" max="263" width="11.25" style="1" bestFit="1" customWidth="1"/>
    <col min="264" max="264" width="19.9140625" style="1" bestFit="1" customWidth="1"/>
    <col min="265" max="265" width="27.5" style="1" bestFit="1" customWidth="1"/>
    <col min="266" max="266" width="7.58203125" style="1" bestFit="1" customWidth="1"/>
    <col min="267" max="267" width="21.33203125" style="1" bestFit="1" customWidth="1"/>
    <col min="268" max="268" width="18.83203125" style="1" bestFit="1" customWidth="1"/>
    <col min="269" max="269" width="7.58203125" style="1" bestFit="1" customWidth="1"/>
    <col min="270" max="270" width="28.58203125" style="1" bestFit="1" customWidth="1"/>
    <col min="271" max="271" width="32.75" style="1" bestFit="1" customWidth="1"/>
    <col min="272" max="272" width="7.58203125" style="1" bestFit="1" customWidth="1"/>
    <col min="273" max="273" width="31.33203125" style="1" bestFit="1" customWidth="1"/>
    <col min="274" max="274" width="7.58203125" style="1" bestFit="1" customWidth="1"/>
    <col min="275" max="275" width="24.5" style="1" bestFit="1" customWidth="1"/>
    <col min="276" max="276" width="7.58203125" style="1" bestFit="1" customWidth="1"/>
    <col min="277" max="277" width="20" style="1" bestFit="1" customWidth="1"/>
    <col min="278" max="278" width="7.58203125" style="1" bestFit="1" customWidth="1"/>
    <col min="279" max="279" width="27.75" style="1" bestFit="1" customWidth="1"/>
    <col min="280" max="280" width="7.58203125" style="1" bestFit="1" customWidth="1"/>
    <col min="281" max="281" width="14.1640625" style="1" bestFit="1" customWidth="1"/>
    <col min="282" max="282" width="7.58203125" style="1" bestFit="1" customWidth="1"/>
    <col min="283" max="283" width="22.25" style="1" bestFit="1" customWidth="1"/>
    <col min="284" max="284" width="7.58203125" style="1" bestFit="1" customWidth="1"/>
    <col min="285" max="512" width="8.6640625" style="1"/>
    <col min="513" max="513" width="3.6640625" style="1" bestFit="1" customWidth="1"/>
    <col min="514" max="514" width="32.75" style="1" bestFit="1" customWidth="1"/>
    <col min="515" max="515" width="7.58203125" style="1" bestFit="1" customWidth="1"/>
    <col min="516" max="516" width="5" style="1" bestFit="1" customWidth="1"/>
    <col min="517" max="517" width="11.25" style="1" bestFit="1" customWidth="1"/>
    <col min="518" max="518" width="9.9140625" style="1" bestFit="1" customWidth="1"/>
    <col min="519" max="519" width="11.25" style="1" bestFit="1" customWidth="1"/>
    <col min="520" max="520" width="19.9140625" style="1" bestFit="1" customWidth="1"/>
    <col min="521" max="521" width="27.5" style="1" bestFit="1" customWidth="1"/>
    <col min="522" max="522" width="7.58203125" style="1" bestFit="1" customWidth="1"/>
    <col min="523" max="523" width="21.33203125" style="1" bestFit="1" customWidth="1"/>
    <col min="524" max="524" width="18.83203125" style="1" bestFit="1" customWidth="1"/>
    <col min="525" max="525" width="7.58203125" style="1" bestFit="1" customWidth="1"/>
    <col min="526" max="526" width="28.58203125" style="1" bestFit="1" customWidth="1"/>
    <col min="527" max="527" width="32.75" style="1" bestFit="1" customWidth="1"/>
    <col min="528" max="528" width="7.58203125" style="1" bestFit="1" customWidth="1"/>
    <col min="529" max="529" width="31.33203125" style="1" bestFit="1" customWidth="1"/>
    <col min="530" max="530" width="7.58203125" style="1" bestFit="1" customWidth="1"/>
    <col min="531" max="531" width="24.5" style="1" bestFit="1" customWidth="1"/>
    <col min="532" max="532" width="7.58203125" style="1" bestFit="1" customWidth="1"/>
    <col min="533" max="533" width="20" style="1" bestFit="1" customWidth="1"/>
    <col min="534" max="534" width="7.58203125" style="1" bestFit="1" customWidth="1"/>
    <col min="535" max="535" width="27.75" style="1" bestFit="1" customWidth="1"/>
    <col min="536" max="536" width="7.58203125" style="1" bestFit="1" customWidth="1"/>
    <col min="537" max="537" width="14.1640625" style="1" bestFit="1" customWidth="1"/>
    <col min="538" max="538" width="7.58203125" style="1" bestFit="1" customWidth="1"/>
    <col min="539" max="539" width="22.25" style="1" bestFit="1" customWidth="1"/>
    <col min="540" max="540" width="7.58203125" style="1" bestFit="1" customWidth="1"/>
    <col min="541" max="768" width="8.6640625" style="1"/>
    <col min="769" max="769" width="3.6640625" style="1" bestFit="1" customWidth="1"/>
    <col min="770" max="770" width="32.75" style="1" bestFit="1" customWidth="1"/>
    <col min="771" max="771" width="7.58203125" style="1" bestFit="1" customWidth="1"/>
    <col min="772" max="772" width="5" style="1" bestFit="1" customWidth="1"/>
    <col min="773" max="773" width="11.25" style="1" bestFit="1" customWidth="1"/>
    <col min="774" max="774" width="9.9140625" style="1" bestFit="1" customWidth="1"/>
    <col min="775" max="775" width="11.25" style="1" bestFit="1" customWidth="1"/>
    <col min="776" max="776" width="19.9140625" style="1" bestFit="1" customWidth="1"/>
    <col min="777" max="777" width="27.5" style="1" bestFit="1" customWidth="1"/>
    <col min="778" max="778" width="7.58203125" style="1" bestFit="1" customWidth="1"/>
    <col min="779" max="779" width="21.33203125" style="1" bestFit="1" customWidth="1"/>
    <col min="780" max="780" width="18.83203125" style="1" bestFit="1" customWidth="1"/>
    <col min="781" max="781" width="7.58203125" style="1" bestFit="1" customWidth="1"/>
    <col min="782" max="782" width="28.58203125" style="1" bestFit="1" customWidth="1"/>
    <col min="783" max="783" width="32.75" style="1" bestFit="1" customWidth="1"/>
    <col min="784" max="784" width="7.58203125" style="1" bestFit="1" customWidth="1"/>
    <col min="785" max="785" width="31.33203125" style="1" bestFit="1" customWidth="1"/>
    <col min="786" max="786" width="7.58203125" style="1" bestFit="1" customWidth="1"/>
    <col min="787" max="787" width="24.5" style="1" bestFit="1" customWidth="1"/>
    <col min="788" max="788" width="7.58203125" style="1" bestFit="1" customWidth="1"/>
    <col min="789" max="789" width="20" style="1" bestFit="1" customWidth="1"/>
    <col min="790" max="790" width="7.58203125" style="1" bestFit="1" customWidth="1"/>
    <col min="791" max="791" width="27.75" style="1" bestFit="1" customWidth="1"/>
    <col min="792" max="792" width="7.58203125" style="1" bestFit="1" customWidth="1"/>
    <col min="793" max="793" width="14.1640625" style="1" bestFit="1" customWidth="1"/>
    <col min="794" max="794" width="7.58203125" style="1" bestFit="1" customWidth="1"/>
    <col min="795" max="795" width="22.25" style="1" bestFit="1" customWidth="1"/>
    <col min="796" max="796" width="7.58203125" style="1" bestFit="1" customWidth="1"/>
    <col min="797" max="1024" width="8.6640625" style="1"/>
    <col min="1025" max="1025" width="3.6640625" style="1" bestFit="1" customWidth="1"/>
    <col min="1026" max="1026" width="32.75" style="1" bestFit="1" customWidth="1"/>
    <col min="1027" max="1027" width="7.58203125" style="1" bestFit="1" customWidth="1"/>
    <col min="1028" max="1028" width="5" style="1" bestFit="1" customWidth="1"/>
    <col min="1029" max="1029" width="11.25" style="1" bestFit="1" customWidth="1"/>
    <col min="1030" max="1030" width="9.9140625" style="1" bestFit="1" customWidth="1"/>
    <col min="1031" max="1031" width="11.25" style="1" bestFit="1" customWidth="1"/>
    <col min="1032" max="1032" width="19.9140625" style="1" bestFit="1" customWidth="1"/>
    <col min="1033" max="1033" width="27.5" style="1" bestFit="1" customWidth="1"/>
    <col min="1034" max="1034" width="7.58203125" style="1" bestFit="1" customWidth="1"/>
    <col min="1035" max="1035" width="21.33203125" style="1" bestFit="1" customWidth="1"/>
    <col min="1036" max="1036" width="18.83203125" style="1" bestFit="1" customWidth="1"/>
    <col min="1037" max="1037" width="7.58203125" style="1" bestFit="1" customWidth="1"/>
    <col min="1038" max="1038" width="28.58203125" style="1" bestFit="1" customWidth="1"/>
    <col min="1039" max="1039" width="32.75" style="1" bestFit="1" customWidth="1"/>
    <col min="1040" max="1040" width="7.58203125" style="1" bestFit="1" customWidth="1"/>
    <col min="1041" max="1041" width="31.33203125" style="1" bestFit="1" customWidth="1"/>
    <col min="1042" max="1042" width="7.58203125" style="1" bestFit="1" customWidth="1"/>
    <col min="1043" max="1043" width="24.5" style="1" bestFit="1" customWidth="1"/>
    <col min="1044" max="1044" width="7.58203125" style="1" bestFit="1" customWidth="1"/>
    <col min="1045" max="1045" width="20" style="1" bestFit="1" customWidth="1"/>
    <col min="1046" max="1046" width="7.58203125" style="1" bestFit="1" customWidth="1"/>
    <col min="1047" max="1047" width="27.75" style="1" bestFit="1" customWidth="1"/>
    <col min="1048" max="1048" width="7.58203125" style="1" bestFit="1" customWidth="1"/>
    <col min="1049" max="1049" width="14.1640625" style="1" bestFit="1" customWidth="1"/>
    <col min="1050" max="1050" width="7.58203125" style="1" bestFit="1" customWidth="1"/>
    <col min="1051" max="1051" width="22.25" style="1" bestFit="1" customWidth="1"/>
    <col min="1052" max="1052" width="7.58203125" style="1" bestFit="1" customWidth="1"/>
    <col min="1053" max="1280" width="8.6640625" style="1"/>
    <col min="1281" max="1281" width="3.6640625" style="1" bestFit="1" customWidth="1"/>
    <col min="1282" max="1282" width="32.75" style="1" bestFit="1" customWidth="1"/>
    <col min="1283" max="1283" width="7.58203125" style="1" bestFit="1" customWidth="1"/>
    <col min="1284" max="1284" width="5" style="1" bestFit="1" customWidth="1"/>
    <col min="1285" max="1285" width="11.25" style="1" bestFit="1" customWidth="1"/>
    <col min="1286" max="1286" width="9.9140625" style="1" bestFit="1" customWidth="1"/>
    <col min="1287" max="1287" width="11.25" style="1" bestFit="1" customWidth="1"/>
    <col min="1288" max="1288" width="19.9140625" style="1" bestFit="1" customWidth="1"/>
    <col min="1289" max="1289" width="27.5" style="1" bestFit="1" customWidth="1"/>
    <col min="1290" max="1290" width="7.58203125" style="1" bestFit="1" customWidth="1"/>
    <col min="1291" max="1291" width="21.33203125" style="1" bestFit="1" customWidth="1"/>
    <col min="1292" max="1292" width="18.83203125" style="1" bestFit="1" customWidth="1"/>
    <col min="1293" max="1293" width="7.58203125" style="1" bestFit="1" customWidth="1"/>
    <col min="1294" max="1294" width="28.58203125" style="1" bestFit="1" customWidth="1"/>
    <col min="1295" max="1295" width="32.75" style="1" bestFit="1" customWidth="1"/>
    <col min="1296" max="1296" width="7.58203125" style="1" bestFit="1" customWidth="1"/>
    <col min="1297" max="1297" width="31.33203125" style="1" bestFit="1" customWidth="1"/>
    <col min="1298" max="1298" width="7.58203125" style="1" bestFit="1" customWidth="1"/>
    <col min="1299" max="1299" width="24.5" style="1" bestFit="1" customWidth="1"/>
    <col min="1300" max="1300" width="7.58203125" style="1" bestFit="1" customWidth="1"/>
    <col min="1301" max="1301" width="20" style="1" bestFit="1" customWidth="1"/>
    <col min="1302" max="1302" width="7.58203125" style="1" bestFit="1" customWidth="1"/>
    <col min="1303" max="1303" width="27.75" style="1" bestFit="1" customWidth="1"/>
    <col min="1304" max="1304" width="7.58203125" style="1" bestFit="1" customWidth="1"/>
    <col min="1305" max="1305" width="14.1640625" style="1" bestFit="1" customWidth="1"/>
    <col min="1306" max="1306" width="7.58203125" style="1" bestFit="1" customWidth="1"/>
    <col min="1307" max="1307" width="22.25" style="1" bestFit="1" customWidth="1"/>
    <col min="1308" max="1308" width="7.58203125" style="1" bestFit="1" customWidth="1"/>
    <col min="1309" max="1536" width="8.6640625" style="1"/>
    <col min="1537" max="1537" width="3.6640625" style="1" bestFit="1" customWidth="1"/>
    <col min="1538" max="1538" width="32.75" style="1" bestFit="1" customWidth="1"/>
    <col min="1539" max="1539" width="7.58203125" style="1" bestFit="1" customWidth="1"/>
    <col min="1540" max="1540" width="5" style="1" bestFit="1" customWidth="1"/>
    <col min="1541" max="1541" width="11.25" style="1" bestFit="1" customWidth="1"/>
    <col min="1542" max="1542" width="9.9140625" style="1" bestFit="1" customWidth="1"/>
    <col min="1543" max="1543" width="11.25" style="1" bestFit="1" customWidth="1"/>
    <col min="1544" max="1544" width="19.9140625" style="1" bestFit="1" customWidth="1"/>
    <col min="1545" max="1545" width="27.5" style="1" bestFit="1" customWidth="1"/>
    <col min="1546" max="1546" width="7.58203125" style="1" bestFit="1" customWidth="1"/>
    <col min="1547" max="1547" width="21.33203125" style="1" bestFit="1" customWidth="1"/>
    <col min="1548" max="1548" width="18.83203125" style="1" bestFit="1" customWidth="1"/>
    <col min="1549" max="1549" width="7.58203125" style="1" bestFit="1" customWidth="1"/>
    <col min="1550" max="1550" width="28.58203125" style="1" bestFit="1" customWidth="1"/>
    <col min="1551" max="1551" width="32.75" style="1" bestFit="1" customWidth="1"/>
    <col min="1552" max="1552" width="7.58203125" style="1" bestFit="1" customWidth="1"/>
    <col min="1553" max="1553" width="31.33203125" style="1" bestFit="1" customWidth="1"/>
    <col min="1554" max="1554" width="7.58203125" style="1" bestFit="1" customWidth="1"/>
    <col min="1555" max="1555" width="24.5" style="1" bestFit="1" customWidth="1"/>
    <col min="1556" max="1556" width="7.58203125" style="1" bestFit="1" customWidth="1"/>
    <col min="1557" max="1557" width="20" style="1" bestFit="1" customWidth="1"/>
    <col min="1558" max="1558" width="7.58203125" style="1" bestFit="1" customWidth="1"/>
    <col min="1559" max="1559" width="27.75" style="1" bestFit="1" customWidth="1"/>
    <col min="1560" max="1560" width="7.58203125" style="1" bestFit="1" customWidth="1"/>
    <col min="1561" max="1561" width="14.1640625" style="1" bestFit="1" customWidth="1"/>
    <col min="1562" max="1562" width="7.58203125" style="1" bestFit="1" customWidth="1"/>
    <col min="1563" max="1563" width="22.25" style="1" bestFit="1" customWidth="1"/>
    <col min="1564" max="1564" width="7.58203125" style="1" bestFit="1" customWidth="1"/>
    <col min="1565" max="1792" width="8.6640625" style="1"/>
    <col min="1793" max="1793" width="3.6640625" style="1" bestFit="1" customWidth="1"/>
    <col min="1794" max="1794" width="32.75" style="1" bestFit="1" customWidth="1"/>
    <col min="1795" max="1795" width="7.58203125" style="1" bestFit="1" customWidth="1"/>
    <col min="1796" max="1796" width="5" style="1" bestFit="1" customWidth="1"/>
    <col min="1797" max="1797" width="11.25" style="1" bestFit="1" customWidth="1"/>
    <col min="1798" max="1798" width="9.9140625" style="1" bestFit="1" customWidth="1"/>
    <col min="1799" max="1799" width="11.25" style="1" bestFit="1" customWidth="1"/>
    <col min="1800" max="1800" width="19.9140625" style="1" bestFit="1" customWidth="1"/>
    <col min="1801" max="1801" width="27.5" style="1" bestFit="1" customWidth="1"/>
    <col min="1802" max="1802" width="7.58203125" style="1" bestFit="1" customWidth="1"/>
    <col min="1803" max="1803" width="21.33203125" style="1" bestFit="1" customWidth="1"/>
    <col min="1804" max="1804" width="18.83203125" style="1" bestFit="1" customWidth="1"/>
    <col min="1805" max="1805" width="7.58203125" style="1" bestFit="1" customWidth="1"/>
    <col min="1806" max="1806" width="28.58203125" style="1" bestFit="1" customWidth="1"/>
    <col min="1807" max="1807" width="32.75" style="1" bestFit="1" customWidth="1"/>
    <col min="1808" max="1808" width="7.58203125" style="1" bestFit="1" customWidth="1"/>
    <col min="1809" max="1809" width="31.33203125" style="1" bestFit="1" customWidth="1"/>
    <col min="1810" max="1810" width="7.58203125" style="1" bestFit="1" customWidth="1"/>
    <col min="1811" max="1811" width="24.5" style="1" bestFit="1" customWidth="1"/>
    <col min="1812" max="1812" width="7.58203125" style="1" bestFit="1" customWidth="1"/>
    <col min="1813" max="1813" width="20" style="1" bestFit="1" customWidth="1"/>
    <col min="1814" max="1814" width="7.58203125" style="1" bestFit="1" customWidth="1"/>
    <col min="1815" max="1815" width="27.75" style="1" bestFit="1" customWidth="1"/>
    <col min="1816" max="1816" width="7.58203125" style="1" bestFit="1" customWidth="1"/>
    <col min="1817" max="1817" width="14.1640625" style="1" bestFit="1" customWidth="1"/>
    <col min="1818" max="1818" width="7.58203125" style="1" bestFit="1" customWidth="1"/>
    <col min="1819" max="1819" width="22.25" style="1" bestFit="1" customWidth="1"/>
    <col min="1820" max="1820" width="7.58203125" style="1" bestFit="1" customWidth="1"/>
    <col min="1821" max="2048" width="8.6640625" style="1"/>
    <col min="2049" max="2049" width="3.6640625" style="1" bestFit="1" customWidth="1"/>
    <col min="2050" max="2050" width="32.75" style="1" bestFit="1" customWidth="1"/>
    <col min="2051" max="2051" width="7.58203125" style="1" bestFit="1" customWidth="1"/>
    <col min="2052" max="2052" width="5" style="1" bestFit="1" customWidth="1"/>
    <col min="2053" max="2053" width="11.25" style="1" bestFit="1" customWidth="1"/>
    <col min="2054" max="2054" width="9.9140625" style="1" bestFit="1" customWidth="1"/>
    <col min="2055" max="2055" width="11.25" style="1" bestFit="1" customWidth="1"/>
    <col min="2056" max="2056" width="19.9140625" style="1" bestFit="1" customWidth="1"/>
    <col min="2057" max="2057" width="27.5" style="1" bestFit="1" customWidth="1"/>
    <col min="2058" max="2058" width="7.58203125" style="1" bestFit="1" customWidth="1"/>
    <col min="2059" max="2059" width="21.33203125" style="1" bestFit="1" customWidth="1"/>
    <col min="2060" max="2060" width="18.83203125" style="1" bestFit="1" customWidth="1"/>
    <col min="2061" max="2061" width="7.58203125" style="1" bestFit="1" customWidth="1"/>
    <col min="2062" max="2062" width="28.58203125" style="1" bestFit="1" customWidth="1"/>
    <col min="2063" max="2063" width="32.75" style="1" bestFit="1" customWidth="1"/>
    <col min="2064" max="2064" width="7.58203125" style="1" bestFit="1" customWidth="1"/>
    <col min="2065" max="2065" width="31.33203125" style="1" bestFit="1" customWidth="1"/>
    <col min="2066" max="2066" width="7.58203125" style="1" bestFit="1" customWidth="1"/>
    <col min="2067" max="2067" width="24.5" style="1" bestFit="1" customWidth="1"/>
    <col min="2068" max="2068" width="7.58203125" style="1" bestFit="1" customWidth="1"/>
    <col min="2069" max="2069" width="20" style="1" bestFit="1" customWidth="1"/>
    <col min="2070" max="2070" width="7.58203125" style="1" bestFit="1" customWidth="1"/>
    <col min="2071" max="2071" width="27.75" style="1" bestFit="1" customWidth="1"/>
    <col min="2072" max="2072" width="7.58203125" style="1" bestFit="1" customWidth="1"/>
    <col min="2073" max="2073" width="14.1640625" style="1" bestFit="1" customWidth="1"/>
    <col min="2074" max="2074" width="7.58203125" style="1" bestFit="1" customWidth="1"/>
    <col min="2075" max="2075" width="22.25" style="1" bestFit="1" customWidth="1"/>
    <col min="2076" max="2076" width="7.58203125" style="1" bestFit="1" customWidth="1"/>
    <col min="2077" max="2304" width="8.6640625" style="1"/>
    <col min="2305" max="2305" width="3.6640625" style="1" bestFit="1" customWidth="1"/>
    <col min="2306" max="2306" width="32.75" style="1" bestFit="1" customWidth="1"/>
    <col min="2307" max="2307" width="7.58203125" style="1" bestFit="1" customWidth="1"/>
    <col min="2308" max="2308" width="5" style="1" bestFit="1" customWidth="1"/>
    <col min="2309" max="2309" width="11.25" style="1" bestFit="1" customWidth="1"/>
    <col min="2310" max="2310" width="9.9140625" style="1" bestFit="1" customWidth="1"/>
    <col min="2311" max="2311" width="11.25" style="1" bestFit="1" customWidth="1"/>
    <col min="2312" max="2312" width="19.9140625" style="1" bestFit="1" customWidth="1"/>
    <col min="2313" max="2313" width="27.5" style="1" bestFit="1" customWidth="1"/>
    <col min="2314" max="2314" width="7.58203125" style="1" bestFit="1" customWidth="1"/>
    <col min="2315" max="2315" width="21.33203125" style="1" bestFit="1" customWidth="1"/>
    <col min="2316" max="2316" width="18.83203125" style="1" bestFit="1" customWidth="1"/>
    <col min="2317" max="2317" width="7.58203125" style="1" bestFit="1" customWidth="1"/>
    <col min="2318" max="2318" width="28.58203125" style="1" bestFit="1" customWidth="1"/>
    <col min="2319" max="2319" width="32.75" style="1" bestFit="1" customWidth="1"/>
    <col min="2320" max="2320" width="7.58203125" style="1" bestFit="1" customWidth="1"/>
    <col min="2321" max="2321" width="31.33203125" style="1" bestFit="1" customWidth="1"/>
    <col min="2322" max="2322" width="7.58203125" style="1" bestFit="1" customWidth="1"/>
    <col min="2323" max="2323" width="24.5" style="1" bestFit="1" customWidth="1"/>
    <col min="2324" max="2324" width="7.58203125" style="1" bestFit="1" customWidth="1"/>
    <col min="2325" max="2325" width="20" style="1" bestFit="1" customWidth="1"/>
    <col min="2326" max="2326" width="7.58203125" style="1" bestFit="1" customWidth="1"/>
    <col min="2327" max="2327" width="27.75" style="1" bestFit="1" customWidth="1"/>
    <col min="2328" max="2328" width="7.58203125" style="1" bestFit="1" customWidth="1"/>
    <col min="2329" max="2329" width="14.1640625" style="1" bestFit="1" customWidth="1"/>
    <col min="2330" max="2330" width="7.58203125" style="1" bestFit="1" customWidth="1"/>
    <col min="2331" max="2331" width="22.25" style="1" bestFit="1" customWidth="1"/>
    <col min="2332" max="2332" width="7.58203125" style="1" bestFit="1" customWidth="1"/>
    <col min="2333" max="2560" width="8.6640625" style="1"/>
    <col min="2561" max="2561" width="3.6640625" style="1" bestFit="1" customWidth="1"/>
    <col min="2562" max="2562" width="32.75" style="1" bestFit="1" customWidth="1"/>
    <col min="2563" max="2563" width="7.58203125" style="1" bestFit="1" customWidth="1"/>
    <col min="2564" max="2564" width="5" style="1" bestFit="1" customWidth="1"/>
    <col min="2565" max="2565" width="11.25" style="1" bestFit="1" customWidth="1"/>
    <col min="2566" max="2566" width="9.9140625" style="1" bestFit="1" customWidth="1"/>
    <col min="2567" max="2567" width="11.25" style="1" bestFit="1" customWidth="1"/>
    <col min="2568" max="2568" width="19.9140625" style="1" bestFit="1" customWidth="1"/>
    <col min="2569" max="2569" width="27.5" style="1" bestFit="1" customWidth="1"/>
    <col min="2570" max="2570" width="7.58203125" style="1" bestFit="1" customWidth="1"/>
    <col min="2571" max="2571" width="21.33203125" style="1" bestFit="1" customWidth="1"/>
    <col min="2572" max="2572" width="18.83203125" style="1" bestFit="1" customWidth="1"/>
    <col min="2573" max="2573" width="7.58203125" style="1" bestFit="1" customWidth="1"/>
    <col min="2574" max="2574" width="28.58203125" style="1" bestFit="1" customWidth="1"/>
    <col min="2575" max="2575" width="32.75" style="1" bestFit="1" customWidth="1"/>
    <col min="2576" max="2576" width="7.58203125" style="1" bestFit="1" customWidth="1"/>
    <col min="2577" max="2577" width="31.33203125" style="1" bestFit="1" customWidth="1"/>
    <col min="2578" max="2578" width="7.58203125" style="1" bestFit="1" customWidth="1"/>
    <col min="2579" max="2579" width="24.5" style="1" bestFit="1" customWidth="1"/>
    <col min="2580" max="2580" width="7.58203125" style="1" bestFit="1" customWidth="1"/>
    <col min="2581" max="2581" width="20" style="1" bestFit="1" customWidth="1"/>
    <col min="2582" max="2582" width="7.58203125" style="1" bestFit="1" customWidth="1"/>
    <col min="2583" max="2583" width="27.75" style="1" bestFit="1" customWidth="1"/>
    <col min="2584" max="2584" width="7.58203125" style="1" bestFit="1" customWidth="1"/>
    <col min="2585" max="2585" width="14.1640625" style="1" bestFit="1" customWidth="1"/>
    <col min="2586" max="2586" width="7.58203125" style="1" bestFit="1" customWidth="1"/>
    <col min="2587" max="2587" width="22.25" style="1" bestFit="1" customWidth="1"/>
    <col min="2588" max="2588" width="7.58203125" style="1" bestFit="1" customWidth="1"/>
    <col min="2589" max="2816" width="8.6640625" style="1"/>
    <col min="2817" max="2817" width="3.6640625" style="1" bestFit="1" customWidth="1"/>
    <col min="2818" max="2818" width="32.75" style="1" bestFit="1" customWidth="1"/>
    <col min="2819" max="2819" width="7.58203125" style="1" bestFit="1" customWidth="1"/>
    <col min="2820" max="2820" width="5" style="1" bestFit="1" customWidth="1"/>
    <col min="2821" max="2821" width="11.25" style="1" bestFit="1" customWidth="1"/>
    <col min="2822" max="2822" width="9.9140625" style="1" bestFit="1" customWidth="1"/>
    <col min="2823" max="2823" width="11.25" style="1" bestFit="1" customWidth="1"/>
    <col min="2824" max="2824" width="19.9140625" style="1" bestFit="1" customWidth="1"/>
    <col min="2825" max="2825" width="27.5" style="1" bestFit="1" customWidth="1"/>
    <col min="2826" max="2826" width="7.58203125" style="1" bestFit="1" customWidth="1"/>
    <col min="2827" max="2827" width="21.33203125" style="1" bestFit="1" customWidth="1"/>
    <col min="2828" max="2828" width="18.83203125" style="1" bestFit="1" customWidth="1"/>
    <col min="2829" max="2829" width="7.58203125" style="1" bestFit="1" customWidth="1"/>
    <col min="2830" max="2830" width="28.58203125" style="1" bestFit="1" customWidth="1"/>
    <col min="2831" max="2831" width="32.75" style="1" bestFit="1" customWidth="1"/>
    <col min="2832" max="2832" width="7.58203125" style="1" bestFit="1" customWidth="1"/>
    <col min="2833" max="2833" width="31.33203125" style="1" bestFit="1" customWidth="1"/>
    <col min="2834" max="2834" width="7.58203125" style="1" bestFit="1" customWidth="1"/>
    <col min="2835" max="2835" width="24.5" style="1" bestFit="1" customWidth="1"/>
    <col min="2836" max="2836" width="7.58203125" style="1" bestFit="1" customWidth="1"/>
    <col min="2837" max="2837" width="20" style="1" bestFit="1" customWidth="1"/>
    <col min="2838" max="2838" width="7.58203125" style="1" bestFit="1" customWidth="1"/>
    <col min="2839" max="2839" width="27.75" style="1" bestFit="1" customWidth="1"/>
    <col min="2840" max="2840" width="7.58203125" style="1" bestFit="1" customWidth="1"/>
    <col min="2841" max="2841" width="14.1640625" style="1" bestFit="1" customWidth="1"/>
    <col min="2842" max="2842" width="7.58203125" style="1" bestFit="1" customWidth="1"/>
    <col min="2843" max="2843" width="22.25" style="1" bestFit="1" customWidth="1"/>
    <col min="2844" max="2844" width="7.58203125" style="1" bestFit="1" customWidth="1"/>
    <col min="2845" max="3072" width="8.6640625" style="1"/>
    <col min="3073" max="3073" width="3.6640625" style="1" bestFit="1" customWidth="1"/>
    <col min="3074" max="3074" width="32.75" style="1" bestFit="1" customWidth="1"/>
    <col min="3075" max="3075" width="7.58203125" style="1" bestFit="1" customWidth="1"/>
    <col min="3076" max="3076" width="5" style="1" bestFit="1" customWidth="1"/>
    <col min="3077" max="3077" width="11.25" style="1" bestFit="1" customWidth="1"/>
    <col min="3078" max="3078" width="9.9140625" style="1" bestFit="1" customWidth="1"/>
    <col min="3079" max="3079" width="11.25" style="1" bestFit="1" customWidth="1"/>
    <col min="3080" max="3080" width="19.9140625" style="1" bestFit="1" customWidth="1"/>
    <col min="3081" max="3081" width="27.5" style="1" bestFit="1" customWidth="1"/>
    <col min="3082" max="3082" width="7.58203125" style="1" bestFit="1" customWidth="1"/>
    <col min="3083" max="3083" width="21.33203125" style="1" bestFit="1" customWidth="1"/>
    <col min="3084" max="3084" width="18.83203125" style="1" bestFit="1" customWidth="1"/>
    <col min="3085" max="3085" width="7.58203125" style="1" bestFit="1" customWidth="1"/>
    <col min="3086" max="3086" width="28.58203125" style="1" bestFit="1" customWidth="1"/>
    <col min="3087" max="3087" width="32.75" style="1" bestFit="1" customWidth="1"/>
    <col min="3088" max="3088" width="7.58203125" style="1" bestFit="1" customWidth="1"/>
    <col min="3089" max="3089" width="31.33203125" style="1" bestFit="1" customWidth="1"/>
    <col min="3090" max="3090" width="7.58203125" style="1" bestFit="1" customWidth="1"/>
    <col min="3091" max="3091" width="24.5" style="1" bestFit="1" customWidth="1"/>
    <col min="3092" max="3092" width="7.58203125" style="1" bestFit="1" customWidth="1"/>
    <col min="3093" max="3093" width="20" style="1" bestFit="1" customWidth="1"/>
    <col min="3094" max="3094" width="7.58203125" style="1" bestFit="1" customWidth="1"/>
    <col min="3095" max="3095" width="27.75" style="1" bestFit="1" customWidth="1"/>
    <col min="3096" max="3096" width="7.58203125" style="1" bestFit="1" customWidth="1"/>
    <col min="3097" max="3097" width="14.1640625" style="1" bestFit="1" customWidth="1"/>
    <col min="3098" max="3098" width="7.58203125" style="1" bestFit="1" customWidth="1"/>
    <col min="3099" max="3099" width="22.25" style="1" bestFit="1" customWidth="1"/>
    <col min="3100" max="3100" width="7.58203125" style="1" bestFit="1" customWidth="1"/>
    <col min="3101" max="3328" width="8.6640625" style="1"/>
    <col min="3329" max="3329" width="3.6640625" style="1" bestFit="1" customWidth="1"/>
    <col min="3330" max="3330" width="32.75" style="1" bestFit="1" customWidth="1"/>
    <col min="3331" max="3331" width="7.58203125" style="1" bestFit="1" customWidth="1"/>
    <col min="3332" max="3332" width="5" style="1" bestFit="1" customWidth="1"/>
    <col min="3333" max="3333" width="11.25" style="1" bestFit="1" customWidth="1"/>
    <col min="3334" max="3334" width="9.9140625" style="1" bestFit="1" customWidth="1"/>
    <col min="3335" max="3335" width="11.25" style="1" bestFit="1" customWidth="1"/>
    <col min="3336" max="3336" width="19.9140625" style="1" bestFit="1" customWidth="1"/>
    <col min="3337" max="3337" width="27.5" style="1" bestFit="1" customWidth="1"/>
    <col min="3338" max="3338" width="7.58203125" style="1" bestFit="1" customWidth="1"/>
    <col min="3339" max="3339" width="21.33203125" style="1" bestFit="1" customWidth="1"/>
    <col min="3340" max="3340" width="18.83203125" style="1" bestFit="1" customWidth="1"/>
    <col min="3341" max="3341" width="7.58203125" style="1" bestFit="1" customWidth="1"/>
    <col min="3342" max="3342" width="28.58203125" style="1" bestFit="1" customWidth="1"/>
    <col min="3343" max="3343" width="32.75" style="1" bestFit="1" customWidth="1"/>
    <col min="3344" max="3344" width="7.58203125" style="1" bestFit="1" customWidth="1"/>
    <col min="3345" max="3345" width="31.33203125" style="1" bestFit="1" customWidth="1"/>
    <col min="3346" max="3346" width="7.58203125" style="1" bestFit="1" customWidth="1"/>
    <col min="3347" max="3347" width="24.5" style="1" bestFit="1" customWidth="1"/>
    <col min="3348" max="3348" width="7.58203125" style="1" bestFit="1" customWidth="1"/>
    <col min="3349" max="3349" width="20" style="1" bestFit="1" customWidth="1"/>
    <col min="3350" max="3350" width="7.58203125" style="1" bestFit="1" customWidth="1"/>
    <col min="3351" max="3351" width="27.75" style="1" bestFit="1" customWidth="1"/>
    <col min="3352" max="3352" width="7.58203125" style="1" bestFit="1" customWidth="1"/>
    <col min="3353" max="3353" width="14.1640625" style="1" bestFit="1" customWidth="1"/>
    <col min="3354" max="3354" width="7.58203125" style="1" bestFit="1" customWidth="1"/>
    <col min="3355" max="3355" width="22.25" style="1" bestFit="1" customWidth="1"/>
    <col min="3356" max="3356" width="7.58203125" style="1" bestFit="1" customWidth="1"/>
    <col min="3357" max="3584" width="8.6640625" style="1"/>
    <col min="3585" max="3585" width="3.6640625" style="1" bestFit="1" customWidth="1"/>
    <col min="3586" max="3586" width="32.75" style="1" bestFit="1" customWidth="1"/>
    <col min="3587" max="3587" width="7.58203125" style="1" bestFit="1" customWidth="1"/>
    <col min="3588" max="3588" width="5" style="1" bestFit="1" customWidth="1"/>
    <col min="3589" max="3589" width="11.25" style="1" bestFit="1" customWidth="1"/>
    <col min="3590" max="3590" width="9.9140625" style="1" bestFit="1" customWidth="1"/>
    <col min="3591" max="3591" width="11.25" style="1" bestFit="1" customWidth="1"/>
    <col min="3592" max="3592" width="19.9140625" style="1" bestFit="1" customWidth="1"/>
    <col min="3593" max="3593" width="27.5" style="1" bestFit="1" customWidth="1"/>
    <col min="3594" max="3594" width="7.58203125" style="1" bestFit="1" customWidth="1"/>
    <col min="3595" max="3595" width="21.33203125" style="1" bestFit="1" customWidth="1"/>
    <col min="3596" max="3596" width="18.83203125" style="1" bestFit="1" customWidth="1"/>
    <col min="3597" max="3597" width="7.58203125" style="1" bestFit="1" customWidth="1"/>
    <col min="3598" max="3598" width="28.58203125" style="1" bestFit="1" customWidth="1"/>
    <col min="3599" max="3599" width="32.75" style="1" bestFit="1" customWidth="1"/>
    <col min="3600" max="3600" width="7.58203125" style="1" bestFit="1" customWidth="1"/>
    <col min="3601" max="3601" width="31.33203125" style="1" bestFit="1" customWidth="1"/>
    <col min="3602" max="3602" width="7.58203125" style="1" bestFit="1" customWidth="1"/>
    <col min="3603" max="3603" width="24.5" style="1" bestFit="1" customWidth="1"/>
    <col min="3604" max="3604" width="7.58203125" style="1" bestFit="1" customWidth="1"/>
    <col min="3605" max="3605" width="20" style="1" bestFit="1" customWidth="1"/>
    <col min="3606" max="3606" width="7.58203125" style="1" bestFit="1" customWidth="1"/>
    <col min="3607" max="3607" width="27.75" style="1" bestFit="1" customWidth="1"/>
    <col min="3608" max="3608" width="7.58203125" style="1" bestFit="1" customWidth="1"/>
    <col min="3609" max="3609" width="14.1640625" style="1" bestFit="1" customWidth="1"/>
    <col min="3610" max="3610" width="7.58203125" style="1" bestFit="1" customWidth="1"/>
    <col min="3611" max="3611" width="22.25" style="1" bestFit="1" customWidth="1"/>
    <col min="3612" max="3612" width="7.58203125" style="1" bestFit="1" customWidth="1"/>
    <col min="3613" max="3840" width="8.6640625" style="1"/>
    <col min="3841" max="3841" width="3.6640625" style="1" bestFit="1" customWidth="1"/>
    <col min="3842" max="3842" width="32.75" style="1" bestFit="1" customWidth="1"/>
    <col min="3843" max="3843" width="7.58203125" style="1" bestFit="1" customWidth="1"/>
    <col min="3844" max="3844" width="5" style="1" bestFit="1" customWidth="1"/>
    <col min="3845" max="3845" width="11.25" style="1" bestFit="1" customWidth="1"/>
    <col min="3846" max="3846" width="9.9140625" style="1" bestFit="1" customWidth="1"/>
    <col min="3847" max="3847" width="11.25" style="1" bestFit="1" customWidth="1"/>
    <col min="3848" max="3848" width="19.9140625" style="1" bestFit="1" customWidth="1"/>
    <col min="3849" max="3849" width="27.5" style="1" bestFit="1" customWidth="1"/>
    <col min="3850" max="3850" width="7.58203125" style="1" bestFit="1" customWidth="1"/>
    <col min="3851" max="3851" width="21.33203125" style="1" bestFit="1" customWidth="1"/>
    <col min="3852" max="3852" width="18.83203125" style="1" bestFit="1" customWidth="1"/>
    <col min="3853" max="3853" width="7.58203125" style="1" bestFit="1" customWidth="1"/>
    <col min="3854" max="3854" width="28.58203125" style="1" bestFit="1" customWidth="1"/>
    <col min="3855" max="3855" width="32.75" style="1" bestFit="1" customWidth="1"/>
    <col min="3856" max="3856" width="7.58203125" style="1" bestFit="1" customWidth="1"/>
    <col min="3857" max="3857" width="31.33203125" style="1" bestFit="1" customWidth="1"/>
    <col min="3858" max="3858" width="7.58203125" style="1" bestFit="1" customWidth="1"/>
    <col min="3859" max="3859" width="24.5" style="1" bestFit="1" customWidth="1"/>
    <col min="3860" max="3860" width="7.58203125" style="1" bestFit="1" customWidth="1"/>
    <col min="3861" max="3861" width="20" style="1" bestFit="1" customWidth="1"/>
    <col min="3862" max="3862" width="7.58203125" style="1" bestFit="1" customWidth="1"/>
    <col min="3863" max="3863" width="27.75" style="1" bestFit="1" customWidth="1"/>
    <col min="3864" max="3864" width="7.58203125" style="1" bestFit="1" customWidth="1"/>
    <col min="3865" max="3865" width="14.1640625" style="1" bestFit="1" customWidth="1"/>
    <col min="3866" max="3866" width="7.58203125" style="1" bestFit="1" customWidth="1"/>
    <col min="3867" max="3867" width="22.25" style="1" bestFit="1" customWidth="1"/>
    <col min="3868" max="3868" width="7.58203125" style="1" bestFit="1" customWidth="1"/>
    <col min="3869" max="4096" width="8.6640625" style="1"/>
    <col min="4097" max="4097" width="3.6640625" style="1" bestFit="1" customWidth="1"/>
    <col min="4098" max="4098" width="32.75" style="1" bestFit="1" customWidth="1"/>
    <col min="4099" max="4099" width="7.58203125" style="1" bestFit="1" customWidth="1"/>
    <col min="4100" max="4100" width="5" style="1" bestFit="1" customWidth="1"/>
    <col min="4101" max="4101" width="11.25" style="1" bestFit="1" customWidth="1"/>
    <col min="4102" max="4102" width="9.9140625" style="1" bestFit="1" customWidth="1"/>
    <col min="4103" max="4103" width="11.25" style="1" bestFit="1" customWidth="1"/>
    <col min="4104" max="4104" width="19.9140625" style="1" bestFit="1" customWidth="1"/>
    <col min="4105" max="4105" width="27.5" style="1" bestFit="1" customWidth="1"/>
    <col min="4106" max="4106" width="7.58203125" style="1" bestFit="1" customWidth="1"/>
    <col min="4107" max="4107" width="21.33203125" style="1" bestFit="1" customWidth="1"/>
    <col min="4108" max="4108" width="18.83203125" style="1" bestFit="1" customWidth="1"/>
    <col min="4109" max="4109" width="7.58203125" style="1" bestFit="1" customWidth="1"/>
    <col min="4110" max="4110" width="28.58203125" style="1" bestFit="1" customWidth="1"/>
    <col min="4111" max="4111" width="32.75" style="1" bestFit="1" customWidth="1"/>
    <col min="4112" max="4112" width="7.58203125" style="1" bestFit="1" customWidth="1"/>
    <col min="4113" max="4113" width="31.33203125" style="1" bestFit="1" customWidth="1"/>
    <col min="4114" max="4114" width="7.58203125" style="1" bestFit="1" customWidth="1"/>
    <col min="4115" max="4115" width="24.5" style="1" bestFit="1" customWidth="1"/>
    <col min="4116" max="4116" width="7.58203125" style="1" bestFit="1" customWidth="1"/>
    <col min="4117" max="4117" width="20" style="1" bestFit="1" customWidth="1"/>
    <col min="4118" max="4118" width="7.58203125" style="1" bestFit="1" customWidth="1"/>
    <col min="4119" max="4119" width="27.75" style="1" bestFit="1" customWidth="1"/>
    <col min="4120" max="4120" width="7.58203125" style="1" bestFit="1" customWidth="1"/>
    <col min="4121" max="4121" width="14.1640625" style="1" bestFit="1" customWidth="1"/>
    <col min="4122" max="4122" width="7.58203125" style="1" bestFit="1" customWidth="1"/>
    <col min="4123" max="4123" width="22.25" style="1" bestFit="1" customWidth="1"/>
    <col min="4124" max="4124" width="7.58203125" style="1" bestFit="1" customWidth="1"/>
    <col min="4125" max="4352" width="8.6640625" style="1"/>
    <col min="4353" max="4353" width="3.6640625" style="1" bestFit="1" customWidth="1"/>
    <col min="4354" max="4354" width="32.75" style="1" bestFit="1" customWidth="1"/>
    <col min="4355" max="4355" width="7.58203125" style="1" bestFit="1" customWidth="1"/>
    <col min="4356" max="4356" width="5" style="1" bestFit="1" customWidth="1"/>
    <col min="4357" max="4357" width="11.25" style="1" bestFit="1" customWidth="1"/>
    <col min="4358" max="4358" width="9.9140625" style="1" bestFit="1" customWidth="1"/>
    <col min="4359" max="4359" width="11.25" style="1" bestFit="1" customWidth="1"/>
    <col min="4360" max="4360" width="19.9140625" style="1" bestFit="1" customWidth="1"/>
    <col min="4361" max="4361" width="27.5" style="1" bestFit="1" customWidth="1"/>
    <col min="4362" max="4362" width="7.58203125" style="1" bestFit="1" customWidth="1"/>
    <col min="4363" max="4363" width="21.33203125" style="1" bestFit="1" customWidth="1"/>
    <col min="4364" max="4364" width="18.83203125" style="1" bestFit="1" customWidth="1"/>
    <col min="4365" max="4365" width="7.58203125" style="1" bestFit="1" customWidth="1"/>
    <col min="4366" max="4366" width="28.58203125" style="1" bestFit="1" customWidth="1"/>
    <col min="4367" max="4367" width="32.75" style="1" bestFit="1" customWidth="1"/>
    <col min="4368" max="4368" width="7.58203125" style="1" bestFit="1" customWidth="1"/>
    <col min="4369" max="4369" width="31.33203125" style="1" bestFit="1" customWidth="1"/>
    <col min="4370" max="4370" width="7.58203125" style="1" bestFit="1" customWidth="1"/>
    <col min="4371" max="4371" width="24.5" style="1" bestFit="1" customWidth="1"/>
    <col min="4372" max="4372" width="7.58203125" style="1" bestFit="1" customWidth="1"/>
    <col min="4373" max="4373" width="20" style="1" bestFit="1" customWidth="1"/>
    <col min="4374" max="4374" width="7.58203125" style="1" bestFit="1" customWidth="1"/>
    <col min="4375" max="4375" width="27.75" style="1" bestFit="1" customWidth="1"/>
    <col min="4376" max="4376" width="7.58203125" style="1" bestFit="1" customWidth="1"/>
    <col min="4377" max="4377" width="14.1640625" style="1" bestFit="1" customWidth="1"/>
    <col min="4378" max="4378" width="7.58203125" style="1" bestFit="1" customWidth="1"/>
    <col min="4379" max="4379" width="22.25" style="1" bestFit="1" customWidth="1"/>
    <col min="4380" max="4380" width="7.58203125" style="1" bestFit="1" customWidth="1"/>
    <col min="4381" max="4608" width="8.6640625" style="1"/>
    <col min="4609" max="4609" width="3.6640625" style="1" bestFit="1" customWidth="1"/>
    <col min="4610" max="4610" width="32.75" style="1" bestFit="1" customWidth="1"/>
    <col min="4611" max="4611" width="7.58203125" style="1" bestFit="1" customWidth="1"/>
    <col min="4612" max="4612" width="5" style="1" bestFit="1" customWidth="1"/>
    <col min="4613" max="4613" width="11.25" style="1" bestFit="1" customWidth="1"/>
    <col min="4614" max="4614" width="9.9140625" style="1" bestFit="1" customWidth="1"/>
    <col min="4615" max="4615" width="11.25" style="1" bestFit="1" customWidth="1"/>
    <col min="4616" max="4616" width="19.9140625" style="1" bestFit="1" customWidth="1"/>
    <col min="4617" max="4617" width="27.5" style="1" bestFit="1" customWidth="1"/>
    <col min="4618" max="4618" width="7.58203125" style="1" bestFit="1" customWidth="1"/>
    <col min="4619" max="4619" width="21.33203125" style="1" bestFit="1" customWidth="1"/>
    <col min="4620" max="4620" width="18.83203125" style="1" bestFit="1" customWidth="1"/>
    <col min="4621" max="4621" width="7.58203125" style="1" bestFit="1" customWidth="1"/>
    <col min="4622" max="4622" width="28.58203125" style="1" bestFit="1" customWidth="1"/>
    <col min="4623" max="4623" width="32.75" style="1" bestFit="1" customWidth="1"/>
    <col min="4624" max="4624" width="7.58203125" style="1" bestFit="1" customWidth="1"/>
    <col min="4625" max="4625" width="31.33203125" style="1" bestFit="1" customWidth="1"/>
    <col min="4626" max="4626" width="7.58203125" style="1" bestFit="1" customWidth="1"/>
    <col min="4627" max="4627" width="24.5" style="1" bestFit="1" customWidth="1"/>
    <col min="4628" max="4628" width="7.58203125" style="1" bestFit="1" customWidth="1"/>
    <col min="4629" max="4629" width="20" style="1" bestFit="1" customWidth="1"/>
    <col min="4630" max="4630" width="7.58203125" style="1" bestFit="1" customWidth="1"/>
    <col min="4631" max="4631" width="27.75" style="1" bestFit="1" customWidth="1"/>
    <col min="4632" max="4632" width="7.58203125" style="1" bestFit="1" customWidth="1"/>
    <col min="4633" max="4633" width="14.1640625" style="1" bestFit="1" customWidth="1"/>
    <col min="4634" max="4634" width="7.58203125" style="1" bestFit="1" customWidth="1"/>
    <col min="4635" max="4635" width="22.25" style="1" bestFit="1" customWidth="1"/>
    <col min="4636" max="4636" width="7.58203125" style="1" bestFit="1" customWidth="1"/>
    <col min="4637" max="4864" width="8.6640625" style="1"/>
    <col min="4865" max="4865" width="3.6640625" style="1" bestFit="1" customWidth="1"/>
    <col min="4866" max="4866" width="32.75" style="1" bestFit="1" customWidth="1"/>
    <col min="4867" max="4867" width="7.58203125" style="1" bestFit="1" customWidth="1"/>
    <col min="4868" max="4868" width="5" style="1" bestFit="1" customWidth="1"/>
    <col min="4869" max="4869" width="11.25" style="1" bestFit="1" customWidth="1"/>
    <col min="4870" max="4870" width="9.9140625" style="1" bestFit="1" customWidth="1"/>
    <col min="4871" max="4871" width="11.25" style="1" bestFit="1" customWidth="1"/>
    <col min="4872" max="4872" width="19.9140625" style="1" bestFit="1" customWidth="1"/>
    <col min="4873" max="4873" width="27.5" style="1" bestFit="1" customWidth="1"/>
    <col min="4874" max="4874" width="7.58203125" style="1" bestFit="1" customWidth="1"/>
    <col min="4875" max="4875" width="21.33203125" style="1" bestFit="1" customWidth="1"/>
    <col min="4876" max="4876" width="18.83203125" style="1" bestFit="1" customWidth="1"/>
    <col min="4877" max="4877" width="7.58203125" style="1" bestFit="1" customWidth="1"/>
    <col min="4878" max="4878" width="28.58203125" style="1" bestFit="1" customWidth="1"/>
    <col min="4879" max="4879" width="32.75" style="1" bestFit="1" customWidth="1"/>
    <col min="4880" max="4880" width="7.58203125" style="1" bestFit="1" customWidth="1"/>
    <col min="4881" max="4881" width="31.33203125" style="1" bestFit="1" customWidth="1"/>
    <col min="4882" max="4882" width="7.58203125" style="1" bestFit="1" customWidth="1"/>
    <col min="4883" max="4883" width="24.5" style="1" bestFit="1" customWidth="1"/>
    <col min="4884" max="4884" width="7.58203125" style="1" bestFit="1" customWidth="1"/>
    <col min="4885" max="4885" width="20" style="1" bestFit="1" customWidth="1"/>
    <col min="4886" max="4886" width="7.58203125" style="1" bestFit="1" customWidth="1"/>
    <col min="4887" max="4887" width="27.75" style="1" bestFit="1" customWidth="1"/>
    <col min="4888" max="4888" width="7.58203125" style="1" bestFit="1" customWidth="1"/>
    <col min="4889" max="4889" width="14.1640625" style="1" bestFit="1" customWidth="1"/>
    <col min="4890" max="4890" width="7.58203125" style="1" bestFit="1" customWidth="1"/>
    <col min="4891" max="4891" width="22.25" style="1" bestFit="1" customWidth="1"/>
    <col min="4892" max="4892" width="7.58203125" style="1" bestFit="1" customWidth="1"/>
    <col min="4893" max="5120" width="8.6640625" style="1"/>
    <col min="5121" max="5121" width="3.6640625" style="1" bestFit="1" customWidth="1"/>
    <col min="5122" max="5122" width="32.75" style="1" bestFit="1" customWidth="1"/>
    <col min="5123" max="5123" width="7.58203125" style="1" bestFit="1" customWidth="1"/>
    <col min="5124" max="5124" width="5" style="1" bestFit="1" customWidth="1"/>
    <col min="5125" max="5125" width="11.25" style="1" bestFit="1" customWidth="1"/>
    <col min="5126" max="5126" width="9.9140625" style="1" bestFit="1" customWidth="1"/>
    <col min="5127" max="5127" width="11.25" style="1" bestFit="1" customWidth="1"/>
    <col min="5128" max="5128" width="19.9140625" style="1" bestFit="1" customWidth="1"/>
    <col min="5129" max="5129" width="27.5" style="1" bestFit="1" customWidth="1"/>
    <col min="5130" max="5130" width="7.58203125" style="1" bestFit="1" customWidth="1"/>
    <col min="5131" max="5131" width="21.33203125" style="1" bestFit="1" customWidth="1"/>
    <col min="5132" max="5132" width="18.83203125" style="1" bestFit="1" customWidth="1"/>
    <col min="5133" max="5133" width="7.58203125" style="1" bestFit="1" customWidth="1"/>
    <col min="5134" max="5134" width="28.58203125" style="1" bestFit="1" customWidth="1"/>
    <col min="5135" max="5135" width="32.75" style="1" bestFit="1" customWidth="1"/>
    <col min="5136" max="5136" width="7.58203125" style="1" bestFit="1" customWidth="1"/>
    <col min="5137" max="5137" width="31.33203125" style="1" bestFit="1" customWidth="1"/>
    <col min="5138" max="5138" width="7.58203125" style="1" bestFit="1" customWidth="1"/>
    <col min="5139" max="5139" width="24.5" style="1" bestFit="1" customWidth="1"/>
    <col min="5140" max="5140" width="7.58203125" style="1" bestFit="1" customWidth="1"/>
    <col min="5141" max="5141" width="20" style="1" bestFit="1" customWidth="1"/>
    <col min="5142" max="5142" width="7.58203125" style="1" bestFit="1" customWidth="1"/>
    <col min="5143" max="5143" width="27.75" style="1" bestFit="1" customWidth="1"/>
    <col min="5144" max="5144" width="7.58203125" style="1" bestFit="1" customWidth="1"/>
    <col min="5145" max="5145" width="14.1640625" style="1" bestFit="1" customWidth="1"/>
    <col min="5146" max="5146" width="7.58203125" style="1" bestFit="1" customWidth="1"/>
    <col min="5147" max="5147" width="22.25" style="1" bestFit="1" customWidth="1"/>
    <col min="5148" max="5148" width="7.58203125" style="1" bestFit="1" customWidth="1"/>
    <col min="5149" max="5376" width="8.6640625" style="1"/>
    <col min="5377" max="5377" width="3.6640625" style="1" bestFit="1" customWidth="1"/>
    <col min="5378" max="5378" width="32.75" style="1" bestFit="1" customWidth="1"/>
    <col min="5379" max="5379" width="7.58203125" style="1" bestFit="1" customWidth="1"/>
    <col min="5380" max="5380" width="5" style="1" bestFit="1" customWidth="1"/>
    <col min="5381" max="5381" width="11.25" style="1" bestFit="1" customWidth="1"/>
    <col min="5382" max="5382" width="9.9140625" style="1" bestFit="1" customWidth="1"/>
    <col min="5383" max="5383" width="11.25" style="1" bestFit="1" customWidth="1"/>
    <col min="5384" max="5384" width="19.9140625" style="1" bestFit="1" customWidth="1"/>
    <col min="5385" max="5385" width="27.5" style="1" bestFit="1" customWidth="1"/>
    <col min="5386" max="5386" width="7.58203125" style="1" bestFit="1" customWidth="1"/>
    <col min="5387" max="5387" width="21.33203125" style="1" bestFit="1" customWidth="1"/>
    <col min="5388" max="5388" width="18.83203125" style="1" bestFit="1" customWidth="1"/>
    <col min="5389" max="5389" width="7.58203125" style="1" bestFit="1" customWidth="1"/>
    <col min="5390" max="5390" width="28.58203125" style="1" bestFit="1" customWidth="1"/>
    <col min="5391" max="5391" width="32.75" style="1" bestFit="1" customWidth="1"/>
    <col min="5392" max="5392" width="7.58203125" style="1" bestFit="1" customWidth="1"/>
    <col min="5393" max="5393" width="31.33203125" style="1" bestFit="1" customWidth="1"/>
    <col min="5394" max="5394" width="7.58203125" style="1" bestFit="1" customWidth="1"/>
    <col min="5395" max="5395" width="24.5" style="1" bestFit="1" customWidth="1"/>
    <col min="5396" max="5396" width="7.58203125" style="1" bestFit="1" customWidth="1"/>
    <col min="5397" max="5397" width="20" style="1" bestFit="1" customWidth="1"/>
    <col min="5398" max="5398" width="7.58203125" style="1" bestFit="1" customWidth="1"/>
    <col min="5399" max="5399" width="27.75" style="1" bestFit="1" customWidth="1"/>
    <col min="5400" max="5400" width="7.58203125" style="1" bestFit="1" customWidth="1"/>
    <col min="5401" max="5401" width="14.1640625" style="1" bestFit="1" customWidth="1"/>
    <col min="5402" max="5402" width="7.58203125" style="1" bestFit="1" customWidth="1"/>
    <col min="5403" max="5403" width="22.25" style="1" bestFit="1" customWidth="1"/>
    <col min="5404" max="5404" width="7.58203125" style="1" bestFit="1" customWidth="1"/>
    <col min="5405" max="5632" width="8.6640625" style="1"/>
    <col min="5633" max="5633" width="3.6640625" style="1" bestFit="1" customWidth="1"/>
    <col min="5634" max="5634" width="32.75" style="1" bestFit="1" customWidth="1"/>
    <col min="5635" max="5635" width="7.58203125" style="1" bestFit="1" customWidth="1"/>
    <col min="5636" max="5636" width="5" style="1" bestFit="1" customWidth="1"/>
    <col min="5637" max="5637" width="11.25" style="1" bestFit="1" customWidth="1"/>
    <col min="5638" max="5638" width="9.9140625" style="1" bestFit="1" customWidth="1"/>
    <col min="5639" max="5639" width="11.25" style="1" bestFit="1" customWidth="1"/>
    <col min="5640" max="5640" width="19.9140625" style="1" bestFit="1" customWidth="1"/>
    <col min="5641" max="5641" width="27.5" style="1" bestFit="1" customWidth="1"/>
    <col min="5642" max="5642" width="7.58203125" style="1" bestFit="1" customWidth="1"/>
    <col min="5643" max="5643" width="21.33203125" style="1" bestFit="1" customWidth="1"/>
    <col min="5644" max="5644" width="18.83203125" style="1" bestFit="1" customWidth="1"/>
    <col min="5645" max="5645" width="7.58203125" style="1" bestFit="1" customWidth="1"/>
    <col min="5646" max="5646" width="28.58203125" style="1" bestFit="1" customWidth="1"/>
    <col min="5647" max="5647" width="32.75" style="1" bestFit="1" customWidth="1"/>
    <col min="5648" max="5648" width="7.58203125" style="1" bestFit="1" customWidth="1"/>
    <col min="5649" max="5649" width="31.33203125" style="1" bestFit="1" customWidth="1"/>
    <col min="5650" max="5650" width="7.58203125" style="1" bestFit="1" customWidth="1"/>
    <col min="5651" max="5651" width="24.5" style="1" bestFit="1" customWidth="1"/>
    <col min="5652" max="5652" width="7.58203125" style="1" bestFit="1" customWidth="1"/>
    <col min="5653" max="5653" width="20" style="1" bestFit="1" customWidth="1"/>
    <col min="5654" max="5654" width="7.58203125" style="1" bestFit="1" customWidth="1"/>
    <col min="5655" max="5655" width="27.75" style="1" bestFit="1" customWidth="1"/>
    <col min="5656" max="5656" width="7.58203125" style="1" bestFit="1" customWidth="1"/>
    <col min="5657" max="5657" width="14.1640625" style="1" bestFit="1" customWidth="1"/>
    <col min="5658" max="5658" width="7.58203125" style="1" bestFit="1" customWidth="1"/>
    <col min="5659" max="5659" width="22.25" style="1" bestFit="1" customWidth="1"/>
    <col min="5660" max="5660" width="7.58203125" style="1" bestFit="1" customWidth="1"/>
    <col min="5661" max="5888" width="8.6640625" style="1"/>
    <col min="5889" max="5889" width="3.6640625" style="1" bestFit="1" customWidth="1"/>
    <col min="5890" max="5890" width="32.75" style="1" bestFit="1" customWidth="1"/>
    <col min="5891" max="5891" width="7.58203125" style="1" bestFit="1" customWidth="1"/>
    <col min="5892" max="5892" width="5" style="1" bestFit="1" customWidth="1"/>
    <col min="5893" max="5893" width="11.25" style="1" bestFit="1" customWidth="1"/>
    <col min="5894" max="5894" width="9.9140625" style="1" bestFit="1" customWidth="1"/>
    <col min="5895" max="5895" width="11.25" style="1" bestFit="1" customWidth="1"/>
    <col min="5896" max="5896" width="19.9140625" style="1" bestFit="1" customWidth="1"/>
    <col min="5897" max="5897" width="27.5" style="1" bestFit="1" customWidth="1"/>
    <col min="5898" max="5898" width="7.58203125" style="1" bestFit="1" customWidth="1"/>
    <col min="5899" max="5899" width="21.33203125" style="1" bestFit="1" customWidth="1"/>
    <col min="5900" max="5900" width="18.83203125" style="1" bestFit="1" customWidth="1"/>
    <col min="5901" max="5901" width="7.58203125" style="1" bestFit="1" customWidth="1"/>
    <col min="5902" max="5902" width="28.58203125" style="1" bestFit="1" customWidth="1"/>
    <col min="5903" max="5903" width="32.75" style="1" bestFit="1" customWidth="1"/>
    <col min="5904" max="5904" width="7.58203125" style="1" bestFit="1" customWidth="1"/>
    <col min="5905" max="5905" width="31.33203125" style="1" bestFit="1" customWidth="1"/>
    <col min="5906" max="5906" width="7.58203125" style="1" bestFit="1" customWidth="1"/>
    <col min="5907" max="5907" width="24.5" style="1" bestFit="1" customWidth="1"/>
    <col min="5908" max="5908" width="7.58203125" style="1" bestFit="1" customWidth="1"/>
    <col min="5909" max="5909" width="20" style="1" bestFit="1" customWidth="1"/>
    <col min="5910" max="5910" width="7.58203125" style="1" bestFit="1" customWidth="1"/>
    <col min="5911" max="5911" width="27.75" style="1" bestFit="1" customWidth="1"/>
    <col min="5912" max="5912" width="7.58203125" style="1" bestFit="1" customWidth="1"/>
    <col min="5913" max="5913" width="14.1640625" style="1" bestFit="1" customWidth="1"/>
    <col min="5914" max="5914" width="7.58203125" style="1" bestFit="1" customWidth="1"/>
    <col min="5915" max="5915" width="22.25" style="1" bestFit="1" customWidth="1"/>
    <col min="5916" max="5916" width="7.58203125" style="1" bestFit="1" customWidth="1"/>
    <col min="5917" max="6144" width="8.6640625" style="1"/>
    <col min="6145" max="6145" width="3.6640625" style="1" bestFit="1" customWidth="1"/>
    <col min="6146" max="6146" width="32.75" style="1" bestFit="1" customWidth="1"/>
    <col min="6147" max="6147" width="7.58203125" style="1" bestFit="1" customWidth="1"/>
    <col min="6148" max="6148" width="5" style="1" bestFit="1" customWidth="1"/>
    <col min="6149" max="6149" width="11.25" style="1" bestFit="1" customWidth="1"/>
    <col min="6150" max="6150" width="9.9140625" style="1" bestFit="1" customWidth="1"/>
    <col min="6151" max="6151" width="11.25" style="1" bestFit="1" customWidth="1"/>
    <col min="6152" max="6152" width="19.9140625" style="1" bestFit="1" customWidth="1"/>
    <col min="6153" max="6153" width="27.5" style="1" bestFit="1" customWidth="1"/>
    <col min="6154" max="6154" width="7.58203125" style="1" bestFit="1" customWidth="1"/>
    <col min="6155" max="6155" width="21.33203125" style="1" bestFit="1" customWidth="1"/>
    <col min="6156" max="6156" width="18.83203125" style="1" bestFit="1" customWidth="1"/>
    <col min="6157" max="6157" width="7.58203125" style="1" bestFit="1" customWidth="1"/>
    <col min="6158" max="6158" width="28.58203125" style="1" bestFit="1" customWidth="1"/>
    <col min="6159" max="6159" width="32.75" style="1" bestFit="1" customWidth="1"/>
    <col min="6160" max="6160" width="7.58203125" style="1" bestFit="1" customWidth="1"/>
    <col min="6161" max="6161" width="31.33203125" style="1" bestFit="1" customWidth="1"/>
    <col min="6162" max="6162" width="7.58203125" style="1" bestFit="1" customWidth="1"/>
    <col min="6163" max="6163" width="24.5" style="1" bestFit="1" customWidth="1"/>
    <col min="6164" max="6164" width="7.58203125" style="1" bestFit="1" customWidth="1"/>
    <col min="6165" max="6165" width="20" style="1" bestFit="1" customWidth="1"/>
    <col min="6166" max="6166" width="7.58203125" style="1" bestFit="1" customWidth="1"/>
    <col min="6167" max="6167" width="27.75" style="1" bestFit="1" customWidth="1"/>
    <col min="6168" max="6168" width="7.58203125" style="1" bestFit="1" customWidth="1"/>
    <col min="6169" max="6169" width="14.1640625" style="1" bestFit="1" customWidth="1"/>
    <col min="6170" max="6170" width="7.58203125" style="1" bestFit="1" customWidth="1"/>
    <col min="6171" max="6171" width="22.25" style="1" bestFit="1" customWidth="1"/>
    <col min="6172" max="6172" width="7.58203125" style="1" bestFit="1" customWidth="1"/>
    <col min="6173" max="6400" width="8.6640625" style="1"/>
    <col min="6401" max="6401" width="3.6640625" style="1" bestFit="1" customWidth="1"/>
    <col min="6402" max="6402" width="32.75" style="1" bestFit="1" customWidth="1"/>
    <col min="6403" max="6403" width="7.58203125" style="1" bestFit="1" customWidth="1"/>
    <col min="6404" max="6404" width="5" style="1" bestFit="1" customWidth="1"/>
    <col min="6405" max="6405" width="11.25" style="1" bestFit="1" customWidth="1"/>
    <col min="6406" max="6406" width="9.9140625" style="1" bestFit="1" customWidth="1"/>
    <col min="6407" max="6407" width="11.25" style="1" bestFit="1" customWidth="1"/>
    <col min="6408" max="6408" width="19.9140625" style="1" bestFit="1" customWidth="1"/>
    <col min="6409" max="6409" width="27.5" style="1" bestFit="1" customWidth="1"/>
    <col min="6410" max="6410" width="7.58203125" style="1" bestFit="1" customWidth="1"/>
    <col min="6411" max="6411" width="21.33203125" style="1" bestFit="1" customWidth="1"/>
    <col min="6412" max="6412" width="18.83203125" style="1" bestFit="1" customWidth="1"/>
    <col min="6413" max="6413" width="7.58203125" style="1" bestFit="1" customWidth="1"/>
    <col min="6414" max="6414" width="28.58203125" style="1" bestFit="1" customWidth="1"/>
    <col min="6415" max="6415" width="32.75" style="1" bestFit="1" customWidth="1"/>
    <col min="6416" max="6416" width="7.58203125" style="1" bestFit="1" customWidth="1"/>
    <col min="6417" max="6417" width="31.33203125" style="1" bestFit="1" customWidth="1"/>
    <col min="6418" max="6418" width="7.58203125" style="1" bestFit="1" customWidth="1"/>
    <col min="6419" max="6419" width="24.5" style="1" bestFit="1" customWidth="1"/>
    <col min="6420" max="6420" width="7.58203125" style="1" bestFit="1" customWidth="1"/>
    <col min="6421" max="6421" width="20" style="1" bestFit="1" customWidth="1"/>
    <col min="6422" max="6422" width="7.58203125" style="1" bestFit="1" customWidth="1"/>
    <col min="6423" max="6423" width="27.75" style="1" bestFit="1" customWidth="1"/>
    <col min="6424" max="6424" width="7.58203125" style="1" bestFit="1" customWidth="1"/>
    <col min="6425" max="6425" width="14.1640625" style="1" bestFit="1" customWidth="1"/>
    <col min="6426" max="6426" width="7.58203125" style="1" bestFit="1" customWidth="1"/>
    <col min="6427" max="6427" width="22.25" style="1" bestFit="1" customWidth="1"/>
    <col min="6428" max="6428" width="7.58203125" style="1" bestFit="1" customWidth="1"/>
    <col min="6429" max="6656" width="8.6640625" style="1"/>
    <col min="6657" max="6657" width="3.6640625" style="1" bestFit="1" customWidth="1"/>
    <col min="6658" max="6658" width="32.75" style="1" bestFit="1" customWidth="1"/>
    <col min="6659" max="6659" width="7.58203125" style="1" bestFit="1" customWidth="1"/>
    <col min="6660" max="6660" width="5" style="1" bestFit="1" customWidth="1"/>
    <col min="6661" max="6661" width="11.25" style="1" bestFit="1" customWidth="1"/>
    <col min="6662" max="6662" width="9.9140625" style="1" bestFit="1" customWidth="1"/>
    <col min="6663" max="6663" width="11.25" style="1" bestFit="1" customWidth="1"/>
    <col min="6664" max="6664" width="19.9140625" style="1" bestFit="1" customWidth="1"/>
    <col min="6665" max="6665" width="27.5" style="1" bestFit="1" customWidth="1"/>
    <col min="6666" max="6666" width="7.58203125" style="1" bestFit="1" customWidth="1"/>
    <col min="6667" max="6667" width="21.33203125" style="1" bestFit="1" customWidth="1"/>
    <col min="6668" max="6668" width="18.83203125" style="1" bestFit="1" customWidth="1"/>
    <col min="6669" max="6669" width="7.58203125" style="1" bestFit="1" customWidth="1"/>
    <col min="6670" max="6670" width="28.58203125" style="1" bestFit="1" customWidth="1"/>
    <col min="6671" max="6671" width="32.75" style="1" bestFit="1" customWidth="1"/>
    <col min="6672" max="6672" width="7.58203125" style="1" bestFit="1" customWidth="1"/>
    <col min="6673" max="6673" width="31.33203125" style="1" bestFit="1" customWidth="1"/>
    <col min="6674" max="6674" width="7.58203125" style="1" bestFit="1" customWidth="1"/>
    <col min="6675" max="6675" width="24.5" style="1" bestFit="1" customWidth="1"/>
    <col min="6676" max="6676" width="7.58203125" style="1" bestFit="1" customWidth="1"/>
    <col min="6677" max="6677" width="20" style="1" bestFit="1" customWidth="1"/>
    <col min="6678" max="6678" width="7.58203125" style="1" bestFit="1" customWidth="1"/>
    <col min="6679" max="6679" width="27.75" style="1" bestFit="1" customWidth="1"/>
    <col min="6680" max="6680" width="7.58203125" style="1" bestFit="1" customWidth="1"/>
    <col min="6681" max="6681" width="14.1640625" style="1" bestFit="1" customWidth="1"/>
    <col min="6682" max="6682" width="7.58203125" style="1" bestFit="1" customWidth="1"/>
    <col min="6683" max="6683" width="22.25" style="1" bestFit="1" customWidth="1"/>
    <col min="6684" max="6684" width="7.58203125" style="1" bestFit="1" customWidth="1"/>
    <col min="6685" max="6912" width="8.6640625" style="1"/>
    <col min="6913" max="6913" width="3.6640625" style="1" bestFit="1" customWidth="1"/>
    <col min="6914" max="6914" width="32.75" style="1" bestFit="1" customWidth="1"/>
    <col min="6915" max="6915" width="7.58203125" style="1" bestFit="1" customWidth="1"/>
    <col min="6916" max="6916" width="5" style="1" bestFit="1" customWidth="1"/>
    <col min="6917" max="6917" width="11.25" style="1" bestFit="1" customWidth="1"/>
    <col min="6918" max="6918" width="9.9140625" style="1" bestFit="1" customWidth="1"/>
    <col min="6919" max="6919" width="11.25" style="1" bestFit="1" customWidth="1"/>
    <col min="6920" max="6920" width="19.9140625" style="1" bestFit="1" customWidth="1"/>
    <col min="6921" max="6921" width="27.5" style="1" bestFit="1" customWidth="1"/>
    <col min="6922" max="6922" width="7.58203125" style="1" bestFit="1" customWidth="1"/>
    <col min="6923" max="6923" width="21.33203125" style="1" bestFit="1" customWidth="1"/>
    <col min="6924" max="6924" width="18.83203125" style="1" bestFit="1" customWidth="1"/>
    <col min="6925" max="6925" width="7.58203125" style="1" bestFit="1" customWidth="1"/>
    <col min="6926" max="6926" width="28.58203125" style="1" bestFit="1" customWidth="1"/>
    <col min="6927" max="6927" width="32.75" style="1" bestFit="1" customWidth="1"/>
    <col min="6928" max="6928" width="7.58203125" style="1" bestFit="1" customWidth="1"/>
    <col min="6929" max="6929" width="31.33203125" style="1" bestFit="1" customWidth="1"/>
    <col min="6930" max="6930" width="7.58203125" style="1" bestFit="1" customWidth="1"/>
    <col min="6931" max="6931" width="24.5" style="1" bestFit="1" customWidth="1"/>
    <col min="6932" max="6932" width="7.58203125" style="1" bestFit="1" customWidth="1"/>
    <col min="6933" max="6933" width="20" style="1" bestFit="1" customWidth="1"/>
    <col min="6934" max="6934" width="7.58203125" style="1" bestFit="1" customWidth="1"/>
    <col min="6935" max="6935" width="27.75" style="1" bestFit="1" customWidth="1"/>
    <col min="6936" max="6936" width="7.58203125" style="1" bestFit="1" customWidth="1"/>
    <col min="6937" max="6937" width="14.1640625" style="1" bestFit="1" customWidth="1"/>
    <col min="6938" max="6938" width="7.58203125" style="1" bestFit="1" customWidth="1"/>
    <col min="6939" max="6939" width="22.25" style="1" bestFit="1" customWidth="1"/>
    <col min="6940" max="6940" width="7.58203125" style="1" bestFit="1" customWidth="1"/>
    <col min="6941" max="7168" width="8.6640625" style="1"/>
    <col min="7169" max="7169" width="3.6640625" style="1" bestFit="1" customWidth="1"/>
    <col min="7170" max="7170" width="32.75" style="1" bestFit="1" customWidth="1"/>
    <col min="7171" max="7171" width="7.58203125" style="1" bestFit="1" customWidth="1"/>
    <col min="7172" max="7172" width="5" style="1" bestFit="1" customWidth="1"/>
    <col min="7173" max="7173" width="11.25" style="1" bestFit="1" customWidth="1"/>
    <col min="7174" max="7174" width="9.9140625" style="1" bestFit="1" customWidth="1"/>
    <col min="7175" max="7175" width="11.25" style="1" bestFit="1" customWidth="1"/>
    <col min="7176" max="7176" width="19.9140625" style="1" bestFit="1" customWidth="1"/>
    <col min="7177" max="7177" width="27.5" style="1" bestFit="1" customWidth="1"/>
    <col min="7178" max="7178" width="7.58203125" style="1" bestFit="1" customWidth="1"/>
    <col min="7179" max="7179" width="21.33203125" style="1" bestFit="1" customWidth="1"/>
    <col min="7180" max="7180" width="18.83203125" style="1" bestFit="1" customWidth="1"/>
    <col min="7181" max="7181" width="7.58203125" style="1" bestFit="1" customWidth="1"/>
    <col min="7182" max="7182" width="28.58203125" style="1" bestFit="1" customWidth="1"/>
    <col min="7183" max="7183" width="32.75" style="1" bestFit="1" customWidth="1"/>
    <col min="7184" max="7184" width="7.58203125" style="1" bestFit="1" customWidth="1"/>
    <col min="7185" max="7185" width="31.33203125" style="1" bestFit="1" customWidth="1"/>
    <col min="7186" max="7186" width="7.58203125" style="1" bestFit="1" customWidth="1"/>
    <col min="7187" max="7187" width="24.5" style="1" bestFit="1" customWidth="1"/>
    <col min="7188" max="7188" width="7.58203125" style="1" bestFit="1" customWidth="1"/>
    <col min="7189" max="7189" width="20" style="1" bestFit="1" customWidth="1"/>
    <col min="7190" max="7190" width="7.58203125" style="1" bestFit="1" customWidth="1"/>
    <col min="7191" max="7191" width="27.75" style="1" bestFit="1" customWidth="1"/>
    <col min="7192" max="7192" width="7.58203125" style="1" bestFit="1" customWidth="1"/>
    <col min="7193" max="7193" width="14.1640625" style="1" bestFit="1" customWidth="1"/>
    <col min="7194" max="7194" width="7.58203125" style="1" bestFit="1" customWidth="1"/>
    <col min="7195" max="7195" width="22.25" style="1" bestFit="1" customWidth="1"/>
    <col min="7196" max="7196" width="7.58203125" style="1" bestFit="1" customWidth="1"/>
    <col min="7197" max="7424" width="8.6640625" style="1"/>
    <col min="7425" max="7425" width="3.6640625" style="1" bestFit="1" customWidth="1"/>
    <col min="7426" max="7426" width="32.75" style="1" bestFit="1" customWidth="1"/>
    <col min="7427" max="7427" width="7.58203125" style="1" bestFit="1" customWidth="1"/>
    <col min="7428" max="7428" width="5" style="1" bestFit="1" customWidth="1"/>
    <col min="7429" max="7429" width="11.25" style="1" bestFit="1" customWidth="1"/>
    <col min="7430" max="7430" width="9.9140625" style="1" bestFit="1" customWidth="1"/>
    <col min="7431" max="7431" width="11.25" style="1" bestFit="1" customWidth="1"/>
    <col min="7432" max="7432" width="19.9140625" style="1" bestFit="1" customWidth="1"/>
    <col min="7433" max="7433" width="27.5" style="1" bestFit="1" customWidth="1"/>
    <col min="7434" max="7434" width="7.58203125" style="1" bestFit="1" customWidth="1"/>
    <col min="7435" max="7435" width="21.33203125" style="1" bestFit="1" customWidth="1"/>
    <col min="7436" max="7436" width="18.83203125" style="1" bestFit="1" customWidth="1"/>
    <col min="7437" max="7437" width="7.58203125" style="1" bestFit="1" customWidth="1"/>
    <col min="7438" max="7438" width="28.58203125" style="1" bestFit="1" customWidth="1"/>
    <col min="7439" max="7439" width="32.75" style="1" bestFit="1" customWidth="1"/>
    <col min="7440" max="7440" width="7.58203125" style="1" bestFit="1" customWidth="1"/>
    <col min="7441" max="7441" width="31.33203125" style="1" bestFit="1" customWidth="1"/>
    <col min="7442" max="7442" width="7.58203125" style="1" bestFit="1" customWidth="1"/>
    <col min="7443" max="7443" width="24.5" style="1" bestFit="1" customWidth="1"/>
    <col min="7444" max="7444" width="7.58203125" style="1" bestFit="1" customWidth="1"/>
    <col min="7445" max="7445" width="20" style="1" bestFit="1" customWidth="1"/>
    <col min="7446" max="7446" width="7.58203125" style="1" bestFit="1" customWidth="1"/>
    <col min="7447" max="7447" width="27.75" style="1" bestFit="1" customWidth="1"/>
    <col min="7448" max="7448" width="7.58203125" style="1" bestFit="1" customWidth="1"/>
    <col min="7449" max="7449" width="14.1640625" style="1" bestFit="1" customWidth="1"/>
    <col min="7450" max="7450" width="7.58203125" style="1" bestFit="1" customWidth="1"/>
    <col min="7451" max="7451" width="22.25" style="1" bestFit="1" customWidth="1"/>
    <col min="7452" max="7452" width="7.58203125" style="1" bestFit="1" customWidth="1"/>
    <col min="7453" max="7680" width="8.6640625" style="1"/>
    <col min="7681" max="7681" width="3.6640625" style="1" bestFit="1" customWidth="1"/>
    <col min="7682" max="7682" width="32.75" style="1" bestFit="1" customWidth="1"/>
    <col min="7683" max="7683" width="7.58203125" style="1" bestFit="1" customWidth="1"/>
    <col min="7684" max="7684" width="5" style="1" bestFit="1" customWidth="1"/>
    <col min="7685" max="7685" width="11.25" style="1" bestFit="1" customWidth="1"/>
    <col min="7686" max="7686" width="9.9140625" style="1" bestFit="1" customWidth="1"/>
    <col min="7687" max="7687" width="11.25" style="1" bestFit="1" customWidth="1"/>
    <col min="7688" max="7688" width="19.9140625" style="1" bestFit="1" customWidth="1"/>
    <col min="7689" max="7689" width="27.5" style="1" bestFit="1" customWidth="1"/>
    <col min="7690" max="7690" width="7.58203125" style="1" bestFit="1" customWidth="1"/>
    <col min="7691" max="7691" width="21.33203125" style="1" bestFit="1" customWidth="1"/>
    <col min="7692" max="7692" width="18.83203125" style="1" bestFit="1" customWidth="1"/>
    <col min="7693" max="7693" width="7.58203125" style="1" bestFit="1" customWidth="1"/>
    <col min="7694" max="7694" width="28.58203125" style="1" bestFit="1" customWidth="1"/>
    <col min="7695" max="7695" width="32.75" style="1" bestFit="1" customWidth="1"/>
    <col min="7696" max="7696" width="7.58203125" style="1" bestFit="1" customWidth="1"/>
    <col min="7697" max="7697" width="31.33203125" style="1" bestFit="1" customWidth="1"/>
    <col min="7698" max="7698" width="7.58203125" style="1" bestFit="1" customWidth="1"/>
    <col min="7699" max="7699" width="24.5" style="1" bestFit="1" customWidth="1"/>
    <col min="7700" max="7700" width="7.58203125" style="1" bestFit="1" customWidth="1"/>
    <col min="7701" max="7701" width="20" style="1" bestFit="1" customWidth="1"/>
    <col min="7702" max="7702" width="7.58203125" style="1" bestFit="1" customWidth="1"/>
    <col min="7703" max="7703" width="27.75" style="1" bestFit="1" customWidth="1"/>
    <col min="7704" max="7704" width="7.58203125" style="1" bestFit="1" customWidth="1"/>
    <col min="7705" max="7705" width="14.1640625" style="1" bestFit="1" customWidth="1"/>
    <col min="7706" max="7706" width="7.58203125" style="1" bestFit="1" customWidth="1"/>
    <col min="7707" max="7707" width="22.25" style="1" bestFit="1" customWidth="1"/>
    <col min="7708" max="7708" width="7.58203125" style="1" bestFit="1" customWidth="1"/>
    <col min="7709" max="7936" width="8.6640625" style="1"/>
    <col min="7937" max="7937" width="3.6640625" style="1" bestFit="1" customWidth="1"/>
    <col min="7938" max="7938" width="32.75" style="1" bestFit="1" customWidth="1"/>
    <col min="7939" max="7939" width="7.58203125" style="1" bestFit="1" customWidth="1"/>
    <col min="7940" max="7940" width="5" style="1" bestFit="1" customWidth="1"/>
    <col min="7941" max="7941" width="11.25" style="1" bestFit="1" customWidth="1"/>
    <col min="7942" max="7942" width="9.9140625" style="1" bestFit="1" customWidth="1"/>
    <col min="7943" max="7943" width="11.25" style="1" bestFit="1" customWidth="1"/>
    <col min="7944" max="7944" width="19.9140625" style="1" bestFit="1" customWidth="1"/>
    <col min="7945" max="7945" width="27.5" style="1" bestFit="1" customWidth="1"/>
    <col min="7946" max="7946" width="7.58203125" style="1" bestFit="1" customWidth="1"/>
    <col min="7947" max="7947" width="21.33203125" style="1" bestFit="1" customWidth="1"/>
    <col min="7948" max="7948" width="18.83203125" style="1" bestFit="1" customWidth="1"/>
    <col min="7949" max="7949" width="7.58203125" style="1" bestFit="1" customWidth="1"/>
    <col min="7950" max="7950" width="28.58203125" style="1" bestFit="1" customWidth="1"/>
    <col min="7951" max="7951" width="32.75" style="1" bestFit="1" customWidth="1"/>
    <col min="7952" max="7952" width="7.58203125" style="1" bestFit="1" customWidth="1"/>
    <col min="7953" max="7953" width="31.33203125" style="1" bestFit="1" customWidth="1"/>
    <col min="7954" max="7954" width="7.58203125" style="1" bestFit="1" customWidth="1"/>
    <col min="7955" max="7955" width="24.5" style="1" bestFit="1" customWidth="1"/>
    <col min="7956" max="7956" width="7.58203125" style="1" bestFit="1" customWidth="1"/>
    <col min="7957" max="7957" width="20" style="1" bestFit="1" customWidth="1"/>
    <col min="7958" max="7958" width="7.58203125" style="1" bestFit="1" customWidth="1"/>
    <col min="7959" max="7959" width="27.75" style="1" bestFit="1" customWidth="1"/>
    <col min="7960" max="7960" width="7.58203125" style="1" bestFit="1" customWidth="1"/>
    <col min="7961" max="7961" width="14.1640625" style="1" bestFit="1" customWidth="1"/>
    <col min="7962" max="7962" width="7.58203125" style="1" bestFit="1" customWidth="1"/>
    <col min="7963" max="7963" width="22.25" style="1" bestFit="1" customWidth="1"/>
    <col min="7964" max="7964" width="7.58203125" style="1" bestFit="1" customWidth="1"/>
    <col min="7965" max="8192" width="8.6640625" style="1"/>
    <col min="8193" max="8193" width="3.6640625" style="1" bestFit="1" customWidth="1"/>
    <col min="8194" max="8194" width="32.75" style="1" bestFit="1" customWidth="1"/>
    <col min="8195" max="8195" width="7.58203125" style="1" bestFit="1" customWidth="1"/>
    <col min="8196" max="8196" width="5" style="1" bestFit="1" customWidth="1"/>
    <col min="8197" max="8197" width="11.25" style="1" bestFit="1" customWidth="1"/>
    <col min="8198" max="8198" width="9.9140625" style="1" bestFit="1" customWidth="1"/>
    <col min="8199" max="8199" width="11.25" style="1" bestFit="1" customWidth="1"/>
    <col min="8200" max="8200" width="19.9140625" style="1" bestFit="1" customWidth="1"/>
    <col min="8201" max="8201" width="27.5" style="1" bestFit="1" customWidth="1"/>
    <col min="8202" max="8202" width="7.58203125" style="1" bestFit="1" customWidth="1"/>
    <col min="8203" max="8203" width="21.33203125" style="1" bestFit="1" customWidth="1"/>
    <col min="8204" max="8204" width="18.83203125" style="1" bestFit="1" customWidth="1"/>
    <col min="8205" max="8205" width="7.58203125" style="1" bestFit="1" customWidth="1"/>
    <col min="8206" max="8206" width="28.58203125" style="1" bestFit="1" customWidth="1"/>
    <col min="8207" max="8207" width="32.75" style="1" bestFit="1" customWidth="1"/>
    <col min="8208" max="8208" width="7.58203125" style="1" bestFit="1" customWidth="1"/>
    <col min="8209" max="8209" width="31.33203125" style="1" bestFit="1" customWidth="1"/>
    <col min="8210" max="8210" width="7.58203125" style="1" bestFit="1" customWidth="1"/>
    <col min="8211" max="8211" width="24.5" style="1" bestFit="1" customWidth="1"/>
    <col min="8212" max="8212" width="7.58203125" style="1" bestFit="1" customWidth="1"/>
    <col min="8213" max="8213" width="20" style="1" bestFit="1" customWidth="1"/>
    <col min="8214" max="8214" width="7.58203125" style="1" bestFit="1" customWidth="1"/>
    <col min="8215" max="8215" width="27.75" style="1" bestFit="1" customWidth="1"/>
    <col min="8216" max="8216" width="7.58203125" style="1" bestFit="1" customWidth="1"/>
    <col min="8217" max="8217" width="14.1640625" style="1" bestFit="1" customWidth="1"/>
    <col min="8218" max="8218" width="7.58203125" style="1" bestFit="1" customWidth="1"/>
    <col min="8219" max="8219" width="22.25" style="1" bestFit="1" customWidth="1"/>
    <col min="8220" max="8220" width="7.58203125" style="1" bestFit="1" customWidth="1"/>
    <col min="8221" max="8448" width="8.6640625" style="1"/>
    <col min="8449" max="8449" width="3.6640625" style="1" bestFit="1" customWidth="1"/>
    <col min="8450" max="8450" width="32.75" style="1" bestFit="1" customWidth="1"/>
    <col min="8451" max="8451" width="7.58203125" style="1" bestFit="1" customWidth="1"/>
    <col min="8452" max="8452" width="5" style="1" bestFit="1" customWidth="1"/>
    <col min="8453" max="8453" width="11.25" style="1" bestFit="1" customWidth="1"/>
    <col min="8454" max="8454" width="9.9140625" style="1" bestFit="1" customWidth="1"/>
    <col min="8455" max="8455" width="11.25" style="1" bestFit="1" customWidth="1"/>
    <col min="8456" max="8456" width="19.9140625" style="1" bestFit="1" customWidth="1"/>
    <col min="8457" max="8457" width="27.5" style="1" bestFit="1" customWidth="1"/>
    <col min="8458" max="8458" width="7.58203125" style="1" bestFit="1" customWidth="1"/>
    <col min="8459" max="8459" width="21.33203125" style="1" bestFit="1" customWidth="1"/>
    <col min="8460" max="8460" width="18.83203125" style="1" bestFit="1" customWidth="1"/>
    <col min="8461" max="8461" width="7.58203125" style="1" bestFit="1" customWidth="1"/>
    <col min="8462" max="8462" width="28.58203125" style="1" bestFit="1" customWidth="1"/>
    <col min="8463" max="8463" width="32.75" style="1" bestFit="1" customWidth="1"/>
    <col min="8464" max="8464" width="7.58203125" style="1" bestFit="1" customWidth="1"/>
    <col min="8465" max="8465" width="31.33203125" style="1" bestFit="1" customWidth="1"/>
    <col min="8466" max="8466" width="7.58203125" style="1" bestFit="1" customWidth="1"/>
    <col min="8467" max="8467" width="24.5" style="1" bestFit="1" customWidth="1"/>
    <col min="8468" max="8468" width="7.58203125" style="1" bestFit="1" customWidth="1"/>
    <col min="8469" max="8469" width="20" style="1" bestFit="1" customWidth="1"/>
    <col min="8470" max="8470" width="7.58203125" style="1" bestFit="1" customWidth="1"/>
    <col min="8471" max="8471" width="27.75" style="1" bestFit="1" customWidth="1"/>
    <col min="8472" max="8472" width="7.58203125" style="1" bestFit="1" customWidth="1"/>
    <col min="8473" max="8473" width="14.1640625" style="1" bestFit="1" customWidth="1"/>
    <col min="8474" max="8474" width="7.58203125" style="1" bestFit="1" customWidth="1"/>
    <col min="8475" max="8475" width="22.25" style="1" bestFit="1" customWidth="1"/>
    <col min="8476" max="8476" width="7.58203125" style="1" bestFit="1" customWidth="1"/>
    <col min="8477" max="8704" width="8.6640625" style="1"/>
    <col min="8705" max="8705" width="3.6640625" style="1" bestFit="1" customWidth="1"/>
    <col min="8706" max="8706" width="32.75" style="1" bestFit="1" customWidth="1"/>
    <col min="8707" max="8707" width="7.58203125" style="1" bestFit="1" customWidth="1"/>
    <col min="8708" max="8708" width="5" style="1" bestFit="1" customWidth="1"/>
    <col min="8709" max="8709" width="11.25" style="1" bestFit="1" customWidth="1"/>
    <col min="8710" max="8710" width="9.9140625" style="1" bestFit="1" customWidth="1"/>
    <col min="8711" max="8711" width="11.25" style="1" bestFit="1" customWidth="1"/>
    <col min="8712" max="8712" width="19.9140625" style="1" bestFit="1" customWidth="1"/>
    <col min="8713" max="8713" width="27.5" style="1" bestFit="1" customWidth="1"/>
    <col min="8714" max="8714" width="7.58203125" style="1" bestFit="1" customWidth="1"/>
    <col min="8715" max="8715" width="21.33203125" style="1" bestFit="1" customWidth="1"/>
    <col min="8716" max="8716" width="18.83203125" style="1" bestFit="1" customWidth="1"/>
    <col min="8717" max="8717" width="7.58203125" style="1" bestFit="1" customWidth="1"/>
    <col min="8718" max="8718" width="28.58203125" style="1" bestFit="1" customWidth="1"/>
    <col min="8719" max="8719" width="32.75" style="1" bestFit="1" customWidth="1"/>
    <col min="8720" max="8720" width="7.58203125" style="1" bestFit="1" customWidth="1"/>
    <col min="8721" max="8721" width="31.33203125" style="1" bestFit="1" customWidth="1"/>
    <col min="8722" max="8722" width="7.58203125" style="1" bestFit="1" customWidth="1"/>
    <col min="8723" max="8723" width="24.5" style="1" bestFit="1" customWidth="1"/>
    <col min="8724" max="8724" width="7.58203125" style="1" bestFit="1" customWidth="1"/>
    <col min="8725" max="8725" width="20" style="1" bestFit="1" customWidth="1"/>
    <col min="8726" max="8726" width="7.58203125" style="1" bestFit="1" customWidth="1"/>
    <col min="8727" max="8727" width="27.75" style="1" bestFit="1" customWidth="1"/>
    <col min="8728" max="8728" width="7.58203125" style="1" bestFit="1" customWidth="1"/>
    <col min="8729" max="8729" width="14.1640625" style="1" bestFit="1" customWidth="1"/>
    <col min="8730" max="8730" width="7.58203125" style="1" bestFit="1" customWidth="1"/>
    <col min="8731" max="8731" width="22.25" style="1" bestFit="1" customWidth="1"/>
    <col min="8732" max="8732" width="7.58203125" style="1" bestFit="1" customWidth="1"/>
    <col min="8733" max="8960" width="8.6640625" style="1"/>
    <col min="8961" max="8961" width="3.6640625" style="1" bestFit="1" customWidth="1"/>
    <col min="8962" max="8962" width="32.75" style="1" bestFit="1" customWidth="1"/>
    <col min="8963" max="8963" width="7.58203125" style="1" bestFit="1" customWidth="1"/>
    <col min="8964" max="8964" width="5" style="1" bestFit="1" customWidth="1"/>
    <col min="8965" max="8965" width="11.25" style="1" bestFit="1" customWidth="1"/>
    <col min="8966" max="8966" width="9.9140625" style="1" bestFit="1" customWidth="1"/>
    <col min="8967" max="8967" width="11.25" style="1" bestFit="1" customWidth="1"/>
    <col min="8968" max="8968" width="19.9140625" style="1" bestFit="1" customWidth="1"/>
    <col min="8969" max="8969" width="27.5" style="1" bestFit="1" customWidth="1"/>
    <col min="8970" max="8970" width="7.58203125" style="1" bestFit="1" customWidth="1"/>
    <col min="8971" max="8971" width="21.33203125" style="1" bestFit="1" customWidth="1"/>
    <col min="8972" max="8972" width="18.83203125" style="1" bestFit="1" customWidth="1"/>
    <col min="8973" max="8973" width="7.58203125" style="1" bestFit="1" customWidth="1"/>
    <col min="8974" max="8974" width="28.58203125" style="1" bestFit="1" customWidth="1"/>
    <col min="8975" max="8975" width="32.75" style="1" bestFit="1" customWidth="1"/>
    <col min="8976" max="8976" width="7.58203125" style="1" bestFit="1" customWidth="1"/>
    <col min="8977" max="8977" width="31.33203125" style="1" bestFit="1" customWidth="1"/>
    <col min="8978" max="8978" width="7.58203125" style="1" bestFit="1" customWidth="1"/>
    <col min="8979" max="8979" width="24.5" style="1" bestFit="1" customWidth="1"/>
    <col min="8980" max="8980" width="7.58203125" style="1" bestFit="1" customWidth="1"/>
    <col min="8981" max="8981" width="20" style="1" bestFit="1" customWidth="1"/>
    <col min="8982" max="8982" width="7.58203125" style="1" bestFit="1" customWidth="1"/>
    <col min="8983" max="8983" width="27.75" style="1" bestFit="1" customWidth="1"/>
    <col min="8984" max="8984" width="7.58203125" style="1" bestFit="1" customWidth="1"/>
    <col min="8985" max="8985" width="14.1640625" style="1" bestFit="1" customWidth="1"/>
    <col min="8986" max="8986" width="7.58203125" style="1" bestFit="1" customWidth="1"/>
    <col min="8987" max="8987" width="22.25" style="1" bestFit="1" customWidth="1"/>
    <col min="8988" max="8988" width="7.58203125" style="1" bestFit="1" customWidth="1"/>
    <col min="8989" max="9216" width="8.6640625" style="1"/>
    <col min="9217" max="9217" width="3.6640625" style="1" bestFit="1" customWidth="1"/>
    <col min="9218" max="9218" width="32.75" style="1" bestFit="1" customWidth="1"/>
    <col min="9219" max="9219" width="7.58203125" style="1" bestFit="1" customWidth="1"/>
    <col min="9220" max="9220" width="5" style="1" bestFit="1" customWidth="1"/>
    <col min="9221" max="9221" width="11.25" style="1" bestFit="1" customWidth="1"/>
    <col min="9222" max="9222" width="9.9140625" style="1" bestFit="1" customWidth="1"/>
    <col min="9223" max="9223" width="11.25" style="1" bestFit="1" customWidth="1"/>
    <col min="9224" max="9224" width="19.9140625" style="1" bestFit="1" customWidth="1"/>
    <col min="9225" max="9225" width="27.5" style="1" bestFit="1" customWidth="1"/>
    <col min="9226" max="9226" width="7.58203125" style="1" bestFit="1" customWidth="1"/>
    <col min="9227" max="9227" width="21.33203125" style="1" bestFit="1" customWidth="1"/>
    <col min="9228" max="9228" width="18.83203125" style="1" bestFit="1" customWidth="1"/>
    <col min="9229" max="9229" width="7.58203125" style="1" bestFit="1" customWidth="1"/>
    <col min="9230" max="9230" width="28.58203125" style="1" bestFit="1" customWidth="1"/>
    <col min="9231" max="9231" width="32.75" style="1" bestFit="1" customWidth="1"/>
    <col min="9232" max="9232" width="7.58203125" style="1" bestFit="1" customWidth="1"/>
    <col min="9233" max="9233" width="31.33203125" style="1" bestFit="1" customWidth="1"/>
    <col min="9234" max="9234" width="7.58203125" style="1" bestFit="1" customWidth="1"/>
    <col min="9235" max="9235" width="24.5" style="1" bestFit="1" customWidth="1"/>
    <col min="9236" max="9236" width="7.58203125" style="1" bestFit="1" customWidth="1"/>
    <col min="9237" max="9237" width="20" style="1" bestFit="1" customWidth="1"/>
    <col min="9238" max="9238" width="7.58203125" style="1" bestFit="1" customWidth="1"/>
    <col min="9239" max="9239" width="27.75" style="1" bestFit="1" customWidth="1"/>
    <col min="9240" max="9240" width="7.58203125" style="1" bestFit="1" customWidth="1"/>
    <col min="9241" max="9241" width="14.1640625" style="1" bestFit="1" customWidth="1"/>
    <col min="9242" max="9242" width="7.58203125" style="1" bestFit="1" customWidth="1"/>
    <col min="9243" max="9243" width="22.25" style="1" bestFit="1" customWidth="1"/>
    <col min="9244" max="9244" width="7.58203125" style="1" bestFit="1" customWidth="1"/>
    <col min="9245" max="9472" width="8.6640625" style="1"/>
    <col min="9473" max="9473" width="3.6640625" style="1" bestFit="1" customWidth="1"/>
    <col min="9474" max="9474" width="32.75" style="1" bestFit="1" customWidth="1"/>
    <col min="9475" max="9475" width="7.58203125" style="1" bestFit="1" customWidth="1"/>
    <col min="9476" max="9476" width="5" style="1" bestFit="1" customWidth="1"/>
    <col min="9477" max="9477" width="11.25" style="1" bestFit="1" customWidth="1"/>
    <col min="9478" max="9478" width="9.9140625" style="1" bestFit="1" customWidth="1"/>
    <col min="9479" max="9479" width="11.25" style="1" bestFit="1" customWidth="1"/>
    <col min="9480" max="9480" width="19.9140625" style="1" bestFit="1" customWidth="1"/>
    <col min="9481" max="9481" width="27.5" style="1" bestFit="1" customWidth="1"/>
    <col min="9482" max="9482" width="7.58203125" style="1" bestFit="1" customWidth="1"/>
    <col min="9483" max="9483" width="21.33203125" style="1" bestFit="1" customWidth="1"/>
    <col min="9484" max="9484" width="18.83203125" style="1" bestFit="1" customWidth="1"/>
    <col min="9485" max="9485" width="7.58203125" style="1" bestFit="1" customWidth="1"/>
    <col min="9486" max="9486" width="28.58203125" style="1" bestFit="1" customWidth="1"/>
    <col min="9487" max="9487" width="32.75" style="1" bestFit="1" customWidth="1"/>
    <col min="9488" max="9488" width="7.58203125" style="1" bestFit="1" customWidth="1"/>
    <col min="9489" max="9489" width="31.33203125" style="1" bestFit="1" customWidth="1"/>
    <col min="9490" max="9490" width="7.58203125" style="1" bestFit="1" customWidth="1"/>
    <col min="9491" max="9491" width="24.5" style="1" bestFit="1" customWidth="1"/>
    <col min="9492" max="9492" width="7.58203125" style="1" bestFit="1" customWidth="1"/>
    <col min="9493" max="9493" width="20" style="1" bestFit="1" customWidth="1"/>
    <col min="9494" max="9494" width="7.58203125" style="1" bestFit="1" customWidth="1"/>
    <col min="9495" max="9495" width="27.75" style="1" bestFit="1" customWidth="1"/>
    <col min="9496" max="9496" width="7.58203125" style="1" bestFit="1" customWidth="1"/>
    <col min="9497" max="9497" width="14.1640625" style="1" bestFit="1" customWidth="1"/>
    <col min="9498" max="9498" width="7.58203125" style="1" bestFit="1" customWidth="1"/>
    <col min="9499" max="9499" width="22.25" style="1" bestFit="1" customWidth="1"/>
    <col min="9500" max="9500" width="7.58203125" style="1" bestFit="1" customWidth="1"/>
    <col min="9501" max="9728" width="8.6640625" style="1"/>
    <col min="9729" max="9729" width="3.6640625" style="1" bestFit="1" customWidth="1"/>
    <col min="9730" max="9730" width="32.75" style="1" bestFit="1" customWidth="1"/>
    <col min="9731" max="9731" width="7.58203125" style="1" bestFit="1" customWidth="1"/>
    <col min="9732" max="9732" width="5" style="1" bestFit="1" customWidth="1"/>
    <col min="9733" max="9733" width="11.25" style="1" bestFit="1" customWidth="1"/>
    <col min="9734" max="9734" width="9.9140625" style="1" bestFit="1" customWidth="1"/>
    <col min="9735" max="9735" width="11.25" style="1" bestFit="1" customWidth="1"/>
    <col min="9736" max="9736" width="19.9140625" style="1" bestFit="1" customWidth="1"/>
    <col min="9737" max="9737" width="27.5" style="1" bestFit="1" customWidth="1"/>
    <col min="9738" max="9738" width="7.58203125" style="1" bestFit="1" customWidth="1"/>
    <col min="9739" max="9739" width="21.33203125" style="1" bestFit="1" customWidth="1"/>
    <col min="9740" max="9740" width="18.83203125" style="1" bestFit="1" customWidth="1"/>
    <col min="9741" max="9741" width="7.58203125" style="1" bestFit="1" customWidth="1"/>
    <col min="9742" max="9742" width="28.58203125" style="1" bestFit="1" customWidth="1"/>
    <col min="9743" max="9743" width="32.75" style="1" bestFit="1" customWidth="1"/>
    <col min="9744" max="9744" width="7.58203125" style="1" bestFit="1" customWidth="1"/>
    <col min="9745" max="9745" width="31.33203125" style="1" bestFit="1" customWidth="1"/>
    <col min="9746" max="9746" width="7.58203125" style="1" bestFit="1" customWidth="1"/>
    <col min="9747" max="9747" width="24.5" style="1" bestFit="1" customWidth="1"/>
    <col min="9748" max="9748" width="7.58203125" style="1" bestFit="1" customWidth="1"/>
    <col min="9749" max="9749" width="20" style="1" bestFit="1" customWidth="1"/>
    <col min="9750" max="9750" width="7.58203125" style="1" bestFit="1" customWidth="1"/>
    <col min="9751" max="9751" width="27.75" style="1" bestFit="1" customWidth="1"/>
    <col min="9752" max="9752" width="7.58203125" style="1" bestFit="1" customWidth="1"/>
    <col min="9753" max="9753" width="14.1640625" style="1" bestFit="1" customWidth="1"/>
    <col min="9754" max="9754" width="7.58203125" style="1" bestFit="1" customWidth="1"/>
    <col min="9755" max="9755" width="22.25" style="1" bestFit="1" customWidth="1"/>
    <col min="9756" max="9756" width="7.58203125" style="1" bestFit="1" customWidth="1"/>
    <col min="9757" max="9984" width="8.6640625" style="1"/>
    <col min="9985" max="9985" width="3.6640625" style="1" bestFit="1" customWidth="1"/>
    <col min="9986" max="9986" width="32.75" style="1" bestFit="1" customWidth="1"/>
    <col min="9987" max="9987" width="7.58203125" style="1" bestFit="1" customWidth="1"/>
    <col min="9988" max="9988" width="5" style="1" bestFit="1" customWidth="1"/>
    <col min="9989" max="9989" width="11.25" style="1" bestFit="1" customWidth="1"/>
    <col min="9990" max="9990" width="9.9140625" style="1" bestFit="1" customWidth="1"/>
    <col min="9991" max="9991" width="11.25" style="1" bestFit="1" customWidth="1"/>
    <col min="9992" max="9992" width="19.9140625" style="1" bestFit="1" customWidth="1"/>
    <col min="9993" max="9993" width="27.5" style="1" bestFit="1" customWidth="1"/>
    <col min="9994" max="9994" width="7.58203125" style="1" bestFit="1" customWidth="1"/>
    <col min="9995" max="9995" width="21.33203125" style="1" bestFit="1" customWidth="1"/>
    <col min="9996" max="9996" width="18.83203125" style="1" bestFit="1" customWidth="1"/>
    <col min="9997" max="9997" width="7.58203125" style="1" bestFit="1" customWidth="1"/>
    <col min="9998" max="9998" width="28.58203125" style="1" bestFit="1" customWidth="1"/>
    <col min="9999" max="9999" width="32.75" style="1" bestFit="1" customWidth="1"/>
    <col min="10000" max="10000" width="7.58203125" style="1" bestFit="1" customWidth="1"/>
    <col min="10001" max="10001" width="31.33203125" style="1" bestFit="1" customWidth="1"/>
    <col min="10002" max="10002" width="7.58203125" style="1" bestFit="1" customWidth="1"/>
    <col min="10003" max="10003" width="24.5" style="1" bestFit="1" customWidth="1"/>
    <col min="10004" max="10004" width="7.58203125" style="1" bestFit="1" customWidth="1"/>
    <col min="10005" max="10005" width="20" style="1" bestFit="1" customWidth="1"/>
    <col min="10006" max="10006" width="7.58203125" style="1" bestFit="1" customWidth="1"/>
    <col min="10007" max="10007" width="27.75" style="1" bestFit="1" customWidth="1"/>
    <col min="10008" max="10008" width="7.58203125" style="1" bestFit="1" customWidth="1"/>
    <col min="10009" max="10009" width="14.1640625" style="1" bestFit="1" customWidth="1"/>
    <col min="10010" max="10010" width="7.58203125" style="1" bestFit="1" customWidth="1"/>
    <col min="10011" max="10011" width="22.25" style="1" bestFit="1" customWidth="1"/>
    <col min="10012" max="10012" width="7.58203125" style="1" bestFit="1" customWidth="1"/>
    <col min="10013" max="10240" width="8.6640625" style="1"/>
    <col min="10241" max="10241" width="3.6640625" style="1" bestFit="1" customWidth="1"/>
    <col min="10242" max="10242" width="32.75" style="1" bestFit="1" customWidth="1"/>
    <col min="10243" max="10243" width="7.58203125" style="1" bestFit="1" customWidth="1"/>
    <col min="10244" max="10244" width="5" style="1" bestFit="1" customWidth="1"/>
    <col min="10245" max="10245" width="11.25" style="1" bestFit="1" customWidth="1"/>
    <col min="10246" max="10246" width="9.9140625" style="1" bestFit="1" customWidth="1"/>
    <col min="10247" max="10247" width="11.25" style="1" bestFit="1" customWidth="1"/>
    <col min="10248" max="10248" width="19.9140625" style="1" bestFit="1" customWidth="1"/>
    <col min="10249" max="10249" width="27.5" style="1" bestFit="1" customWidth="1"/>
    <col min="10250" max="10250" width="7.58203125" style="1" bestFit="1" customWidth="1"/>
    <col min="10251" max="10251" width="21.33203125" style="1" bestFit="1" customWidth="1"/>
    <col min="10252" max="10252" width="18.83203125" style="1" bestFit="1" customWidth="1"/>
    <col min="10253" max="10253" width="7.58203125" style="1" bestFit="1" customWidth="1"/>
    <col min="10254" max="10254" width="28.58203125" style="1" bestFit="1" customWidth="1"/>
    <col min="10255" max="10255" width="32.75" style="1" bestFit="1" customWidth="1"/>
    <col min="10256" max="10256" width="7.58203125" style="1" bestFit="1" customWidth="1"/>
    <col min="10257" max="10257" width="31.33203125" style="1" bestFit="1" customWidth="1"/>
    <col min="10258" max="10258" width="7.58203125" style="1" bestFit="1" customWidth="1"/>
    <col min="10259" max="10259" width="24.5" style="1" bestFit="1" customWidth="1"/>
    <col min="10260" max="10260" width="7.58203125" style="1" bestFit="1" customWidth="1"/>
    <col min="10261" max="10261" width="20" style="1" bestFit="1" customWidth="1"/>
    <col min="10262" max="10262" width="7.58203125" style="1" bestFit="1" customWidth="1"/>
    <col min="10263" max="10263" width="27.75" style="1" bestFit="1" customWidth="1"/>
    <col min="10264" max="10264" width="7.58203125" style="1" bestFit="1" customWidth="1"/>
    <col min="10265" max="10265" width="14.1640625" style="1" bestFit="1" customWidth="1"/>
    <col min="10266" max="10266" width="7.58203125" style="1" bestFit="1" customWidth="1"/>
    <col min="10267" max="10267" width="22.25" style="1" bestFit="1" customWidth="1"/>
    <col min="10268" max="10268" width="7.58203125" style="1" bestFit="1" customWidth="1"/>
    <col min="10269" max="10496" width="8.6640625" style="1"/>
    <col min="10497" max="10497" width="3.6640625" style="1" bestFit="1" customWidth="1"/>
    <col min="10498" max="10498" width="32.75" style="1" bestFit="1" customWidth="1"/>
    <col min="10499" max="10499" width="7.58203125" style="1" bestFit="1" customWidth="1"/>
    <col min="10500" max="10500" width="5" style="1" bestFit="1" customWidth="1"/>
    <col min="10501" max="10501" width="11.25" style="1" bestFit="1" customWidth="1"/>
    <col min="10502" max="10502" width="9.9140625" style="1" bestFit="1" customWidth="1"/>
    <col min="10503" max="10503" width="11.25" style="1" bestFit="1" customWidth="1"/>
    <col min="10504" max="10504" width="19.9140625" style="1" bestFit="1" customWidth="1"/>
    <col min="10505" max="10505" width="27.5" style="1" bestFit="1" customWidth="1"/>
    <col min="10506" max="10506" width="7.58203125" style="1" bestFit="1" customWidth="1"/>
    <col min="10507" max="10507" width="21.33203125" style="1" bestFit="1" customWidth="1"/>
    <col min="10508" max="10508" width="18.83203125" style="1" bestFit="1" customWidth="1"/>
    <col min="10509" max="10509" width="7.58203125" style="1" bestFit="1" customWidth="1"/>
    <col min="10510" max="10510" width="28.58203125" style="1" bestFit="1" customWidth="1"/>
    <col min="10511" max="10511" width="32.75" style="1" bestFit="1" customWidth="1"/>
    <col min="10512" max="10512" width="7.58203125" style="1" bestFit="1" customWidth="1"/>
    <col min="10513" max="10513" width="31.33203125" style="1" bestFit="1" customWidth="1"/>
    <col min="10514" max="10514" width="7.58203125" style="1" bestFit="1" customWidth="1"/>
    <col min="10515" max="10515" width="24.5" style="1" bestFit="1" customWidth="1"/>
    <col min="10516" max="10516" width="7.58203125" style="1" bestFit="1" customWidth="1"/>
    <col min="10517" max="10517" width="20" style="1" bestFit="1" customWidth="1"/>
    <col min="10518" max="10518" width="7.58203125" style="1" bestFit="1" customWidth="1"/>
    <col min="10519" max="10519" width="27.75" style="1" bestFit="1" customWidth="1"/>
    <col min="10520" max="10520" width="7.58203125" style="1" bestFit="1" customWidth="1"/>
    <col min="10521" max="10521" width="14.1640625" style="1" bestFit="1" customWidth="1"/>
    <col min="10522" max="10522" width="7.58203125" style="1" bestFit="1" customWidth="1"/>
    <col min="10523" max="10523" width="22.25" style="1" bestFit="1" customWidth="1"/>
    <col min="10524" max="10524" width="7.58203125" style="1" bestFit="1" customWidth="1"/>
    <col min="10525" max="10752" width="8.6640625" style="1"/>
    <col min="10753" max="10753" width="3.6640625" style="1" bestFit="1" customWidth="1"/>
    <col min="10754" max="10754" width="32.75" style="1" bestFit="1" customWidth="1"/>
    <col min="10755" max="10755" width="7.58203125" style="1" bestFit="1" customWidth="1"/>
    <col min="10756" max="10756" width="5" style="1" bestFit="1" customWidth="1"/>
    <col min="10757" max="10757" width="11.25" style="1" bestFit="1" customWidth="1"/>
    <col min="10758" max="10758" width="9.9140625" style="1" bestFit="1" customWidth="1"/>
    <col min="10759" max="10759" width="11.25" style="1" bestFit="1" customWidth="1"/>
    <col min="10760" max="10760" width="19.9140625" style="1" bestFit="1" customWidth="1"/>
    <col min="10761" max="10761" width="27.5" style="1" bestFit="1" customWidth="1"/>
    <col min="10762" max="10762" width="7.58203125" style="1" bestFit="1" customWidth="1"/>
    <col min="10763" max="10763" width="21.33203125" style="1" bestFit="1" customWidth="1"/>
    <col min="10764" max="10764" width="18.83203125" style="1" bestFit="1" customWidth="1"/>
    <col min="10765" max="10765" width="7.58203125" style="1" bestFit="1" customWidth="1"/>
    <col min="10766" max="10766" width="28.58203125" style="1" bestFit="1" customWidth="1"/>
    <col min="10767" max="10767" width="32.75" style="1" bestFit="1" customWidth="1"/>
    <col min="10768" max="10768" width="7.58203125" style="1" bestFit="1" customWidth="1"/>
    <col min="10769" max="10769" width="31.33203125" style="1" bestFit="1" customWidth="1"/>
    <col min="10770" max="10770" width="7.58203125" style="1" bestFit="1" customWidth="1"/>
    <col min="10771" max="10771" width="24.5" style="1" bestFit="1" customWidth="1"/>
    <col min="10772" max="10772" width="7.58203125" style="1" bestFit="1" customWidth="1"/>
    <col min="10773" max="10773" width="20" style="1" bestFit="1" customWidth="1"/>
    <col min="10774" max="10774" width="7.58203125" style="1" bestFit="1" customWidth="1"/>
    <col min="10775" max="10775" width="27.75" style="1" bestFit="1" customWidth="1"/>
    <col min="10776" max="10776" width="7.58203125" style="1" bestFit="1" customWidth="1"/>
    <col min="10777" max="10777" width="14.1640625" style="1" bestFit="1" customWidth="1"/>
    <col min="10778" max="10778" width="7.58203125" style="1" bestFit="1" customWidth="1"/>
    <col min="10779" max="10779" width="22.25" style="1" bestFit="1" customWidth="1"/>
    <col min="10780" max="10780" width="7.58203125" style="1" bestFit="1" customWidth="1"/>
    <col min="10781" max="11008" width="8.6640625" style="1"/>
    <col min="11009" max="11009" width="3.6640625" style="1" bestFit="1" customWidth="1"/>
    <col min="11010" max="11010" width="32.75" style="1" bestFit="1" customWidth="1"/>
    <col min="11011" max="11011" width="7.58203125" style="1" bestFit="1" customWidth="1"/>
    <col min="11012" max="11012" width="5" style="1" bestFit="1" customWidth="1"/>
    <col min="11013" max="11013" width="11.25" style="1" bestFit="1" customWidth="1"/>
    <col min="11014" max="11014" width="9.9140625" style="1" bestFit="1" customWidth="1"/>
    <col min="11015" max="11015" width="11.25" style="1" bestFit="1" customWidth="1"/>
    <col min="11016" max="11016" width="19.9140625" style="1" bestFit="1" customWidth="1"/>
    <col min="11017" max="11017" width="27.5" style="1" bestFit="1" customWidth="1"/>
    <col min="11018" max="11018" width="7.58203125" style="1" bestFit="1" customWidth="1"/>
    <col min="11019" max="11019" width="21.33203125" style="1" bestFit="1" customWidth="1"/>
    <col min="11020" max="11020" width="18.83203125" style="1" bestFit="1" customWidth="1"/>
    <col min="11021" max="11021" width="7.58203125" style="1" bestFit="1" customWidth="1"/>
    <col min="11022" max="11022" width="28.58203125" style="1" bestFit="1" customWidth="1"/>
    <col min="11023" max="11023" width="32.75" style="1" bestFit="1" customWidth="1"/>
    <col min="11024" max="11024" width="7.58203125" style="1" bestFit="1" customWidth="1"/>
    <col min="11025" max="11025" width="31.33203125" style="1" bestFit="1" customWidth="1"/>
    <col min="11026" max="11026" width="7.58203125" style="1" bestFit="1" customWidth="1"/>
    <col min="11027" max="11027" width="24.5" style="1" bestFit="1" customWidth="1"/>
    <col min="11028" max="11028" width="7.58203125" style="1" bestFit="1" customWidth="1"/>
    <col min="11029" max="11029" width="20" style="1" bestFit="1" customWidth="1"/>
    <col min="11030" max="11030" width="7.58203125" style="1" bestFit="1" customWidth="1"/>
    <col min="11031" max="11031" width="27.75" style="1" bestFit="1" customWidth="1"/>
    <col min="11032" max="11032" width="7.58203125" style="1" bestFit="1" customWidth="1"/>
    <col min="11033" max="11033" width="14.1640625" style="1" bestFit="1" customWidth="1"/>
    <col min="11034" max="11034" width="7.58203125" style="1" bestFit="1" customWidth="1"/>
    <col min="11035" max="11035" width="22.25" style="1" bestFit="1" customWidth="1"/>
    <col min="11036" max="11036" width="7.58203125" style="1" bestFit="1" customWidth="1"/>
    <col min="11037" max="11264" width="8.6640625" style="1"/>
    <col min="11265" max="11265" width="3.6640625" style="1" bestFit="1" customWidth="1"/>
    <col min="11266" max="11266" width="32.75" style="1" bestFit="1" customWidth="1"/>
    <col min="11267" max="11267" width="7.58203125" style="1" bestFit="1" customWidth="1"/>
    <col min="11268" max="11268" width="5" style="1" bestFit="1" customWidth="1"/>
    <col min="11269" max="11269" width="11.25" style="1" bestFit="1" customWidth="1"/>
    <col min="11270" max="11270" width="9.9140625" style="1" bestFit="1" customWidth="1"/>
    <col min="11271" max="11271" width="11.25" style="1" bestFit="1" customWidth="1"/>
    <col min="11272" max="11272" width="19.9140625" style="1" bestFit="1" customWidth="1"/>
    <col min="11273" max="11273" width="27.5" style="1" bestFit="1" customWidth="1"/>
    <col min="11274" max="11274" width="7.58203125" style="1" bestFit="1" customWidth="1"/>
    <col min="11275" max="11275" width="21.33203125" style="1" bestFit="1" customWidth="1"/>
    <col min="11276" max="11276" width="18.83203125" style="1" bestFit="1" customWidth="1"/>
    <col min="11277" max="11277" width="7.58203125" style="1" bestFit="1" customWidth="1"/>
    <col min="11278" max="11278" width="28.58203125" style="1" bestFit="1" customWidth="1"/>
    <col min="11279" max="11279" width="32.75" style="1" bestFit="1" customWidth="1"/>
    <col min="11280" max="11280" width="7.58203125" style="1" bestFit="1" customWidth="1"/>
    <col min="11281" max="11281" width="31.33203125" style="1" bestFit="1" customWidth="1"/>
    <col min="11282" max="11282" width="7.58203125" style="1" bestFit="1" customWidth="1"/>
    <col min="11283" max="11283" width="24.5" style="1" bestFit="1" customWidth="1"/>
    <col min="11284" max="11284" width="7.58203125" style="1" bestFit="1" customWidth="1"/>
    <col min="11285" max="11285" width="20" style="1" bestFit="1" customWidth="1"/>
    <col min="11286" max="11286" width="7.58203125" style="1" bestFit="1" customWidth="1"/>
    <col min="11287" max="11287" width="27.75" style="1" bestFit="1" customWidth="1"/>
    <col min="11288" max="11288" width="7.58203125" style="1" bestFit="1" customWidth="1"/>
    <col min="11289" max="11289" width="14.1640625" style="1" bestFit="1" customWidth="1"/>
    <col min="11290" max="11290" width="7.58203125" style="1" bestFit="1" customWidth="1"/>
    <col min="11291" max="11291" width="22.25" style="1" bestFit="1" customWidth="1"/>
    <col min="11292" max="11292" width="7.58203125" style="1" bestFit="1" customWidth="1"/>
    <col min="11293" max="11520" width="8.6640625" style="1"/>
    <col min="11521" max="11521" width="3.6640625" style="1" bestFit="1" customWidth="1"/>
    <col min="11522" max="11522" width="32.75" style="1" bestFit="1" customWidth="1"/>
    <col min="11523" max="11523" width="7.58203125" style="1" bestFit="1" customWidth="1"/>
    <col min="11524" max="11524" width="5" style="1" bestFit="1" customWidth="1"/>
    <col min="11525" max="11525" width="11.25" style="1" bestFit="1" customWidth="1"/>
    <col min="11526" max="11526" width="9.9140625" style="1" bestFit="1" customWidth="1"/>
    <col min="11527" max="11527" width="11.25" style="1" bestFit="1" customWidth="1"/>
    <col min="11528" max="11528" width="19.9140625" style="1" bestFit="1" customWidth="1"/>
    <col min="11529" max="11529" width="27.5" style="1" bestFit="1" customWidth="1"/>
    <col min="11530" max="11530" width="7.58203125" style="1" bestFit="1" customWidth="1"/>
    <col min="11531" max="11531" width="21.33203125" style="1" bestFit="1" customWidth="1"/>
    <col min="11532" max="11532" width="18.83203125" style="1" bestFit="1" customWidth="1"/>
    <col min="11533" max="11533" width="7.58203125" style="1" bestFit="1" customWidth="1"/>
    <col min="11534" max="11534" width="28.58203125" style="1" bestFit="1" customWidth="1"/>
    <col min="11535" max="11535" width="32.75" style="1" bestFit="1" customWidth="1"/>
    <col min="11536" max="11536" width="7.58203125" style="1" bestFit="1" customWidth="1"/>
    <col min="11537" max="11537" width="31.33203125" style="1" bestFit="1" customWidth="1"/>
    <col min="11538" max="11538" width="7.58203125" style="1" bestFit="1" customWidth="1"/>
    <col min="11539" max="11539" width="24.5" style="1" bestFit="1" customWidth="1"/>
    <col min="11540" max="11540" width="7.58203125" style="1" bestFit="1" customWidth="1"/>
    <col min="11541" max="11541" width="20" style="1" bestFit="1" customWidth="1"/>
    <col min="11542" max="11542" width="7.58203125" style="1" bestFit="1" customWidth="1"/>
    <col min="11543" max="11543" width="27.75" style="1" bestFit="1" customWidth="1"/>
    <col min="11544" max="11544" width="7.58203125" style="1" bestFit="1" customWidth="1"/>
    <col min="11545" max="11545" width="14.1640625" style="1" bestFit="1" customWidth="1"/>
    <col min="11546" max="11546" width="7.58203125" style="1" bestFit="1" customWidth="1"/>
    <col min="11547" max="11547" width="22.25" style="1" bestFit="1" customWidth="1"/>
    <col min="11548" max="11548" width="7.58203125" style="1" bestFit="1" customWidth="1"/>
    <col min="11549" max="11776" width="8.6640625" style="1"/>
    <col min="11777" max="11777" width="3.6640625" style="1" bestFit="1" customWidth="1"/>
    <col min="11778" max="11778" width="32.75" style="1" bestFit="1" customWidth="1"/>
    <col min="11779" max="11779" width="7.58203125" style="1" bestFit="1" customWidth="1"/>
    <col min="11780" max="11780" width="5" style="1" bestFit="1" customWidth="1"/>
    <col min="11781" max="11781" width="11.25" style="1" bestFit="1" customWidth="1"/>
    <col min="11782" max="11782" width="9.9140625" style="1" bestFit="1" customWidth="1"/>
    <col min="11783" max="11783" width="11.25" style="1" bestFit="1" customWidth="1"/>
    <col min="11784" max="11784" width="19.9140625" style="1" bestFit="1" customWidth="1"/>
    <col min="11785" max="11785" width="27.5" style="1" bestFit="1" customWidth="1"/>
    <col min="11786" max="11786" width="7.58203125" style="1" bestFit="1" customWidth="1"/>
    <col min="11787" max="11787" width="21.33203125" style="1" bestFit="1" customWidth="1"/>
    <col min="11788" max="11788" width="18.83203125" style="1" bestFit="1" customWidth="1"/>
    <col min="11789" max="11789" width="7.58203125" style="1" bestFit="1" customWidth="1"/>
    <col min="11790" max="11790" width="28.58203125" style="1" bestFit="1" customWidth="1"/>
    <col min="11791" max="11791" width="32.75" style="1" bestFit="1" customWidth="1"/>
    <col min="11792" max="11792" width="7.58203125" style="1" bestFit="1" customWidth="1"/>
    <col min="11793" max="11793" width="31.33203125" style="1" bestFit="1" customWidth="1"/>
    <col min="11794" max="11794" width="7.58203125" style="1" bestFit="1" customWidth="1"/>
    <col min="11795" max="11795" width="24.5" style="1" bestFit="1" customWidth="1"/>
    <col min="11796" max="11796" width="7.58203125" style="1" bestFit="1" customWidth="1"/>
    <col min="11797" max="11797" width="20" style="1" bestFit="1" customWidth="1"/>
    <col min="11798" max="11798" width="7.58203125" style="1" bestFit="1" customWidth="1"/>
    <col min="11799" max="11799" width="27.75" style="1" bestFit="1" customWidth="1"/>
    <col min="11800" max="11800" width="7.58203125" style="1" bestFit="1" customWidth="1"/>
    <col min="11801" max="11801" width="14.1640625" style="1" bestFit="1" customWidth="1"/>
    <col min="11802" max="11802" width="7.58203125" style="1" bestFit="1" customWidth="1"/>
    <col min="11803" max="11803" width="22.25" style="1" bestFit="1" customWidth="1"/>
    <col min="11804" max="11804" width="7.58203125" style="1" bestFit="1" customWidth="1"/>
    <col min="11805" max="12032" width="8.6640625" style="1"/>
    <col min="12033" max="12033" width="3.6640625" style="1" bestFit="1" customWidth="1"/>
    <col min="12034" max="12034" width="32.75" style="1" bestFit="1" customWidth="1"/>
    <col min="12035" max="12035" width="7.58203125" style="1" bestFit="1" customWidth="1"/>
    <col min="12036" max="12036" width="5" style="1" bestFit="1" customWidth="1"/>
    <col min="12037" max="12037" width="11.25" style="1" bestFit="1" customWidth="1"/>
    <col min="12038" max="12038" width="9.9140625" style="1" bestFit="1" customWidth="1"/>
    <col min="12039" max="12039" width="11.25" style="1" bestFit="1" customWidth="1"/>
    <col min="12040" max="12040" width="19.9140625" style="1" bestFit="1" customWidth="1"/>
    <col min="12041" max="12041" width="27.5" style="1" bestFit="1" customWidth="1"/>
    <col min="12042" max="12042" width="7.58203125" style="1" bestFit="1" customWidth="1"/>
    <col min="12043" max="12043" width="21.33203125" style="1" bestFit="1" customWidth="1"/>
    <col min="12044" max="12044" width="18.83203125" style="1" bestFit="1" customWidth="1"/>
    <col min="12045" max="12045" width="7.58203125" style="1" bestFit="1" customWidth="1"/>
    <col min="12046" max="12046" width="28.58203125" style="1" bestFit="1" customWidth="1"/>
    <col min="12047" max="12047" width="32.75" style="1" bestFit="1" customWidth="1"/>
    <col min="12048" max="12048" width="7.58203125" style="1" bestFit="1" customWidth="1"/>
    <col min="12049" max="12049" width="31.33203125" style="1" bestFit="1" customWidth="1"/>
    <col min="12050" max="12050" width="7.58203125" style="1" bestFit="1" customWidth="1"/>
    <col min="12051" max="12051" width="24.5" style="1" bestFit="1" customWidth="1"/>
    <col min="12052" max="12052" width="7.58203125" style="1" bestFit="1" customWidth="1"/>
    <col min="12053" max="12053" width="20" style="1" bestFit="1" customWidth="1"/>
    <col min="12054" max="12054" width="7.58203125" style="1" bestFit="1" customWidth="1"/>
    <col min="12055" max="12055" width="27.75" style="1" bestFit="1" customWidth="1"/>
    <col min="12056" max="12056" width="7.58203125" style="1" bestFit="1" customWidth="1"/>
    <col min="12057" max="12057" width="14.1640625" style="1" bestFit="1" customWidth="1"/>
    <col min="12058" max="12058" width="7.58203125" style="1" bestFit="1" customWidth="1"/>
    <col min="12059" max="12059" width="22.25" style="1" bestFit="1" customWidth="1"/>
    <col min="12060" max="12060" width="7.58203125" style="1" bestFit="1" customWidth="1"/>
    <col min="12061" max="12288" width="8.6640625" style="1"/>
    <col min="12289" max="12289" width="3.6640625" style="1" bestFit="1" customWidth="1"/>
    <col min="12290" max="12290" width="32.75" style="1" bestFit="1" customWidth="1"/>
    <col min="12291" max="12291" width="7.58203125" style="1" bestFit="1" customWidth="1"/>
    <col min="12292" max="12292" width="5" style="1" bestFit="1" customWidth="1"/>
    <col min="12293" max="12293" width="11.25" style="1" bestFit="1" customWidth="1"/>
    <col min="12294" max="12294" width="9.9140625" style="1" bestFit="1" customWidth="1"/>
    <col min="12295" max="12295" width="11.25" style="1" bestFit="1" customWidth="1"/>
    <col min="12296" max="12296" width="19.9140625" style="1" bestFit="1" customWidth="1"/>
    <col min="12297" max="12297" width="27.5" style="1" bestFit="1" customWidth="1"/>
    <col min="12298" max="12298" width="7.58203125" style="1" bestFit="1" customWidth="1"/>
    <col min="12299" max="12299" width="21.33203125" style="1" bestFit="1" customWidth="1"/>
    <col min="12300" max="12300" width="18.83203125" style="1" bestFit="1" customWidth="1"/>
    <col min="12301" max="12301" width="7.58203125" style="1" bestFit="1" customWidth="1"/>
    <col min="12302" max="12302" width="28.58203125" style="1" bestFit="1" customWidth="1"/>
    <col min="12303" max="12303" width="32.75" style="1" bestFit="1" customWidth="1"/>
    <col min="12304" max="12304" width="7.58203125" style="1" bestFit="1" customWidth="1"/>
    <col min="12305" max="12305" width="31.33203125" style="1" bestFit="1" customWidth="1"/>
    <col min="12306" max="12306" width="7.58203125" style="1" bestFit="1" customWidth="1"/>
    <col min="12307" max="12307" width="24.5" style="1" bestFit="1" customWidth="1"/>
    <col min="12308" max="12308" width="7.58203125" style="1" bestFit="1" customWidth="1"/>
    <col min="12309" max="12309" width="20" style="1" bestFit="1" customWidth="1"/>
    <col min="12310" max="12310" width="7.58203125" style="1" bestFit="1" customWidth="1"/>
    <col min="12311" max="12311" width="27.75" style="1" bestFit="1" customWidth="1"/>
    <col min="12312" max="12312" width="7.58203125" style="1" bestFit="1" customWidth="1"/>
    <col min="12313" max="12313" width="14.1640625" style="1" bestFit="1" customWidth="1"/>
    <col min="12314" max="12314" width="7.58203125" style="1" bestFit="1" customWidth="1"/>
    <col min="12315" max="12315" width="22.25" style="1" bestFit="1" customWidth="1"/>
    <col min="12316" max="12316" width="7.58203125" style="1" bestFit="1" customWidth="1"/>
    <col min="12317" max="12544" width="8.6640625" style="1"/>
    <col min="12545" max="12545" width="3.6640625" style="1" bestFit="1" customWidth="1"/>
    <col min="12546" max="12546" width="32.75" style="1" bestFit="1" customWidth="1"/>
    <col min="12547" max="12547" width="7.58203125" style="1" bestFit="1" customWidth="1"/>
    <col min="12548" max="12548" width="5" style="1" bestFit="1" customWidth="1"/>
    <col min="12549" max="12549" width="11.25" style="1" bestFit="1" customWidth="1"/>
    <col min="12550" max="12550" width="9.9140625" style="1" bestFit="1" customWidth="1"/>
    <col min="12551" max="12551" width="11.25" style="1" bestFit="1" customWidth="1"/>
    <col min="12552" max="12552" width="19.9140625" style="1" bestFit="1" customWidth="1"/>
    <col min="12553" max="12553" width="27.5" style="1" bestFit="1" customWidth="1"/>
    <col min="12554" max="12554" width="7.58203125" style="1" bestFit="1" customWidth="1"/>
    <col min="12555" max="12555" width="21.33203125" style="1" bestFit="1" customWidth="1"/>
    <col min="12556" max="12556" width="18.83203125" style="1" bestFit="1" customWidth="1"/>
    <col min="12557" max="12557" width="7.58203125" style="1" bestFit="1" customWidth="1"/>
    <col min="12558" max="12558" width="28.58203125" style="1" bestFit="1" customWidth="1"/>
    <col min="12559" max="12559" width="32.75" style="1" bestFit="1" customWidth="1"/>
    <col min="12560" max="12560" width="7.58203125" style="1" bestFit="1" customWidth="1"/>
    <col min="12561" max="12561" width="31.33203125" style="1" bestFit="1" customWidth="1"/>
    <col min="12562" max="12562" width="7.58203125" style="1" bestFit="1" customWidth="1"/>
    <col min="12563" max="12563" width="24.5" style="1" bestFit="1" customWidth="1"/>
    <col min="12564" max="12564" width="7.58203125" style="1" bestFit="1" customWidth="1"/>
    <col min="12565" max="12565" width="20" style="1" bestFit="1" customWidth="1"/>
    <col min="12566" max="12566" width="7.58203125" style="1" bestFit="1" customWidth="1"/>
    <col min="12567" max="12567" width="27.75" style="1" bestFit="1" customWidth="1"/>
    <col min="12568" max="12568" width="7.58203125" style="1" bestFit="1" customWidth="1"/>
    <col min="12569" max="12569" width="14.1640625" style="1" bestFit="1" customWidth="1"/>
    <col min="12570" max="12570" width="7.58203125" style="1" bestFit="1" customWidth="1"/>
    <col min="12571" max="12571" width="22.25" style="1" bestFit="1" customWidth="1"/>
    <col min="12572" max="12572" width="7.58203125" style="1" bestFit="1" customWidth="1"/>
    <col min="12573" max="12800" width="8.6640625" style="1"/>
    <col min="12801" max="12801" width="3.6640625" style="1" bestFit="1" customWidth="1"/>
    <col min="12802" max="12802" width="32.75" style="1" bestFit="1" customWidth="1"/>
    <col min="12803" max="12803" width="7.58203125" style="1" bestFit="1" customWidth="1"/>
    <col min="12804" max="12804" width="5" style="1" bestFit="1" customWidth="1"/>
    <col min="12805" max="12805" width="11.25" style="1" bestFit="1" customWidth="1"/>
    <col min="12806" max="12806" width="9.9140625" style="1" bestFit="1" customWidth="1"/>
    <col min="12807" max="12807" width="11.25" style="1" bestFit="1" customWidth="1"/>
    <col min="12808" max="12808" width="19.9140625" style="1" bestFit="1" customWidth="1"/>
    <col min="12809" max="12809" width="27.5" style="1" bestFit="1" customWidth="1"/>
    <col min="12810" max="12810" width="7.58203125" style="1" bestFit="1" customWidth="1"/>
    <col min="12811" max="12811" width="21.33203125" style="1" bestFit="1" customWidth="1"/>
    <col min="12812" max="12812" width="18.83203125" style="1" bestFit="1" customWidth="1"/>
    <col min="12813" max="12813" width="7.58203125" style="1" bestFit="1" customWidth="1"/>
    <col min="12814" max="12814" width="28.58203125" style="1" bestFit="1" customWidth="1"/>
    <col min="12815" max="12815" width="32.75" style="1" bestFit="1" customWidth="1"/>
    <col min="12816" max="12816" width="7.58203125" style="1" bestFit="1" customWidth="1"/>
    <col min="12817" max="12817" width="31.33203125" style="1" bestFit="1" customWidth="1"/>
    <col min="12818" max="12818" width="7.58203125" style="1" bestFit="1" customWidth="1"/>
    <col min="12819" max="12819" width="24.5" style="1" bestFit="1" customWidth="1"/>
    <col min="12820" max="12820" width="7.58203125" style="1" bestFit="1" customWidth="1"/>
    <col min="12821" max="12821" width="20" style="1" bestFit="1" customWidth="1"/>
    <col min="12822" max="12822" width="7.58203125" style="1" bestFit="1" customWidth="1"/>
    <col min="12823" max="12823" width="27.75" style="1" bestFit="1" customWidth="1"/>
    <col min="12824" max="12824" width="7.58203125" style="1" bestFit="1" customWidth="1"/>
    <col min="12825" max="12825" width="14.1640625" style="1" bestFit="1" customWidth="1"/>
    <col min="12826" max="12826" width="7.58203125" style="1" bestFit="1" customWidth="1"/>
    <col min="12827" max="12827" width="22.25" style="1" bestFit="1" customWidth="1"/>
    <col min="12828" max="12828" width="7.58203125" style="1" bestFit="1" customWidth="1"/>
    <col min="12829" max="13056" width="8.6640625" style="1"/>
    <col min="13057" max="13057" width="3.6640625" style="1" bestFit="1" customWidth="1"/>
    <col min="13058" max="13058" width="32.75" style="1" bestFit="1" customWidth="1"/>
    <col min="13059" max="13059" width="7.58203125" style="1" bestFit="1" customWidth="1"/>
    <col min="13060" max="13060" width="5" style="1" bestFit="1" customWidth="1"/>
    <col min="13061" max="13061" width="11.25" style="1" bestFit="1" customWidth="1"/>
    <col min="13062" max="13062" width="9.9140625" style="1" bestFit="1" customWidth="1"/>
    <col min="13063" max="13063" width="11.25" style="1" bestFit="1" customWidth="1"/>
    <col min="13064" max="13064" width="19.9140625" style="1" bestFit="1" customWidth="1"/>
    <col min="13065" max="13065" width="27.5" style="1" bestFit="1" customWidth="1"/>
    <col min="13066" max="13066" width="7.58203125" style="1" bestFit="1" customWidth="1"/>
    <col min="13067" max="13067" width="21.33203125" style="1" bestFit="1" customWidth="1"/>
    <col min="13068" max="13068" width="18.83203125" style="1" bestFit="1" customWidth="1"/>
    <col min="13069" max="13069" width="7.58203125" style="1" bestFit="1" customWidth="1"/>
    <col min="13070" max="13070" width="28.58203125" style="1" bestFit="1" customWidth="1"/>
    <col min="13071" max="13071" width="32.75" style="1" bestFit="1" customWidth="1"/>
    <col min="13072" max="13072" width="7.58203125" style="1" bestFit="1" customWidth="1"/>
    <col min="13073" max="13073" width="31.33203125" style="1" bestFit="1" customWidth="1"/>
    <col min="13074" max="13074" width="7.58203125" style="1" bestFit="1" customWidth="1"/>
    <col min="13075" max="13075" width="24.5" style="1" bestFit="1" customWidth="1"/>
    <col min="13076" max="13076" width="7.58203125" style="1" bestFit="1" customWidth="1"/>
    <col min="13077" max="13077" width="20" style="1" bestFit="1" customWidth="1"/>
    <col min="13078" max="13078" width="7.58203125" style="1" bestFit="1" customWidth="1"/>
    <col min="13079" max="13079" width="27.75" style="1" bestFit="1" customWidth="1"/>
    <col min="13080" max="13080" width="7.58203125" style="1" bestFit="1" customWidth="1"/>
    <col min="13081" max="13081" width="14.1640625" style="1" bestFit="1" customWidth="1"/>
    <col min="13082" max="13082" width="7.58203125" style="1" bestFit="1" customWidth="1"/>
    <col min="13083" max="13083" width="22.25" style="1" bestFit="1" customWidth="1"/>
    <col min="13084" max="13084" width="7.58203125" style="1" bestFit="1" customWidth="1"/>
    <col min="13085" max="13312" width="8.6640625" style="1"/>
    <col min="13313" max="13313" width="3.6640625" style="1" bestFit="1" customWidth="1"/>
    <col min="13314" max="13314" width="32.75" style="1" bestFit="1" customWidth="1"/>
    <col min="13315" max="13315" width="7.58203125" style="1" bestFit="1" customWidth="1"/>
    <col min="13316" max="13316" width="5" style="1" bestFit="1" customWidth="1"/>
    <col min="13317" max="13317" width="11.25" style="1" bestFit="1" customWidth="1"/>
    <col min="13318" max="13318" width="9.9140625" style="1" bestFit="1" customWidth="1"/>
    <col min="13319" max="13319" width="11.25" style="1" bestFit="1" customWidth="1"/>
    <col min="13320" max="13320" width="19.9140625" style="1" bestFit="1" customWidth="1"/>
    <col min="13321" max="13321" width="27.5" style="1" bestFit="1" customWidth="1"/>
    <col min="13322" max="13322" width="7.58203125" style="1" bestFit="1" customWidth="1"/>
    <col min="13323" max="13323" width="21.33203125" style="1" bestFit="1" customWidth="1"/>
    <col min="13324" max="13324" width="18.83203125" style="1" bestFit="1" customWidth="1"/>
    <col min="13325" max="13325" width="7.58203125" style="1" bestFit="1" customWidth="1"/>
    <col min="13326" max="13326" width="28.58203125" style="1" bestFit="1" customWidth="1"/>
    <col min="13327" max="13327" width="32.75" style="1" bestFit="1" customWidth="1"/>
    <col min="13328" max="13328" width="7.58203125" style="1" bestFit="1" customWidth="1"/>
    <col min="13329" max="13329" width="31.33203125" style="1" bestFit="1" customWidth="1"/>
    <col min="13330" max="13330" width="7.58203125" style="1" bestFit="1" customWidth="1"/>
    <col min="13331" max="13331" width="24.5" style="1" bestFit="1" customWidth="1"/>
    <col min="13332" max="13332" width="7.58203125" style="1" bestFit="1" customWidth="1"/>
    <col min="13333" max="13333" width="20" style="1" bestFit="1" customWidth="1"/>
    <col min="13334" max="13334" width="7.58203125" style="1" bestFit="1" customWidth="1"/>
    <col min="13335" max="13335" width="27.75" style="1" bestFit="1" customWidth="1"/>
    <col min="13336" max="13336" width="7.58203125" style="1" bestFit="1" customWidth="1"/>
    <col min="13337" max="13337" width="14.1640625" style="1" bestFit="1" customWidth="1"/>
    <col min="13338" max="13338" width="7.58203125" style="1" bestFit="1" customWidth="1"/>
    <col min="13339" max="13339" width="22.25" style="1" bestFit="1" customWidth="1"/>
    <col min="13340" max="13340" width="7.58203125" style="1" bestFit="1" customWidth="1"/>
    <col min="13341" max="13568" width="8.6640625" style="1"/>
    <col min="13569" max="13569" width="3.6640625" style="1" bestFit="1" customWidth="1"/>
    <col min="13570" max="13570" width="32.75" style="1" bestFit="1" customWidth="1"/>
    <col min="13571" max="13571" width="7.58203125" style="1" bestFit="1" customWidth="1"/>
    <col min="13572" max="13572" width="5" style="1" bestFit="1" customWidth="1"/>
    <col min="13573" max="13573" width="11.25" style="1" bestFit="1" customWidth="1"/>
    <col min="13574" max="13574" width="9.9140625" style="1" bestFit="1" customWidth="1"/>
    <col min="13575" max="13575" width="11.25" style="1" bestFit="1" customWidth="1"/>
    <col min="13576" max="13576" width="19.9140625" style="1" bestFit="1" customWidth="1"/>
    <col min="13577" max="13577" width="27.5" style="1" bestFit="1" customWidth="1"/>
    <col min="13578" max="13578" width="7.58203125" style="1" bestFit="1" customWidth="1"/>
    <col min="13579" max="13579" width="21.33203125" style="1" bestFit="1" customWidth="1"/>
    <col min="13580" max="13580" width="18.83203125" style="1" bestFit="1" customWidth="1"/>
    <col min="13581" max="13581" width="7.58203125" style="1" bestFit="1" customWidth="1"/>
    <col min="13582" max="13582" width="28.58203125" style="1" bestFit="1" customWidth="1"/>
    <col min="13583" max="13583" width="32.75" style="1" bestFit="1" customWidth="1"/>
    <col min="13584" max="13584" width="7.58203125" style="1" bestFit="1" customWidth="1"/>
    <col min="13585" max="13585" width="31.33203125" style="1" bestFit="1" customWidth="1"/>
    <col min="13586" max="13586" width="7.58203125" style="1" bestFit="1" customWidth="1"/>
    <col min="13587" max="13587" width="24.5" style="1" bestFit="1" customWidth="1"/>
    <col min="13588" max="13588" width="7.58203125" style="1" bestFit="1" customWidth="1"/>
    <col min="13589" max="13589" width="20" style="1" bestFit="1" customWidth="1"/>
    <col min="13590" max="13590" width="7.58203125" style="1" bestFit="1" customWidth="1"/>
    <col min="13591" max="13591" width="27.75" style="1" bestFit="1" customWidth="1"/>
    <col min="13592" max="13592" width="7.58203125" style="1" bestFit="1" customWidth="1"/>
    <col min="13593" max="13593" width="14.1640625" style="1" bestFit="1" customWidth="1"/>
    <col min="13594" max="13594" width="7.58203125" style="1" bestFit="1" customWidth="1"/>
    <col min="13595" max="13595" width="22.25" style="1" bestFit="1" customWidth="1"/>
    <col min="13596" max="13596" width="7.58203125" style="1" bestFit="1" customWidth="1"/>
    <col min="13597" max="13824" width="8.6640625" style="1"/>
    <col min="13825" max="13825" width="3.6640625" style="1" bestFit="1" customWidth="1"/>
    <col min="13826" max="13826" width="32.75" style="1" bestFit="1" customWidth="1"/>
    <col min="13827" max="13827" width="7.58203125" style="1" bestFit="1" customWidth="1"/>
    <col min="13828" max="13828" width="5" style="1" bestFit="1" customWidth="1"/>
    <col min="13829" max="13829" width="11.25" style="1" bestFit="1" customWidth="1"/>
    <col min="13830" max="13830" width="9.9140625" style="1" bestFit="1" customWidth="1"/>
    <col min="13831" max="13831" width="11.25" style="1" bestFit="1" customWidth="1"/>
    <col min="13832" max="13832" width="19.9140625" style="1" bestFit="1" customWidth="1"/>
    <col min="13833" max="13833" width="27.5" style="1" bestFit="1" customWidth="1"/>
    <col min="13834" max="13834" width="7.58203125" style="1" bestFit="1" customWidth="1"/>
    <col min="13835" max="13835" width="21.33203125" style="1" bestFit="1" customWidth="1"/>
    <col min="13836" max="13836" width="18.83203125" style="1" bestFit="1" customWidth="1"/>
    <col min="13837" max="13837" width="7.58203125" style="1" bestFit="1" customWidth="1"/>
    <col min="13838" max="13838" width="28.58203125" style="1" bestFit="1" customWidth="1"/>
    <col min="13839" max="13839" width="32.75" style="1" bestFit="1" customWidth="1"/>
    <col min="13840" max="13840" width="7.58203125" style="1" bestFit="1" customWidth="1"/>
    <col min="13841" max="13841" width="31.33203125" style="1" bestFit="1" customWidth="1"/>
    <col min="13842" max="13842" width="7.58203125" style="1" bestFit="1" customWidth="1"/>
    <col min="13843" max="13843" width="24.5" style="1" bestFit="1" customWidth="1"/>
    <col min="13844" max="13844" width="7.58203125" style="1" bestFit="1" customWidth="1"/>
    <col min="13845" max="13845" width="20" style="1" bestFit="1" customWidth="1"/>
    <col min="13846" max="13846" width="7.58203125" style="1" bestFit="1" customWidth="1"/>
    <col min="13847" max="13847" width="27.75" style="1" bestFit="1" customWidth="1"/>
    <col min="13848" max="13848" width="7.58203125" style="1" bestFit="1" customWidth="1"/>
    <col min="13849" max="13849" width="14.1640625" style="1" bestFit="1" customWidth="1"/>
    <col min="13850" max="13850" width="7.58203125" style="1" bestFit="1" customWidth="1"/>
    <col min="13851" max="13851" width="22.25" style="1" bestFit="1" customWidth="1"/>
    <col min="13852" max="13852" width="7.58203125" style="1" bestFit="1" customWidth="1"/>
    <col min="13853" max="14080" width="8.6640625" style="1"/>
    <col min="14081" max="14081" width="3.6640625" style="1" bestFit="1" customWidth="1"/>
    <col min="14082" max="14082" width="32.75" style="1" bestFit="1" customWidth="1"/>
    <col min="14083" max="14083" width="7.58203125" style="1" bestFit="1" customWidth="1"/>
    <col min="14084" max="14084" width="5" style="1" bestFit="1" customWidth="1"/>
    <col min="14085" max="14085" width="11.25" style="1" bestFit="1" customWidth="1"/>
    <col min="14086" max="14086" width="9.9140625" style="1" bestFit="1" customWidth="1"/>
    <col min="14087" max="14087" width="11.25" style="1" bestFit="1" customWidth="1"/>
    <col min="14088" max="14088" width="19.9140625" style="1" bestFit="1" customWidth="1"/>
    <col min="14089" max="14089" width="27.5" style="1" bestFit="1" customWidth="1"/>
    <col min="14090" max="14090" width="7.58203125" style="1" bestFit="1" customWidth="1"/>
    <col min="14091" max="14091" width="21.33203125" style="1" bestFit="1" customWidth="1"/>
    <col min="14092" max="14092" width="18.83203125" style="1" bestFit="1" customWidth="1"/>
    <col min="14093" max="14093" width="7.58203125" style="1" bestFit="1" customWidth="1"/>
    <col min="14094" max="14094" width="28.58203125" style="1" bestFit="1" customWidth="1"/>
    <col min="14095" max="14095" width="32.75" style="1" bestFit="1" customWidth="1"/>
    <col min="14096" max="14096" width="7.58203125" style="1" bestFit="1" customWidth="1"/>
    <col min="14097" max="14097" width="31.33203125" style="1" bestFit="1" customWidth="1"/>
    <col min="14098" max="14098" width="7.58203125" style="1" bestFit="1" customWidth="1"/>
    <col min="14099" max="14099" width="24.5" style="1" bestFit="1" customWidth="1"/>
    <col min="14100" max="14100" width="7.58203125" style="1" bestFit="1" customWidth="1"/>
    <col min="14101" max="14101" width="20" style="1" bestFit="1" customWidth="1"/>
    <col min="14102" max="14102" width="7.58203125" style="1" bestFit="1" customWidth="1"/>
    <col min="14103" max="14103" width="27.75" style="1" bestFit="1" customWidth="1"/>
    <col min="14104" max="14104" width="7.58203125" style="1" bestFit="1" customWidth="1"/>
    <col min="14105" max="14105" width="14.1640625" style="1" bestFit="1" customWidth="1"/>
    <col min="14106" max="14106" width="7.58203125" style="1" bestFit="1" customWidth="1"/>
    <col min="14107" max="14107" width="22.25" style="1" bestFit="1" customWidth="1"/>
    <col min="14108" max="14108" width="7.58203125" style="1" bestFit="1" customWidth="1"/>
    <col min="14109" max="14336" width="8.6640625" style="1"/>
    <col min="14337" max="14337" width="3.6640625" style="1" bestFit="1" customWidth="1"/>
    <col min="14338" max="14338" width="32.75" style="1" bestFit="1" customWidth="1"/>
    <col min="14339" max="14339" width="7.58203125" style="1" bestFit="1" customWidth="1"/>
    <col min="14340" max="14340" width="5" style="1" bestFit="1" customWidth="1"/>
    <col min="14341" max="14341" width="11.25" style="1" bestFit="1" customWidth="1"/>
    <col min="14342" max="14342" width="9.9140625" style="1" bestFit="1" customWidth="1"/>
    <col min="14343" max="14343" width="11.25" style="1" bestFit="1" customWidth="1"/>
    <col min="14344" max="14344" width="19.9140625" style="1" bestFit="1" customWidth="1"/>
    <col min="14345" max="14345" width="27.5" style="1" bestFit="1" customWidth="1"/>
    <col min="14346" max="14346" width="7.58203125" style="1" bestFit="1" customWidth="1"/>
    <col min="14347" max="14347" width="21.33203125" style="1" bestFit="1" customWidth="1"/>
    <col min="14348" max="14348" width="18.83203125" style="1" bestFit="1" customWidth="1"/>
    <col min="14349" max="14349" width="7.58203125" style="1" bestFit="1" customWidth="1"/>
    <col min="14350" max="14350" width="28.58203125" style="1" bestFit="1" customWidth="1"/>
    <col min="14351" max="14351" width="32.75" style="1" bestFit="1" customWidth="1"/>
    <col min="14352" max="14352" width="7.58203125" style="1" bestFit="1" customWidth="1"/>
    <col min="14353" max="14353" width="31.33203125" style="1" bestFit="1" customWidth="1"/>
    <col min="14354" max="14354" width="7.58203125" style="1" bestFit="1" customWidth="1"/>
    <col min="14355" max="14355" width="24.5" style="1" bestFit="1" customWidth="1"/>
    <col min="14356" max="14356" width="7.58203125" style="1" bestFit="1" customWidth="1"/>
    <col min="14357" max="14357" width="20" style="1" bestFit="1" customWidth="1"/>
    <col min="14358" max="14358" width="7.58203125" style="1" bestFit="1" customWidth="1"/>
    <col min="14359" max="14359" width="27.75" style="1" bestFit="1" customWidth="1"/>
    <col min="14360" max="14360" width="7.58203125" style="1" bestFit="1" customWidth="1"/>
    <col min="14361" max="14361" width="14.1640625" style="1" bestFit="1" customWidth="1"/>
    <col min="14362" max="14362" width="7.58203125" style="1" bestFit="1" customWidth="1"/>
    <col min="14363" max="14363" width="22.25" style="1" bestFit="1" customWidth="1"/>
    <col min="14364" max="14364" width="7.58203125" style="1" bestFit="1" customWidth="1"/>
    <col min="14365" max="14592" width="8.6640625" style="1"/>
    <col min="14593" max="14593" width="3.6640625" style="1" bestFit="1" customWidth="1"/>
    <col min="14594" max="14594" width="32.75" style="1" bestFit="1" customWidth="1"/>
    <col min="14595" max="14595" width="7.58203125" style="1" bestFit="1" customWidth="1"/>
    <col min="14596" max="14596" width="5" style="1" bestFit="1" customWidth="1"/>
    <col min="14597" max="14597" width="11.25" style="1" bestFit="1" customWidth="1"/>
    <col min="14598" max="14598" width="9.9140625" style="1" bestFit="1" customWidth="1"/>
    <col min="14599" max="14599" width="11.25" style="1" bestFit="1" customWidth="1"/>
    <col min="14600" max="14600" width="19.9140625" style="1" bestFit="1" customWidth="1"/>
    <col min="14601" max="14601" width="27.5" style="1" bestFit="1" customWidth="1"/>
    <col min="14602" max="14602" width="7.58203125" style="1" bestFit="1" customWidth="1"/>
    <col min="14603" max="14603" width="21.33203125" style="1" bestFit="1" customWidth="1"/>
    <col min="14604" max="14604" width="18.83203125" style="1" bestFit="1" customWidth="1"/>
    <col min="14605" max="14605" width="7.58203125" style="1" bestFit="1" customWidth="1"/>
    <col min="14606" max="14606" width="28.58203125" style="1" bestFit="1" customWidth="1"/>
    <col min="14607" max="14607" width="32.75" style="1" bestFit="1" customWidth="1"/>
    <col min="14608" max="14608" width="7.58203125" style="1" bestFit="1" customWidth="1"/>
    <col min="14609" max="14609" width="31.33203125" style="1" bestFit="1" customWidth="1"/>
    <col min="14610" max="14610" width="7.58203125" style="1" bestFit="1" customWidth="1"/>
    <col min="14611" max="14611" width="24.5" style="1" bestFit="1" customWidth="1"/>
    <col min="14612" max="14612" width="7.58203125" style="1" bestFit="1" customWidth="1"/>
    <col min="14613" max="14613" width="20" style="1" bestFit="1" customWidth="1"/>
    <col min="14614" max="14614" width="7.58203125" style="1" bestFit="1" customWidth="1"/>
    <col min="14615" max="14615" width="27.75" style="1" bestFit="1" customWidth="1"/>
    <col min="14616" max="14616" width="7.58203125" style="1" bestFit="1" customWidth="1"/>
    <col min="14617" max="14617" width="14.1640625" style="1" bestFit="1" customWidth="1"/>
    <col min="14618" max="14618" width="7.58203125" style="1" bestFit="1" customWidth="1"/>
    <col min="14619" max="14619" width="22.25" style="1" bestFit="1" customWidth="1"/>
    <col min="14620" max="14620" width="7.58203125" style="1" bestFit="1" customWidth="1"/>
    <col min="14621" max="14848" width="8.6640625" style="1"/>
    <col min="14849" max="14849" width="3.6640625" style="1" bestFit="1" customWidth="1"/>
    <col min="14850" max="14850" width="32.75" style="1" bestFit="1" customWidth="1"/>
    <col min="14851" max="14851" width="7.58203125" style="1" bestFit="1" customWidth="1"/>
    <col min="14852" max="14852" width="5" style="1" bestFit="1" customWidth="1"/>
    <col min="14853" max="14853" width="11.25" style="1" bestFit="1" customWidth="1"/>
    <col min="14854" max="14854" width="9.9140625" style="1" bestFit="1" customWidth="1"/>
    <col min="14855" max="14855" width="11.25" style="1" bestFit="1" customWidth="1"/>
    <col min="14856" max="14856" width="19.9140625" style="1" bestFit="1" customWidth="1"/>
    <col min="14857" max="14857" width="27.5" style="1" bestFit="1" customWidth="1"/>
    <col min="14858" max="14858" width="7.58203125" style="1" bestFit="1" customWidth="1"/>
    <col min="14859" max="14859" width="21.33203125" style="1" bestFit="1" customWidth="1"/>
    <col min="14860" max="14860" width="18.83203125" style="1" bestFit="1" customWidth="1"/>
    <col min="14861" max="14861" width="7.58203125" style="1" bestFit="1" customWidth="1"/>
    <col min="14862" max="14862" width="28.58203125" style="1" bestFit="1" customWidth="1"/>
    <col min="14863" max="14863" width="32.75" style="1" bestFit="1" customWidth="1"/>
    <col min="14864" max="14864" width="7.58203125" style="1" bestFit="1" customWidth="1"/>
    <col min="14865" max="14865" width="31.33203125" style="1" bestFit="1" customWidth="1"/>
    <col min="14866" max="14866" width="7.58203125" style="1" bestFit="1" customWidth="1"/>
    <col min="14867" max="14867" width="24.5" style="1" bestFit="1" customWidth="1"/>
    <col min="14868" max="14868" width="7.58203125" style="1" bestFit="1" customWidth="1"/>
    <col min="14869" max="14869" width="20" style="1" bestFit="1" customWidth="1"/>
    <col min="14870" max="14870" width="7.58203125" style="1" bestFit="1" customWidth="1"/>
    <col min="14871" max="14871" width="27.75" style="1" bestFit="1" customWidth="1"/>
    <col min="14872" max="14872" width="7.58203125" style="1" bestFit="1" customWidth="1"/>
    <col min="14873" max="14873" width="14.1640625" style="1" bestFit="1" customWidth="1"/>
    <col min="14874" max="14874" width="7.58203125" style="1" bestFit="1" customWidth="1"/>
    <col min="14875" max="14875" width="22.25" style="1" bestFit="1" customWidth="1"/>
    <col min="14876" max="14876" width="7.58203125" style="1" bestFit="1" customWidth="1"/>
    <col min="14877" max="15104" width="8.6640625" style="1"/>
    <col min="15105" max="15105" width="3.6640625" style="1" bestFit="1" customWidth="1"/>
    <col min="15106" max="15106" width="32.75" style="1" bestFit="1" customWidth="1"/>
    <col min="15107" max="15107" width="7.58203125" style="1" bestFit="1" customWidth="1"/>
    <col min="15108" max="15108" width="5" style="1" bestFit="1" customWidth="1"/>
    <col min="15109" max="15109" width="11.25" style="1" bestFit="1" customWidth="1"/>
    <col min="15110" max="15110" width="9.9140625" style="1" bestFit="1" customWidth="1"/>
    <col min="15111" max="15111" width="11.25" style="1" bestFit="1" customWidth="1"/>
    <col min="15112" max="15112" width="19.9140625" style="1" bestFit="1" customWidth="1"/>
    <col min="15113" max="15113" width="27.5" style="1" bestFit="1" customWidth="1"/>
    <col min="15114" max="15114" width="7.58203125" style="1" bestFit="1" customWidth="1"/>
    <col min="15115" max="15115" width="21.33203125" style="1" bestFit="1" customWidth="1"/>
    <col min="15116" max="15116" width="18.83203125" style="1" bestFit="1" customWidth="1"/>
    <col min="15117" max="15117" width="7.58203125" style="1" bestFit="1" customWidth="1"/>
    <col min="15118" max="15118" width="28.58203125" style="1" bestFit="1" customWidth="1"/>
    <col min="15119" max="15119" width="32.75" style="1" bestFit="1" customWidth="1"/>
    <col min="15120" max="15120" width="7.58203125" style="1" bestFit="1" customWidth="1"/>
    <col min="15121" max="15121" width="31.33203125" style="1" bestFit="1" customWidth="1"/>
    <col min="15122" max="15122" width="7.58203125" style="1" bestFit="1" customWidth="1"/>
    <col min="15123" max="15123" width="24.5" style="1" bestFit="1" customWidth="1"/>
    <col min="15124" max="15124" width="7.58203125" style="1" bestFit="1" customWidth="1"/>
    <col min="15125" max="15125" width="20" style="1" bestFit="1" customWidth="1"/>
    <col min="15126" max="15126" width="7.58203125" style="1" bestFit="1" customWidth="1"/>
    <col min="15127" max="15127" width="27.75" style="1" bestFit="1" customWidth="1"/>
    <col min="15128" max="15128" width="7.58203125" style="1" bestFit="1" customWidth="1"/>
    <col min="15129" max="15129" width="14.1640625" style="1" bestFit="1" customWidth="1"/>
    <col min="15130" max="15130" width="7.58203125" style="1" bestFit="1" customWidth="1"/>
    <col min="15131" max="15131" width="22.25" style="1" bestFit="1" customWidth="1"/>
    <col min="15132" max="15132" width="7.58203125" style="1" bestFit="1" customWidth="1"/>
    <col min="15133" max="15360" width="8.6640625" style="1"/>
    <col min="15361" max="15361" width="3.6640625" style="1" bestFit="1" customWidth="1"/>
    <col min="15362" max="15362" width="32.75" style="1" bestFit="1" customWidth="1"/>
    <col min="15363" max="15363" width="7.58203125" style="1" bestFit="1" customWidth="1"/>
    <col min="15364" max="15364" width="5" style="1" bestFit="1" customWidth="1"/>
    <col min="15365" max="15365" width="11.25" style="1" bestFit="1" customWidth="1"/>
    <col min="15366" max="15366" width="9.9140625" style="1" bestFit="1" customWidth="1"/>
    <col min="15367" max="15367" width="11.25" style="1" bestFit="1" customWidth="1"/>
    <col min="15368" max="15368" width="19.9140625" style="1" bestFit="1" customWidth="1"/>
    <col min="15369" max="15369" width="27.5" style="1" bestFit="1" customWidth="1"/>
    <col min="15370" max="15370" width="7.58203125" style="1" bestFit="1" customWidth="1"/>
    <col min="15371" max="15371" width="21.33203125" style="1" bestFit="1" customWidth="1"/>
    <col min="15372" max="15372" width="18.83203125" style="1" bestFit="1" customWidth="1"/>
    <col min="15373" max="15373" width="7.58203125" style="1" bestFit="1" customWidth="1"/>
    <col min="15374" max="15374" width="28.58203125" style="1" bestFit="1" customWidth="1"/>
    <col min="15375" max="15375" width="32.75" style="1" bestFit="1" customWidth="1"/>
    <col min="15376" max="15376" width="7.58203125" style="1" bestFit="1" customWidth="1"/>
    <col min="15377" max="15377" width="31.33203125" style="1" bestFit="1" customWidth="1"/>
    <col min="15378" max="15378" width="7.58203125" style="1" bestFit="1" customWidth="1"/>
    <col min="15379" max="15379" width="24.5" style="1" bestFit="1" customWidth="1"/>
    <col min="15380" max="15380" width="7.58203125" style="1" bestFit="1" customWidth="1"/>
    <col min="15381" max="15381" width="20" style="1" bestFit="1" customWidth="1"/>
    <col min="15382" max="15382" width="7.58203125" style="1" bestFit="1" customWidth="1"/>
    <col min="15383" max="15383" width="27.75" style="1" bestFit="1" customWidth="1"/>
    <col min="15384" max="15384" width="7.58203125" style="1" bestFit="1" customWidth="1"/>
    <col min="15385" max="15385" width="14.1640625" style="1" bestFit="1" customWidth="1"/>
    <col min="15386" max="15386" width="7.58203125" style="1" bestFit="1" customWidth="1"/>
    <col min="15387" max="15387" width="22.25" style="1" bestFit="1" customWidth="1"/>
    <col min="15388" max="15388" width="7.58203125" style="1" bestFit="1" customWidth="1"/>
    <col min="15389" max="15616" width="8.6640625" style="1"/>
    <col min="15617" max="15617" width="3.6640625" style="1" bestFit="1" customWidth="1"/>
    <col min="15618" max="15618" width="32.75" style="1" bestFit="1" customWidth="1"/>
    <col min="15619" max="15619" width="7.58203125" style="1" bestFit="1" customWidth="1"/>
    <col min="15620" max="15620" width="5" style="1" bestFit="1" customWidth="1"/>
    <col min="15621" max="15621" width="11.25" style="1" bestFit="1" customWidth="1"/>
    <col min="15622" max="15622" width="9.9140625" style="1" bestFit="1" customWidth="1"/>
    <col min="15623" max="15623" width="11.25" style="1" bestFit="1" customWidth="1"/>
    <col min="15624" max="15624" width="19.9140625" style="1" bestFit="1" customWidth="1"/>
    <col min="15625" max="15625" width="27.5" style="1" bestFit="1" customWidth="1"/>
    <col min="15626" max="15626" width="7.58203125" style="1" bestFit="1" customWidth="1"/>
    <col min="15627" max="15627" width="21.33203125" style="1" bestFit="1" customWidth="1"/>
    <col min="15628" max="15628" width="18.83203125" style="1" bestFit="1" customWidth="1"/>
    <col min="15629" max="15629" width="7.58203125" style="1" bestFit="1" customWidth="1"/>
    <col min="15630" max="15630" width="28.58203125" style="1" bestFit="1" customWidth="1"/>
    <col min="15631" max="15631" width="32.75" style="1" bestFit="1" customWidth="1"/>
    <col min="15632" max="15632" width="7.58203125" style="1" bestFit="1" customWidth="1"/>
    <col min="15633" max="15633" width="31.33203125" style="1" bestFit="1" customWidth="1"/>
    <col min="15634" max="15634" width="7.58203125" style="1" bestFit="1" customWidth="1"/>
    <col min="15635" max="15635" width="24.5" style="1" bestFit="1" customWidth="1"/>
    <col min="15636" max="15636" width="7.58203125" style="1" bestFit="1" customWidth="1"/>
    <col min="15637" max="15637" width="20" style="1" bestFit="1" customWidth="1"/>
    <col min="15638" max="15638" width="7.58203125" style="1" bestFit="1" customWidth="1"/>
    <col min="15639" max="15639" width="27.75" style="1" bestFit="1" customWidth="1"/>
    <col min="15640" max="15640" width="7.58203125" style="1" bestFit="1" customWidth="1"/>
    <col min="15641" max="15641" width="14.1640625" style="1" bestFit="1" customWidth="1"/>
    <col min="15642" max="15642" width="7.58203125" style="1" bestFit="1" customWidth="1"/>
    <col min="15643" max="15643" width="22.25" style="1" bestFit="1" customWidth="1"/>
    <col min="15644" max="15644" width="7.58203125" style="1" bestFit="1" customWidth="1"/>
    <col min="15645" max="15872" width="8.6640625" style="1"/>
    <col min="15873" max="15873" width="3.6640625" style="1" bestFit="1" customWidth="1"/>
    <col min="15874" max="15874" width="32.75" style="1" bestFit="1" customWidth="1"/>
    <col min="15875" max="15875" width="7.58203125" style="1" bestFit="1" customWidth="1"/>
    <col min="15876" max="15876" width="5" style="1" bestFit="1" customWidth="1"/>
    <col min="15877" max="15877" width="11.25" style="1" bestFit="1" customWidth="1"/>
    <col min="15878" max="15878" width="9.9140625" style="1" bestFit="1" customWidth="1"/>
    <col min="15879" max="15879" width="11.25" style="1" bestFit="1" customWidth="1"/>
    <col min="15880" max="15880" width="19.9140625" style="1" bestFit="1" customWidth="1"/>
    <col min="15881" max="15881" width="27.5" style="1" bestFit="1" customWidth="1"/>
    <col min="15882" max="15882" width="7.58203125" style="1" bestFit="1" customWidth="1"/>
    <col min="15883" max="15883" width="21.33203125" style="1" bestFit="1" customWidth="1"/>
    <col min="15884" max="15884" width="18.83203125" style="1" bestFit="1" customWidth="1"/>
    <col min="15885" max="15885" width="7.58203125" style="1" bestFit="1" customWidth="1"/>
    <col min="15886" max="15886" width="28.58203125" style="1" bestFit="1" customWidth="1"/>
    <col min="15887" max="15887" width="32.75" style="1" bestFit="1" customWidth="1"/>
    <col min="15888" max="15888" width="7.58203125" style="1" bestFit="1" customWidth="1"/>
    <col min="15889" max="15889" width="31.33203125" style="1" bestFit="1" customWidth="1"/>
    <col min="15890" max="15890" width="7.58203125" style="1" bestFit="1" customWidth="1"/>
    <col min="15891" max="15891" width="24.5" style="1" bestFit="1" customWidth="1"/>
    <col min="15892" max="15892" width="7.58203125" style="1" bestFit="1" customWidth="1"/>
    <col min="15893" max="15893" width="20" style="1" bestFit="1" customWidth="1"/>
    <col min="15894" max="15894" width="7.58203125" style="1" bestFit="1" customWidth="1"/>
    <col min="15895" max="15895" width="27.75" style="1" bestFit="1" customWidth="1"/>
    <col min="15896" max="15896" width="7.58203125" style="1" bestFit="1" customWidth="1"/>
    <col min="15897" max="15897" width="14.1640625" style="1" bestFit="1" customWidth="1"/>
    <col min="15898" max="15898" width="7.58203125" style="1" bestFit="1" customWidth="1"/>
    <col min="15899" max="15899" width="22.25" style="1" bestFit="1" customWidth="1"/>
    <col min="15900" max="15900" width="7.58203125" style="1" bestFit="1" customWidth="1"/>
    <col min="15901" max="16128" width="8.6640625" style="1"/>
    <col min="16129" max="16129" width="3.6640625" style="1" bestFit="1" customWidth="1"/>
    <col min="16130" max="16130" width="32.75" style="1" bestFit="1" customWidth="1"/>
    <col min="16131" max="16131" width="7.58203125" style="1" bestFit="1" customWidth="1"/>
    <col min="16132" max="16132" width="5" style="1" bestFit="1" customWidth="1"/>
    <col min="16133" max="16133" width="11.25" style="1" bestFit="1" customWidth="1"/>
    <col min="16134" max="16134" width="9.9140625" style="1" bestFit="1" customWidth="1"/>
    <col min="16135" max="16135" width="11.25" style="1" bestFit="1" customWidth="1"/>
    <col min="16136" max="16136" width="19.9140625" style="1" bestFit="1" customWidth="1"/>
    <col min="16137" max="16137" width="27.5" style="1" bestFit="1" customWidth="1"/>
    <col min="16138" max="16138" width="7.58203125" style="1" bestFit="1" customWidth="1"/>
    <col min="16139" max="16139" width="21.33203125" style="1" bestFit="1" customWidth="1"/>
    <col min="16140" max="16140" width="18.83203125" style="1" bestFit="1" customWidth="1"/>
    <col min="16141" max="16141" width="7.58203125" style="1" bestFit="1" customWidth="1"/>
    <col min="16142" max="16142" width="28.58203125" style="1" bestFit="1" customWidth="1"/>
    <col min="16143" max="16143" width="32.75" style="1" bestFit="1" customWidth="1"/>
    <col min="16144" max="16144" width="7.58203125" style="1" bestFit="1" customWidth="1"/>
    <col min="16145" max="16145" width="31.33203125" style="1" bestFit="1" customWidth="1"/>
    <col min="16146" max="16146" width="7.58203125" style="1" bestFit="1" customWidth="1"/>
    <col min="16147" max="16147" width="24.5" style="1" bestFit="1" customWidth="1"/>
    <col min="16148" max="16148" width="7.58203125" style="1" bestFit="1" customWidth="1"/>
    <col min="16149" max="16149" width="20" style="1" bestFit="1" customWidth="1"/>
    <col min="16150" max="16150" width="7.58203125" style="1" bestFit="1" customWidth="1"/>
    <col min="16151" max="16151" width="27.75" style="1" bestFit="1" customWidth="1"/>
    <col min="16152" max="16152" width="7.58203125" style="1" bestFit="1" customWidth="1"/>
    <col min="16153" max="16153" width="14.1640625" style="1" bestFit="1" customWidth="1"/>
    <col min="16154" max="16154" width="7.58203125" style="1" bestFit="1" customWidth="1"/>
    <col min="16155" max="16155" width="22.25" style="1" bestFit="1" customWidth="1"/>
    <col min="16156" max="16156" width="7.58203125" style="1" bestFit="1" customWidth="1"/>
    <col min="16157" max="16384" width="8.6640625" style="1"/>
  </cols>
  <sheetData>
    <row r="1" spans="1:28" x14ac:dyDescent="0.25">
      <c r="A1" s="1" t="s">
        <v>150</v>
      </c>
      <c r="B1" s="1" t="s">
        <v>148</v>
      </c>
      <c r="C1" s="1" t="s">
        <v>152</v>
      </c>
      <c r="D1" s="1" t="s">
        <v>146</v>
      </c>
      <c r="E1" s="1" t="s">
        <v>145</v>
      </c>
      <c r="F1" s="1" t="s">
        <v>143</v>
      </c>
      <c r="G1" s="1" t="s">
        <v>966</v>
      </c>
      <c r="H1" s="1" t="s">
        <v>968</v>
      </c>
      <c r="I1" s="1" t="s">
        <v>139</v>
      </c>
      <c r="J1" s="1" t="s">
        <v>152</v>
      </c>
      <c r="K1" s="1" t="s">
        <v>764</v>
      </c>
      <c r="L1" s="1" t="s">
        <v>765</v>
      </c>
      <c r="M1" s="1" t="s">
        <v>152</v>
      </c>
      <c r="N1" s="1" t="s">
        <v>875</v>
      </c>
      <c r="O1" s="1" t="s">
        <v>969</v>
      </c>
      <c r="P1" s="1" t="s">
        <v>152</v>
      </c>
      <c r="Q1" s="1" t="s">
        <v>970</v>
      </c>
      <c r="R1" s="1" t="s">
        <v>152</v>
      </c>
      <c r="S1" s="1" t="s">
        <v>971</v>
      </c>
      <c r="T1" s="1" t="s">
        <v>152</v>
      </c>
      <c r="U1" s="1" t="s">
        <v>972</v>
      </c>
      <c r="V1" s="1" t="s">
        <v>152</v>
      </c>
      <c r="W1" s="1" t="s">
        <v>973</v>
      </c>
      <c r="X1" s="1" t="s">
        <v>152</v>
      </c>
      <c r="Y1" s="1" t="s">
        <v>127</v>
      </c>
      <c r="Z1" s="1" t="s">
        <v>152</v>
      </c>
      <c r="AA1" s="1" t="s">
        <v>124</v>
      </c>
      <c r="AB1" s="1" t="s">
        <v>152</v>
      </c>
    </row>
    <row r="2" spans="1:28" x14ac:dyDescent="0.25">
      <c r="A2" s="1">
        <v>3</v>
      </c>
      <c r="B2" s="1" t="s">
        <v>603</v>
      </c>
      <c r="D2" s="1" t="s">
        <v>354</v>
      </c>
      <c r="E2" s="1">
        <v>2</v>
      </c>
      <c r="F2" s="1">
        <v>0</v>
      </c>
      <c r="G2" s="1">
        <v>0</v>
      </c>
      <c r="H2" s="1">
        <v>2.1</v>
      </c>
      <c r="I2" s="2">
        <v>0.76</v>
      </c>
      <c r="K2" s="2">
        <v>0.67</v>
      </c>
      <c r="L2" s="2">
        <v>0.56000000000000005</v>
      </c>
      <c r="N2" s="3" t="s">
        <v>1023</v>
      </c>
      <c r="O2" s="2">
        <v>0.73</v>
      </c>
      <c r="Q2" s="2">
        <v>0.01</v>
      </c>
      <c r="S2" s="2">
        <v>0.79</v>
      </c>
      <c r="U2" s="3" t="s">
        <v>285</v>
      </c>
      <c r="W2" s="2">
        <v>0.31</v>
      </c>
      <c r="Y2" s="2">
        <v>0.82</v>
      </c>
      <c r="AA2" s="2">
        <v>0.16</v>
      </c>
    </row>
    <row r="3" spans="1:28" x14ac:dyDescent="0.25">
      <c r="A3" s="1">
        <v>3</v>
      </c>
      <c r="B3" s="1" t="s">
        <v>604</v>
      </c>
      <c r="D3" s="1" t="s">
        <v>9</v>
      </c>
      <c r="E3" s="1">
        <v>2</v>
      </c>
      <c r="F3" s="1">
        <v>0</v>
      </c>
      <c r="G3" s="1">
        <v>0</v>
      </c>
      <c r="H3" s="1">
        <v>2.2000000000000002</v>
      </c>
      <c r="I3" s="2">
        <v>0.78</v>
      </c>
      <c r="K3" s="2">
        <v>0.52</v>
      </c>
      <c r="L3" s="2">
        <v>0.56999999999999995</v>
      </c>
      <c r="N3" s="3" t="s">
        <v>999</v>
      </c>
      <c r="O3" s="2">
        <v>0.66</v>
      </c>
      <c r="Q3" s="2">
        <v>0.01</v>
      </c>
      <c r="S3" s="2">
        <v>0.86</v>
      </c>
      <c r="U3" s="3" t="s">
        <v>1040</v>
      </c>
      <c r="W3" s="2">
        <v>0.21</v>
      </c>
      <c r="Y3" s="2">
        <v>0.7</v>
      </c>
      <c r="AA3" s="2">
        <v>0.21</v>
      </c>
    </row>
    <row r="4" spans="1:28" x14ac:dyDescent="0.25">
      <c r="A4" s="1">
        <v>3</v>
      </c>
      <c r="B4" s="1" t="s">
        <v>526</v>
      </c>
      <c r="D4" s="1" t="s">
        <v>162</v>
      </c>
      <c r="E4" s="1">
        <v>2</v>
      </c>
      <c r="F4" s="1">
        <v>0</v>
      </c>
      <c r="G4" s="1">
        <v>0</v>
      </c>
      <c r="H4" s="1">
        <v>2.6</v>
      </c>
      <c r="I4" s="2">
        <v>0.82</v>
      </c>
      <c r="K4" s="2">
        <v>0.66</v>
      </c>
      <c r="L4" s="2">
        <v>0.7</v>
      </c>
      <c r="N4" s="3" t="s">
        <v>996</v>
      </c>
      <c r="O4" s="2">
        <v>0.6</v>
      </c>
      <c r="Q4" s="2">
        <v>0.02</v>
      </c>
      <c r="S4" s="2">
        <v>0.85</v>
      </c>
      <c r="U4" s="3" t="s">
        <v>285</v>
      </c>
      <c r="W4" s="2">
        <v>0.27</v>
      </c>
      <c r="Y4" s="2">
        <v>0.84</v>
      </c>
      <c r="AA4" s="2">
        <v>0.32</v>
      </c>
    </row>
    <row r="5" spans="1:28" x14ac:dyDescent="0.25">
      <c r="A5" s="1">
        <v>3</v>
      </c>
      <c r="B5" s="1" t="s">
        <v>606</v>
      </c>
      <c r="D5" s="1" t="s">
        <v>50</v>
      </c>
      <c r="E5" s="1">
        <v>2</v>
      </c>
      <c r="F5" s="1">
        <v>0</v>
      </c>
      <c r="G5" s="1">
        <v>0</v>
      </c>
      <c r="H5" s="1">
        <v>2.6</v>
      </c>
      <c r="I5" s="2">
        <v>0.68</v>
      </c>
      <c r="J5" s="1">
        <v>8</v>
      </c>
      <c r="K5" s="2">
        <v>0.54</v>
      </c>
      <c r="L5" s="2">
        <v>0.39</v>
      </c>
      <c r="N5" s="3" t="s">
        <v>1041</v>
      </c>
      <c r="O5" s="2">
        <v>0.96</v>
      </c>
      <c r="Q5" s="2">
        <v>0</v>
      </c>
      <c r="S5" s="1" t="s">
        <v>176</v>
      </c>
      <c r="U5" s="3" t="s">
        <v>627</v>
      </c>
      <c r="V5" s="1">
        <v>9</v>
      </c>
      <c r="W5" s="2">
        <v>0.18</v>
      </c>
      <c r="Y5" s="2">
        <v>0.59</v>
      </c>
      <c r="AA5" s="2">
        <v>0.25</v>
      </c>
      <c r="AB5" s="1">
        <v>4</v>
      </c>
    </row>
    <row r="6" spans="1:28" x14ac:dyDescent="0.25">
      <c r="A6" s="1">
        <v>3</v>
      </c>
      <c r="B6" s="1" t="s">
        <v>609</v>
      </c>
      <c r="D6" s="1" t="s">
        <v>9</v>
      </c>
      <c r="E6" s="1">
        <v>2</v>
      </c>
      <c r="F6" s="1">
        <v>0</v>
      </c>
      <c r="G6" s="1">
        <v>0</v>
      </c>
      <c r="H6" s="1">
        <v>2.2999999999999998</v>
      </c>
      <c r="I6" s="2">
        <v>0.68</v>
      </c>
      <c r="K6" s="2">
        <v>0.62</v>
      </c>
      <c r="L6" s="2">
        <v>0.54</v>
      </c>
      <c r="N6" s="3" t="s">
        <v>1042</v>
      </c>
      <c r="O6" s="2">
        <v>0.8</v>
      </c>
      <c r="Q6" s="2">
        <v>0.01</v>
      </c>
      <c r="S6" s="2">
        <v>0.98</v>
      </c>
      <c r="U6" s="3" t="s">
        <v>939</v>
      </c>
      <c r="W6" s="2">
        <v>0.23</v>
      </c>
      <c r="Y6" s="2">
        <v>0.62</v>
      </c>
      <c r="AA6" s="2">
        <v>0.37</v>
      </c>
    </row>
    <row r="7" spans="1:28" x14ac:dyDescent="0.25">
      <c r="A7" s="1">
        <v>3</v>
      </c>
      <c r="B7" s="1" t="s">
        <v>682</v>
      </c>
      <c r="D7" s="1" t="s">
        <v>94</v>
      </c>
      <c r="E7" s="1">
        <v>2</v>
      </c>
      <c r="F7" s="1">
        <v>0</v>
      </c>
      <c r="G7" s="1">
        <v>0</v>
      </c>
      <c r="H7" s="1">
        <v>1.7</v>
      </c>
      <c r="I7" s="2">
        <v>0.82</v>
      </c>
      <c r="K7" s="2">
        <v>0.69</v>
      </c>
      <c r="L7" s="2">
        <v>0.65</v>
      </c>
      <c r="M7" s="1">
        <v>8</v>
      </c>
      <c r="N7" s="3" t="s">
        <v>1018</v>
      </c>
      <c r="O7" s="2">
        <v>0.59</v>
      </c>
      <c r="P7" s="1">
        <v>4</v>
      </c>
      <c r="Q7" s="2">
        <v>0.02</v>
      </c>
      <c r="R7" s="1">
        <v>4</v>
      </c>
      <c r="S7" s="2">
        <v>0.86</v>
      </c>
      <c r="U7" s="3" t="s">
        <v>946</v>
      </c>
      <c r="W7" s="2">
        <v>0.6</v>
      </c>
      <c r="X7" s="1">
        <v>5</v>
      </c>
      <c r="Y7" s="2">
        <v>0.79</v>
      </c>
      <c r="AA7" s="2">
        <v>0.31</v>
      </c>
    </row>
    <row r="8" spans="1:28" x14ac:dyDescent="0.25">
      <c r="A8" s="1">
        <v>3</v>
      </c>
      <c r="B8" s="1" t="s">
        <v>533</v>
      </c>
      <c r="D8" s="1" t="s">
        <v>99</v>
      </c>
      <c r="E8" s="1">
        <v>2</v>
      </c>
      <c r="F8" s="1">
        <v>0</v>
      </c>
      <c r="G8" s="1">
        <v>0</v>
      </c>
      <c r="H8" s="1">
        <v>2.8</v>
      </c>
      <c r="I8" s="2">
        <v>0.81</v>
      </c>
      <c r="K8" s="2">
        <v>0.62</v>
      </c>
      <c r="L8" s="2">
        <v>0.65</v>
      </c>
      <c r="N8" s="3" t="s">
        <v>1006</v>
      </c>
      <c r="O8" s="2">
        <v>0.7</v>
      </c>
      <c r="Q8" s="2">
        <v>0.01</v>
      </c>
      <c r="S8" s="2">
        <v>0.83</v>
      </c>
      <c r="U8" s="3" t="s">
        <v>181</v>
      </c>
      <c r="V8" s="1">
        <v>3</v>
      </c>
      <c r="W8" s="2">
        <v>0.25</v>
      </c>
      <c r="Y8" s="2">
        <v>0.72</v>
      </c>
      <c r="AA8" s="2">
        <v>0.34</v>
      </c>
    </row>
    <row r="9" spans="1:28" x14ac:dyDescent="0.25">
      <c r="A9" s="1">
        <v>3</v>
      </c>
      <c r="B9" s="1" t="s">
        <v>690</v>
      </c>
      <c r="D9" s="1" t="s">
        <v>77</v>
      </c>
      <c r="E9" s="1">
        <v>2</v>
      </c>
      <c r="F9" s="1">
        <v>0</v>
      </c>
      <c r="G9" s="1">
        <v>0</v>
      </c>
      <c r="H9" s="1">
        <v>2.2999999999999998</v>
      </c>
      <c r="I9" s="2">
        <v>0.89</v>
      </c>
      <c r="K9" s="2">
        <v>0.56000000000000005</v>
      </c>
      <c r="L9" s="2">
        <v>0.51</v>
      </c>
      <c r="N9" s="3" t="s">
        <v>995</v>
      </c>
      <c r="O9" s="2">
        <v>0.88</v>
      </c>
      <c r="Q9" s="2">
        <v>0</v>
      </c>
      <c r="S9" s="2">
        <v>0.91</v>
      </c>
      <c r="U9" s="3" t="s">
        <v>1043</v>
      </c>
      <c r="V9" s="1">
        <v>2</v>
      </c>
      <c r="W9" s="2">
        <v>0.28999999999999998</v>
      </c>
      <c r="X9" s="1">
        <v>5</v>
      </c>
      <c r="Y9" s="2">
        <v>0.67</v>
      </c>
      <c r="AA9" s="2">
        <v>0.21</v>
      </c>
    </row>
    <row r="10" spans="1:28" x14ac:dyDescent="0.25">
      <c r="A10" s="1">
        <v>3</v>
      </c>
      <c r="B10" s="1" t="s">
        <v>610</v>
      </c>
      <c r="D10" s="1" t="s">
        <v>65</v>
      </c>
      <c r="E10" s="1">
        <v>2</v>
      </c>
      <c r="F10" s="1">
        <v>0</v>
      </c>
      <c r="G10" s="1">
        <v>0</v>
      </c>
      <c r="H10" s="1">
        <v>2.5</v>
      </c>
      <c r="I10" s="2">
        <v>0.8</v>
      </c>
      <c r="K10" s="2">
        <v>0.6</v>
      </c>
      <c r="L10" s="2">
        <v>0.65</v>
      </c>
      <c r="N10" s="3" t="s">
        <v>999</v>
      </c>
      <c r="O10" s="2">
        <v>0.44</v>
      </c>
      <c r="Q10" s="2">
        <v>0.02</v>
      </c>
      <c r="S10" s="2">
        <v>0.86</v>
      </c>
      <c r="U10" s="3" t="s">
        <v>181</v>
      </c>
      <c r="W10" s="2">
        <v>0.28999999999999998</v>
      </c>
      <c r="Y10" s="2">
        <v>0.86</v>
      </c>
      <c r="AA10" s="2">
        <v>0.28000000000000003</v>
      </c>
    </row>
    <row r="11" spans="1:28" x14ac:dyDescent="0.25">
      <c r="A11" s="1">
        <v>3</v>
      </c>
      <c r="B11" s="1" t="s">
        <v>536</v>
      </c>
      <c r="D11" s="1" t="s">
        <v>99</v>
      </c>
      <c r="E11" s="1">
        <v>2</v>
      </c>
      <c r="F11" s="1">
        <v>0</v>
      </c>
      <c r="G11" s="1">
        <v>0</v>
      </c>
      <c r="H11" s="1">
        <v>2.8</v>
      </c>
      <c r="I11" s="2">
        <v>0.8</v>
      </c>
      <c r="K11" s="2">
        <v>0.66</v>
      </c>
      <c r="L11" s="2">
        <v>0.65</v>
      </c>
      <c r="N11" s="3" t="s">
        <v>981</v>
      </c>
      <c r="O11" s="2">
        <v>0.59</v>
      </c>
      <c r="Q11" s="2">
        <v>0</v>
      </c>
      <c r="S11" s="2">
        <v>0.94</v>
      </c>
      <c r="U11" s="3" t="s">
        <v>170</v>
      </c>
      <c r="W11" s="2">
        <v>0.25</v>
      </c>
      <c r="Y11" s="2">
        <v>0.64</v>
      </c>
      <c r="AA11" s="2">
        <v>0.36</v>
      </c>
    </row>
    <row r="12" spans="1:28" x14ac:dyDescent="0.25">
      <c r="A12" s="1">
        <v>3</v>
      </c>
      <c r="B12" s="1" t="s">
        <v>611</v>
      </c>
      <c r="D12" s="1" t="s">
        <v>288</v>
      </c>
      <c r="E12" s="1">
        <v>2</v>
      </c>
      <c r="F12" s="1">
        <v>0</v>
      </c>
      <c r="G12" s="1">
        <v>0</v>
      </c>
      <c r="H12" s="1">
        <v>2.8</v>
      </c>
      <c r="I12" s="2">
        <v>0.8</v>
      </c>
      <c r="K12" s="2">
        <v>0.69</v>
      </c>
      <c r="L12" s="2">
        <v>0.65</v>
      </c>
      <c r="N12" s="3" t="s">
        <v>1018</v>
      </c>
      <c r="O12" s="2">
        <v>0.5</v>
      </c>
      <c r="Q12" s="2">
        <v>0.01</v>
      </c>
      <c r="S12" s="2">
        <v>0.86</v>
      </c>
      <c r="U12" s="3" t="s">
        <v>638</v>
      </c>
      <c r="W12" s="2">
        <v>0.26</v>
      </c>
      <c r="Y12" s="2">
        <v>0.74</v>
      </c>
      <c r="AA12" s="2">
        <v>0.23</v>
      </c>
    </row>
    <row r="13" spans="1:28" x14ac:dyDescent="0.25">
      <c r="A13" s="1">
        <v>3</v>
      </c>
      <c r="B13" s="1" t="s">
        <v>612</v>
      </c>
      <c r="D13" s="1" t="s">
        <v>94</v>
      </c>
      <c r="E13" s="1">
        <v>2</v>
      </c>
      <c r="F13" s="1">
        <v>0</v>
      </c>
      <c r="G13" s="1">
        <v>0</v>
      </c>
      <c r="H13" s="1">
        <v>2.5</v>
      </c>
      <c r="I13" s="2">
        <v>0.72</v>
      </c>
      <c r="K13" s="2">
        <v>0.5</v>
      </c>
      <c r="L13" s="2">
        <v>0.51</v>
      </c>
      <c r="N13" s="3" t="s">
        <v>974</v>
      </c>
      <c r="O13" s="2">
        <v>0.68</v>
      </c>
      <c r="Q13" s="2">
        <v>0</v>
      </c>
      <c r="S13" s="2">
        <v>0.91</v>
      </c>
      <c r="U13" s="3" t="s">
        <v>1044</v>
      </c>
      <c r="W13" s="2">
        <v>0.21</v>
      </c>
      <c r="Y13" s="2">
        <v>0.76</v>
      </c>
      <c r="AA13" s="2">
        <v>0.44</v>
      </c>
    </row>
    <row r="14" spans="1:28" x14ac:dyDescent="0.25">
      <c r="A14" s="1">
        <v>3</v>
      </c>
      <c r="B14" s="1" t="s">
        <v>614</v>
      </c>
      <c r="D14" s="1" t="s">
        <v>21</v>
      </c>
      <c r="E14" s="1">
        <v>2</v>
      </c>
      <c r="F14" s="1">
        <v>0</v>
      </c>
      <c r="G14" s="1">
        <v>0</v>
      </c>
      <c r="H14" s="1">
        <v>2.2000000000000002</v>
      </c>
      <c r="I14" s="2">
        <v>0.76</v>
      </c>
      <c r="K14" s="2">
        <v>0.61</v>
      </c>
      <c r="L14" s="2">
        <v>0.67</v>
      </c>
      <c r="N14" s="3" t="s">
        <v>1011</v>
      </c>
      <c r="O14" s="2">
        <v>0.67</v>
      </c>
      <c r="Q14" s="2">
        <v>0</v>
      </c>
      <c r="S14" s="2">
        <v>0.76</v>
      </c>
      <c r="U14" s="3" t="s">
        <v>1045</v>
      </c>
      <c r="W14" s="2">
        <v>0.32</v>
      </c>
      <c r="Y14" s="2">
        <v>0.67</v>
      </c>
      <c r="AA14" s="2">
        <v>0.28999999999999998</v>
      </c>
    </row>
    <row r="15" spans="1:28" x14ac:dyDescent="0.25">
      <c r="A15" s="1">
        <v>3</v>
      </c>
      <c r="B15" s="1" t="s">
        <v>615</v>
      </c>
      <c r="D15" s="1" t="s">
        <v>15</v>
      </c>
      <c r="E15" s="1">
        <v>2</v>
      </c>
      <c r="F15" s="1">
        <v>0</v>
      </c>
      <c r="G15" s="1">
        <v>0</v>
      </c>
      <c r="H15" s="1">
        <v>2.5</v>
      </c>
      <c r="I15" s="2">
        <v>0.82</v>
      </c>
      <c r="K15" s="2">
        <v>0.39</v>
      </c>
      <c r="L15" s="2">
        <v>0.64</v>
      </c>
      <c r="N15" s="3" t="s">
        <v>1046</v>
      </c>
      <c r="O15" s="2">
        <v>0.65</v>
      </c>
      <c r="Q15" s="2">
        <v>0.01</v>
      </c>
      <c r="S15" s="2">
        <v>0.81</v>
      </c>
      <c r="U15" s="3" t="s">
        <v>389</v>
      </c>
      <c r="W15" s="2">
        <v>0.21</v>
      </c>
      <c r="Y15" s="2">
        <v>0.8</v>
      </c>
      <c r="AA15" s="2">
        <v>0.24</v>
      </c>
    </row>
    <row r="16" spans="1:28" x14ac:dyDescent="0.25">
      <c r="A16" s="1">
        <v>3</v>
      </c>
      <c r="B16" s="1" t="s">
        <v>616</v>
      </c>
      <c r="D16" s="1" t="s">
        <v>29</v>
      </c>
      <c r="E16" s="1">
        <v>2</v>
      </c>
      <c r="F16" s="1">
        <v>0</v>
      </c>
      <c r="G16" s="1">
        <v>0</v>
      </c>
      <c r="H16" s="1">
        <v>2.4</v>
      </c>
      <c r="I16" s="2">
        <v>0.77</v>
      </c>
      <c r="K16" s="2">
        <v>0.62</v>
      </c>
      <c r="L16" s="2">
        <v>0.61</v>
      </c>
      <c r="N16" s="3" t="s">
        <v>981</v>
      </c>
      <c r="O16" s="2">
        <v>0.63</v>
      </c>
      <c r="Q16" s="2">
        <v>0</v>
      </c>
      <c r="S16" s="2">
        <v>0.84</v>
      </c>
      <c r="U16" s="3" t="s">
        <v>330</v>
      </c>
      <c r="W16" s="2">
        <v>0.36</v>
      </c>
      <c r="Y16" s="2">
        <v>0.94</v>
      </c>
      <c r="AA16" s="2">
        <v>0.11</v>
      </c>
    </row>
    <row r="17" spans="1:28" x14ac:dyDescent="0.25">
      <c r="A17" s="1">
        <v>3</v>
      </c>
      <c r="B17" s="1" t="s">
        <v>617</v>
      </c>
      <c r="D17" s="1" t="s">
        <v>53</v>
      </c>
      <c r="E17" s="1">
        <v>2</v>
      </c>
      <c r="F17" s="1">
        <v>0</v>
      </c>
      <c r="G17" s="1">
        <v>0</v>
      </c>
      <c r="H17" s="1">
        <v>2.2999999999999998</v>
      </c>
      <c r="I17" s="2">
        <v>0.88</v>
      </c>
      <c r="K17" s="2">
        <v>0.65</v>
      </c>
      <c r="L17" s="2">
        <v>0.66</v>
      </c>
      <c r="N17" s="3" t="s">
        <v>974</v>
      </c>
      <c r="O17" s="2">
        <v>0.63</v>
      </c>
      <c r="Q17" s="2">
        <v>0.06</v>
      </c>
      <c r="S17" s="2">
        <v>0.84</v>
      </c>
      <c r="U17" s="3" t="s">
        <v>160</v>
      </c>
      <c r="V17" s="1">
        <v>3</v>
      </c>
      <c r="W17" s="2">
        <v>0.33</v>
      </c>
      <c r="Y17" s="2">
        <v>0.81</v>
      </c>
      <c r="AA17" s="2">
        <v>0.32</v>
      </c>
      <c r="AB17" s="1">
        <v>4</v>
      </c>
    </row>
    <row r="18" spans="1:28" x14ac:dyDescent="0.25">
      <c r="A18" s="1">
        <v>3</v>
      </c>
      <c r="B18" s="1" t="s">
        <v>618</v>
      </c>
      <c r="D18" s="1" t="s">
        <v>2</v>
      </c>
      <c r="E18" s="1">
        <v>2</v>
      </c>
      <c r="F18" s="1">
        <v>0</v>
      </c>
      <c r="G18" s="1">
        <v>0</v>
      </c>
      <c r="H18" s="1">
        <v>2.5</v>
      </c>
      <c r="I18" s="2">
        <v>0.78</v>
      </c>
      <c r="K18" s="2">
        <v>0.66</v>
      </c>
      <c r="L18" s="2">
        <v>0.69</v>
      </c>
      <c r="N18" s="3" t="s">
        <v>1006</v>
      </c>
      <c r="O18" s="2">
        <v>0.65</v>
      </c>
      <c r="Q18" s="2">
        <v>0.04</v>
      </c>
      <c r="S18" s="2">
        <v>0.79</v>
      </c>
      <c r="U18" s="3" t="s">
        <v>1047</v>
      </c>
      <c r="W18" s="2">
        <v>0.36</v>
      </c>
      <c r="Y18" s="2">
        <v>0.81</v>
      </c>
      <c r="AA18" s="2">
        <v>0.35</v>
      </c>
    </row>
    <row r="19" spans="1:28" x14ac:dyDescent="0.25">
      <c r="A19" s="1">
        <v>3</v>
      </c>
      <c r="B19" s="1" t="s">
        <v>620</v>
      </c>
      <c r="D19" s="1" t="s">
        <v>102</v>
      </c>
      <c r="E19" s="1">
        <v>2</v>
      </c>
      <c r="F19" s="1">
        <v>0</v>
      </c>
      <c r="G19" s="1">
        <v>0</v>
      </c>
      <c r="H19" s="1">
        <v>2.7</v>
      </c>
      <c r="I19" s="2">
        <v>0.75</v>
      </c>
      <c r="K19" s="2">
        <v>0.65</v>
      </c>
      <c r="L19" s="2">
        <v>0.68</v>
      </c>
      <c r="N19" s="3" t="s">
        <v>1006</v>
      </c>
      <c r="O19" s="2">
        <v>0.57999999999999996</v>
      </c>
      <c r="Q19" s="4">
        <v>2E-3</v>
      </c>
      <c r="S19" s="2">
        <v>0.8</v>
      </c>
      <c r="U19" s="3" t="s">
        <v>918</v>
      </c>
      <c r="V19" s="1">
        <v>3</v>
      </c>
      <c r="W19" s="2">
        <v>0.19</v>
      </c>
      <c r="Y19" s="2">
        <v>0.71</v>
      </c>
      <c r="AA19" s="2">
        <v>0.19</v>
      </c>
    </row>
    <row r="20" spans="1:28" x14ac:dyDescent="0.25">
      <c r="A20" s="1">
        <v>3</v>
      </c>
      <c r="B20" s="1" t="s">
        <v>623</v>
      </c>
      <c r="D20" s="1" t="s">
        <v>26</v>
      </c>
      <c r="E20" s="1">
        <v>2</v>
      </c>
      <c r="F20" s="1">
        <v>0</v>
      </c>
      <c r="G20" s="1">
        <v>0</v>
      </c>
      <c r="H20" s="1">
        <v>2.6</v>
      </c>
      <c r="I20" s="2">
        <v>0.77</v>
      </c>
      <c r="K20" s="2" t="s">
        <v>176</v>
      </c>
      <c r="L20" s="2">
        <v>0.6</v>
      </c>
      <c r="N20" s="3" t="s">
        <v>176</v>
      </c>
      <c r="O20" s="2">
        <v>0.6</v>
      </c>
      <c r="Q20" s="2">
        <v>0</v>
      </c>
      <c r="S20" s="2">
        <v>0.87</v>
      </c>
      <c r="U20" s="3" t="s">
        <v>1048</v>
      </c>
      <c r="V20" s="1">
        <v>2</v>
      </c>
      <c r="W20" s="2">
        <v>0.18</v>
      </c>
      <c r="Y20" s="2">
        <v>0.89</v>
      </c>
      <c r="AA20" s="2">
        <v>0.28000000000000003</v>
      </c>
    </row>
    <row r="21" spans="1:28" x14ac:dyDescent="0.25">
      <c r="A21" s="1">
        <v>3</v>
      </c>
      <c r="B21" s="1" t="s">
        <v>700</v>
      </c>
      <c r="D21" s="1" t="s">
        <v>382</v>
      </c>
      <c r="E21" s="1">
        <v>2</v>
      </c>
      <c r="F21" s="1">
        <v>0</v>
      </c>
      <c r="G21" s="1">
        <v>0</v>
      </c>
      <c r="H21" s="1">
        <v>2.2000000000000002</v>
      </c>
      <c r="I21" s="2">
        <v>0.75</v>
      </c>
      <c r="K21" s="2">
        <v>0.57999999999999996</v>
      </c>
      <c r="L21" s="2">
        <v>0.63</v>
      </c>
      <c r="N21" s="3" t="s">
        <v>999</v>
      </c>
      <c r="O21" s="2">
        <v>0.67</v>
      </c>
      <c r="Q21" s="2">
        <v>0.01</v>
      </c>
      <c r="S21" s="2">
        <v>0.88</v>
      </c>
      <c r="U21" s="3" t="s">
        <v>330</v>
      </c>
      <c r="V21" s="1">
        <v>3</v>
      </c>
      <c r="W21" s="2">
        <v>0.25</v>
      </c>
      <c r="Y21" s="2">
        <v>0.8</v>
      </c>
      <c r="AA21" s="2">
        <v>0.26</v>
      </c>
    </row>
    <row r="22" spans="1:28" x14ac:dyDescent="0.25">
      <c r="A22" s="1">
        <v>3</v>
      </c>
      <c r="B22" s="1" t="s">
        <v>624</v>
      </c>
      <c r="D22" s="1" t="s">
        <v>50</v>
      </c>
      <c r="E22" s="1">
        <v>2</v>
      </c>
      <c r="F22" s="1">
        <v>0</v>
      </c>
      <c r="G22" s="1">
        <v>0</v>
      </c>
      <c r="H22" s="1">
        <v>2.5</v>
      </c>
      <c r="I22" s="2">
        <v>0.78</v>
      </c>
      <c r="K22" s="2">
        <v>0.59</v>
      </c>
      <c r="L22" s="2">
        <v>0.66</v>
      </c>
      <c r="N22" s="3" t="s">
        <v>975</v>
      </c>
      <c r="O22" s="2">
        <v>0.88</v>
      </c>
      <c r="Q22" s="2">
        <v>0</v>
      </c>
      <c r="S22" s="2">
        <v>0.83</v>
      </c>
      <c r="U22" s="3" t="s">
        <v>177</v>
      </c>
      <c r="W22" s="2">
        <v>0.27</v>
      </c>
      <c r="Y22" s="2">
        <v>0.86</v>
      </c>
      <c r="AA22" s="2">
        <v>0.25</v>
      </c>
    </row>
    <row r="23" spans="1:28" x14ac:dyDescent="0.25">
      <c r="A23" s="1">
        <v>3</v>
      </c>
      <c r="B23" s="1" t="s">
        <v>626</v>
      </c>
      <c r="D23" s="1" t="s">
        <v>26</v>
      </c>
      <c r="E23" s="1">
        <v>2</v>
      </c>
      <c r="F23" s="1">
        <v>0</v>
      </c>
      <c r="G23" s="1">
        <v>0</v>
      </c>
      <c r="H23" s="1">
        <v>2.2000000000000002</v>
      </c>
      <c r="I23" s="2">
        <v>0.85</v>
      </c>
      <c r="K23" s="2">
        <v>0.67</v>
      </c>
      <c r="L23" s="2">
        <v>0.67</v>
      </c>
      <c r="N23" s="3" t="s">
        <v>58</v>
      </c>
      <c r="O23" s="2">
        <v>0.61</v>
      </c>
      <c r="Q23" s="2">
        <v>0.02</v>
      </c>
      <c r="S23" s="2">
        <v>0.93</v>
      </c>
      <c r="U23" s="3" t="s">
        <v>191</v>
      </c>
      <c r="W23" s="2">
        <v>0.28000000000000003</v>
      </c>
      <c r="Y23" s="2">
        <v>0.76</v>
      </c>
      <c r="AA23" s="2">
        <v>0.27</v>
      </c>
    </row>
    <row r="24" spans="1:28" x14ac:dyDescent="0.25">
      <c r="A24" s="1">
        <v>3</v>
      </c>
      <c r="B24" s="1" t="s">
        <v>559</v>
      </c>
      <c r="D24" s="1" t="s">
        <v>169</v>
      </c>
      <c r="E24" s="1">
        <v>2</v>
      </c>
      <c r="F24" s="1">
        <v>0</v>
      </c>
      <c r="G24" s="1">
        <v>0</v>
      </c>
      <c r="H24" s="1">
        <v>2.9</v>
      </c>
      <c r="I24" s="2">
        <v>0.79</v>
      </c>
      <c r="K24" s="2">
        <v>0.67</v>
      </c>
      <c r="L24" s="2">
        <v>0.6</v>
      </c>
      <c r="N24" s="3" t="s">
        <v>1031</v>
      </c>
      <c r="O24" s="2">
        <v>0.6</v>
      </c>
      <c r="Q24" s="2">
        <v>0</v>
      </c>
      <c r="S24" s="2">
        <v>0.76</v>
      </c>
      <c r="U24" s="3" t="s">
        <v>163</v>
      </c>
      <c r="W24" s="2">
        <v>0.3</v>
      </c>
      <c r="Y24" s="2">
        <v>0.63</v>
      </c>
      <c r="AA24" s="2">
        <v>0.23</v>
      </c>
    </row>
    <row r="25" spans="1:28" x14ac:dyDescent="0.25">
      <c r="A25" s="1">
        <v>3</v>
      </c>
      <c r="B25" s="1" t="s">
        <v>561</v>
      </c>
      <c r="D25" s="1" t="s">
        <v>99</v>
      </c>
      <c r="E25" s="1">
        <v>2</v>
      </c>
      <c r="F25" s="1">
        <v>0</v>
      </c>
      <c r="G25" s="1">
        <v>0</v>
      </c>
      <c r="H25" s="1">
        <v>2.8</v>
      </c>
      <c r="I25" s="2">
        <v>0.85</v>
      </c>
      <c r="K25" s="2">
        <v>0.69</v>
      </c>
      <c r="L25" s="2">
        <v>0.76</v>
      </c>
      <c r="N25" s="3" t="s">
        <v>975</v>
      </c>
      <c r="O25" s="2">
        <v>0.42</v>
      </c>
      <c r="Q25" s="2">
        <v>0.03</v>
      </c>
      <c r="S25" s="2">
        <v>0.9</v>
      </c>
      <c r="U25" s="3" t="s">
        <v>167</v>
      </c>
      <c r="W25" s="2">
        <v>0.31</v>
      </c>
      <c r="Y25" s="2">
        <v>0.71</v>
      </c>
      <c r="AA25" s="2">
        <v>0.32</v>
      </c>
    </row>
    <row r="26" spans="1:28" x14ac:dyDescent="0.25">
      <c r="A26" s="1">
        <v>3</v>
      </c>
      <c r="B26" s="1" t="s">
        <v>629</v>
      </c>
      <c r="D26" s="1" t="s">
        <v>9</v>
      </c>
      <c r="E26" s="1">
        <v>2</v>
      </c>
      <c r="F26" s="1">
        <v>0</v>
      </c>
      <c r="G26" s="1">
        <v>0</v>
      </c>
      <c r="H26" s="1">
        <v>2.2999999999999998</v>
      </c>
      <c r="I26" s="2">
        <v>0.83</v>
      </c>
      <c r="K26" s="2">
        <v>0.56999999999999995</v>
      </c>
      <c r="L26" s="2">
        <v>0.64</v>
      </c>
      <c r="N26" s="3" t="s">
        <v>975</v>
      </c>
      <c r="O26" s="2">
        <v>0.61</v>
      </c>
      <c r="Q26" s="2">
        <v>0.03</v>
      </c>
      <c r="S26" s="2">
        <v>0.86</v>
      </c>
      <c r="U26" s="3" t="s">
        <v>929</v>
      </c>
      <c r="W26" s="2">
        <v>0.21</v>
      </c>
      <c r="Y26" s="2">
        <v>0.76</v>
      </c>
      <c r="AA26" s="2">
        <v>0.24</v>
      </c>
    </row>
    <row r="27" spans="1:28" x14ac:dyDescent="0.25">
      <c r="A27" s="1">
        <v>3</v>
      </c>
      <c r="B27" s="1" t="s">
        <v>631</v>
      </c>
      <c r="D27" s="1" t="s">
        <v>200</v>
      </c>
      <c r="E27" s="1">
        <v>2</v>
      </c>
      <c r="F27" s="1">
        <v>0</v>
      </c>
      <c r="G27" s="1">
        <v>0</v>
      </c>
      <c r="H27" s="1">
        <v>2.4</v>
      </c>
      <c r="I27" s="2">
        <v>0.77</v>
      </c>
      <c r="K27" s="2">
        <v>0.69</v>
      </c>
      <c r="L27" s="2">
        <v>0.62</v>
      </c>
      <c r="N27" s="3" t="s">
        <v>1031</v>
      </c>
      <c r="O27" s="2">
        <v>0.7</v>
      </c>
      <c r="Q27" s="2">
        <v>0.01</v>
      </c>
      <c r="S27" s="2">
        <v>0.9</v>
      </c>
      <c r="U27" s="3" t="s">
        <v>1049</v>
      </c>
      <c r="W27" s="2">
        <v>0.36</v>
      </c>
      <c r="Y27" s="2">
        <v>0.67</v>
      </c>
      <c r="AA27" s="2">
        <v>0.39</v>
      </c>
    </row>
    <row r="28" spans="1:28" x14ac:dyDescent="0.25">
      <c r="A28" s="1">
        <v>3</v>
      </c>
      <c r="B28" s="1" t="s">
        <v>632</v>
      </c>
      <c r="D28" s="1" t="s">
        <v>105</v>
      </c>
      <c r="E28" s="1">
        <v>2</v>
      </c>
      <c r="F28" s="1">
        <v>0</v>
      </c>
      <c r="G28" s="1">
        <v>0</v>
      </c>
      <c r="H28" s="1">
        <v>2.2999999999999998</v>
      </c>
      <c r="I28" s="2">
        <v>0.75</v>
      </c>
      <c r="K28" s="2">
        <v>0.7</v>
      </c>
      <c r="L28" s="2">
        <v>0.49</v>
      </c>
      <c r="N28" s="3" t="s">
        <v>1050</v>
      </c>
      <c r="O28" s="2">
        <v>0.88</v>
      </c>
      <c r="Q28" s="2">
        <v>0</v>
      </c>
      <c r="S28" s="2">
        <v>0.85</v>
      </c>
      <c r="U28" s="3" t="s">
        <v>1051</v>
      </c>
      <c r="W28" s="2">
        <v>0.22</v>
      </c>
      <c r="Y28" s="2">
        <v>0.67</v>
      </c>
      <c r="AA28" s="2">
        <v>0.35</v>
      </c>
    </row>
    <row r="29" spans="1:28" x14ac:dyDescent="0.25">
      <c r="A29" s="1">
        <v>3</v>
      </c>
      <c r="B29" s="1" t="s">
        <v>635</v>
      </c>
      <c r="D29" s="1" t="s">
        <v>190</v>
      </c>
      <c r="E29" s="1">
        <v>2</v>
      </c>
      <c r="F29" s="1">
        <v>0</v>
      </c>
      <c r="G29" s="1">
        <v>0</v>
      </c>
      <c r="H29" s="1">
        <v>2.4</v>
      </c>
      <c r="I29" s="2">
        <v>0.84</v>
      </c>
      <c r="K29" s="2">
        <v>0.63</v>
      </c>
      <c r="L29" s="2">
        <v>0.7</v>
      </c>
      <c r="N29" s="3" t="s">
        <v>975</v>
      </c>
      <c r="O29" s="2">
        <v>0.64</v>
      </c>
      <c r="Q29" s="2">
        <v>0</v>
      </c>
      <c r="S29" s="2">
        <v>0.86</v>
      </c>
      <c r="U29" s="3" t="s">
        <v>295</v>
      </c>
      <c r="V29" s="1">
        <v>2</v>
      </c>
      <c r="W29" s="2">
        <v>0.3</v>
      </c>
      <c r="Y29" s="2">
        <v>0.76</v>
      </c>
      <c r="AA29" s="2">
        <v>0.21</v>
      </c>
    </row>
    <row r="30" spans="1:28" x14ac:dyDescent="0.25">
      <c r="A30" s="1">
        <v>3</v>
      </c>
      <c r="B30" s="1" t="s">
        <v>636</v>
      </c>
      <c r="D30" s="1" t="s">
        <v>169</v>
      </c>
      <c r="E30" s="1">
        <v>2</v>
      </c>
      <c r="F30" s="1">
        <v>0</v>
      </c>
      <c r="G30" s="1">
        <v>0</v>
      </c>
      <c r="H30" s="1">
        <v>2.4</v>
      </c>
      <c r="I30" s="2">
        <v>0.81</v>
      </c>
      <c r="K30" s="2">
        <v>0.55000000000000004</v>
      </c>
      <c r="L30" s="2">
        <v>0.62</v>
      </c>
      <c r="N30" s="3" t="s">
        <v>975</v>
      </c>
      <c r="O30" s="2">
        <v>0.51</v>
      </c>
      <c r="Q30" s="2">
        <v>0.01</v>
      </c>
      <c r="S30" s="2">
        <v>0.85</v>
      </c>
      <c r="U30" s="3" t="s">
        <v>330</v>
      </c>
      <c r="W30" s="2">
        <v>0.14000000000000001</v>
      </c>
      <c r="Y30" s="2">
        <v>0.72</v>
      </c>
      <c r="AA30" s="2">
        <v>0.33</v>
      </c>
    </row>
    <row r="31" spans="1:28" x14ac:dyDescent="0.25">
      <c r="A31" s="1">
        <v>3</v>
      </c>
      <c r="B31" s="1" t="s">
        <v>637</v>
      </c>
      <c r="D31" s="1" t="s">
        <v>9</v>
      </c>
      <c r="E31" s="1">
        <v>2</v>
      </c>
      <c r="F31" s="1">
        <v>0</v>
      </c>
      <c r="G31" s="1">
        <v>0</v>
      </c>
      <c r="H31" s="1">
        <v>2.5</v>
      </c>
      <c r="I31" s="2">
        <v>0.85</v>
      </c>
      <c r="K31" s="2">
        <v>0.63</v>
      </c>
      <c r="L31" s="2">
        <v>0.66</v>
      </c>
      <c r="N31" s="3" t="s">
        <v>1006</v>
      </c>
      <c r="O31" s="2">
        <v>0.63</v>
      </c>
      <c r="Q31" s="4">
        <v>3.0000000000000001E-3</v>
      </c>
      <c r="S31" s="2">
        <v>0.82</v>
      </c>
      <c r="U31" s="3" t="s">
        <v>324</v>
      </c>
      <c r="W31" s="2">
        <v>0.27</v>
      </c>
      <c r="Y31" s="2">
        <v>0.63</v>
      </c>
      <c r="AA31" s="2">
        <v>0.27</v>
      </c>
    </row>
    <row r="32" spans="1:28" x14ac:dyDescent="0.25">
      <c r="A32" s="1">
        <v>3</v>
      </c>
      <c r="B32" s="1" t="s">
        <v>639</v>
      </c>
      <c r="D32" s="1" t="s">
        <v>159</v>
      </c>
      <c r="E32" s="1">
        <v>2</v>
      </c>
      <c r="F32" s="1">
        <v>0</v>
      </c>
      <c r="G32" s="1">
        <v>0</v>
      </c>
      <c r="H32" s="1">
        <v>3.1</v>
      </c>
      <c r="I32" s="2">
        <v>0.84</v>
      </c>
      <c r="K32" s="2">
        <v>0.57999999999999996</v>
      </c>
      <c r="L32" s="2">
        <v>0.5</v>
      </c>
      <c r="N32" s="3" t="s">
        <v>1042</v>
      </c>
      <c r="O32" s="2">
        <v>0.53</v>
      </c>
      <c r="Q32" s="2">
        <v>0.02</v>
      </c>
      <c r="S32" s="2">
        <v>0.91</v>
      </c>
      <c r="U32" s="3" t="s">
        <v>438</v>
      </c>
      <c r="W32" s="2">
        <v>0.2</v>
      </c>
      <c r="X32" s="1">
        <v>5</v>
      </c>
      <c r="Y32" s="2">
        <v>0.57999999999999996</v>
      </c>
      <c r="AA32" s="2">
        <v>0.14000000000000001</v>
      </c>
    </row>
    <row r="33" spans="1:28" x14ac:dyDescent="0.25">
      <c r="A33" s="1">
        <v>3</v>
      </c>
      <c r="B33" s="1" t="s">
        <v>716</v>
      </c>
      <c r="D33" s="1" t="s">
        <v>50</v>
      </c>
      <c r="E33" s="1">
        <v>2</v>
      </c>
      <c r="F33" s="1">
        <v>0</v>
      </c>
      <c r="G33" s="1">
        <v>0</v>
      </c>
      <c r="H33" s="1">
        <v>2.4</v>
      </c>
      <c r="I33" s="2">
        <v>0.75</v>
      </c>
      <c r="K33" s="2">
        <v>0.54</v>
      </c>
      <c r="L33" s="2">
        <v>0.61</v>
      </c>
      <c r="N33" s="3" t="s">
        <v>975</v>
      </c>
      <c r="O33" s="2">
        <v>0.61</v>
      </c>
      <c r="Q33" s="4">
        <v>2E-3</v>
      </c>
      <c r="S33" s="2">
        <v>0.88</v>
      </c>
      <c r="U33" s="3" t="s">
        <v>756</v>
      </c>
      <c r="V33" s="1">
        <v>3</v>
      </c>
      <c r="W33" s="2">
        <v>0.24</v>
      </c>
      <c r="Y33" s="2">
        <v>0.81</v>
      </c>
      <c r="AA33" s="2">
        <v>0.26</v>
      </c>
    </row>
    <row r="34" spans="1:28" x14ac:dyDescent="0.25">
      <c r="A34" s="1">
        <v>3</v>
      </c>
      <c r="B34" s="1" t="s">
        <v>641</v>
      </c>
      <c r="E34" s="1">
        <v>2</v>
      </c>
      <c r="F34" s="1">
        <v>0</v>
      </c>
      <c r="G34" s="1">
        <v>0</v>
      </c>
      <c r="H34" s="1">
        <v>2.4</v>
      </c>
      <c r="I34" s="2">
        <v>0.82</v>
      </c>
      <c r="K34" s="2">
        <v>0.6</v>
      </c>
      <c r="L34" s="2">
        <v>0.63</v>
      </c>
      <c r="N34" s="3" t="s">
        <v>1006</v>
      </c>
      <c r="O34" s="2">
        <v>0.56000000000000005</v>
      </c>
      <c r="Q34" s="2">
        <v>0.03</v>
      </c>
      <c r="S34" s="2">
        <v>0.76</v>
      </c>
      <c r="U34" s="3" t="s">
        <v>181</v>
      </c>
      <c r="W34" s="2">
        <v>0.25</v>
      </c>
      <c r="Y34" s="2">
        <v>0.85</v>
      </c>
      <c r="AA34" s="2">
        <v>0.25</v>
      </c>
    </row>
    <row r="35" spans="1:28" x14ac:dyDescent="0.25">
      <c r="A35" s="1">
        <v>3</v>
      </c>
      <c r="B35" s="1" t="s">
        <v>642</v>
      </c>
      <c r="D35" s="1" t="s">
        <v>159</v>
      </c>
      <c r="E35" s="1">
        <v>2</v>
      </c>
      <c r="F35" s="1">
        <v>0</v>
      </c>
      <c r="G35" s="1">
        <v>0</v>
      </c>
      <c r="H35" s="1">
        <v>2.6</v>
      </c>
      <c r="I35" s="2">
        <v>0.83</v>
      </c>
      <c r="K35" s="2">
        <v>0.73</v>
      </c>
      <c r="L35" s="2">
        <v>0.56000000000000005</v>
      </c>
      <c r="N35" s="3" t="s">
        <v>1052</v>
      </c>
      <c r="O35" s="2">
        <v>0.74</v>
      </c>
      <c r="P35" s="1">
        <v>4</v>
      </c>
      <c r="Q35" s="2">
        <v>0</v>
      </c>
      <c r="R35" s="1">
        <v>4</v>
      </c>
      <c r="S35" s="2">
        <v>0.87</v>
      </c>
      <c r="T35" s="1">
        <v>4</v>
      </c>
      <c r="U35" s="3" t="s">
        <v>1053</v>
      </c>
      <c r="W35" s="2">
        <v>0.43</v>
      </c>
      <c r="X35" s="1">
        <v>5</v>
      </c>
      <c r="Y35" s="1" t="s">
        <v>176</v>
      </c>
      <c r="AA35" s="2">
        <v>0.13</v>
      </c>
      <c r="AB35" s="1">
        <v>7</v>
      </c>
    </row>
    <row r="36" spans="1:28" x14ac:dyDescent="0.25">
      <c r="A36" s="1">
        <v>3</v>
      </c>
      <c r="B36" s="1" t="s">
        <v>723</v>
      </c>
      <c r="E36" s="1">
        <v>1</v>
      </c>
      <c r="F36" s="1">
        <v>0</v>
      </c>
      <c r="G36" s="1">
        <v>0</v>
      </c>
      <c r="H36" s="1">
        <v>2.2000000000000002</v>
      </c>
      <c r="I36" s="2">
        <v>0.83</v>
      </c>
      <c r="K36" s="2">
        <v>0.48</v>
      </c>
      <c r="L36" s="2">
        <v>0.65</v>
      </c>
      <c r="N36" s="3" t="s">
        <v>1054</v>
      </c>
      <c r="O36" s="2">
        <v>0.33</v>
      </c>
      <c r="Q36" s="2">
        <v>0.02</v>
      </c>
      <c r="S36" s="2">
        <v>0.77</v>
      </c>
      <c r="U36" s="3" t="s">
        <v>409</v>
      </c>
      <c r="W36" s="2">
        <v>0.18</v>
      </c>
      <c r="Y36" s="2">
        <v>0.51</v>
      </c>
      <c r="AA36" s="2">
        <v>0.04</v>
      </c>
    </row>
    <row r="37" spans="1:28" x14ac:dyDescent="0.25">
      <c r="A37" s="1">
        <v>3</v>
      </c>
      <c r="B37" s="1" t="s">
        <v>645</v>
      </c>
      <c r="D37" s="1" t="s">
        <v>6</v>
      </c>
      <c r="E37" s="1">
        <v>2</v>
      </c>
      <c r="F37" s="1">
        <v>0</v>
      </c>
      <c r="G37" s="1">
        <v>0</v>
      </c>
      <c r="H37" s="1">
        <v>2.6</v>
      </c>
      <c r="I37" s="2">
        <v>0.86</v>
      </c>
      <c r="K37" s="2">
        <v>0.67</v>
      </c>
      <c r="L37" s="2">
        <v>0.73</v>
      </c>
      <c r="N37" s="3" t="s">
        <v>1011</v>
      </c>
      <c r="O37" s="2">
        <v>0.62</v>
      </c>
      <c r="Q37" s="2">
        <v>0.02</v>
      </c>
      <c r="S37" s="2">
        <v>0.78</v>
      </c>
      <c r="U37" s="3" t="s">
        <v>625</v>
      </c>
      <c r="W37" s="2">
        <v>0.22</v>
      </c>
      <c r="Y37" s="2">
        <v>0.82</v>
      </c>
      <c r="AA37" s="2">
        <v>0.39</v>
      </c>
    </row>
    <row r="38" spans="1:28" x14ac:dyDescent="0.25">
      <c r="A38" s="1">
        <v>3</v>
      </c>
      <c r="B38" s="1" t="s">
        <v>646</v>
      </c>
      <c r="D38" s="1" t="s">
        <v>94</v>
      </c>
      <c r="E38" s="1">
        <v>2</v>
      </c>
      <c r="F38" s="1">
        <v>0</v>
      </c>
      <c r="G38" s="1">
        <v>0</v>
      </c>
      <c r="H38" s="1">
        <v>2.7</v>
      </c>
      <c r="I38" s="2">
        <v>0.78</v>
      </c>
      <c r="K38" s="2">
        <v>0.61</v>
      </c>
      <c r="L38" s="2">
        <v>0.61</v>
      </c>
      <c r="N38" s="3" t="s">
        <v>58</v>
      </c>
      <c r="O38" s="2">
        <v>0.59</v>
      </c>
      <c r="Q38" s="2">
        <v>0</v>
      </c>
      <c r="S38" s="2">
        <v>0.89</v>
      </c>
      <c r="U38" s="3" t="s">
        <v>1055</v>
      </c>
      <c r="W38" s="2">
        <v>0.23</v>
      </c>
      <c r="Y38" s="2">
        <v>0.69</v>
      </c>
      <c r="AA38" s="2">
        <v>0.28000000000000003</v>
      </c>
    </row>
    <row r="39" spans="1:28" x14ac:dyDescent="0.25">
      <c r="A39" s="1">
        <v>3</v>
      </c>
      <c r="B39" s="1" t="s">
        <v>647</v>
      </c>
      <c r="D39" s="1" t="s">
        <v>9</v>
      </c>
      <c r="E39" s="1">
        <v>2</v>
      </c>
      <c r="F39" s="1">
        <v>0</v>
      </c>
      <c r="G39" s="1">
        <v>0</v>
      </c>
      <c r="H39" s="1">
        <v>1.9</v>
      </c>
      <c r="I39" s="2">
        <v>0.8</v>
      </c>
      <c r="K39" s="2">
        <v>0.57999999999999996</v>
      </c>
      <c r="L39" s="2">
        <v>0.64</v>
      </c>
      <c r="N39" s="3" t="s">
        <v>1011</v>
      </c>
      <c r="O39" s="2">
        <v>0.91</v>
      </c>
      <c r="Q39" s="2">
        <v>0</v>
      </c>
      <c r="S39" s="2">
        <v>0.43</v>
      </c>
      <c r="U39" s="3" t="s">
        <v>1056</v>
      </c>
      <c r="W39" s="2">
        <v>0.24</v>
      </c>
      <c r="Y39" s="2">
        <v>0.69</v>
      </c>
      <c r="AA39" s="2">
        <v>0.24</v>
      </c>
    </row>
    <row r="40" spans="1:28" x14ac:dyDescent="0.25">
      <c r="A40" s="1">
        <v>3</v>
      </c>
      <c r="B40" s="1" t="s">
        <v>649</v>
      </c>
      <c r="D40" s="1" t="s">
        <v>102</v>
      </c>
      <c r="E40" s="1">
        <v>2</v>
      </c>
      <c r="F40" s="1">
        <v>0</v>
      </c>
      <c r="G40" s="1">
        <v>0</v>
      </c>
      <c r="H40" s="1">
        <v>2.2000000000000002</v>
      </c>
      <c r="I40" s="2">
        <v>0.79</v>
      </c>
      <c r="K40" s="2">
        <v>0.55000000000000004</v>
      </c>
      <c r="L40" s="2">
        <v>0.56999999999999995</v>
      </c>
      <c r="N40" s="3" t="s">
        <v>992</v>
      </c>
      <c r="O40" s="2">
        <v>0.77</v>
      </c>
      <c r="Q40" s="2">
        <v>0</v>
      </c>
      <c r="S40" s="2">
        <v>0.83</v>
      </c>
      <c r="U40" s="3" t="s">
        <v>318</v>
      </c>
      <c r="W40" s="2">
        <v>0.3</v>
      </c>
      <c r="Y40" s="2">
        <v>0.66</v>
      </c>
      <c r="AA40" s="2">
        <v>0.37</v>
      </c>
    </row>
    <row r="41" spans="1:28" x14ac:dyDescent="0.25">
      <c r="A41" s="1">
        <v>3</v>
      </c>
      <c r="B41" s="1" t="s">
        <v>651</v>
      </c>
      <c r="D41" s="1" t="s">
        <v>26</v>
      </c>
      <c r="E41" s="1">
        <v>2</v>
      </c>
      <c r="F41" s="1">
        <v>0</v>
      </c>
      <c r="G41" s="1">
        <v>0</v>
      </c>
      <c r="H41" s="1">
        <v>2.5</v>
      </c>
      <c r="I41" s="2">
        <v>0.88</v>
      </c>
      <c r="K41" s="2">
        <v>0.6</v>
      </c>
      <c r="L41" s="2">
        <v>0.77</v>
      </c>
      <c r="N41" s="3" t="s">
        <v>1054</v>
      </c>
      <c r="O41" s="2">
        <v>0.4</v>
      </c>
      <c r="Q41" s="2">
        <v>0</v>
      </c>
      <c r="S41" s="2">
        <v>0.78</v>
      </c>
      <c r="U41" s="3" t="s">
        <v>815</v>
      </c>
      <c r="W41" s="2">
        <v>0.24</v>
      </c>
      <c r="Y41" s="2">
        <v>0.6</v>
      </c>
      <c r="AA41" s="2">
        <v>0.25</v>
      </c>
    </row>
    <row r="42" spans="1:28" x14ac:dyDescent="0.25">
      <c r="A42" s="1">
        <v>3</v>
      </c>
      <c r="B42" s="1" t="s">
        <v>652</v>
      </c>
      <c r="D42" s="1" t="s">
        <v>326</v>
      </c>
      <c r="E42" s="1">
        <v>2</v>
      </c>
      <c r="F42" s="1">
        <v>0</v>
      </c>
      <c r="G42" s="1">
        <v>0</v>
      </c>
      <c r="H42" s="1">
        <v>2.2000000000000002</v>
      </c>
      <c r="I42" s="2">
        <v>0.84</v>
      </c>
      <c r="K42" s="2">
        <v>0.59</v>
      </c>
      <c r="L42" s="2">
        <v>0.77</v>
      </c>
      <c r="N42" s="3" t="s">
        <v>1025</v>
      </c>
      <c r="O42" s="2">
        <v>0.49</v>
      </c>
      <c r="Q42" s="2">
        <v>0.04</v>
      </c>
      <c r="S42" s="2">
        <v>0.89</v>
      </c>
      <c r="U42" s="3" t="s">
        <v>815</v>
      </c>
      <c r="W42" s="2">
        <v>0.18</v>
      </c>
      <c r="Y42" s="2">
        <v>0.66</v>
      </c>
      <c r="AA42" s="2">
        <v>0.28999999999999998</v>
      </c>
    </row>
    <row r="43" spans="1:28" x14ac:dyDescent="0.25">
      <c r="A43" s="1">
        <v>3</v>
      </c>
      <c r="B43" s="1" t="s">
        <v>653</v>
      </c>
      <c r="C43" s="1">
        <v>1</v>
      </c>
      <c r="D43" s="1" t="s">
        <v>190</v>
      </c>
      <c r="E43" s="1">
        <v>2</v>
      </c>
      <c r="F43" s="1">
        <v>0</v>
      </c>
      <c r="G43" s="1">
        <v>0</v>
      </c>
      <c r="H43" s="1">
        <v>3.4</v>
      </c>
      <c r="I43" s="1" t="s">
        <v>176</v>
      </c>
      <c r="K43" s="2" t="s">
        <v>176</v>
      </c>
      <c r="L43" s="2">
        <v>0.65</v>
      </c>
      <c r="M43" s="1">
        <v>6</v>
      </c>
      <c r="N43" s="3" t="s">
        <v>176</v>
      </c>
      <c r="O43" s="1" t="s">
        <v>176</v>
      </c>
      <c r="Q43" s="1" t="s">
        <v>176</v>
      </c>
      <c r="S43" s="1" t="s">
        <v>176</v>
      </c>
      <c r="U43" s="3" t="s">
        <v>96</v>
      </c>
      <c r="V43" s="1">
        <v>3</v>
      </c>
      <c r="W43" s="1" t="s">
        <v>176</v>
      </c>
      <c r="Y43" s="2">
        <v>0.67</v>
      </c>
      <c r="AA43" s="1" t="s">
        <v>176</v>
      </c>
    </row>
    <row r="44" spans="1:28" x14ac:dyDescent="0.25">
      <c r="A44" s="1">
        <v>3</v>
      </c>
      <c r="B44" s="1" t="s">
        <v>653</v>
      </c>
      <c r="C44" s="1">
        <v>1</v>
      </c>
      <c r="D44" s="1" t="s">
        <v>331</v>
      </c>
      <c r="E44" s="1">
        <v>2</v>
      </c>
      <c r="F44" s="1">
        <v>0</v>
      </c>
      <c r="G44" s="1">
        <v>0</v>
      </c>
      <c r="H44" s="1">
        <v>3.2</v>
      </c>
      <c r="I44" s="2">
        <v>0.82</v>
      </c>
      <c r="J44" s="1">
        <v>8</v>
      </c>
      <c r="K44" s="2" t="s">
        <v>176</v>
      </c>
      <c r="L44" s="2">
        <v>0.6</v>
      </c>
      <c r="M44" s="1">
        <v>6</v>
      </c>
      <c r="N44" s="3" t="s">
        <v>176</v>
      </c>
      <c r="O44" s="1" t="s">
        <v>176</v>
      </c>
      <c r="Q44" s="1" t="s">
        <v>176</v>
      </c>
      <c r="S44" s="1" t="s">
        <v>176</v>
      </c>
      <c r="U44" s="3" t="s">
        <v>176</v>
      </c>
      <c r="V44" s="1">
        <v>2</v>
      </c>
      <c r="W44" s="1" t="s">
        <v>176</v>
      </c>
      <c r="Y44" s="2">
        <v>0.82</v>
      </c>
      <c r="AA44" s="1" t="s">
        <v>176</v>
      </c>
    </row>
    <row r="45" spans="1:28" x14ac:dyDescent="0.25">
      <c r="A45" s="1">
        <v>3</v>
      </c>
      <c r="B45" s="1" t="s">
        <v>655</v>
      </c>
      <c r="D45" s="1" t="s">
        <v>9</v>
      </c>
      <c r="E45" s="1">
        <v>2</v>
      </c>
      <c r="F45" s="1">
        <v>0</v>
      </c>
      <c r="G45" s="1">
        <v>0</v>
      </c>
      <c r="H45" s="1">
        <v>1.9</v>
      </c>
      <c r="I45" s="2">
        <v>0.85</v>
      </c>
      <c r="K45" s="2">
        <v>0.57999999999999996</v>
      </c>
      <c r="L45" s="2">
        <v>0.66</v>
      </c>
      <c r="N45" s="3" t="s">
        <v>984</v>
      </c>
      <c r="O45" s="2">
        <v>0.51</v>
      </c>
      <c r="Q45" s="2">
        <v>0</v>
      </c>
      <c r="S45" s="2">
        <v>0.77</v>
      </c>
      <c r="U45" s="3" t="s">
        <v>801</v>
      </c>
      <c r="W45" s="2">
        <v>0.28000000000000003</v>
      </c>
      <c r="Y45" s="2">
        <v>0.76</v>
      </c>
      <c r="AA45" s="2">
        <v>0.24</v>
      </c>
    </row>
    <row r="46" spans="1:28" x14ac:dyDescent="0.25">
      <c r="A46" s="1">
        <v>3</v>
      </c>
      <c r="B46" s="1" t="s">
        <v>656</v>
      </c>
      <c r="D46" s="1" t="s">
        <v>9</v>
      </c>
      <c r="E46" s="1">
        <v>2</v>
      </c>
      <c r="F46" s="1">
        <v>0</v>
      </c>
      <c r="G46" s="1">
        <v>0</v>
      </c>
      <c r="H46" s="1">
        <v>2.6</v>
      </c>
      <c r="I46" s="2">
        <v>0.89</v>
      </c>
      <c r="K46" s="2">
        <v>0.65</v>
      </c>
      <c r="L46" s="2">
        <v>0.76</v>
      </c>
      <c r="N46" s="3" t="s">
        <v>1005</v>
      </c>
      <c r="O46" s="2">
        <v>0.47</v>
      </c>
      <c r="Q46" s="4">
        <v>4.0000000000000001E-3</v>
      </c>
      <c r="S46" s="2">
        <v>0.85</v>
      </c>
      <c r="U46" s="3" t="s">
        <v>983</v>
      </c>
      <c r="V46" s="1">
        <v>2</v>
      </c>
      <c r="W46" s="2">
        <v>0.34</v>
      </c>
      <c r="Y46" s="2">
        <v>0.7</v>
      </c>
      <c r="AA46" s="2">
        <v>0.28999999999999998</v>
      </c>
    </row>
    <row r="47" spans="1:28" x14ac:dyDescent="0.25">
      <c r="A47" s="1">
        <v>3</v>
      </c>
      <c r="B47" s="1" t="s">
        <v>657</v>
      </c>
      <c r="E47" s="1">
        <v>2</v>
      </c>
      <c r="F47" s="1">
        <v>0</v>
      </c>
      <c r="G47" s="1">
        <v>0</v>
      </c>
      <c r="H47" s="1">
        <v>2.4</v>
      </c>
      <c r="I47" s="2">
        <v>0.79</v>
      </c>
      <c r="K47" s="2">
        <v>0.73</v>
      </c>
      <c r="L47" s="2">
        <v>0.75</v>
      </c>
      <c r="N47" s="3" t="s">
        <v>992</v>
      </c>
      <c r="O47" s="2">
        <v>0.56000000000000005</v>
      </c>
      <c r="Q47" s="4">
        <v>4.0000000000000001E-3</v>
      </c>
      <c r="S47" s="2">
        <v>0.81</v>
      </c>
      <c r="U47" s="3" t="s">
        <v>540</v>
      </c>
      <c r="W47" s="2">
        <v>0.33</v>
      </c>
      <c r="Y47" s="2">
        <v>0.87</v>
      </c>
      <c r="AA47" s="2">
        <v>0.21</v>
      </c>
    </row>
    <row r="48" spans="1:28" x14ac:dyDescent="0.25">
      <c r="A48" s="1">
        <v>3</v>
      </c>
      <c r="B48" s="1" t="s">
        <v>660</v>
      </c>
      <c r="E48" s="1">
        <v>1</v>
      </c>
      <c r="F48" s="1">
        <v>0</v>
      </c>
      <c r="G48" s="1">
        <v>0</v>
      </c>
      <c r="H48" s="1">
        <v>2.5</v>
      </c>
      <c r="I48" s="2">
        <v>0.83</v>
      </c>
      <c r="K48" s="2">
        <v>0.56999999999999995</v>
      </c>
      <c r="L48" s="2">
        <v>0.56999999999999995</v>
      </c>
      <c r="N48" s="3" t="s">
        <v>58</v>
      </c>
      <c r="O48" s="2">
        <v>0.7</v>
      </c>
      <c r="Q48" s="2">
        <v>0.06</v>
      </c>
      <c r="S48" s="2">
        <v>0.9</v>
      </c>
      <c r="U48" s="3" t="s">
        <v>163</v>
      </c>
      <c r="W48" s="2">
        <v>0.35</v>
      </c>
      <c r="Y48" s="2">
        <v>0.78</v>
      </c>
      <c r="AA48" s="2">
        <v>0.13</v>
      </c>
    </row>
    <row r="49" spans="1:28" x14ac:dyDescent="0.25">
      <c r="A49" s="1">
        <v>3</v>
      </c>
      <c r="B49" s="1" t="s">
        <v>661</v>
      </c>
      <c r="E49" s="1">
        <v>1</v>
      </c>
      <c r="F49" s="1">
        <v>0</v>
      </c>
      <c r="G49" s="1">
        <v>0</v>
      </c>
      <c r="H49" s="1">
        <v>2.7</v>
      </c>
      <c r="I49" s="2">
        <v>0.79</v>
      </c>
      <c r="K49" s="2">
        <v>0.56000000000000005</v>
      </c>
      <c r="L49" s="2">
        <v>0.52</v>
      </c>
      <c r="N49" s="3" t="s">
        <v>1018</v>
      </c>
      <c r="O49" s="2">
        <v>0.51</v>
      </c>
      <c r="Q49" s="2">
        <v>0.01</v>
      </c>
      <c r="S49" s="2">
        <v>0.81</v>
      </c>
      <c r="U49" s="3" t="s">
        <v>937</v>
      </c>
      <c r="W49" s="2">
        <v>0.21</v>
      </c>
      <c r="Y49" s="2">
        <v>0.73</v>
      </c>
      <c r="AA49" s="2">
        <v>0.13</v>
      </c>
    </row>
    <row r="50" spans="1:28" x14ac:dyDescent="0.25">
      <c r="A50" s="1">
        <v>3</v>
      </c>
      <c r="B50" s="1" t="s">
        <v>663</v>
      </c>
      <c r="D50" s="1" t="s">
        <v>159</v>
      </c>
      <c r="E50" s="1">
        <v>2</v>
      </c>
      <c r="F50" s="1">
        <v>0</v>
      </c>
      <c r="G50" s="1">
        <v>0</v>
      </c>
      <c r="H50" s="1">
        <v>2.4</v>
      </c>
      <c r="I50" s="2">
        <v>0.71</v>
      </c>
      <c r="K50" s="2">
        <v>0.64</v>
      </c>
      <c r="L50" s="2">
        <v>0.47</v>
      </c>
      <c r="N50" s="3" t="s">
        <v>1052</v>
      </c>
      <c r="O50" s="2">
        <v>0.89</v>
      </c>
      <c r="Q50" s="2">
        <v>0</v>
      </c>
      <c r="S50" s="2">
        <v>0.84</v>
      </c>
      <c r="U50" s="3" t="s">
        <v>293</v>
      </c>
      <c r="W50" s="2">
        <v>0.34</v>
      </c>
      <c r="Y50" s="2">
        <v>0.55000000000000004</v>
      </c>
      <c r="AA50" s="2">
        <v>0.31</v>
      </c>
    </row>
    <row r="51" spans="1:28" x14ac:dyDescent="0.25">
      <c r="A51" s="1">
        <v>3</v>
      </c>
      <c r="B51" s="1" t="s">
        <v>596</v>
      </c>
      <c r="D51" s="1" t="s">
        <v>329</v>
      </c>
      <c r="E51" s="1">
        <v>2</v>
      </c>
      <c r="F51" s="1">
        <v>0</v>
      </c>
      <c r="G51" s="1">
        <v>0</v>
      </c>
      <c r="H51" s="1">
        <v>2.4</v>
      </c>
      <c r="I51" s="2">
        <v>0.76</v>
      </c>
      <c r="K51" s="2" t="s">
        <v>176</v>
      </c>
      <c r="L51" s="2">
        <v>0.53</v>
      </c>
      <c r="N51" s="3" t="s">
        <v>176</v>
      </c>
      <c r="O51" s="2">
        <v>0.66</v>
      </c>
      <c r="Q51" s="2">
        <v>0</v>
      </c>
      <c r="S51" s="2">
        <v>0.86</v>
      </c>
      <c r="U51" s="3" t="s">
        <v>181</v>
      </c>
      <c r="W51" s="2">
        <v>0.18</v>
      </c>
      <c r="Y51" s="2">
        <v>0.7</v>
      </c>
      <c r="AA51" s="2">
        <v>0.37</v>
      </c>
    </row>
    <row r="52" spans="1:28" x14ac:dyDescent="0.25">
      <c r="A52" s="1">
        <v>3</v>
      </c>
      <c r="B52" s="1" t="s">
        <v>596</v>
      </c>
      <c r="D52" s="1" t="s">
        <v>9</v>
      </c>
      <c r="E52" s="1">
        <v>2</v>
      </c>
      <c r="F52" s="1">
        <v>0</v>
      </c>
      <c r="G52" s="1">
        <v>0</v>
      </c>
      <c r="H52" s="1">
        <v>2.5</v>
      </c>
      <c r="I52" s="2">
        <v>0.86</v>
      </c>
      <c r="K52" s="2">
        <v>0.59</v>
      </c>
      <c r="L52" s="2">
        <v>0.76</v>
      </c>
      <c r="N52" s="3" t="s">
        <v>1054</v>
      </c>
      <c r="O52" s="2">
        <v>0.65</v>
      </c>
      <c r="Q52" s="2">
        <v>0.01</v>
      </c>
      <c r="S52" s="2">
        <v>0.88</v>
      </c>
      <c r="U52" s="3" t="s">
        <v>811</v>
      </c>
      <c r="W52" s="2">
        <v>0.27</v>
      </c>
      <c r="Y52" s="2">
        <v>0.75</v>
      </c>
      <c r="AA52" s="2">
        <v>0.34</v>
      </c>
    </row>
    <row r="53" spans="1:28" x14ac:dyDescent="0.25">
      <c r="A53" s="1">
        <v>3</v>
      </c>
      <c r="B53" s="1" t="s">
        <v>666</v>
      </c>
      <c r="D53" s="1" t="s">
        <v>18</v>
      </c>
      <c r="E53" s="1">
        <v>2</v>
      </c>
      <c r="F53" s="1">
        <v>0</v>
      </c>
      <c r="G53" s="1">
        <v>0</v>
      </c>
      <c r="H53" s="1">
        <v>2.8</v>
      </c>
      <c r="I53" s="2">
        <v>0.77</v>
      </c>
      <c r="K53" s="2">
        <v>0.61</v>
      </c>
      <c r="L53" s="2">
        <v>0.55000000000000004</v>
      </c>
      <c r="N53" s="3" t="s">
        <v>990</v>
      </c>
      <c r="O53" s="2">
        <v>0.56000000000000005</v>
      </c>
      <c r="Q53" s="2">
        <v>0.03</v>
      </c>
      <c r="S53" s="2">
        <v>0.86</v>
      </c>
      <c r="U53" s="3" t="s">
        <v>307</v>
      </c>
      <c r="W53" s="2">
        <v>0.2</v>
      </c>
      <c r="Y53" s="2">
        <v>0.78</v>
      </c>
      <c r="AA53" s="2">
        <v>0.23</v>
      </c>
    </row>
    <row r="54" spans="1:28" x14ac:dyDescent="0.25">
      <c r="A54" s="1">
        <v>3</v>
      </c>
      <c r="B54" s="1" t="s">
        <v>667</v>
      </c>
      <c r="D54" s="1" t="s">
        <v>329</v>
      </c>
      <c r="E54" s="1">
        <v>2</v>
      </c>
      <c r="F54" s="1">
        <v>0</v>
      </c>
      <c r="G54" s="1">
        <v>0</v>
      </c>
      <c r="H54" s="1">
        <v>2.4</v>
      </c>
      <c r="I54" s="2">
        <v>0.87</v>
      </c>
      <c r="K54" s="2">
        <v>0.67</v>
      </c>
      <c r="L54" s="2">
        <v>0.62</v>
      </c>
      <c r="N54" s="3" t="s">
        <v>995</v>
      </c>
      <c r="O54" s="2">
        <v>0.69</v>
      </c>
      <c r="Q54" s="2">
        <v>0.01</v>
      </c>
      <c r="S54" s="2">
        <v>0.75</v>
      </c>
      <c r="U54" s="3" t="s">
        <v>181</v>
      </c>
      <c r="W54" s="2">
        <v>0.32</v>
      </c>
      <c r="Y54" s="2">
        <v>0.73</v>
      </c>
      <c r="AA54" s="2">
        <v>0.24</v>
      </c>
    </row>
    <row r="55" spans="1:28" x14ac:dyDescent="0.25">
      <c r="A55" s="1">
        <v>3</v>
      </c>
      <c r="B55" s="1" t="s">
        <v>600</v>
      </c>
      <c r="D55" s="1" t="s">
        <v>50</v>
      </c>
      <c r="E55" s="1">
        <v>2</v>
      </c>
      <c r="F55" s="1">
        <v>0</v>
      </c>
      <c r="G55" s="1">
        <v>0</v>
      </c>
      <c r="H55" s="1">
        <v>2.7</v>
      </c>
      <c r="I55" s="2">
        <v>0.75</v>
      </c>
      <c r="K55" s="2">
        <v>0.67</v>
      </c>
      <c r="L55" s="2">
        <v>0.65</v>
      </c>
      <c r="N55" s="3" t="s">
        <v>977</v>
      </c>
      <c r="O55" s="2">
        <v>0.59</v>
      </c>
      <c r="Q55" s="2">
        <v>0.01</v>
      </c>
      <c r="S55" s="2">
        <v>0.89</v>
      </c>
      <c r="U55" s="3" t="s">
        <v>285</v>
      </c>
      <c r="W55" s="2">
        <v>0.28000000000000003</v>
      </c>
      <c r="Y55" s="2">
        <v>0.81</v>
      </c>
      <c r="AA55" s="2">
        <v>0.24</v>
      </c>
    </row>
    <row r="56" spans="1:28" x14ac:dyDescent="0.25">
      <c r="A56" s="1">
        <v>4</v>
      </c>
      <c r="B56" s="1" t="s">
        <v>668</v>
      </c>
      <c r="D56" s="1" t="s">
        <v>162</v>
      </c>
      <c r="E56" s="1">
        <v>2</v>
      </c>
      <c r="F56" s="1">
        <v>0</v>
      </c>
      <c r="G56" s="1">
        <v>0</v>
      </c>
      <c r="H56" s="1">
        <v>2.2999999999999998</v>
      </c>
      <c r="I56" s="2">
        <v>0.66</v>
      </c>
      <c r="K56" s="2">
        <v>0.52</v>
      </c>
      <c r="L56" s="2">
        <v>0.47</v>
      </c>
      <c r="N56" s="3" t="s">
        <v>995</v>
      </c>
      <c r="O56" s="2">
        <v>0.77</v>
      </c>
      <c r="Q56" s="4">
        <v>3.0000000000000001E-3</v>
      </c>
      <c r="S56" s="2">
        <v>0.8</v>
      </c>
      <c r="U56" s="3" t="s">
        <v>273</v>
      </c>
      <c r="V56" s="1">
        <v>3</v>
      </c>
      <c r="W56" s="2">
        <v>0.13</v>
      </c>
      <c r="Y56" s="2">
        <v>0.84</v>
      </c>
      <c r="AA56" s="2">
        <v>0.18</v>
      </c>
    </row>
    <row r="57" spans="1:28" x14ac:dyDescent="0.25">
      <c r="A57" s="1">
        <v>4</v>
      </c>
      <c r="B57" s="1" t="s">
        <v>670</v>
      </c>
      <c r="C57" s="1">
        <v>1</v>
      </c>
      <c r="E57" s="1">
        <v>2</v>
      </c>
      <c r="F57" s="1">
        <v>0</v>
      </c>
      <c r="G57" s="1">
        <v>0</v>
      </c>
      <c r="H57" s="1">
        <v>1.5</v>
      </c>
      <c r="I57" s="1" t="s">
        <v>176</v>
      </c>
      <c r="K57" s="2" t="s">
        <v>176</v>
      </c>
      <c r="L57" s="2">
        <v>0.34</v>
      </c>
      <c r="M57" s="1">
        <v>6</v>
      </c>
      <c r="N57" s="3" t="s">
        <v>176</v>
      </c>
      <c r="O57" s="1" t="s">
        <v>176</v>
      </c>
      <c r="Q57" s="1" t="s">
        <v>176</v>
      </c>
      <c r="S57" s="1" t="s">
        <v>176</v>
      </c>
      <c r="U57" s="3" t="s">
        <v>176</v>
      </c>
      <c r="V57" s="1">
        <v>2</v>
      </c>
      <c r="W57" s="1" t="s">
        <v>176</v>
      </c>
      <c r="Y57" s="1" t="s">
        <v>176</v>
      </c>
      <c r="AA57" s="1" t="s">
        <v>176</v>
      </c>
    </row>
    <row r="58" spans="1:28" x14ac:dyDescent="0.25">
      <c r="A58" s="1">
        <v>4</v>
      </c>
      <c r="B58" s="1" t="s">
        <v>1057</v>
      </c>
      <c r="C58" s="1">
        <v>1</v>
      </c>
      <c r="D58" s="1" t="s">
        <v>99</v>
      </c>
      <c r="E58" s="1">
        <v>2</v>
      </c>
      <c r="F58" s="1">
        <v>0</v>
      </c>
      <c r="G58" s="1">
        <v>0</v>
      </c>
      <c r="H58" s="1">
        <v>1.5</v>
      </c>
      <c r="I58" s="2">
        <v>0.63</v>
      </c>
      <c r="J58" s="1">
        <v>8</v>
      </c>
      <c r="K58" s="2">
        <v>0.39</v>
      </c>
      <c r="L58" s="2">
        <v>0.37</v>
      </c>
      <c r="M58" s="1">
        <v>6</v>
      </c>
      <c r="N58" s="3" t="s">
        <v>977</v>
      </c>
      <c r="O58" s="1" t="s">
        <v>176</v>
      </c>
      <c r="Q58" s="1" t="s">
        <v>176</v>
      </c>
      <c r="S58" s="1" t="s">
        <v>176</v>
      </c>
      <c r="U58" s="3" t="s">
        <v>1058</v>
      </c>
      <c r="V58" s="1">
        <v>3</v>
      </c>
      <c r="W58" s="2">
        <v>0.08</v>
      </c>
      <c r="X58" s="1">
        <v>4</v>
      </c>
      <c r="Y58" s="2">
        <v>0.72</v>
      </c>
      <c r="AA58" s="2">
        <v>0.09</v>
      </c>
      <c r="AB58" s="1">
        <v>4</v>
      </c>
    </row>
    <row r="59" spans="1:28" x14ac:dyDescent="0.25">
      <c r="A59" s="1">
        <v>4</v>
      </c>
      <c r="B59" s="1" t="s">
        <v>671</v>
      </c>
      <c r="C59" s="1">
        <v>1</v>
      </c>
      <c r="D59" s="1" t="s">
        <v>102</v>
      </c>
      <c r="E59" s="1">
        <v>2</v>
      </c>
      <c r="F59" s="1">
        <v>0</v>
      </c>
      <c r="G59" s="1">
        <v>0</v>
      </c>
      <c r="H59" s="1">
        <v>1.5</v>
      </c>
      <c r="I59" s="1" t="s">
        <v>176</v>
      </c>
      <c r="K59" s="2">
        <v>0.46</v>
      </c>
      <c r="L59" s="2">
        <v>0.69</v>
      </c>
      <c r="M59" s="1">
        <v>6</v>
      </c>
      <c r="N59" s="3" t="s">
        <v>1059</v>
      </c>
      <c r="O59" s="1" t="s">
        <v>176</v>
      </c>
      <c r="Q59" s="1" t="s">
        <v>176</v>
      </c>
      <c r="S59" s="1" t="s">
        <v>176</v>
      </c>
      <c r="U59" s="3" t="s">
        <v>176</v>
      </c>
      <c r="V59" s="1">
        <v>2</v>
      </c>
      <c r="W59" s="1" t="s">
        <v>176</v>
      </c>
      <c r="Y59" s="1" t="s">
        <v>176</v>
      </c>
      <c r="AA59" s="1" t="s">
        <v>176</v>
      </c>
    </row>
    <row r="60" spans="1:28" x14ac:dyDescent="0.25">
      <c r="A60" s="1">
        <v>4</v>
      </c>
      <c r="B60" s="1" t="s">
        <v>673</v>
      </c>
      <c r="D60" s="1" t="s">
        <v>102</v>
      </c>
      <c r="E60" s="1">
        <v>2</v>
      </c>
      <c r="F60" s="1">
        <v>0</v>
      </c>
      <c r="G60" s="1">
        <v>0</v>
      </c>
      <c r="H60" s="1">
        <v>1.8</v>
      </c>
      <c r="I60" s="2">
        <v>0.68</v>
      </c>
      <c r="K60" s="2" t="s">
        <v>176</v>
      </c>
      <c r="L60" s="2">
        <v>0.37</v>
      </c>
      <c r="N60" s="3" t="s">
        <v>176</v>
      </c>
      <c r="O60" s="2">
        <v>0.75</v>
      </c>
      <c r="Q60" s="2">
        <v>0.01</v>
      </c>
      <c r="S60" s="2">
        <v>0.98</v>
      </c>
      <c r="U60" s="3" t="s">
        <v>1060</v>
      </c>
      <c r="V60" s="1">
        <v>3</v>
      </c>
      <c r="W60" s="2">
        <v>0.09</v>
      </c>
      <c r="Y60" s="2">
        <v>0.68</v>
      </c>
      <c r="AA60" s="2">
        <v>0.25</v>
      </c>
    </row>
    <row r="61" spans="1:28" x14ac:dyDescent="0.25">
      <c r="A61" s="1">
        <v>4</v>
      </c>
      <c r="B61" s="1" t="s">
        <v>607</v>
      </c>
      <c r="D61" s="1" t="s">
        <v>279</v>
      </c>
      <c r="E61" s="1">
        <v>2</v>
      </c>
      <c r="F61" s="1">
        <v>0</v>
      </c>
      <c r="G61" s="1">
        <v>0</v>
      </c>
      <c r="H61" s="1">
        <v>2</v>
      </c>
      <c r="I61" s="2">
        <v>0.81</v>
      </c>
      <c r="K61" s="2">
        <v>0.56999999999999995</v>
      </c>
      <c r="L61" s="2">
        <v>0.67</v>
      </c>
      <c r="N61" s="3" t="s">
        <v>982</v>
      </c>
      <c r="O61" s="2">
        <v>0.69</v>
      </c>
      <c r="Q61" s="2">
        <v>0.03</v>
      </c>
      <c r="S61" s="2">
        <v>0.93</v>
      </c>
      <c r="U61" s="3" t="s">
        <v>1061</v>
      </c>
      <c r="W61" s="2">
        <v>0.13</v>
      </c>
      <c r="Y61" s="2">
        <v>0.73</v>
      </c>
      <c r="AA61" s="2">
        <v>0.27</v>
      </c>
    </row>
    <row r="62" spans="1:28" x14ac:dyDescent="0.25">
      <c r="A62" s="1">
        <v>4</v>
      </c>
      <c r="B62" s="1" t="s">
        <v>675</v>
      </c>
      <c r="D62" s="1" t="s">
        <v>15</v>
      </c>
      <c r="E62" s="1">
        <v>2</v>
      </c>
      <c r="F62" s="1">
        <v>0</v>
      </c>
      <c r="G62" s="1">
        <v>0</v>
      </c>
      <c r="H62" s="1">
        <v>1.8</v>
      </c>
      <c r="I62" s="2">
        <v>0.78</v>
      </c>
      <c r="J62" s="1">
        <v>8</v>
      </c>
      <c r="K62" s="2">
        <v>0.37</v>
      </c>
      <c r="L62" s="2">
        <v>0.2</v>
      </c>
      <c r="M62" s="1">
        <v>6</v>
      </c>
      <c r="N62" s="3" t="s">
        <v>1052</v>
      </c>
      <c r="O62" s="1" t="s">
        <v>176</v>
      </c>
      <c r="Q62" s="1" t="s">
        <v>176</v>
      </c>
      <c r="S62" s="1" t="s">
        <v>176</v>
      </c>
      <c r="U62" s="3" t="s">
        <v>176</v>
      </c>
      <c r="W62" s="1" t="s">
        <v>176</v>
      </c>
      <c r="Y62" s="2">
        <v>0.56000000000000005</v>
      </c>
      <c r="AA62" s="2">
        <v>0.22</v>
      </c>
    </row>
    <row r="63" spans="1:28" x14ac:dyDescent="0.25">
      <c r="A63" s="1">
        <v>4</v>
      </c>
      <c r="B63" s="1" t="s">
        <v>677</v>
      </c>
      <c r="D63" s="1" t="s">
        <v>169</v>
      </c>
      <c r="E63" s="1">
        <v>2</v>
      </c>
      <c r="F63" s="1">
        <v>0</v>
      </c>
      <c r="G63" s="1">
        <v>0</v>
      </c>
      <c r="H63" s="1">
        <v>1.8</v>
      </c>
      <c r="I63" s="2">
        <v>0.65</v>
      </c>
      <c r="J63" s="1">
        <v>8</v>
      </c>
      <c r="K63" s="2">
        <v>0.5</v>
      </c>
      <c r="L63" s="2">
        <v>0.39</v>
      </c>
      <c r="M63" s="1">
        <v>6</v>
      </c>
      <c r="N63" s="3" t="s">
        <v>1023</v>
      </c>
      <c r="O63" s="2">
        <v>0.7</v>
      </c>
      <c r="Q63" s="2">
        <v>0.02</v>
      </c>
      <c r="S63" s="2">
        <v>0.75</v>
      </c>
      <c r="U63" s="3" t="s">
        <v>756</v>
      </c>
      <c r="W63" s="2">
        <v>0.13</v>
      </c>
      <c r="Y63" s="2">
        <v>0.56000000000000005</v>
      </c>
      <c r="AA63" s="2">
        <v>0.34</v>
      </c>
    </row>
    <row r="64" spans="1:28" x14ac:dyDescent="0.25">
      <c r="A64" s="1">
        <v>4</v>
      </c>
      <c r="B64" s="1" t="s">
        <v>679</v>
      </c>
      <c r="D64" s="1" t="s">
        <v>94</v>
      </c>
      <c r="E64" s="1">
        <v>2</v>
      </c>
      <c r="F64" s="1">
        <v>0</v>
      </c>
      <c r="G64" s="1">
        <v>0</v>
      </c>
      <c r="H64" s="1">
        <v>2.1</v>
      </c>
      <c r="I64" s="2">
        <v>0.76</v>
      </c>
      <c r="K64" s="2">
        <v>0.53</v>
      </c>
      <c r="L64" s="2">
        <v>0.65</v>
      </c>
      <c r="N64" s="3" t="s">
        <v>1012</v>
      </c>
      <c r="O64" s="2">
        <v>0.56000000000000005</v>
      </c>
      <c r="Q64" s="2">
        <v>0.01</v>
      </c>
      <c r="S64" s="2">
        <v>0.9</v>
      </c>
      <c r="U64" s="3" t="s">
        <v>958</v>
      </c>
      <c r="W64" s="2">
        <v>0.18</v>
      </c>
      <c r="Y64" s="2">
        <v>0.86</v>
      </c>
      <c r="AA64" s="2">
        <v>0.22</v>
      </c>
    </row>
    <row r="65" spans="1:28" x14ac:dyDescent="0.25">
      <c r="A65" s="1">
        <v>4</v>
      </c>
      <c r="B65" s="1" t="s">
        <v>944</v>
      </c>
      <c r="E65" s="1">
        <v>1</v>
      </c>
      <c r="F65" s="1">
        <v>0</v>
      </c>
      <c r="G65" s="1">
        <v>0</v>
      </c>
      <c r="H65" s="1">
        <v>2.2999999999999998</v>
      </c>
      <c r="I65" s="2">
        <v>0.74</v>
      </c>
      <c r="K65" s="1" t="s">
        <v>176</v>
      </c>
      <c r="L65" s="2">
        <v>0.38</v>
      </c>
      <c r="N65" s="3" t="s">
        <v>176</v>
      </c>
      <c r="O65" s="2">
        <v>0.33</v>
      </c>
      <c r="Q65" s="2">
        <v>0.06</v>
      </c>
      <c r="S65" s="2">
        <v>0.71</v>
      </c>
      <c r="U65" s="3" t="s">
        <v>1062</v>
      </c>
      <c r="V65" s="1">
        <v>2</v>
      </c>
      <c r="W65" s="2">
        <v>0.1</v>
      </c>
      <c r="Y65" s="2">
        <v>0.62</v>
      </c>
      <c r="AA65" s="2">
        <v>0.03</v>
      </c>
    </row>
    <row r="66" spans="1:28" x14ac:dyDescent="0.25">
      <c r="A66" s="1">
        <v>4</v>
      </c>
      <c r="B66" s="1" t="s">
        <v>684</v>
      </c>
      <c r="C66" s="1">
        <v>1</v>
      </c>
      <c r="D66" s="1" t="s">
        <v>18</v>
      </c>
      <c r="E66" s="1">
        <v>2</v>
      </c>
      <c r="F66" s="1">
        <v>0</v>
      </c>
      <c r="G66" s="1">
        <v>0</v>
      </c>
      <c r="H66" s="1">
        <v>1.4</v>
      </c>
      <c r="I66" s="1" t="s">
        <v>176</v>
      </c>
      <c r="K66" s="2">
        <v>0.43</v>
      </c>
      <c r="L66" s="2">
        <v>0.41</v>
      </c>
      <c r="M66" s="1">
        <v>6</v>
      </c>
      <c r="N66" s="3" t="s">
        <v>977</v>
      </c>
      <c r="O66" s="1" t="s">
        <v>176</v>
      </c>
      <c r="Q66" s="1" t="s">
        <v>176</v>
      </c>
      <c r="S66" s="1" t="s">
        <v>176</v>
      </c>
      <c r="U66" s="3" t="s">
        <v>424</v>
      </c>
      <c r="V66" s="1">
        <v>3</v>
      </c>
      <c r="W66" s="1" t="s">
        <v>176</v>
      </c>
      <c r="Y66" s="2">
        <v>0.66</v>
      </c>
      <c r="AA66" s="1" t="s">
        <v>176</v>
      </c>
    </row>
    <row r="67" spans="1:28" x14ac:dyDescent="0.25">
      <c r="A67" s="1">
        <v>4</v>
      </c>
      <c r="B67" s="1" t="s">
        <v>686</v>
      </c>
      <c r="D67" s="1" t="s">
        <v>94</v>
      </c>
      <c r="E67" s="1">
        <v>1</v>
      </c>
      <c r="F67" s="1">
        <v>0</v>
      </c>
      <c r="G67" s="1">
        <v>0</v>
      </c>
      <c r="H67" s="1">
        <v>2</v>
      </c>
      <c r="I67" s="2">
        <v>0.76</v>
      </c>
      <c r="K67" s="2">
        <v>0.37</v>
      </c>
      <c r="L67" s="2">
        <v>0.42</v>
      </c>
      <c r="N67" s="3" t="s">
        <v>999</v>
      </c>
      <c r="O67" s="2">
        <v>0.35</v>
      </c>
      <c r="Q67" s="2">
        <v>0.05</v>
      </c>
      <c r="S67" s="2">
        <v>0.83</v>
      </c>
      <c r="U67" s="3" t="s">
        <v>928</v>
      </c>
      <c r="W67" s="2">
        <v>0.14000000000000001</v>
      </c>
      <c r="Y67" s="2">
        <v>0.6</v>
      </c>
      <c r="AA67" s="2">
        <v>0.13</v>
      </c>
    </row>
    <row r="68" spans="1:28" x14ac:dyDescent="0.25">
      <c r="A68" s="1">
        <v>4</v>
      </c>
      <c r="B68" s="1" t="s">
        <v>688</v>
      </c>
      <c r="D68" s="1" t="s">
        <v>21</v>
      </c>
      <c r="E68" s="1">
        <v>1</v>
      </c>
      <c r="F68" s="1">
        <v>0</v>
      </c>
      <c r="G68" s="1">
        <v>0</v>
      </c>
      <c r="H68" s="1">
        <v>1.9</v>
      </c>
      <c r="I68" s="2">
        <v>0.71</v>
      </c>
      <c r="K68" s="2">
        <v>0.38</v>
      </c>
      <c r="L68" s="2">
        <v>0.4</v>
      </c>
      <c r="N68" s="3" t="s">
        <v>992</v>
      </c>
      <c r="O68" s="2">
        <v>0.36</v>
      </c>
      <c r="Q68" s="2">
        <v>0.08</v>
      </c>
      <c r="S68" s="2">
        <v>0.79</v>
      </c>
      <c r="U68" s="3" t="s">
        <v>829</v>
      </c>
      <c r="W68" s="2">
        <v>0.09</v>
      </c>
      <c r="Y68" s="2">
        <v>0.73</v>
      </c>
      <c r="AA68" s="2">
        <v>0.11</v>
      </c>
    </row>
    <row r="69" spans="1:28" x14ac:dyDescent="0.25">
      <c r="A69" s="1">
        <v>4</v>
      </c>
      <c r="B69" s="1" t="s">
        <v>692</v>
      </c>
      <c r="D69" s="1" t="s">
        <v>94</v>
      </c>
      <c r="E69" s="1">
        <v>2</v>
      </c>
      <c r="F69" s="1">
        <v>0</v>
      </c>
      <c r="G69" s="1">
        <v>0</v>
      </c>
      <c r="H69" s="1">
        <v>2</v>
      </c>
      <c r="I69" s="2">
        <v>0.78</v>
      </c>
      <c r="K69" s="2">
        <v>0.57999999999999996</v>
      </c>
      <c r="L69" s="2">
        <v>0.6</v>
      </c>
      <c r="N69" s="3" t="s">
        <v>992</v>
      </c>
      <c r="O69" s="2">
        <v>0.64</v>
      </c>
      <c r="Q69" s="2">
        <v>0.03</v>
      </c>
      <c r="S69" s="2">
        <v>0.88</v>
      </c>
      <c r="U69" s="3" t="s">
        <v>1063</v>
      </c>
      <c r="W69" s="2">
        <v>0.18</v>
      </c>
      <c r="Y69" s="2">
        <v>0.76</v>
      </c>
      <c r="AA69" s="2">
        <v>0.33</v>
      </c>
    </row>
    <row r="70" spans="1:28" x14ac:dyDescent="0.25">
      <c r="A70" s="1">
        <v>4</v>
      </c>
      <c r="B70" s="1" t="s">
        <v>694</v>
      </c>
      <c r="D70" s="1" t="s">
        <v>37</v>
      </c>
      <c r="E70" s="1">
        <v>1</v>
      </c>
      <c r="F70" s="1">
        <v>0</v>
      </c>
      <c r="G70" s="1">
        <v>0</v>
      </c>
      <c r="H70" s="1">
        <v>2.9</v>
      </c>
      <c r="I70" s="2">
        <v>0.72</v>
      </c>
      <c r="K70" s="2">
        <v>0.52</v>
      </c>
      <c r="L70" s="2">
        <v>0.52</v>
      </c>
      <c r="N70" s="3" t="s">
        <v>58</v>
      </c>
      <c r="O70" s="2">
        <v>0.4</v>
      </c>
      <c r="Q70" s="2">
        <v>0.11</v>
      </c>
      <c r="S70" s="2">
        <v>0.88</v>
      </c>
      <c r="U70" s="3" t="s">
        <v>206</v>
      </c>
      <c r="W70" s="2">
        <v>0.08</v>
      </c>
      <c r="X70" s="1">
        <v>4</v>
      </c>
      <c r="Y70" s="2">
        <v>0.95</v>
      </c>
      <c r="AA70" s="2">
        <v>0.1</v>
      </c>
    </row>
    <row r="71" spans="1:28" x14ac:dyDescent="0.25">
      <c r="A71" s="1">
        <v>4</v>
      </c>
      <c r="B71" s="1" t="s">
        <v>695</v>
      </c>
      <c r="D71" s="1" t="s">
        <v>375</v>
      </c>
      <c r="E71" s="1">
        <v>1</v>
      </c>
      <c r="F71" s="1">
        <v>0</v>
      </c>
      <c r="G71" s="1">
        <v>0</v>
      </c>
      <c r="H71" s="1">
        <v>2.2000000000000002</v>
      </c>
      <c r="I71" s="2">
        <v>0.56000000000000005</v>
      </c>
      <c r="K71" s="2">
        <v>0.33</v>
      </c>
      <c r="L71" s="2">
        <v>0.3</v>
      </c>
      <c r="N71" s="3" t="s">
        <v>980</v>
      </c>
      <c r="O71" s="2">
        <v>0.42</v>
      </c>
      <c r="Q71" s="2">
        <v>0.03</v>
      </c>
      <c r="S71" s="2">
        <v>0.89</v>
      </c>
      <c r="U71" s="3" t="s">
        <v>273</v>
      </c>
      <c r="W71" s="2">
        <v>0.08</v>
      </c>
      <c r="Y71" s="2">
        <v>0.74</v>
      </c>
      <c r="AA71" s="2">
        <v>0.12</v>
      </c>
    </row>
    <row r="72" spans="1:28" x14ac:dyDescent="0.25">
      <c r="A72" s="1">
        <v>4</v>
      </c>
      <c r="B72" s="1" t="s">
        <v>696</v>
      </c>
      <c r="D72" s="1" t="s">
        <v>326</v>
      </c>
      <c r="E72" s="1">
        <v>2</v>
      </c>
      <c r="F72" s="1">
        <v>0</v>
      </c>
      <c r="G72" s="1">
        <v>0</v>
      </c>
      <c r="H72" s="1">
        <v>2.1</v>
      </c>
      <c r="I72" s="2">
        <v>0.63</v>
      </c>
      <c r="K72" s="2">
        <v>0.49</v>
      </c>
      <c r="L72" s="2">
        <v>0.45</v>
      </c>
      <c r="N72" s="3" t="s">
        <v>1018</v>
      </c>
      <c r="O72" s="2">
        <v>0.7</v>
      </c>
      <c r="Q72" s="2">
        <v>0.02</v>
      </c>
      <c r="S72" s="2">
        <v>0.71</v>
      </c>
      <c r="U72" s="3" t="s">
        <v>1064</v>
      </c>
      <c r="W72" s="2">
        <v>0.04</v>
      </c>
      <c r="Y72" s="2">
        <v>0.77</v>
      </c>
      <c r="AA72" s="2">
        <v>0.09</v>
      </c>
    </row>
    <row r="73" spans="1:28" x14ac:dyDescent="0.25">
      <c r="A73" s="1">
        <v>4</v>
      </c>
      <c r="B73" s="1" t="s">
        <v>698</v>
      </c>
      <c r="D73" s="1" t="s">
        <v>102</v>
      </c>
      <c r="E73" s="1">
        <v>2</v>
      </c>
      <c r="F73" s="1">
        <v>0</v>
      </c>
      <c r="G73" s="1">
        <v>0</v>
      </c>
      <c r="H73" s="1">
        <v>2.2999999999999998</v>
      </c>
      <c r="I73" s="2">
        <v>0.67</v>
      </c>
      <c r="K73" s="2">
        <v>0.49</v>
      </c>
      <c r="L73" s="2">
        <v>0.44</v>
      </c>
      <c r="N73" s="3" t="s">
        <v>995</v>
      </c>
      <c r="O73" s="2">
        <v>0.8</v>
      </c>
      <c r="Q73" s="4">
        <v>3.0000000000000001E-3</v>
      </c>
      <c r="S73" s="2">
        <v>0.74</v>
      </c>
      <c r="U73" s="3" t="s">
        <v>434</v>
      </c>
      <c r="W73" s="2">
        <v>0.03</v>
      </c>
      <c r="Y73" s="2">
        <v>0.72</v>
      </c>
      <c r="AA73" s="2">
        <v>0.2</v>
      </c>
    </row>
    <row r="74" spans="1:28" x14ac:dyDescent="0.25">
      <c r="A74" s="1">
        <v>4</v>
      </c>
      <c r="B74" s="1" t="s">
        <v>628</v>
      </c>
      <c r="D74" s="1" t="s">
        <v>179</v>
      </c>
      <c r="E74" s="1">
        <v>2</v>
      </c>
      <c r="F74" s="1">
        <v>0</v>
      </c>
      <c r="G74" s="1">
        <v>0</v>
      </c>
      <c r="H74" s="1">
        <v>2</v>
      </c>
      <c r="I74" s="2">
        <v>0.73</v>
      </c>
      <c r="K74" s="2">
        <v>0.67</v>
      </c>
      <c r="L74" s="2">
        <v>0.57999999999999996</v>
      </c>
      <c r="N74" s="3" t="s">
        <v>1038</v>
      </c>
      <c r="O74" s="2">
        <v>0.7</v>
      </c>
      <c r="Q74" s="2">
        <v>0</v>
      </c>
      <c r="S74" s="2">
        <v>0.77</v>
      </c>
      <c r="U74" s="3" t="s">
        <v>1065</v>
      </c>
      <c r="W74" s="2">
        <v>0.24</v>
      </c>
      <c r="Y74" s="2">
        <v>0.63</v>
      </c>
      <c r="AA74" s="2">
        <v>0.31</v>
      </c>
    </row>
    <row r="75" spans="1:28" x14ac:dyDescent="0.25">
      <c r="A75" s="1">
        <v>4</v>
      </c>
      <c r="B75" s="1" t="s">
        <v>701</v>
      </c>
      <c r="C75" s="1">
        <v>1</v>
      </c>
      <c r="D75" s="1" t="s">
        <v>179</v>
      </c>
      <c r="E75" s="1">
        <v>2</v>
      </c>
      <c r="F75" s="1">
        <v>0</v>
      </c>
      <c r="G75" s="1">
        <v>0</v>
      </c>
      <c r="H75" s="1">
        <v>1.9</v>
      </c>
      <c r="I75" s="2">
        <v>0.64</v>
      </c>
      <c r="J75" s="1">
        <v>8</v>
      </c>
      <c r="K75" s="2">
        <v>0.59</v>
      </c>
      <c r="L75" s="2">
        <v>0.43</v>
      </c>
      <c r="M75" s="1">
        <v>6</v>
      </c>
      <c r="N75" s="3" t="s">
        <v>1003</v>
      </c>
      <c r="O75" s="2">
        <v>0.88</v>
      </c>
      <c r="P75" s="1">
        <v>4</v>
      </c>
      <c r="Q75" s="2">
        <v>0</v>
      </c>
      <c r="R75" s="1">
        <v>4</v>
      </c>
      <c r="S75" s="2">
        <v>0.99</v>
      </c>
      <c r="T75" s="1">
        <v>4</v>
      </c>
      <c r="U75" s="3" t="s">
        <v>361</v>
      </c>
      <c r="V75" s="1">
        <v>3</v>
      </c>
      <c r="W75" s="2">
        <v>0.2</v>
      </c>
      <c r="X75" s="1">
        <v>4</v>
      </c>
      <c r="Y75" s="2">
        <v>0.72</v>
      </c>
      <c r="AA75" s="2">
        <v>0.34</v>
      </c>
      <c r="AB75" s="1">
        <v>4</v>
      </c>
    </row>
    <row r="76" spans="1:28" x14ac:dyDescent="0.25">
      <c r="A76" s="1">
        <v>4</v>
      </c>
      <c r="B76" s="1" t="s">
        <v>702</v>
      </c>
      <c r="D76" s="1" t="s">
        <v>15</v>
      </c>
      <c r="E76" s="1">
        <v>2</v>
      </c>
      <c r="F76" s="1">
        <v>0</v>
      </c>
      <c r="G76" s="1">
        <v>0</v>
      </c>
      <c r="H76" s="1">
        <v>1.8</v>
      </c>
      <c r="I76" s="2">
        <v>0.74</v>
      </c>
      <c r="K76" s="2">
        <v>0.62</v>
      </c>
      <c r="L76" s="2">
        <v>0.54</v>
      </c>
      <c r="N76" s="3" t="s">
        <v>1042</v>
      </c>
      <c r="O76" s="2">
        <v>0.77</v>
      </c>
      <c r="Q76" s="2">
        <v>0</v>
      </c>
      <c r="S76" s="2">
        <v>0.66</v>
      </c>
      <c r="U76" s="3" t="s">
        <v>1066</v>
      </c>
      <c r="W76" s="2">
        <v>0.21</v>
      </c>
      <c r="Y76" s="2">
        <v>0.95</v>
      </c>
      <c r="AA76" s="2">
        <v>0.17</v>
      </c>
    </row>
    <row r="77" spans="1:28" x14ac:dyDescent="0.25">
      <c r="A77" s="1">
        <v>4</v>
      </c>
      <c r="B77" s="1" t="s">
        <v>704</v>
      </c>
      <c r="D77" s="1" t="s">
        <v>15</v>
      </c>
      <c r="E77" s="1">
        <v>2</v>
      </c>
      <c r="F77" s="1">
        <v>0</v>
      </c>
      <c r="G77" s="1">
        <v>0</v>
      </c>
      <c r="H77" s="1">
        <v>1.6</v>
      </c>
      <c r="I77" s="2">
        <v>0.69</v>
      </c>
      <c r="K77" s="2">
        <v>0.28999999999999998</v>
      </c>
      <c r="L77" s="2">
        <v>0.28999999999999998</v>
      </c>
      <c r="M77" s="1">
        <v>6</v>
      </c>
      <c r="N77" s="3" t="s">
        <v>58</v>
      </c>
      <c r="O77" s="2">
        <v>0.42</v>
      </c>
      <c r="Q77" s="2">
        <v>0.01</v>
      </c>
      <c r="S77" s="2">
        <v>1</v>
      </c>
      <c r="U77" s="3" t="s">
        <v>273</v>
      </c>
      <c r="W77" s="2">
        <v>0.4</v>
      </c>
      <c r="Y77" s="2">
        <v>0.14000000000000001</v>
      </c>
      <c r="AA77" s="2">
        <v>0.54</v>
      </c>
    </row>
    <row r="78" spans="1:28" x14ac:dyDescent="0.25">
      <c r="A78" s="1">
        <v>4</v>
      </c>
      <c r="B78" s="1" t="s">
        <v>705</v>
      </c>
      <c r="D78" s="1" t="s">
        <v>102</v>
      </c>
      <c r="E78" s="1">
        <v>2</v>
      </c>
      <c r="F78" s="1">
        <v>0</v>
      </c>
      <c r="G78" s="1">
        <v>0</v>
      </c>
      <c r="H78" s="1">
        <v>1.7</v>
      </c>
      <c r="I78" s="2">
        <v>0.59</v>
      </c>
      <c r="K78" s="2">
        <v>0.44</v>
      </c>
      <c r="L78" s="2">
        <v>0.39</v>
      </c>
      <c r="N78" s="3" t="s">
        <v>995</v>
      </c>
      <c r="O78" s="2">
        <v>0.75</v>
      </c>
      <c r="Q78" s="2">
        <v>0</v>
      </c>
      <c r="S78" s="2">
        <v>0.69</v>
      </c>
      <c r="U78" s="3" t="s">
        <v>744</v>
      </c>
      <c r="W78" s="2">
        <v>7.0000000000000007E-2</v>
      </c>
      <c r="Y78" s="2">
        <v>0.87</v>
      </c>
      <c r="AA78" s="2">
        <v>0.1</v>
      </c>
    </row>
    <row r="79" spans="1:28" x14ac:dyDescent="0.25">
      <c r="A79" s="1">
        <v>4</v>
      </c>
      <c r="B79" s="1" t="s">
        <v>706</v>
      </c>
      <c r="D79" s="1" t="s">
        <v>29</v>
      </c>
      <c r="E79" s="1">
        <v>2</v>
      </c>
      <c r="F79" s="1">
        <v>0</v>
      </c>
      <c r="G79" s="1">
        <v>0</v>
      </c>
      <c r="H79" s="1">
        <v>1.8</v>
      </c>
      <c r="I79" s="2">
        <v>0.52</v>
      </c>
      <c r="K79" s="2">
        <v>0.36</v>
      </c>
      <c r="L79" s="2">
        <v>0.21</v>
      </c>
      <c r="N79" s="3" t="s">
        <v>1041</v>
      </c>
      <c r="O79" s="2">
        <v>0.64</v>
      </c>
      <c r="Q79" s="2">
        <v>0.01</v>
      </c>
      <c r="S79" s="2">
        <v>0.76</v>
      </c>
      <c r="U79" s="3" t="s">
        <v>393</v>
      </c>
      <c r="V79" s="1">
        <v>2</v>
      </c>
      <c r="W79" s="2">
        <v>0.11</v>
      </c>
      <c r="Y79" s="2">
        <v>0.77</v>
      </c>
      <c r="AA79" s="2">
        <v>0.27</v>
      </c>
    </row>
    <row r="80" spans="1:28" x14ac:dyDescent="0.25">
      <c r="A80" s="1">
        <v>4</v>
      </c>
      <c r="B80" s="1" t="s">
        <v>710</v>
      </c>
      <c r="D80" s="1" t="s">
        <v>26</v>
      </c>
      <c r="E80" s="1">
        <v>2</v>
      </c>
      <c r="F80" s="1">
        <v>0</v>
      </c>
      <c r="G80" s="1">
        <v>0</v>
      </c>
      <c r="H80" s="1">
        <v>2.1</v>
      </c>
      <c r="I80" s="2">
        <v>0.68</v>
      </c>
      <c r="K80" s="2">
        <v>0.55000000000000004</v>
      </c>
      <c r="L80" s="2">
        <v>0.45</v>
      </c>
      <c r="N80" s="3" t="s">
        <v>986</v>
      </c>
      <c r="O80" s="2">
        <v>0.75</v>
      </c>
      <c r="Q80" s="2">
        <v>0</v>
      </c>
      <c r="S80" s="2">
        <v>0.52</v>
      </c>
      <c r="U80" s="3" t="s">
        <v>630</v>
      </c>
      <c r="V80" s="1">
        <v>2</v>
      </c>
      <c r="W80" s="1" t="s">
        <v>176</v>
      </c>
      <c r="Y80" s="2">
        <v>0.8</v>
      </c>
      <c r="AA80" s="2">
        <v>0.14000000000000001</v>
      </c>
    </row>
    <row r="81" spans="1:28" x14ac:dyDescent="0.25">
      <c r="A81" s="1">
        <v>4</v>
      </c>
      <c r="B81" s="1" t="s">
        <v>712</v>
      </c>
      <c r="E81" s="1">
        <v>1</v>
      </c>
      <c r="F81" s="1">
        <v>0</v>
      </c>
      <c r="G81" s="1">
        <v>0</v>
      </c>
      <c r="H81" s="1">
        <v>2.1</v>
      </c>
      <c r="I81" s="2">
        <v>0.73</v>
      </c>
      <c r="K81" s="2">
        <v>0.43</v>
      </c>
      <c r="L81" s="2">
        <v>0.45</v>
      </c>
      <c r="N81" s="3" t="s">
        <v>992</v>
      </c>
      <c r="O81" s="2">
        <v>0.64</v>
      </c>
      <c r="Q81" s="4">
        <v>3.0000000000000001E-3</v>
      </c>
      <c r="S81" s="2">
        <v>0.75</v>
      </c>
      <c r="U81" s="3" t="s">
        <v>1067</v>
      </c>
      <c r="W81" s="1" t="s">
        <v>176</v>
      </c>
      <c r="Y81" s="2">
        <v>0.75</v>
      </c>
      <c r="AA81" s="2">
        <v>0.13</v>
      </c>
    </row>
    <row r="82" spans="1:28" x14ac:dyDescent="0.25">
      <c r="A82" s="1">
        <v>4</v>
      </c>
      <c r="B82" s="1" t="s">
        <v>714</v>
      </c>
      <c r="D82" s="1" t="s">
        <v>375</v>
      </c>
      <c r="E82" s="1">
        <v>1</v>
      </c>
      <c r="F82" s="1">
        <v>0</v>
      </c>
      <c r="G82" s="1">
        <v>0</v>
      </c>
      <c r="H82" s="1">
        <v>1.7</v>
      </c>
      <c r="I82" s="2">
        <v>0.6</v>
      </c>
      <c r="K82" s="2">
        <v>0.38</v>
      </c>
      <c r="L82" s="2">
        <v>0.28999999999999998</v>
      </c>
      <c r="N82" s="3" t="s">
        <v>1038</v>
      </c>
      <c r="O82" s="2">
        <v>0.49</v>
      </c>
      <c r="Q82" s="2">
        <v>0.06</v>
      </c>
      <c r="S82" s="2">
        <v>0.78</v>
      </c>
      <c r="U82" s="3" t="s">
        <v>359</v>
      </c>
      <c r="W82" s="2">
        <v>0.08</v>
      </c>
      <c r="Y82" s="2">
        <v>0.81</v>
      </c>
      <c r="AA82" s="2">
        <v>0.05</v>
      </c>
    </row>
    <row r="83" spans="1:28" x14ac:dyDescent="0.25">
      <c r="A83" s="1">
        <v>4</v>
      </c>
      <c r="B83" s="1" t="s">
        <v>838</v>
      </c>
      <c r="C83" s="1">
        <v>1</v>
      </c>
      <c r="D83" s="1" t="s">
        <v>18</v>
      </c>
      <c r="E83" s="1">
        <v>2</v>
      </c>
      <c r="F83" s="1">
        <v>0</v>
      </c>
      <c r="G83" s="1">
        <v>0</v>
      </c>
      <c r="H83" s="1">
        <v>1.8</v>
      </c>
      <c r="I83" s="1" t="s">
        <v>176</v>
      </c>
      <c r="K83" s="1" t="s">
        <v>176</v>
      </c>
      <c r="L83" s="1" t="s">
        <v>176</v>
      </c>
      <c r="N83" s="3" t="s">
        <v>176</v>
      </c>
      <c r="O83" s="1" t="s">
        <v>176</v>
      </c>
      <c r="Q83" s="1" t="s">
        <v>176</v>
      </c>
      <c r="S83" s="1" t="s">
        <v>176</v>
      </c>
      <c r="U83" s="3" t="s">
        <v>176</v>
      </c>
      <c r="W83" s="1" t="s">
        <v>176</v>
      </c>
      <c r="Y83" s="2">
        <v>1</v>
      </c>
      <c r="AA83" s="1" t="s">
        <v>176</v>
      </c>
    </row>
    <row r="84" spans="1:28" x14ac:dyDescent="0.25">
      <c r="A84" s="1">
        <v>4</v>
      </c>
      <c r="B84" s="1" t="s">
        <v>717</v>
      </c>
      <c r="D84" s="1" t="s">
        <v>162</v>
      </c>
      <c r="E84" s="1">
        <v>2</v>
      </c>
      <c r="F84" s="1">
        <v>0</v>
      </c>
      <c r="G84" s="1">
        <v>0</v>
      </c>
      <c r="H84" s="1">
        <v>2</v>
      </c>
      <c r="I84" s="2">
        <v>0.63</v>
      </c>
      <c r="K84" s="2" t="s">
        <v>176</v>
      </c>
      <c r="L84" s="2">
        <v>0.38</v>
      </c>
      <c r="N84" s="3" t="s">
        <v>176</v>
      </c>
      <c r="O84" s="2">
        <v>0.52</v>
      </c>
      <c r="Q84" s="2">
        <v>0.02</v>
      </c>
      <c r="S84" s="2">
        <v>0.68</v>
      </c>
      <c r="U84" s="3" t="s">
        <v>669</v>
      </c>
      <c r="V84" s="1">
        <v>9</v>
      </c>
      <c r="W84" s="2">
        <v>0.16</v>
      </c>
      <c r="Y84" s="2">
        <v>0.56000000000000005</v>
      </c>
      <c r="AA84" s="2">
        <v>0.2</v>
      </c>
    </row>
    <row r="85" spans="1:28" x14ac:dyDescent="0.25">
      <c r="A85" s="1">
        <v>4</v>
      </c>
      <c r="B85" s="1" t="s">
        <v>719</v>
      </c>
      <c r="D85" s="1" t="s">
        <v>159</v>
      </c>
      <c r="E85" s="1">
        <v>2</v>
      </c>
      <c r="F85" s="1">
        <v>0</v>
      </c>
      <c r="G85" s="1">
        <v>0</v>
      </c>
      <c r="H85" s="1">
        <v>1.9</v>
      </c>
      <c r="I85" s="2">
        <v>0.68</v>
      </c>
      <c r="K85" s="2" t="s">
        <v>176</v>
      </c>
      <c r="L85" s="2">
        <v>0.3</v>
      </c>
      <c r="N85" s="3" t="s">
        <v>176</v>
      </c>
      <c r="O85" s="2">
        <v>0.75</v>
      </c>
      <c r="Q85" s="2">
        <v>0</v>
      </c>
      <c r="S85" s="2">
        <v>0.91</v>
      </c>
      <c r="U85" s="3" t="s">
        <v>1068</v>
      </c>
      <c r="W85" s="1" t="s">
        <v>176</v>
      </c>
      <c r="Y85" s="2">
        <v>0.24</v>
      </c>
      <c r="AA85" s="2">
        <v>0.08</v>
      </c>
    </row>
    <row r="86" spans="1:28" x14ac:dyDescent="0.25">
      <c r="A86" s="1">
        <v>4</v>
      </c>
      <c r="B86" s="1" t="s">
        <v>721</v>
      </c>
      <c r="D86" s="1" t="s">
        <v>53</v>
      </c>
      <c r="E86" s="1">
        <v>2</v>
      </c>
      <c r="F86" s="1">
        <v>0</v>
      </c>
      <c r="G86" s="1">
        <v>0</v>
      </c>
      <c r="H86" s="1">
        <v>1.9</v>
      </c>
      <c r="I86" s="2">
        <v>0.64</v>
      </c>
      <c r="J86" s="1">
        <v>8</v>
      </c>
      <c r="K86" s="2">
        <v>0.39</v>
      </c>
      <c r="L86" s="2">
        <v>0.39</v>
      </c>
      <c r="N86" s="3" t="s">
        <v>58</v>
      </c>
      <c r="O86" s="2">
        <v>0.79</v>
      </c>
      <c r="Q86" s="2">
        <v>0</v>
      </c>
      <c r="S86" s="2">
        <v>0.74</v>
      </c>
      <c r="U86" s="3" t="s">
        <v>1069</v>
      </c>
      <c r="W86" s="2">
        <v>0.02</v>
      </c>
      <c r="X86" s="1">
        <v>4</v>
      </c>
      <c r="Y86" s="2">
        <v>0.75</v>
      </c>
      <c r="AA86" s="2">
        <v>0.28999999999999998</v>
      </c>
    </row>
    <row r="87" spans="1:28" x14ac:dyDescent="0.25">
      <c r="A87" s="1">
        <v>4</v>
      </c>
      <c r="B87" s="1" t="s">
        <v>725</v>
      </c>
      <c r="D87" s="1" t="s">
        <v>172</v>
      </c>
      <c r="E87" s="1">
        <v>2</v>
      </c>
      <c r="F87" s="1">
        <v>0</v>
      </c>
      <c r="G87" s="1">
        <v>0</v>
      </c>
      <c r="H87" s="1">
        <v>1.8</v>
      </c>
      <c r="I87" s="2">
        <v>0.64</v>
      </c>
      <c r="K87" s="2">
        <v>0.51</v>
      </c>
      <c r="L87" s="2">
        <v>0.41</v>
      </c>
      <c r="N87" s="3" t="s">
        <v>986</v>
      </c>
      <c r="O87" s="2">
        <v>0.57999999999999996</v>
      </c>
      <c r="Q87" s="2">
        <v>0</v>
      </c>
      <c r="S87" s="2">
        <v>0.82</v>
      </c>
      <c r="U87" s="3" t="s">
        <v>836</v>
      </c>
      <c r="V87" s="1">
        <v>3</v>
      </c>
      <c r="W87" s="2">
        <v>0.17</v>
      </c>
      <c r="X87" s="1">
        <v>4</v>
      </c>
      <c r="Y87" s="2">
        <v>0.49</v>
      </c>
      <c r="AA87" s="2">
        <v>0.08</v>
      </c>
    </row>
    <row r="88" spans="1:28" x14ac:dyDescent="0.25">
      <c r="A88" s="1">
        <v>4</v>
      </c>
      <c r="B88" s="1" t="s">
        <v>842</v>
      </c>
      <c r="D88" s="1" t="s">
        <v>9</v>
      </c>
      <c r="E88" s="1">
        <v>2</v>
      </c>
      <c r="F88" s="1">
        <v>0</v>
      </c>
      <c r="G88" s="1">
        <v>0</v>
      </c>
      <c r="H88" s="1">
        <v>2.2999999999999998</v>
      </c>
      <c r="I88" s="2">
        <v>0.75</v>
      </c>
      <c r="K88" s="2">
        <v>0.5</v>
      </c>
      <c r="L88" s="2">
        <v>0.5</v>
      </c>
      <c r="N88" s="3" t="s">
        <v>58</v>
      </c>
      <c r="O88" s="2">
        <v>0.68</v>
      </c>
      <c r="Q88" s="2">
        <v>0</v>
      </c>
      <c r="S88" s="2">
        <v>0.67</v>
      </c>
      <c r="U88" s="3" t="s">
        <v>1070</v>
      </c>
      <c r="V88" s="1">
        <v>2</v>
      </c>
      <c r="W88" s="2">
        <v>0.14000000000000001</v>
      </c>
      <c r="Y88" s="2">
        <v>0.77</v>
      </c>
      <c r="AA88" s="2">
        <v>0.27</v>
      </c>
    </row>
    <row r="89" spans="1:28" x14ac:dyDescent="0.25">
      <c r="A89" s="1">
        <v>4</v>
      </c>
      <c r="B89" s="1" t="s">
        <v>729</v>
      </c>
      <c r="D89" s="1" t="s">
        <v>50</v>
      </c>
      <c r="E89" s="1">
        <v>1</v>
      </c>
      <c r="F89" s="1">
        <v>0</v>
      </c>
      <c r="G89" s="1">
        <v>0</v>
      </c>
      <c r="H89" s="1">
        <v>1.6</v>
      </c>
      <c r="I89" s="2">
        <v>0.56999999999999995</v>
      </c>
      <c r="K89" s="2">
        <v>0.27</v>
      </c>
      <c r="L89" s="2">
        <v>0.3</v>
      </c>
      <c r="N89" s="3" t="s">
        <v>1006</v>
      </c>
      <c r="O89" s="2">
        <v>0.51</v>
      </c>
      <c r="Q89" s="2">
        <v>0.03</v>
      </c>
      <c r="S89" s="2">
        <v>0.73</v>
      </c>
      <c r="U89" s="3" t="s">
        <v>376</v>
      </c>
      <c r="V89" s="1">
        <v>2</v>
      </c>
      <c r="W89" s="2">
        <v>0.13</v>
      </c>
      <c r="Y89" s="2">
        <v>1</v>
      </c>
      <c r="AA89" s="4">
        <v>4.0000000000000001E-3</v>
      </c>
    </row>
    <row r="90" spans="1:28" x14ac:dyDescent="0.25">
      <c r="A90" s="1">
        <v>4</v>
      </c>
      <c r="B90" s="1" t="s">
        <v>730</v>
      </c>
      <c r="D90" s="1" t="s">
        <v>102</v>
      </c>
      <c r="E90" s="1">
        <v>2</v>
      </c>
      <c r="F90" s="1">
        <v>0</v>
      </c>
      <c r="G90" s="1">
        <v>0</v>
      </c>
      <c r="H90" s="1">
        <v>2.1</v>
      </c>
      <c r="I90" s="2">
        <v>0.66</v>
      </c>
      <c r="K90" s="2">
        <v>0.51</v>
      </c>
      <c r="L90" s="2">
        <v>0.33</v>
      </c>
      <c r="N90" s="3" t="s">
        <v>1071</v>
      </c>
      <c r="O90" s="2">
        <v>0.76</v>
      </c>
      <c r="Q90" s="4">
        <v>4.0000000000000001E-3</v>
      </c>
      <c r="S90" s="2">
        <v>0.78</v>
      </c>
      <c r="U90" s="3" t="s">
        <v>1072</v>
      </c>
      <c r="W90" s="1" t="s">
        <v>176</v>
      </c>
      <c r="Y90" s="2">
        <v>0.8</v>
      </c>
      <c r="AA90" s="2">
        <v>0.2</v>
      </c>
    </row>
    <row r="91" spans="1:28" x14ac:dyDescent="0.25">
      <c r="A91" s="1">
        <v>4</v>
      </c>
      <c r="B91" s="1" t="s">
        <v>732</v>
      </c>
      <c r="D91" s="1" t="s">
        <v>102</v>
      </c>
      <c r="E91" s="1">
        <v>2</v>
      </c>
      <c r="F91" s="1">
        <v>0</v>
      </c>
      <c r="G91" s="1">
        <v>0</v>
      </c>
      <c r="H91" s="1">
        <v>1.8</v>
      </c>
      <c r="I91" s="2">
        <v>0.62</v>
      </c>
      <c r="K91" s="2">
        <v>0.26</v>
      </c>
      <c r="L91" s="2">
        <v>0.4</v>
      </c>
      <c r="N91" s="3" t="s">
        <v>1039</v>
      </c>
      <c r="O91" s="2">
        <v>0.63</v>
      </c>
      <c r="Q91" s="2">
        <v>0.01</v>
      </c>
      <c r="S91" s="2">
        <v>0.96</v>
      </c>
      <c r="U91" s="3" t="s">
        <v>1073</v>
      </c>
      <c r="V91" s="1">
        <v>2</v>
      </c>
      <c r="W91" s="2">
        <v>0.15</v>
      </c>
      <c r="Y91" s="2">
        <v>0.55000000000000004</v>
      </c>
      <c r="AA91" s="2">
        <v>0.12</v>
      </c>
    </row>
    <row r="92" spans="1:28" x14ac:dyDescent="0.25">
      <c r="A92" s="1">
        <v>4</v>
      </c>
      <c r="B92" s="1" t="s">
        <v>734</v>
      </c>
      <c r="D92" s="1" t="s">
        <v>329</v>
      </c>
      <c r="E92" s="1">
        <v>2</v>
      </c>
      <c r="F92" s="1">
        <v>0</v>
      </c>
      <c r="G92" s="1">
        <v>0</v>
      </c>
      <c r="H92" s="1">
        <v>2.2000000000000002</v>
      </c>
      <c r="I92" s="2">
        <v>0.7</v>
      </c>
      <c r="J92" s="1">
        <v>8</v>
      </c>
      <c r="K92" s="2">
        <v>0.57999999999999996</v>
      </c>
      <c r="L92" s="2">
        <v>0.53</v>
      </c>
      <c r="N92" s="3" t="s">
        <v>995</v>
      </c>
      <c r="O92" s="2">
        <v>0.76</v>
      </c>
      <c r="Q92" s="2">
        <v>0</v>
      </c>
      <c r="S92" s="2">
        <v>0.86</v>
      </c>
      <c r="U92" s="3" t="s">
        <v>177</v>
      </c>
      <c r="V92" s="1">
        <v>2</v>
      </c>
      <c r="W92" s="2">
        <v>0.17</v>
      </c>
      <c r="Y92" s="2">
        <v>0.8</v>
      </c>
      <c r="AA92" s="2">
        <v>0.18</v>
      </c>
      <c r="AB92" s="1">
        <v>4</v>
      </c>
    </row>
    <row r="93" spans="1:28" x14ac:dyDescent="0.25">
      <c r="A93" s="1">
        <v>4</v>
      </c>
      <c r="B93" s="1" t="s">
        <v>735</v>
      </c>
      <c r="D93" s="1" t="s">
        <v>179</v>
      </c>
      <c r="E93" s="1">
        <v>2</v>
      </c>
      <c r="F93" s="1">
        <v>0</v>
      </c>
      <c r="G93" s="1">
        <v>0</v>
      </c>
      <c r="H93" s="1">
        <v>1.6</v>
      </c>
      <c r="I93" s="2">
        <v>0.56999999999999995</v>
      </c>
      <c r="K93" s="2" t="s">
        <v>176</v>
      </c>
      <c r="L93" s="2">
        <v>0.35</v>
      </c>
      <c r="N93" s="3" t="s">
        <v>176</v>
      </c>
      <c r="O93" s="2">
        <v>0.79</v>
      </c>
      <c r="Q93" s="2">
        <v>0</v>
      </c>
      <c r="S93" s="2">
        <v>0.94</v>
      </c>
      <c r="U93" s="3" t="s">
        <v>1074</v>
      </c>
      <c r="V93" s="1">
        <v>4</v>
      </c>
      <c r="W93" s="1" t="s">
        <v>176</v>
      </c>
      <c r="Y93" s="2">
        <v>0.23</v>
      </c>
      <c r="AA93" s="2">
        <v>0.16</v>
      </c>
      <c r="AB93" s="1">
        <v>4</v>
      </c>
    </row>
    <row r="94" spans="1:28" x14ac:dyDescent="0.25">
      <c r="A94" s="1">
        <v>4</v>
      </c>
      <c r="B94" s="1" t="s">
        <v>736</v>
      </c>
      <c r="E94" s="1">
        <v>1</v>
      </c>
      <c r="F94" s="1">
        <v>0</v>
      </c>
      <c r="G94" s="1">
        <v>0</v>
      </c>
      <c r="H94" s="1">
        <v>2.1</v>
      </c>
      <c r="I94" s="2">
        <v>0.72</v>
      </c>
      <c r="K94" s="2">
        <v>0.55000000000000004</v>
      </c>
      <c r="L94" s="2">
        <v>0.32</v>
      </c>
      <c r="N94" s="3" t="s">
        <v>1075</v>
      </c>
      <c r="O94" s="2">
        <v>0.67</v>
      </c>
      <c r="Q94" s="2">
        <v>7.0000000000000007E-2</v>
      </c>
      <c r="S94" s="2">
        <v>0.78</v>
      </c>
      <c r="U94" s="3" t="s">
        <v>1076</v>
      </c>
      <c r="W94" s="2">
        <v>0.11</v>
      </c>
      <c r="Y94" s="2">
        <v>0.8</v>
      </c>
      <c r="AA94" s="2">
        <v>0.09</v>
      </c>
    </row>
    <row r="95" spans="1:28" x14ac:dyDescent="0.25">
      <c r="A95" s="1">
        <v>4</v>
      </c>
      <c r="B95" s="1" t="s">
        <v>738</v>
      </c>
      <c r="C95" s="1">
        <v>1</v>
      </c>
      <c r="D95" s="1" t="s">
        <v>221</v>
      </c>
      <c r="E95" s="1">
        <v>2</v>
      </c>
      <c r="F95" s="1">
        <v>0</v>
      </c>
      <c r="G95" s="1">
        <v>0</v>
      </c>
      <c r="H95" s="1">
        <v>1.9</v>
      </c>
      <c r="I95" s="1" t="s">
        <v>176</v>
      </c>
      <c r="K95" s="2">
        <v>0.42</v>
      </c>
      <c r="L95" s="2">
        <v>0.47</v>
      </c>
      <c r="M95" s="1">
        <v>6</v>
      </c>
      <c r="N95" s="3" t="s">
        <v>999</v>
      </c>
      <c r="O95" s="1" t="s">
        <v>176</v>
      </c>
      <c r="Q95" s="1" t="s">
        <v>176</v>
      </c>
      <c r="S95" s="1" t="s">
        <v>176</v>
      </c>
      <c r="U95" s="3" t="s">
        <v>419</v>
      </c>
      <c r="V95" s="1">
        <v>3</v>
      </c>
      <c r="W95" s="1" t="s">
        <v>176</v>
      </c>
      <c r="Y95" s="2">
        <v>0.98</v>
      </c>
      <c r="AA95" s="1" t="s">
        <v>176</v>
      </c>
    </row>
    <row r="96" spans="1:28" x14ac:dyDescent="0.25">
      <c r="A96" s="1">
        <v>4</v>
      </c>
      <c r="B96" s="1" t="s">
        <v>740</v>
      </c>
      <c r="E96" s="1">
        <v>1</v>
      </c>
      <c r="F96" s="1">
        <v>0</v>
      </c>
      <c r="G96" s="1">
        <v>0</v>
      </c>
      <c r="H96" s="1">
        <v>2.2999999999999998</v>
      </c>
      <c r="I96" s="2">
        <v>0.62</v>
      </c>
      <c r="J96" s="1">
        <v>8</v>
      </c>
      <c r="K96" s="2">
        <v>0.42</v>
      </c>
      <c r="L96" s="2">
        <v>0.32</v>
      </c>
      <c r="M96" s="1">
        <v>6</v>
      </c>
      <c r="N96" s="3" t="s">
        <v>986</v>
      </c>
      <c r="O96" s="2">
        <v>0.4</v>
      </c>
      <c r="Q96" s="2">
        <v>0.04</v>
      </c>
      <c r="S96" s="2">
        <v>0.84</v>
      </c>
      <c r="U96" s="3" t="s">
        <v>1077</v>
      </c>
      <c r="V96" s="1">
        <v>3</v>
      </c>
      <c r="W96" s="2">
        <v>0.15</v>
      </c>
      <c r="X96" s="1">
        <v>4</v>
      </c>
      <c r="Y96" s="2">
        <v>0.56999999999999995</v>
      </c>
      <c r="AA96" s="1" t="s">
        <v>176</v>
      </c>
    </row>
    <row r="97" spans="1:28" x14ac:dyDescent="0.25">
      <c r="A97" s="1">
        <v>4</v>
      </c>
      <c r="B97" s="1" t="s">
        <v>658</v>
      </c>
      <c r="D97" s="1" t="s">
        <v>18</v>
      </c>
      <c r="E97" s="1">
        <v>2</v>
      </c>
      <c r="F97" s="1">
        <v>0</v>
      </c>
      <c r="G97" s="1">
        <v>0</v>
      </c>
      <c r="H97" s="1">
        <v>2.1</v>
      </c>
      <c r="I97" s="2">
        <v>0.78</v>
      </c>
      <c r="J97" s="1">
        <v>8</v>
      </c>
      <c r="K97" s="2" t="s">
        <v>176</v>
      </c>
      <c r="L97" s="2">
        <v>0.64</v>
      </c>
      <c r="M97" s="1">
        <v>6</v>
      </c>
      <c r="N97" s="3" t="s">
        <v>176</v>
      </c>
      <c r="O97" s="1" t="s">
        <v>176</v>
      </c>
      <c r="Q97" s="1" t="s">
        <v>176</v>
      </c>
      <c r="S97" s="1" t="s">
        <v>176</v>
      </c>
      <c r="U97" s="3" t="s">
        <v>176</v>
      </c>
      <c r="W97" s="1" t="s">
        <v>176</v>
      </c>
      <c r="Y97" s="1" t="s">
        <v>176</v>
      </c>
      <c r="AA97" s="1" t="s">
        <v>176</v>
      </c>
    </row>
    <row r="98" spans="1:28" x14ac:dyDescent="0.25">
      <c r="A98" s="1">
        <v>4</v>
      </c>
      <c r="B98" s="1" t="s">
        <v>742</v>
      </c>
      <c r="C98" s="1">
        <v>10</v>
      </c>
      <c r="E98" s="1">
        <v>1</v>
      </c>
      <c r="F98" s="1">
        <v>0</v>
      </c>
      <c r="G98" s="1">
        <v>0</v>
      </c>
      <c r="H98" s="1">
        <v>2</v>
      </c>
      <c r="I98" s="2">
        <v>0.65</v>
      </c>
      <c r="K98" s="2">
        <v>0.4</v>
      </c>
      <c r="L98" s="2">
        <v>0.36</v>
      </c>
      <c r="M98" s="1">
        <v>8</v>
      </c>
      <c r="N98" s="3" t="s">
        <v>1018</v>
      </c>
      <c r="O98" s="2">
        <v>0.67</v>
      </c>
      <c r="Q98" s="2">
        <v>0.01</v>
      </c>
      <c r="S98" s="2">
        <v>0.73</v>
      </c>
      <c r="U98" s="3" t="s">
        <v>1078</v>
      </c>
      <c r="V98" s="1">
        <v>9</v>
      </c>
      <c r="W98" s="2">
        <v>0.06</v>
      </c>
      <c r="Y98" s="2">
        <v>0.87</v>
      </c>
      <c r="AA98" s="2">
        <v>0.03</v>
      </c>
      <c r="AB98" s="1">
        <v>4</v>
      </c>
    </row>
    <row r="99" spans="1:28" x14ac:dyDescent="0.25">
      <c r="A99" s="1">
        <v>4</v>
      </c>
      <c r="B99" s="1" t="s">
        <v>743</v>
      </c>
      <c r="E99" s="1">
        <v>1</v>
      </c>
      <c r="F99" s="1">
        <v>0</v>
      </c>
      <c r="G99" s="1">
        <v>0</v>
      </c>
      <c r="H99" s="1">
        <v>1.8</v>
      </c>
      <c r="I99" s="2">
        <v>0.63</v>
      </c>
      <c r="K99" s="2">
        <v>0.4</v>
      </c>
      <c r="L99" s="2">
        <v>0.34</v>
      </c>
      <c r="N99" s="3" t="s">
        <v>990</v>
      </c>
      <c r="O99" s="2">
        <v>0.6</v>
      </c>
      <c r="Q99" s="2">
        <v>0.01</v>
      </c>
      <c r="S99" s="2">
        <v>0.8</v>
      </c>
      <c r="U99" s="3" t="s">
        <v>428</v>
      </c>
      <c r="W99" s="2">
        <v>0.05</v>
      </c>
      <c r="Y99" s="2">
        <v>0.91</v>
      </c>
      <c r="AA99" s="2">
        <v>0.11</v>
      </c>
    </row>
    <row r="100" spans="1:28" x14ac:dyDescent="0.25">
      <c r="A100" s="1">
        <v>4</v>
      </c>
      <c r="B100" s="1" t="s">
        <v>745</v>
      </c>
      <c r="E100" s="1">
        <v>1</v>
      </c>
      <c r="F100" s="1">
        <v>0</v>
      </c>
      <c r="G100" s="1">
        <v>0</v>
      </c>
      <c r="H100" s="1">
        <v>1.8</v>
      </c>
      <c r="I100" s="2">
        <v>0.74</v>
      </c>
      <c r="J100" s="1">
        <v>8</v>
      </c>
      <c r="K100" s="2">
        <v>0.31</v>
      </c>
      <c r="L100" s="2">
        <v>0.47</v>
      </c>
      <c r="M100" s="1">
        <v>6</v>
      </c>
      <c r="N100" s="3" t="s">
        <v>1021</v>
      </c>
      <c r="O100" s="2">
        <v>0.4</v>
      </c>
      <c r="Q100" s="2">
        <v>7.0000000000000007E-2</v>
      </c>
      <c r="S100" s="2">
        <v>0.79</v>
      </c>
      <c r="U100" s="3" t="s">
        <v>244</v>
      </c>
      <c r="W100" s="2">
        <v>0.1</v>
      </c>
      <c r="Y100" s="2">
        <v>0.69</v>
      </c>
      <c r="AA100" s="1" t="s">
        <v>176</v>
      </c>
    </row>
    <row r="101" spans="1:28" x14ac:dyDescent="0.25">
      <c r="A101" s="1">
        <v>4</v>
      </c>
      <c r="B101" s="1" t="s">
        <v>747</v>
      </c>
      <c r="E101" s="1">
        <v>1</v>
      </c>
      <c r="F101" s="1">
        <v>0</v>
      </c>
      <c r="G101" s="1">
        <v>0</v>
      </c>
      <c r="H101" s="1">
        <v>2.2000000000000002</v>
      </c>
      <c r="I101" s="2">
        <v>0.73</v>
      </c>
      <c r="K101" s="2">
        <v>0.4</v>
      </c>
      <c r="L101" s="2">
        <v>0.41</v>
      </c>
      <c r="N101" s="3" t="s">
        <v>974</v>
      </c>
      <c r="O101" s="2">
        <v>0.53</v>
      </c>
      <c r="Q101" s="2">
        <v>0.02</v>
      </c>
      <c r="S101" s="2">
        <v>0.82</v>
      </c>
      <c r="U101" s="3" t="s">
        <v>1079</v>
      </c>
      <c r="W101" s="2">
        <v>0.25</v>
      </c>
      <c r="Y101" s="2">
        <v>0.79</v>
      </c>
      <c r="AA101" s="2">
        <v>0.14000000000000001</v>
      </c>
    </row>
    <row r="102" spans="1:28" x14ac:dyDescent="0.25">
      <c r="A102" s="1">
        <v>4</v>
      </c>
      <c r="B102" s="1" t="s">
        <v>749</v>
      </c>
      <c r="E102" s="1">
        <v>2</v>
      </c>
      <c r="F102" s="1">
        <v>0</v>
      </c>
      <c r="G102" s="1">
        <v>0</v>
      </c>
      <c r="H102" s="1">
        <v>1.9</v>
      </c>
      <c r="I102" s="2">
        <v>0.59</v>
      </c>
      <c r="K102" s="2">
        <v>0.21</v>
      </c>
      <c r="L102" s="2">
        <v>0.32</v>
      </c>
      <c r="N102" s="3" t="s">
        <v>1005</v>
      </c>
      <c r="O102" s="1" t="s">
        <v>176</v>
      </c>
      <c r="Q102" s="1" t="s">
        <v>176</v>
      </c>
      <c r="S102" s="2">
        <v>1</v>
      </c>
      <c r="U102" s="3" t="s">
        <v>1080</v>
      </c>
      <c r="W102" s="2">
        <v>0.04</v>
      </c>
      <c r="Y102" s="2">
        <v>0.71</v>
      </c>
      <c r="AA102" s="2">
        <v>0.1</v>
      </c>
      <c r="AB102" s="1">
        <v>4</v>
      </c>
    </row>
    <row r="103" spans="1:28" x14ac:dyDescent="0.25">
      <c r="A103" s="1">
        <v>4</v>
      </c>
      <c r="B103" s="1" t="s">
        <v>751</v>
      </c>
      <c r="E103" s="1">
        <v>2</v>
      </c>
      <c r="F103" s="1">
        <v>0</v>
      </c>
      <c r="G103" s="1">
        <v>0</v>
      </c>
      <c r="H103" s="1">
        <v>2.2000000000000002</v>
      </c>
      <c r="I103" s="2">
        <v>0.65</v>
      </c>
      <c r="K103" s="2">
        <v>0.49</v>
      </c>
      <c r="L103" s="2">
        <v>0.42</v>
      </c>
      <c r="N103" s="3" t="s">
        <v>1031</v>
      </c>
      <c r="O103" s="2">
        <v>0.8</v>
      </c>
      <c r="Q103" s="2">
        <v>0</v>
      </c>
      <c r="S103" s="2">
        <v>0.81</v>
      </c>
      <c r="U103" s="3" t="s">
        <v>411</v>
      </c>
      <c r="W103" s="2">
        <v>0.15</v>
      </c>
      <c r="Y103" s="2">
        <v>0.79</v>
      </c>
      <c r="AA103" s="2">
        <v>0.08</v>
      </c>
    </row>
    <row r="104" spans="1:28" x14ac:dyDescent="0.25">
      <c r="A104" s="1">
        <v>4</v>
      </c>
      <c r="B104" s="1" t="s">
        <v>753</v>
      </c>
      <c r="D104" s="1" t="s">
        <v>217</v>
      </c>
      <c r="E104" s="1">
        <v>2</v>
      </c>
      <c r="F104" s="1">
        <v>0</v>
      </c>
      <c r="G104" s="1">
        <v>0</v>
      </c>
      <c r="H104" s="1">
        <v>1.8</v>
      </c>
      <c r="I104" s="2">
        <v>0.69</v>
      </c>
      <c r="J104" s="1">
        <v>8</v>
      </c>
      <c r="K104" s="2" t="s">
        <v>176</v>
      </c>
      <c r="L104" s="2">
        <v>0.49</v>
      </c>
      <c r="N104" s="3" t="s">
        <v>176</v>
      </c>
      <c r="O104" s="2">
        <v>0.69</v>
      </c>
      <c r="Q104" s="2">
        <v>0.01</v>
      </c>
      <c r="S104" s="2">
        <v>0.67</v>
      </c>
      <c r="U104" s="3" t="s">
        <v>1081</v>
      </c>
      <c r="V104" s="1">
        <v>3</v>
      </c>
      <c r="W104" s="1" t="s">
        <v>176</v>
      </c>
      <c r="Y104" s="2">
        <v>0.55000000000000004</v>
      </c>
      <c r="AA104" s="1" t="s">
        <v>176</v>
      </c>
    </row>
    <row r="105" spans="1:28" x14ac:dyDescent="0.25">
      <c r="A105" s="1">
        <v>4</v>
      </c>
      <c r="B105" s="1" t="s">
        <v>755</v>
      </c>
      <c r="E105" s="1">
        <v>1</v>
      </c>
      <c r="F105" s="1">
        <v>0</v>
      </c>
      <c r="G105" s="1">
        <v>0</v>
      </c>
      <c r="H105" s="1">
        <v>1.7</v>
      </c>
      <c r="I105" s="2">
        <v>0.57999999999999996</v>
      </c>
      <c r="K105" s="2">
        <v>0.34</v>
      </c>
      <c r="L105" s="2">
        <v>0.32</v>
      </c>
      <c r="N105" s="3" t="s">
        <v>977</v>
      </c>
      <c r="O105" s="2">
        <v>0.46</v>
      </c>
      <c r="Q105" s="2">
        <v>0.01</v>
      </c>
      <c r="S105" s="2">
        <v>0.93</v>
      </c>
      <c r="U105" s="3" t="s">
        <v>273</v>
      </c>
      <c r="W105" s="2">
        <v>0.05</v>
      </c>
      <c r="Y105" s="2">
        <v>0.85</v>
      </c>
      <c r="AA105" s="2">
        <v>0.16</v>
      </c>
    </row>
    <row r="106" spans="1:28" x14ac:dyDescent="0.25">
      <c r="A106" s="1">
        <v>4</v>
      </c>
      <c r="B106" s="1" t="s">
        <v>757</v>
      </c>
      <c r="E106" s="1">
        <v>2</v>
      </c>
      <c r="F106" s="1">
        <v>0</v>
      </c>
      <c r="G106" s="1">
        <v>0</v>
      </c>
      <c r="H106" s="1">
        <v>2.1</v>
      </c>
      <c r="I106" s="2">
        <v>0.76</v>
      </c>
      <c r="K106" s="2">
        <v>0.52</v>
      </c>
      <c r="L106" s="2">
        <v>0.54</v>
      </c>
      <c r="N106" s="3" t="s">
        <v>992</v>
      </c>
      <c r="O106" s="2">
        <v>0.55000000000000004</v>
      </c>
      <c r="Q106" s="2">
        <v>0.01</v>
      </c>
      <c r="S106" s="2">
        <v>0.78</v>
      </c>
      <c r="U106" s="3" t="s">
        <v>177</v>
      </c>
      <c r="W106" s="2">
        <v>0.25</v>
      </c>
      <c r="Y106" s="2">
        <v>0.77</v>
      </c>
      <c r="AA106" s="2">
        <v>0.2</v>
      </c>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CFACC-72D7-4658-8661-182440322A7C}">
  <dimension ref="A1:AJ111"/>
  <sheetViews>
    <sheetView workbookViewId="0"/>
  </sheetViews>
  <sheetFormatPr defaultRowHeight="12.5" x14ac:dyDescent="0.25"/>
  <cols>
    <col min="1" max="1" width="4.83203125" style="1" bestFit="1" customWidth="1"/>
    <col min="2" max="2" width="28" style="1" bestFit="1" customWidth="1"/>
    <col min="3" max="3" width="7.58203125" style="1" bestFit="1" customWidth="1"/>
    <col min="4" max="4" width="5" style="1" bestFit="1" customWidth="1"/>
    <col min="5" max="5" width="11.25" style="1" bestFit="1" customWidth="1"/>
    <col min="6" max="6" width="9.9140625" style="1" bestFit="1" customWidth="1"/>
    <col min="7" max="7" width="11.25" style="1" bestFit="1" customWidth="1"/>
    <col min="8" max="8" width="11" style="1" bestFit="1" customWidth="1"/>
    <col min="9" max="9" width="19.9140625" style="1" bestFit="1" customWidth="1"/>
    <col min="10" max="10" width="25.1640625" style="1" bestFit="1" customWidth="1"/>
    <col min="11" max="11" width="27.5" style="1" bestFit="1" customWidth="1"/>
    <col min="12" max="12" width="7.58203125" style="1" bestFit="1" customWidth="1"/>
    <col min="13" max="13" width="21.33203125" style="1" bestFit="1" customWidth="1"/>
    <col min="14" max="14" width="18.83203125" style="1" bestFit="1" customWidth="1"/>
    <col min="15" max="15" width="7.58203125" style="1" bestFit="1" customWidth="1"/>
    <col min="16" max="16" width="28.58203125" style="1" bestFit="1" customWidth="1"/>
    <col min="17" max="17" width="20" style="1" bestFit="1" customWidth="1"/>
    <col min="18" max="18" width="32.75" style="1" bestFit="1" customWidth="1"/>
    <col min="19" max="19" width="7.58203125" style="1" bestFit="1" customWidth="1"/>
    <col min="20" max="20" width="31.33203125" style="1" bestFit="1" customWidth="1"/>
    <col min="21" max="21" width="7.58203125" style="1" bestFit="1" customWidth="1"/>
    <col min="22" max="22" width="17.6640625" style="1" bestFit="1" customWidth="1"/>
    <col min="23" max="23" width="7.58203125" style="1" bestFit="1" customWidth="1"/>
    <col min="24" max="24" width="24.5" style="1" bestFit="1" customWidth="1"/>
    <col min="25" max="25" width="7.58203125" style="1" bestFit="1" customWidth="1"/>
    <col min="26" max="26" width="13.25" style="1" bestFit="1" customWidth="1"/>
    <col min="27" max="27" width="20" style="1" bestFit="1" customWidth="1"/>
    <col min="28" max="28" width="7.58203125" style="1" bestFit="1" customWidth="1"/>
    <col min="29" max="29" width="27.75" style="1" bestFit="1" customWidth="1"/>
    <col min="30" max="30" width="7.58203125" style="1" bestFit="1" customWidth="1"/>
    <col min="31" max="31" width="14.1640625" style="1" bestFit="1" customWidth="1"/>
    <col min="32" max="32" width="7.58203125" style="1" bestFit="1" customWidth="1"/>
    <col min="33" max="33" width="21.25" style="1" bestFit="1" customWidth="1"/>
    <col min="34" max="34" width="16" style="1" bestFit="1" customWidth="1"/>
    <col min="35" max="35" width="22.25" style="1" bestFit="1" customWidth="1"/>
    <col min="36" max="36" width="7.58203125" style="1" bestFit="1" customWidth="1"/>
    <col min="37" max="256" width="8.6640625" style="1"/>
    <col min="257" max="257" width="4.83203125" style="1" bestFit="1" customWidth="1"/>
    <col min="258" max="258" width="28" style="1" bestFit="1" customWidth="1"/>
    <col min="259" max="259" width="7.58203125" style="1" bestFit="1" customWidth="1"/>
    <col min="260" max="260" width="5" style="1" bestFit="1" customWidth="1"/>
    <col min="261" max="261" width="11.25" style="1" bestFit="1" customWidth="1"/>
    <col min="262" max="262" width="9.9140625" style="1" bestFit="1" customWidth="1"/>
    <col min="263" max="263" width="11.25" style="1" bestFit="1" customWidth="1"/>
    <col min="264" max="264" width="11" style="1" bestFit="1" customWidth="1"/>
    <col min="265" max="265" width="19.9140625" style="1" bestFit="1" customWidth="1"/>
    <col min="266" max="266" width="25.1640625" style="1" bestFit="1" customWidth="1"/>
    <col min="267" max="267" width="27.5" style="1" bestFit="1" customWidth="1"/>
    <col min="268" max="268" width="7.58203125" style="1" bestFit="1" customWidth="1"/>
    <col min="269" max="269" width="21.33203125" style="1" bestFit="1" customWidth="1"/>
    <col min="270" max="270" width="18.83203125" style="1" bestFit="1" customWidth="1"/>
    <col min="271" max="271" width="7.58203125" style="1" bestFit="1" customWidth="1"/>
    <col min="272" max="272" width="28.58203125" style="1" bestFit="1" customWidth="1"/>
    <col min="273" max="273" width="20" style="1" bestFit="1" customWidth="1"/>
    <col min="274" max="274" width="32.75" style="1" bestFit="1" customWidth="1"/>
    <col min="275" max="275" width="7.58203125" style="1" bestFit="1" customWidth="1"/>
    <col min="276" max="276" width="31.33203125" style="1" bestFit="1" customWidth="1"/>
    <col min="277" max="277" width="7.58203125" style="1" bestFit="1" customWidth="1"/>
    <col min="278" max="278" width="17.6640625" style="1" bestFit="1" customWidth="1"/>
    <col min="279" max="279" width="7.58203125" style="1" bestFit="1" customWidth="1"/>
    <col min="280" max="280" width="24.5" style="1" bestFit="1" customWidth="1"/>
    <col min="281" max="281" width="7.58203125" style="1" bestFit="1" customWidth="1"/>
    <col min="282" max="282" width="13.25" style="1" bestFit="1" customWidth="1"/>
    <col min="283" max="283" width="20" style="1" bestFit="1" customWidth="1"/>
    <col min="284" max="284" width="7.58203125" style="1" bestFit="1" customWidth="1"/>
    <col min="285" max="285" width="27.75" style="1" bestFit="1" customWidth="1"/>
    <col min="286" max="286" width="7.58203125" style="1" bestFit="1" customWidth="1"/>
    <col min="287" max="287" width="14.1640625" style="1" bestFit="1" customWidth="1"/>
    <col min="288" max="288" width="7.58203125" style="1" bestFit="1" customWidth="1"/>
    <col min="289" max="289" width="21.25" style="1" bestFit="1" customWidth="1"/>
    <col min="290" max="290" width="16" style="1" bestFit="1" customWidth="1"/>
    <col min="291" max="291" width="22.25" style="1" bestFit="1" customWidth="1"/>
    <col min="292" max="292" width="7.58203125" style="1" bestFit="1" customWidth="1"/>
    <col min="293" max="512" width="8.6640625" style="1"/>
    <col min="513" max="513" width="4.83203125" style="1" bestFit="1" customWidth="1"/>
    <col min="514" max="514" width="28" style="1" bestFit="1" customWidth="1"/>
    <col min="515" max="515" width="7.58203125" style="1" bestFit="1" customWidth="1"/>
    <col min="516" max="516" width="5" style="1" bestFit="1" customWidth="1"/>
    <col min="517" max="517" width="11.25" style="1" bestFit="1" customWidth="1"/>
    <col min="518" max="518" width="9.9140625" style="1" bestFit="1" customWidth="1"/>
    <col min="519" max="519" width="11.25" style="1" bestFit="1" customWidth="1"/>
    <col min="520" max="520" width="11" style="1" bestFit="1" customWidth="1"/>
    <col min="521" max="521" width="19.9140625" style="1" bestFit="1" customWidth="1"/>
    <col min="522" max="522" width="25.1640625" style="1" bestFit="1" customWidth="1"/>
    <col min="523" max="523" width="27.5" style="1" bestFit="1" customWidth="1"/>
    <col min="524" max="524" width="7.58203125" style="1" bestFit="1" customWidth="1"/>
    <col min="525" max="525" width="21.33203125" style="1" bestFit="1" customWidth="1"/>
    <col min="526" max="526" width="18.83203125" style="1" bestFit="1" customWidth="1"/>
    <col min="527" max="527" width="7.58203125" style="1" bestFit="1" customWidth="1"/>
    <col min="528" max="528" width="28.58203125" style="1" bestFit="1" customWidth="1"/>
    <col min="529" max="529" width="20" style="1" bestFit="1" customWidth="1"/>
    <col min="530" max="530" width="32.75" style="1" bestFit="1" customWidth="1"/>
    <col min="531" max="531" width="7.58203125" style="1" bestFit="1" customWidth="1"/>
    <col min="532" max="532" width="31.33203125" style="1" bestFit="1" customWidth="1"/>
    <col min="533" max="533" width="7.58203125" style="1" bestFit="1" customWidth="1"/>
    <col min="534" max="534" width="17.6640625" style="1" bestFit="1" customWidth="1"/>
    <col min="535" max="535" width="7.58203125" style="1" bestFit="1" customWidth="1"/>
    <col min="536" max="536" width="24.5" style="1" bestFit="1" customWidth="1"/>
    <col min="537" max="537" width="7.58203125" style="1" bestFit="1" customWidth="1"/>
    <col min="538" max="538" width="13.25" style="1" bestFit="1" customWidth="1"/>
    <col min="539" max="539" width="20" style="1" bestFit="1" customWidth="1"/>
    <col min="540" max="540" width="7.58203125" style="1" bestFit="1" customWidth="1"/>
    <col min="541" max="541" width="27.75" style="1" bestFit="1" customWidth="1"/>
    <col min="542" max="542" width="7.58203125" style="1" bestFit="1" customWidth="1"/>
    <col min="543" max="543" width="14.1640625" style="1" bestFit="1" customWidth="1"/>
    <col min="544" max="544" width="7.58203125" style="1" bestFit="1" customWidth="1"/>
    <col min="545" max="545" width="21.25" style="1" bestFit="1" customWidth="1"/>
    <col min="546" max="546" width="16" style="1" bestFit="1" customWidth="1"/>
    <col min="547" max="547" width="22.25" style="1" bestFit="1" customWidth="1"/>
    <col min="548" max="548" width="7.58203125" style="1" bestFit="1" customWidth="1"/>
    <col min="549" max="768" width="8.6640625" style="1"/>
    <col min="769" max="769" width="4.83203125" style="1" bestFit="1" customWidth="1"/>
    <col min="770" max="770" width="28" style="1" bestFit="1" customWidth="1"/>
    <col min="771" max="771" width="7.58203125" style="1" bestFit="1" customWidth="1"/>
    <col min="772" max="772" width="5" style="1" bestFit="1" customWidth="1"/>
    <col min="773" max="773" width="11.25" style="1" bestFit="1" customWidth="1"/>
    <col min="774" max="774" width="9.9140625" style="1" bestFit="1" customWidth="1"/>
    <col min="775" max="775" width="11.25" style="1" bestFit="1" customWidth="1"/>
    <col min="776" max="776" width="11" style="1" bestFit="1" customWidth="1"/>
    <col min="777" max="777" width="19.9140625" style="1" bestFit="1" customWidth="1"/>
    <col min="778" max="778" width="25.1640625" style="1" bestFit="1" customWidth="1"/>
    <col min="779" max="779" width="27.5" style="1" bestFit="1" customWidth="1"/>
    <col min="780" max="780" width="7.58203125" style="1" bestFit="1" customWidth="1"/>
    <col min="781" max="781" width="21.33203125" style="1" bestFit="1" customWidth="1"/>
    <col min="782" max="782" width="18.83203125" style="1" bestFit="1" customWidth="1"/>
    <col min="783" max="783" width="7.58203125" style="1" bestFit="1" customWidth="1"/>
    <col min="784" max="784" width="28.58203125" style="1" bestFit="1" customWidth="1"/>
    <col min="785" max="785" width="20" style="1" bestFit="1" customWidth="1"/>
    <col min="786" max="786" width="32.75" style="1" bestFit="1" customWidth="1"/>
    <col min="787" max="787" width="7.58203125" style="1" bestFit="1" customWidth="1"/>
    <col min="788" max="788" width="31.33203125" style="1" bestFit="1" customWidth="1"/>
    <col min="789" max="789" width="7.58203125" style="1" bestFit="1" customWidth="1"/>
    <col min="790" max="790" width="17.6640625" style="1" bestFit="1" customWidth="1"/>
    <col min="791" max="791" width="7.58203125" style="1" bestFit="1" customWidth="1"/>
    <col min="792" max="792" width="24.5" style="1" bestFit="1" customWidth="1"/>
    <col min="793" max="793" width="7.58203125" style="1" bestFit="1" customWidth="1"/>
    <col min="794" max="794" width="13.25" style="1" bestFit="1" customWidth="1"/>
    <col min="795" max="795" width="20" style="1" bestFit="1" customWidth="1"/>
    <col min="796" max="796" width="7.58203125" style="1" bestFit="1" customWidth="1"/>
    <col min="797" max="797" width="27.75" style="1" bestFit="1" customWidth="1"/>
    <col min="798" max="798" width="7.58203125" style="1" bestFit="1" customWidth="1"/>
    <col min="799" max="799" width="14.1640625" style="1" bestFit="1" customWidth="1"/>
    <col min="800" max="800" width="7.58203125" style="1" bestFit="1" customWidth="1"/>
    <col min="801" max="801" width="21.25" style="1" bestFit="1" customWidth="1"/>
    <col min="802" max="802" width="16" style="1" bestFit="1" customWidth="1"/>
    <col min="803" max="803" width="22.25" style="1" bestFit="1" customWidth="1"/>
    <col min="804" max="804" width="7.58203125" style="1" bestFit="1" customWidth="1"/>
    <col min="805" max="1024" width="8.6640625" style="1"/>
    <col min="1025" max="1025" width="4.83203125" style="1" bestFit="1" customWidth="1"/>
    <col min="1026" max="1026" width="28" style="1" bestFit="1" customWidth="1"/>
    <col min="1027" max="1027" width="7.58203125" style="1" bestFit="1" customWidth="1"/>
    <col min="1028" max="1028" width="5" style="1" bestFit="1" customWidth="1"/>
    <col min="1029" max="1029" width="11.25" style="1" bestFit="1" customWidth="1"/>
    <col min="1030" max="1030" width="9.9140625" style="1" bestFit="1" customWidth="1"/>
    <col min="1031" max="1031" width="11.25" style="1" bestFit="1" customWidth="1"/>
    <col min="1032" max="1032" width="11" style="1" bestFit="1" customWidth="1"/>
    <col min="1033" max="1033" width="19.9140625" style="1" bestFit="1" customWidth="1"/>
    <col min="1034" max="1034" width="25.1640625" style="1" bestFit="1" customWidth="1"/>
    <col min="1035" max="1035" width="27.5" style="1" bestFit="1" customWidth="1"/>
    <col min="1036" max="1036" width="7.58203125" style="1" bestFit="1" customWidth="1"/>
    <col min="1037" max="1037" width="21.33203125" style="1" bestFit="1" customWidth="1"/>
    <col min="1038" max="1038" width="18.83203125" style="1" bestFit="1" customWidth="1"/>
    <col min="1039" max="1039" width="7.58203125" style="1" bestFit="1" customWidth="1"/>
    <col min="1040" max="1040" width="28.58203125" style="1" bestFit="1" customWidth="1"/>
    <col min="1041" max="1041" width="20" style="1" bestFit="1" customWidth="1"/>
    <col min="1042" max="1042" width="32.75" style="1" bestFit="1" customWidth="1"/>
    <col min="1043" max="1043" width="7.58203125" style="1" bestFit="1" customWidth="1"/>
    <col min="1044" max="1044" width="31.33203125" style="1" bestFit="1" customWidth="1"/>
    <col min="1045" max="1045" width="7.58203125" style="1" bestFit="1" customWidth="1"/>
    <col min="1046" max="1046" width="17.6640625" style="1" bestFit="1" customWidth="1"/>
    <col min="1047" max="1047" width="7.58203125" style="1" bestFit="1" customWidth="1"/>
    <col min="1048" max="1048" width="24.5" style="1" bestFit="1" customWidth="1"/>
    <col min="1049" max="1049" width="7.58203125" style="1" bestFit="1" customWidth="1"/>
    <col min="1050" max="1050" width="13.25" style="1" bestFit="1" customWidth="1"/>
    <col min="1051" max="1051" width="20" style="1" bestFit="1" customWidth="1"/>
    <col min="1052" max="1052" width="7.58203125" style="1" bestFit="1" customWidth="1"/>
    <col min="1053" max="1053" width="27.75" style="1" bestFit="1" customWidth="1"/>
    <col min="1054" max="1054" width="7.58203125" style="1" bestFit="1" customWidth="1"/>
    <col min="1055" max="1055" width="14.1640625" style="1" bestFit="1" customWidth="1"/>
    <col min="1056" max="1056" width="7.58203125" style="1" bestFit="1" customWidth="1"/>
    <col min="1057" max="1057" width="21.25" style="1" bestFit="1" customWidth="1"/>
    <col min="1058" max="1058" width="16" style="1" bestFit="1" customWidth="1"/>
    <col min="1059" max="1059" width="22.25" style="1" bestFit="1" customWidth="1"/>
    <col min="1060" max="1060" width="7.58203125" style="1" bestFit="1" customWidth="1"/>
    <col min="1061" max="1280" width="8.6640625" style="1"/>
    <col min="1281" max="1281" width="4.83203125" style="1" bestFit="1" customWidth="1"/>
    <col min="1282" max="1282" width="28" style="1" bestFit="1" customWidth="1"/>
    <col min="1283" max="1283" width="7.58203125" style="1" bestFit="1" customWidth="1"/>
    <col min="1284" max="1284" width="5" style="1" bestFit="1" customWidth="1"/>
    <col min="1285" max="1285" width="11.25" style="1" bestFit="1" customWidth="1"/>
    <col min="1286" max="1286" width="9.9140625" style="1" bestFit="1" customWidth="1"/>
    <col min="1287" max="1287" width="11.25" style="1" bestFit="1" customWidth="1"/>
    <col min="1288" max="1288" width="11" style="1" bestFit="1" customWidth="1"/>
    <col min="1289" max="1289" width="19.9140625" style="1" bestFit="1" customWidth="1"/>
    <col min="1290" max="1290" width="25.1640625" style="1" bestFit="1" customWidth="1"/>
    <col min="1291" max="1291" width="27.5" style="1" bestFit="1" customWidth="1"/>
    <col min="1292" max="1292" width="7.58203125" style="1" bestFit="1" customWidth="1"/>
    <col min="1293" max="1293" width="21.33203125" style="1" bestFit="1" customWidth="1"/>
    <col min="1294" max="1294" width="18.83203125" style="1" bestFit="1" customWidth="1"/>
    <col min="1295" max="1295" width="7.58203125" style="1" bestFit="1" customWidth="1"/>
    <col min="1296" max="1296" width="28.58203125" style="1" bestFit="1" customWidth="1"/>
    <col min="1297" max="1297" width="20" style="1" bestFit="1" customWidth="1"/>
    <col min="1298" max="1298" width="32.75" style="1" bestFit="1" customWidth="1"/>
    <col min="1299" max="1299" width="7.58203125" style="1" bestFit="1" customWidth="1"/>
    <col min="1300" max="1300" width="31.33203125" style="1" bestFit="1" customWidth="1"/>
    <col min="1301" max="1301" width="7.58203125" style="1" bestFit="1" customWidth="1"/>
    <col min="1302" max="1302" width="17.6640625" style="1" bestFit="1" customWidth="1"/>
    <col min="1303" max="1303" width="7.58203125" style="1" bestFit="1" customWidth="1"/>
    <col min="1304" max="1304" width="24.5" style="1" bestFit="1" customWidth="1"/>
    <col min="1305" max="1305" width="7.58203125" style="1" bestFit="1" customWidth="1"/>
    <col min="1306" max="1306" width="13.25" style="1" bestFit="1" customWidth="1"/>
    <col min="1307" max="1307" width="20" style="1" bestFit="1" customWidth="1"/>
    <col min="1308" max="1308" width="7.58203125" style="1" bestFit="1" customWidth="1"/>
    <col min="1309" max="1309" width="27.75" style="1" bestFit="1" customWidth="1"/>
    <col min="1310" max="1310" width="7.58203125" style="1" bestFit="1" customWidth="1"/>
    <col min="1311" max="1311" width="14.1640625" style="1" bestFit="1" customWidth="1"/>
    <col min="1312" max="1312" width="7.58203125" style="1" bestFit="1" customWidth="1"/>
    <col min="1313" max="1313" width="21.25" style="1" bestFit="1" customWidth="1"/>
    <col min="1314" max="1314" width="16" style="1" bestFit="1" customWidth="1"/>
    <col min="1315" max="1315" width="22.25" style="1" bestFit="1" customWidth="1"/>
    <col min="1316" max="1316" width="7.58203125" style="1" bestFit="1" customWidth="1"/>
    <col min="1317" max="1536" width="8.6640625" style="1"/>
    <col min="1537" max="1537" width="4.83203125" style="1" bestFit="1" customWidth="1"/>
    <col min="1538" max="1538" width="28" style="1" bestFit="1" customWidth="1"/>
    <col min="1539" max="1539" width="7.58203125" style="1" bestFit="1" customWidth="1"/>
    <col min="1540" max="1540" width="5" style="1" bestFit="1" customWidth="1"/>
    <col min="1541" max="1541" width="11.25" style="1" bestFit="1" customWidth="1"/>
    <col min="1542" max="1542" width="9.9140625" style="1" bestFit="1" customWidth="1"/>
    <col min="1543" max="1543" width="11.25" style="1" bestFit="1" customWidth="1"/>
    <col min="1544" max="1544" width="11" style="1" bestFit="1" customWidth="1"/>
    <col min="1545" max="1545" width="19.9140625" style="1" bestFit="1" customWidth="1"/>
    <col min="1546" max="1546" width="25.1640625" style="1" bestFit="1" customWidth="1"/>
    <col min="1547" max="1547" width="27.5" style="1" bestFit="1" customWidth="1"/>
    <col min="1548" max="1548" width="7.58203125" style="1" bestFit="1" customWidth="1"/>
    <col min="1549" max="1549" width="21.33203125" style="1" bestFit="1" customWidth="1"/>
    <col min="1550" max="1550" width="18.83203125" style="1" bestFit="1" customWidth="1"/>
    <col min="1551" max="1551" width="7.58203125" style="1" bestFit="1" customWidth="1"/>
    <col min="1552" max="1552" width="28.58203125" style="1" bestFit="1" customWidth="1"/>
    <col min="1553" max="1553" width="20" style="1" bestFit="1" customWidth="1"/>
    <col min="1554" max="1554" width="32.75" style="1" bestFit="1" customWidth="1"/>
    <col min="1555" max="1555" width="7.58203125" style="1" bestFit="1" customWidth="1"/>
    <col min="1556" max="1556" width="31.33203125" style="1" bestFit="1" customWidth="1"/>
    <col min="1557" max="1557" width="7.58203125" style="1" bestFit="1" customWidth="1"/>
    <col min="1558" max="1558" width="17.6640625" style="1" bestFit="1" customWidth="1"/>
    <col min="1559" max="1559" width="7.58203125" style="1" bestFit="1" customWidth="1"/>
    <col min="1560" max="1560" width="24.5" style="1" bestFit="1" customWidth="1"/>
    <col min="1561" max="1561" width="7.58203125" style="1" bestFit="1" customWidth="1"/>
    <col min="1562" max="1562" width="13.25" style="1" bestFit="1" customWidth="1"/>
    <col min="1563" max="1563" width="20" style="1" bestFit="1" customWidth="1"/>
    <col min="1564" max="1564" width="7.58203125" style="1" bestFit="1" customWidth="1"/>
    <col min="1565" max="1565" width="27.75" style="1" bestFit="1" customWidth="1"/>
    <col min="1566" max="1566" width="7.58203125" style="1" bestFit="1" customWidth="1"/>
    <col min="1567" max="1567" width="14.1640625" style="1" bestFit="1" customWidth="1"/>
    <col min="1568" max="1568" width="7.58203125" style="1" bestFit="1" customWidth="1"/>
    <col min="1569" max="1569" width="21.25" style="1" bestFit="1" customWidth="1"/>
    <col min="1570" max="1570" width="16" style="1" bestFit="1" customWidth="1"/>
    <col min="1571" max="1571" width="22.25" style="1" bestFit="1" customWidth="1"/>
    <col min="1572" max="1572" width="7.58203125" style="1" bestFit="1" customWidth="1"/>
    <col min="1573" max="1792" width="8.6640625" style="1"/>
    <col min="1793" max="1793" width="4.83203125" style="1" bestFit="1" customWidth="1"/>
    <col min="1794" max="1794" width="28" style="1" bestFit="1" customWidth="1"/>
    <col min="1795" max="1795" width="7.58203125" style="1" bestFit="1" customWidth="1"/>
    <col min="1796" max="1796" width="5" style="1" bestFit="1" customWidth="1"/>
    <col min="1797" max="1797" width="11.25" style="1" bestFit="1" customWidth="1"/>
    <col min="1798" max="1798" width="9.9140625" style="1" bestFit="1" customWidth="1"/>
    <col min="1799" max="1799" width="11.25" style="1" bestFit="1" customWidth="1"/>
    <col min="1800" max="1800" width="11" style="1" bestFit="1" customWidth="1"/>
    <col min="1801" max="1801" width="19.9140625" style="1" bestFit="1" customWidth="1"/>
    <col min="1802" max="1802" width="25.1640625" style="1" bestFit="1" customWidth="1"/>
    <col min="1803" max="1803" width="27.5" style="1" bestFit="1" customWidth="1"/>
    <col min="1804" max="1804" width="7.58203125" style="1" bestFit="1" customWidth="1"/>
    <col min="1805" max="1805" width="21.33203125" style="1" bestFit="1" customWidth="1"/>
    <col min="1806" max="1806" width="18.83203125" style="1" bestFit="1" customWidth="1"/>
    <col min="1807" max="1807" width="7.58203125" style="1" bestFit="1" customWidth="1"/>
    <col min="1808" max="1808" width="28.58203125" style="1" bestFit="1" customWidth="1"/>
    <col min="1809" max="1809" width="20" style="1" bestFit="1" customWidth="1"/>
    <col min="1810" max="1810" width="32.75" style="1" bestFit="1" customWidth="1"/>
    <col min="1811" max="1811" width="7.58203125" style="1" bestFit="1" customWidth="1"/>
    <col min="1812" max="1812" width="31.33203125" style="1" bestFit="1" customWidth="1"/>
    <col min="1813" max="1813" width="7.58203125" style="1" bestFit="1" customWidth="1"/>
    <col min="1814" max="1814" width="17.6640625" style="1" bestFit="1" customWidth="1"/>
    <col min="1815" max="1815" width="7.58203125" style="1" bestFit="1" customWidth="1"/>
    <col min="1816" max="1816" width="24.5" style="1" bestFit="1" customWidth="1"/>
    <col min="1817" max="1817" width="7.58203125" style="1" bestFit="1" customWidth="1"/>
    <col min="1818" max="1818" width="13.25" style="1" bestFit="1" customWidth="1"/>
    <col min="1819" max="1819" width="20" style="1" bestFit="1" customWidth="1"/>
    <col min="1820" max="1820" width="7.58203125" style="1" bestFit="1" customWidth="1"/>
    <col min="1821" max="1821" width="27.75" style="1" bestFit="1" customWidth="1"/>
    <col min="1822" max="1822" width="7.58203125" style="1" bestFit="1" customWidth="1"/>
    <col min="1823" max="1823" width="14.1640625" style="1" bestFit="1" customWidth="1"/>
    <col min="1824" max="1824" width="7.58203125" style="1" bestFit="1" customWidth="1"/>
    <col min="1825" max="1825" width="21.25" style="1" bestFit="1" customWidth="1"/>
    <col min="1826" max="1826" width="16" style="1" bestFit="1" customWidth="1"/>
    <col min="1827" max="1827" width="22.25" style="1" bestFit="1" customWidth="1"/>
    <col min="1828" max="1828" width="7.58203125" style="1" bestFit="1" customWidth="1"/>
    <col min="1829" max="2048" width="8.6640625" style="1"/>
    <col min="2049" max="2049" width="4.83203125" style="1" bestFit="1" customWidth="1"/>
    <col min="2050" max="2050" width="28" style="1" bestFit="1" customWidth="1"/>
    <col min="2051" max="2051" width="7.58203125" style="1" bestFit="1" customWidth="1"/>
    <col min="2052" max="2052" width="5" style="1" bestFit="1" customWidth="1"/>
    <col min="2053" max="2053" width="11.25" style="1" bestFit="1" customWidth="1"/>
    <col min="2054" max="2054" width="9.9140625" style="1" bestFit="1" customWidth="1"/>
    <col min="2055" max="2055" width="11.25" style="1" bestFit="1" customWidth="1"/>
    <col min="2056" max="2056" width="11" style="1" bestFit="1" customWidth="1"/>
    <col min="2057" max="2057" width="19.9140625" style="1" bestFit="1" customWidth="1"/>
    <col min="2058" max="2058" width="25.1640625" style="1" bestFit="1" customWidth="1"/>
    <col min="2059" max="2059" width="27.5" style="1" bestFit="1" customWidth="1"/>
    <col min="2060" max="2060" width="7.58203125" style="1" bestFit="1" customWidth="1"/>
    <col min="2061" max="2061" width="21.33203125" style="1" bestFit="1" customWidth="1"/>
    <col min="2062" max="2062" width="18.83203125" style="1" bestFit="1" customWidth="1"/>
    <col min="2063" max="2063" width="7.58203125" style="1" bestFit="1" customWidth="1"/>
    <col min="2064" max="2064" width="28.58203125" style="1" bestFit="1" customWidth="1"/>
    <col min="2065" max="2065" width="20" style="1" bestFit="1" customWidth="1"/>
    <col min="2066" max="2066" width="32.75" style="1" bestFit="1" customWidth="1"/>
    <col min="2067" max="2067" width="7.58203125" style="1" bestFit="1" customWidth="1"/>
    <col min="2068" max="2068" width="31.33203125" style="1" bestFit="1" customWidth="1"/>
    <col min="2069" max="2069" width="7.58203125" style="1" bestFit="1" customWidth="1"/>
    <col min="2070" max="2070" width="17.6640625" style="1" bestFit="1" customWidth="1"/>
    <col min="2071" max="2071" width="7.58203125" style="1" bestFit="1" customWidth="1"/>
    <col min="2072" max="2072" width="24.5" style="1" bestFit="1" customWidth="1"/>
    <col min="2073" max="2073" width="7.58203125" style="1" bestFit="1" customWidth="1"/>
    <col min="2074" max="2074" width="13.25" style="1" bestFit="1" customWidth="1"/>
    <col min="2075" max="2075" width="20" style="1" bestFit="1" customWidth="1"/>
    <col min="2076" max="2076" width="7.58203125" style="1" bestFit="1" customWidth="1"/>
    <col min="2077" max="2077" width="27.75" style="1" bestFit="1" customWidth="1"/>
    <col min="2078" max="2078" width="7.58203125" style="1" bestFit="1" customWidth="1"/>
    <col min="2079" max="2079" width="14.1640625" style="1" bestFit="1" customWidth="1"/>
    <col min="2080" max="2080" width="7.58203125" style="1" bestFit="1" customWidth="1"/>
    <col min="2081" max="2081" width="21.25" style="1" bestFit="1" customWidth="1"/>
    <col min="2082" max="2082" width="16" style="1" bestFit="1" customWidth="1"/>
    <col min="2083" max="2083" width="22.25" style="1" bestFit="1" customWidth="1"/>
    <col min="2084" max="2084" width="7.58203125" style="1" bestFit="1" customWidth="1"/>
    <col min="2085" max="2304" width="8.6640625" style="1"/>
    <col min="2305" max="2305" width="4.83203125" style="1" bestFit="1" customWidth="1"/>
    <col min="2306" max="2306" width="28" style="1" bestFit="1" customWidth="1"/>
    <col min="2307" max="2307" width="7.58203125" style="1" bestFit="1" customWidth="1"/>
    <col min="2308" max="2308" width="5" style="1" bestFit="1" customWidth="1"/>
    <col min="2309" max="2309" width="11.25" style="1" bestFit="1" customWidth="1"/>
    <col min="2310" max="2310" width="9.9140625" style="1" bestFit="1" customWidth="1"/>
    <col min="2311" max="2311" width="11.25" style="1" bestFit="1" customWidth="1"/>
    <col min="2312" max="2312" width="11" style="1" bestFit="1" customWidth="1"/>
    <col min="2313" max="2313" width="19.9140625" style="1" bestFit="1" customWidth="1"/>
    <col min="2314" max="2314" width="25.1640625" style="1" bestFit="1" customWidth="1"/>
    <col min="2315" max="2315" width="27.5" style="1" bestFit="1" customWidth="1"/>
    <col min="2316" max="2316" width="7.58203125" style="1" bestFit="1" customWidth="1"/>
    <col min="2317" max="2317" width="21.33203125" style="1" bestFit="1" customWidth="1"/>
    <col min="2318" max="2318" width="18.83203125" style="1" bestFit="1" customWidth="1"/>
    <col min="2319" max="2319" width="7.58203125" style="1" bestFit="1" customWidth="1"/>
    <col min="2320" max="2320" width="28.58203125" style="1" bestFit="1" customWidth="1"/>
    <col min="2321" max="2321" width="20" style="1" bestFit="1" customWidth="1"/>
    <col min="2322" max="2322" width="32.75" style="1" bestFit="1" customWidth="1"/>
    <col min="2323" max="2323" width="7.58203125" style="1" bestFit="1" customWidth="1"/>
    <col min="2324" max="2324" width="31.33203125" style="1" bestFit="1" customWidth="1"/>
    <col min="2325" max="2325" width="7.58203125" style="1" bestFit="1" customWidth="1"/>
    <col min="2326" max="2326" width="17.6640625" style="1" bestFit="1" customWidth="1"/>
    <col min="2327" max="2327" width="7.58203125" style="1" bestFit="1" customWidth="1"/>
    <col min="2328" max="2328" width="24.5" style="1" bestFit="1" customWidth="1"/>
    <col min="2329" max="2329" width="7.58203125" style="1" bestFit="1" customWidth="1"/>
    <col min="2330" max="2330" width="13.25" style="1" bestFit="1" customWidth="1"/>
    <col min="2331" max="2331" width="20" style="1" bestFit="1" customWidth="1"/>
    <col min="2332" max="2332" width="7.58203125" style="1" bestFit="1" customWidth="1"/>
    <col min="2333" max="2333" width="27.75" style="1" bestFit="1" customWidth="1"/>
    <col min="2334" max="2334" width="7.58203125" style="1" bestFit="1" customWidth="1"/>
    <col min="2335" max="2335" width="14.1640625" style="1" bestFit="1" customWidth="1"/>
    <col min="2336" max="2336" width="7.58203125" style="1" bestFit="1" customWidth="1"/>
    <col min="2337" max="2337" width="21.25" style="1" bestFit="1" customWidth="1"/>
    <col min="2338" max="2338" width="16" style="1" bestFit="1" customWidth="1"/>
    <col min="2339" max="2339" width="22.25" style="1" bestFit="1" customWidth="1"/>
    <col min="2340" max="2340" width="7.58203125" style="1" bestFit="1" customWidth="1"/>
    <col min="2341" max="2560" width="8.6640625" style="1"/>
    <col min="2561" max="2561" width="4.83203125" style="1" bestFit="1" customWidth="1"/>
    <col min="2562" max="2562" width="28" style="1" bestFit="1" customWidth="1"/>
    <col min="2563" max="2563" width="7.58203125" style="1" bestFit="1" customWidth="1"/>
    <col min="2564" max="2564" width="5" style="1" bestFit="1" customWidth="1"/>
    <col min="2565" max="2565" width="11.25" style="1" bestFit="1" customWidth="1"/>
    <col min="2566" max="2566" width="9.9140625" style="1" bestFit="1" customWidth="1"/>
    <col min="2567" max="2567" width="11.25" style="1" bestFit="1" customWidth="1"/>
    <col min="2568" max="2568" width="11" style="1" bestFit="1" customWidth="1"/>
    <col min="2569" max="2569" width="19.9140625" style="1" bestFit="1" customWidth="1"/>
    <col min="2570" max="2570" width="25.1640625" style="1" bestFit="1" customWidth="1"/>
    <col min="2571" max="2571" width="27.5" style="1" bestFit="1" customWidth="1"/>
    <col min="2572" max="2572" width="7.58203125" style="1" bestFit="1" customWidth="1"/>
    <col min="2573" max="2573" width="21.33203125" style="1" bestFit="1" customWidth="1"/>
    <col min="2574" max="2574" width="18.83203125" style="1" bestFit="1" customWidth="1"/>
    <col min="2575" max="2575" width="7.58203125" style="1" bestFit="1" customWidth="1"/>
    <col min="2576" max="2576" width="28.58203125" style="1" bestFit="1" customWidth="1"/>
    <col min="2577" max="2577" width="20" style="1" bestFit="1" customWidth="1"/>
    <col min="2578" max="2578" width="32.75" style="1" bestFit="1" customWidth="1"/>
    <col min="2579" max="2579" width="7.58203125" style="1" bestFit="1" customWidth="1"/>
    <col min="2580" max="2580" width="31.33203125" style="1" bestFit="1" customWidth="1"/>
    <col min="2581" max="2581" width="7.58203125" style="1" bestFit="1" customWidth="1"/>
    <col min="2582" max="2582" width="17.6640625" style="1" bestFit="1" customWidth="1"/>
    <col min="2583" max="2583" width="7.58203125" style="1" bestFit="1" customWidth="1"/>
    <col min="2584" max="2584" width="24.5" style="1" bestFit="1" customWidth="1"/>
    <col min="2585" max="2585" width="7.58203125" style="1" bestFit="1" customWidth="1"/>
    <col min="2586" max="2586" width="13.25" style="1" bestFit="1" customWidth="1"/>
    <col min="2587" max="2587" width="20" style="1" bestFit="1" customWidth="1"/>
    <col min="2588" max="2588" width="7.58203125" style="1" bestFit="1" customWidth="1"/>
    <col min="2589" max="2589" width="27.75" style="1" bestFit="1" customWidth="1"/>
    <col min="2590" max="2590" width="7.58203125" style="1" bestFit="1" customWidth="1"/>
    <col min="2591" max="2591" width="14.1640625" style="1" bestFit="1" customWidth="1"/>
    <col min="2592" max="2592" width="7.58203125" style="1" bestFit="1" customWidth="1"/>
    <col min="2593" max="2593" width="21.25" style="1" bestFit="1" customWidth="1"/>
    <col min="2594" max="2594" width="16" style="1" bestFit="1" customWidth="1"/>
    <col min="2595" max="2595" width="22.25" style="1" bestFit="1" customWidth="1"/>
    <col min="2596" max="2596" width="7.58203125" style="1" bestFit="1" customWidth="1"/>
    <col min="2597" max="2816" width="8.6640625" style="1"/>
    <col min="2817" max="2817" width="4.83203125" style="1" bestFit="1" customWidth="1"/>
    <col min="2818" max="2818" width="28" style="1" bestFit="1" customWidth="1"/>
    <col min="2819" max="2819" width="7.58203125" style="1" bestFit="1" customWidth="1"/>
    <col min="2820" max="2820" width="5" style="1" bestFit="1" customWidth="1"/>
    <col min="2821" max="2821" width="11.25" style="1" bestFit="1" customWidth="1"/>
    <col min="2822" max="2822" width="9.9140625" style="1" bestFit="1" customWidth="1"/>
    <col min="2823" max="2823" width="11.25" style="1" bestFit="1" customWidth="1"/>
    <col min="2824" max="2824" width="11" style="1" bestFit="1" customWidth="1"/>
    <col min="2825" max="2825" width="19.9140625" style="1" bestFit="1" customWidth="1"/>
    <col min="2826" max="2826" width="25.1640625" style="1" bestFit="1" customWidth="1"/>
    <col min="2827" max="2827" width="27.5" style="1" bestFit="1" customWidth="1"/>
    <col min="2828" max="2828" width="7.58203125" style="1" bestFit="1" customWidth="1"/>
    <col min="2829" max="2829" width="21.33203125" style="1" bestFit="1" customWidth="1"/>
    <col min="2830" max="2830" width="18.83203125" style="1" bestFit="1" customWidth="1"/>
    <col min="2831" max="2831" width="7.58203125" style="1" bestFit="1" customWidth="1"/>
    <col min="2832" max="2832" width="28.58203125" style="1" bestFit="1" customWidth="1"/>
    <col min="2833" max="2833" width="20" style="1" bestFit="1" customWidth="1"/>
    <col min="2834" max="2834" width="32.75" style="1" bestFit="1" customWidth="1"/>
    <col min="2835" max="2835" width="7.58203125" style="1" bestFit="1" customWidth="1"/>
    <col min="2836" max="2836" width="31.33203125" style="1" bestFit="1" customWidth="1"/>
    <col min="2837" max="2837" width="7.58203125" style="1" bestFit="1" customWidth="1"/>
    <col min="2838" max="2838" width="17.6640625" style="1" bestFit="1" customWidth="1"/>
    <col min="2839" max="2839" width="7.58203125" style="1" bestFit="1" customWidth="1"/>
    <col min="2840" max="2840" width="24.5" style="1" bestFit="1" customWidth="1"/>
    <col min="2841" max="2841" width="7.58203125" style="1" bestFit="1" customWidth="1"/>
    <col min="2842" max="2842" width="13.25" style="1" bestFit="1" customWidth="1"/>
    <col min="2843" max="2843" width="20" style="1" bestFit="1" customWidth="1"/>
    <col min="2844" max="2844" width="7.58203125" style="1" bestFit="1" customWidth="1"/>
    <col min="2845" max="2845" width="27.75" style="1" bestFit="1" customWidth="1"/>
    <col min="2846" max="2846" width="7.58203125" style="1" bestFit="1" customWidth="1"/>
    <col min="2847" max="2847" width="14.1640625" style="1" bestFit="1" customWidth="1"/>
    <col min="2848" max="2848" width="7.58203125" style="1" bestFit="1" customWidth="1"/>
    <col min="2849" max="2849" width="21.25" style="1" bestFit="1" customWidth="1"/>
    <col min="2850" max="2850" width="16" style="1" bestFit="1" customWidth="1"/>
    <col min="2851" max="2851" width="22.25" style="1" bestFit="1" customWidth="1"/>
    <col min="2852" max="2852" width="7.58203125" style="1" bestFit="1" customWidth="1"/>
    <col min="2853" max="3072" width="8.6640625" style="1"/>
    <col min="3073" max="3073" width="4.83203125" style="1" bestFit="1" customWidth="1"/>
    <col min="3074" max="3074" width="28" style="1" bestFit="1" customWidth="1"/>
    <col min="3075" max="3075" width="7.58203125" style="1" bestFit="1" customWidth="1"/>
    <col min="3076" max="3076" width="5" style="1" bestFit="1" customWidth="1"/>
    <col min="3077" max="3077" width="11.25" style="1" bestFit="1" customWidth="1"/>
    <col min="3078" max="3078" width="9.9140625" style="1" bestFit="1" customWidth="1"/>
    <col min="3079" max="3079" width="11.25" style="1" bestFit="1" customWidth="1"/>
    <col min="3080" max="3080" width="11" style="1" bestFit="1" customWidth="1"/>
    <col min="3081" max="3081" width="19.9140625" style="1" bestFit="1" customWidth="1"/>
    <col min="3082" max="3082" width="25.1640625" style="1" bestFit="1" customWidth="1"/>
    <col min="3083" max="3083" width="27.5" style="1" bestFit="1" customWidth="1"/>
    <col min="3084" max="3084" width="7.58203125" style="1" bestFit="1" customWidth="1"/>
    <col min="3085" max="3085" width="21.33203125" style="1" bestFit="1" customWidth="1"/>
    <col min="3086" max="3086" width="18.83203125" style="1" bestFit="1" customWidth="1"/>
    <col min="3087" max="3087" width="7.58203125" style="1" bestFit="1" customWidth="1"/>
    <col min="3088" max="3088" width="28.58203125" style="1" bestFit="1" customWidth="1"/>
    <col min="3089" max="3089" width="20" style="1" bestFit="1" customWidth="1"/>
    <col min="3090" max="3090" width="32.75" style="1" bestFit="1" customWidth="1"/>
    <col min="3091" max="3091" width="7.58203125" style="1" bestFit="1" customWidth="1"/>
    <col min="3092" max="3092" width="31.33203125" style="1" bestFit="1" customWidth="1"/>
    <col min="3093" max="3093" width="7.58203125" style="1" bestFit="1" customWidth="1"/>
    <col min="3094" max="3094" width="17.6640625" style="1" bestFit="1" customWidth="1"/>
    <col min="3095" max="3095" width="7.58203125" style="1" bestFit="1" customWidth="1"/>
    <col min="3096" max="3096" width="24.5" style="1" bestFit="1" customWidth="1"/>
    <col min="3097" max="3097" width="7.58203125" style="1" bestFit="1" customWidth="1"/>
    <col min="3098" max="3098" width="13.25" style="1" bestFit="1" customWidth="1"/>
    <col min="3099" max="3099" width="20" style="1" bestFit="1" customWidth="1"/>
    <col min="3100" max="3100" width="7.58203125" style="1" bestFit="1" customWidth="1"/>
    <col min="3101" max="3101" width="27.75" style="1" bestFit="1" customWidth="1"/>
    <col min="3102" max="3102" width="7.58203125" style="1" bestFit="1" customWidth="1"/>
    <col min="3103" max="3103" width="14.1640625" style="1" bestFit="1" customWidth="1"/>
    <col min="3104" max="3104" width="7.58203125" style="1" bestFit="1" customWidth="1"/>
    <col min="3105" max="3105" width="21.25" style="1" bestFit="1" customWidth="1"/>
    <col min="3106" max="3106" width="16" style="1" bestFit="1" customWidth="1"/>
    <col min="3107" max="3107" width="22.25" style="1" bestFit="1" customWidth="1"/>
    <col min="3108" max="3108" width="7.58203125" style="1" bestFit="1" customWidth="1"/>
    <col min="3109" max="3328" width="8.6640625" style="1"/>
    <col min="3329" max="3329" width="4.83203125" style="1" bestFit="1" customWidth="1"/>
    <col min="3330" max="3330" width="28" style="1" bestFit="1" customWidth="1"/>
    <col min="3331" max="3331" width="7.58203125" style="1" bestFit="1" customWidth="1"/>
    <col min="3332" max="3332" width="5" style="1" bestFit="1" customWidth="1"/>
    <col min="3333" max="3333" width="11.25" style="1" bestFit="1" customWidth="1"/>
    <col min="3334" max="3334" width="9.9140625" style="1" bestFit="1" customWidth="1"/>
    <col min="3335" max="3335" width="11.25" style="1" bestFit="1" customWidth="1"/>
    <col min="3336" max="3336" width="11" style="1" bestFit="1" customWidth="1"/>
    <col min="3337" max="3337" width="19.9140625" style="1" bestFit="1" customWidth="1"/>
    <col min="3338" max="3338" width="25.1640625" style="1" bestFit="1" customWidth="1"/>
    <col min="3339" max="3339" width="27.5" style="1" bestFit="1" customWidth="1"/>
    <col min="3340" max="3340" width="7.58203125" style="1" bestFit="1" customWidth="1"/>
    <col min="3341" max="3341" width="21.33203125" style="1" bestFit="1" customWidth="1"/>
    <col min="3342" max="3342" width="18.83203125" style="1" bestFit="1" customWidth="1"/>
    <col min="3343" max="3343" width="7.58203125" style="1" bestFit="1" customWidth="1"/>
    <col min="3344" max="3344" width="28.58203125" style="1" bestFit="1" customWidth="1"/>
    <col min="3345" max="3345" width="20" style="1" bestFit="1" customWidth="1"/>
    <col min="3346" max="3346" width="32.75" style="1" bestFit="1" customWidth="1"/>
    <col min="3347" max="3347" width="7.58203125" style="1" bestFit="1" customWidth="1"/>
    <col min="3348" max="3348" width="31.33203125" style="1" bestFit="1" customWidth="1"/>
    <col min="3349" max="3349" width="7.58203125" style="1" bestFit="1" customWidth="1"/>
    <col min="3350" max="3350" width="17.6640625" style="1" bestFit="1" customWidth="1"/>
    <col min="3351" max="3351" width="7.58203125" style="1" bestFit="1" customWidth="1"/>
    <col min="3352" max="3352" width="24.5" style="1" bestFit="1" customWidth="1"/>
    <col min="3353" max="3353" width="7.58203125" style="1" bestFit="1" customWidth="1"/>
    <col min="3354" max="3354" width="13.25" style="1" bestFit="1" customWidth="1"/>
    <col min="3355" max="3355" width="20" style="1" bestFit="1" customWidth="1"/>
    <col min="3356" max="3356" width="7.58203125" style="1" bestFit="1" customWidth="1"/>
    <col min="3357" max="3357" width="27.75" style="1" bestFit="1" customWidth="1"/>
    <col min="3358" max="3358" width="7.58203125" style="1" bestFit="1" customWidth="1"/>
    <col min="3359" max="3359" width="14.1640625" style="1" bestFit="1" customWidth="1"/>
    <col min="3360" max="3360" width="7.58203125" style="1" bestFit="1" customWidth="1"/>
    <col min="3361" max="3361" width="21.25" style="1" bestFit="1" customWidth="1"/>
    <col min="3362" max="3362" width="16" style="1" bestFit="1" customWidth="1"/>
    <col min="3363" max="3363" width="22.25" style="1" bestFit="1" customWidth="1"/>
    <col min="3364" max="3364" width="7.58203125" style="1" bestFit="1" customWidth="1"/>
    <col min="3365" max="3584" width="8.6640625" style="1"/>
    <col min="3585" max="3585" width="4.83203125" style="1" bestFit="1" customWidth="1"/>
    <col min="3586" max="3586" width="28" style="1" bestFit="1" customWidth="1"/>
    <col min="3587" max="3587" width="7.58203125" style="1" bestFit="1" customWidth="1"/>
    <col min="3588" max="3588" width="5" style="1" bestFit="1" customWidth="1"/>
    <col min="3589" max="3589" width="11.25" style="1" bestFit="1" customWidth="1"/>
    <col min="3590" max="3590" width="9.9140625" style="1" bestFit="1" customWidth="1"/>
    <col min="3591" max="3591" width="11.25" style="1" bestFit="1" customWidth="1"/>
    <col min="3592" max="3592" width="11" style="1" bestFit="1" customWidth="1"/>
    <col min="3593" max="3593" width="19.9140625" style="1" bestFit="1" customWidth="1"/>
    <col min="3594" max="3594" width="25.1640625" style="1" bestFit="1" customWidth="1"/>
    <col min="3595" max="3595" width="27.5" style="1" bestFit="1" customWidth="1"/>
    <col min="3596" max="3596" width="7.58203125" style="1" bestFit="1" customWidth="1"/>
    <col min="3597" max="3597" width="21.33203125" style="1" bestFit="1" customWidth="1"/>
    <col min="3598" max="3598" width="18.83203125" style="1" bestFit="1" customWidth="1"/>
    <col min="3599" max="3599" width="7.58203125" style="1" bestFit="1" customWidth="1"/>
    <col min="3600" max="3600" width="28.58203125" style="1" bestFit="1" customWidth="1"/>
    <col min="3601" max="3601" width="20" style="1" bestFit="1" customWidth="1"/>
    <col min="3602" max="3602" width="32.75" style="1" bestFit="1" customWidth="1"/>
    <col min="3603" max="3603" width="7.58203125" style="1" bestFit="1" customWidth="1"/>
    <col min="3604" max="3604" width="31.33203125" style="1" bestFit="1" customWidth="1"/>
    <col min="3605" max="3605" width="7.58203125" style="1" bestFit="1" customWidth="1"/>
    <col min="3606" max="3606" width="17.6640625" style="1" bestFit="1" customWidth="1"/>
    <col min="3607" max="3607" width="7.58203125" style="1" bestFit="1" customWidth="1"/>
    <col min="3608" max="3608" width="24.5" style="1" bestFit="1" customWidth="1"/>
    <col min="3609" max="3609" width="7.58203125" style="1" bestFit="1" customWidth="1"/>
    <col min="3610" max="3610" width="13.25" style="1" bestFit="1" customWidth="1"/>
    <col min="3611" max="3611" width="20" style="1" bestFit="1" customWidth="1"/>
    <col min="3612" max="3612" width="7.58203125" style="1" bestFit="1" customWidth="1"/>
    <col min="3613" max="3613" width="27.75" style="1" bestFit="1" customWidth="1"/>
    <col min="3614" max="3614" width="7.58203125" style="1" bestFit="1" customWidth="1"/>
    <col min="3615" max="3615" width="14.1640625" style="1" bestFit="1" customWidth="1"/>
    <col min="3616" max="3616" width="7.58203125" style="1" bestFit="1" customWidth="1"/>
    <col min="3617" max="3617" width="21.25" style="1" bestFit="1" customWidth="1"/>
    <col min="3618" max="3618" width="16" style="1" bestFit="1" customWidth="1"/>
    <col min="3619" max="3619" width="22.25" style="1" bestFit="1" customWidth="1"/>
    <col min="3620" max="3620" width="7.58203125" style="1" bestFit="1" customWidth="1"/>
    <col min="3621" max="3840" width="8.6640625" style="1"/>
    <col min="3841" max="3841" width="4.83203125" style="1" bestFit="1" customWidth="1"/>
    <col min="3842" max="3842" width="28" style="1" bestFit="1" customWidth="1"/>
    <col min="3843" max="3843" width="7.58203125" style="1" bestFit="1" customWidth="1"/>
    <col min="3844" max="3844" width="5" style="1" bestFit="1" customWidth="1"/>
    <col min="3845" max="3845" width="11.25" style="1" bestFit="1" customWidth="1"/>
    <col min="3846" max="3846" width="9.9140625" style="1" bestFit="1" customWidth="1"/>
    <col min="3847" max="3847" width="11.25" style="1" bestFit="1" customWidth="1"/>
    <col min="3848" max="3848" width="11" style="1" bestFit="1" customWidth="1"/>
    <col min="3849" max="3849" width="19.9140625" style="1" bestFit="1" customWidth="1"/>
    <col min="3850" max="3850" width="25.1640625" style="1" bestFit="1" customWidth="1"/>
    <col min="3851" max="3851" width="27.5" style="1" bestFit="1" customWidth="1"/>
    <col min="3852" max="3852" width="7.58203125" style="1" bestFit="1" customWidth="1"/>
    <col min="3853" max="3853" width="21.33203125" style="1" bestFit="1" customWidth="1"/>
    <col min="3854" max="3854" width="18.83203125" style="1" bestFit="1" customWidth="1"/>
    <col min="3855" max="3855" width="7.58203125" style="1" bestFit="1" customWidth="1"/>
    <col min="3856" max="3856" width="28.58203125" style="1" bestFit="1" customWidth="1"/>
    <col min="3857" max="3857" width="20" style="1" bestFit="1" customWidth="1"/>
    <col min="3858" max="3858" width="32.75" style="1" bestFit="1" customWidth="1"/>
    <col min="3859" max="3859" width="7.58203125" style="1" bestFit="1" customWidth="1"/>
    <col min="3860" max="3860" width="31.33203125" style="1" bestFit="1" customWidth="1"/>
    <col min="3861" max="3861" width="7.58203125" style="1" bestFit="1" customWidth="1"/>
    <col min="3862" max="3862" width="17.6640625" style="1" bestFit="1" customWidth="1"/>
    <col min="3863" max="3863" width="7.58203125" style="1" bestFit="1" customWidth="1"/>
    <col min="3864" max="3864" width="24.5" style="1" bestFit="1" customWidth="1"/>
    <col min="3865" max="3865" width="7.58203125" style="1" bestFit="1" customWidth="1"/>
    <col min="3866" max="3866" width="13.25" style="1" bestFit="1" customWidth="1"/>
    <col min="3867" max="3867" width="20" style="1" bestFit="1" customWidth="1"/>
    <col min="3868" max="3868" width="7.58203125" style="1" bestFit="1" customWidth="1"/>
    <col min="3869" max="3869" width="27.75" style="1" bestFit="1" customWidth="1"/>
    <col min="3870" max="3870" width="7.58203125" style="1" bestFit="1" customWidth="1"/>
    <col min="3871" max="3871" width="14.1640625" style="1" bestFit="1" customWidth="1"/>
    <col min="3872" max="3872" width="7.58203125" style="1" bestFit="1" customWidth="1"/>
    <col min="3873" max="3873" width="21.25" style="1" bestFit="1" customWidth="1"/>
    <col min="3874" max="3874" width="16" style="1" bestFit="1" customWidth="1"/>
    <col min="3875" max="3875" width="22.25" style="1" bestFit="1" customWidth="1"/>
    <col min="3876" max="3876" width="7.58203125" style="1" bestFit="1" customWidth="1"/>
    <col min="3877" max="4096" width="8.6640625" style="1"/>
    <col min="4097" max="4097" width="4.83203125" style="1" bestFit="1" customWidth="1"/>
    <col min="4098" max="4098" width="28" style="1" bestFit="1" customWidth="1"/>
    <col min="4099" max="4099" width="7.58203125" style="1" bestFit="1" customWidth="1"/>
    <col min="4100" max="4100" width="5" style="1" bestFit="1" customWidth="1"/>
    <col min="4101" max="4101" width="11.25" style="1" bestFit="1" customWidth="1"/>
    <col min="4102" max="4102" width="9.9140625" style="1" bestFit="1" customWidth="1"/>
    <col min="4103" max="4103" width="11.25" style="1" bestFit="1" customWidth="1"/>
    <col min="4104" max="4104" width="11" style="1" bestFit="1" customWidth="1"/>
    <col min="4105" max="4105" width="19.9140625" style="1" bestFit="1" customWidth="1"/>
    <col min="4106" max="4106" width="25.1640625" style="1" bestFit="1" customWidth="1"/>
    <col min="4107" max="4107" width="27.5" style="1" bestFit="1" customWidth="1"/>
    <col min="4108" max="4108" width="7.58203125" style="1" bestFit="1" customWidth="1"/>
    <col min="4109" max="4109" width="21.33203125" style="1" bestFit="1" customWidth="1"/>
    <col min="4110" max="4110" width="18.83203125" style="1" bestFit="1" customWidth="1"/>
    <col min="4111" max="4111" width="7.58203125" style="1" bestFit="1" customWidth="1"/>
    <col min="4112" max="4112" width="28.58203125" style="1" bestFit="1" customWidth="1"/>
    <col min="4113" max="4113" width="20" style="1" bestFit="1" customWidth="1"/>
    <col min="4114" max="4114" width="32.75" style="1" bestFit="1" customWidth="1"/>
    <col min="4115" max="4115" width="7.58203125" style="1" bestFit="1" customWidth="1"/>
    <col min="4116" max="4116" width="31.33203125" style="1" bestFit="1" customWidth="1"/>
    <col min="4117" max="4117" width="7.58203125" style="1" bestFit="1" customWidth="1"/>
    <col min="4118" max="4118" width="17.6640625" style="1" bestFit="1" customWidth="1"/>
    <col min="4119" max="4119" width="7.58203125" style="1" bestFit="1" customWidth="1"/>
    <col min="4120" max="4120" width="24.5" style="1" bestFit="1" customWidth="1"/>
    <col min="4121" max="4121" width="7.58203125" style="1" bestFit="1" customWidth="1"/>
    <col min="4122" max="4122" width="13.25" style="1" bestFit="1" customWidth="1"/>
    <col min="4123" max="4123" width="20" style="1" bestFit="1" customWidth="1"/>
    <col min="4124" max="4124" width="7.58203125" style="1" bestFit="1" customWidth="1"/>
    <col min="4125" max="4125" width="27.75" style="1" bestFit="1" customWidth="1"/>
    <col min="4126" max="4126" width="7.58203125" style="1" bestFit="1" customWidth="1"/>
    <col min="4127" max="4127" width="14.1640625" style="1" bestFit="1" customWidth="1"/>
    <col min="4128" max="4128" width="7.58203125" style="1" bestFit="1" customWidth="1"/>
    <col min="4129" max="4129" width="21.25" style="1" bestFit="1" customWidth="1"/>
    <col min="4130" max="4130" width="16" style="1" bestFit="1" customWidth="1"/>
    <col min="4131" max="4131" width="22.25" style="1" bestFit="1" customWidth="1"/>
    <col min="4132" max="4132" width="7.58203125" style="1" bestFit="1" customWidth="1"/>
    <col min="4133" max="4352" width="8.6640625" style="1"/>
    <col min="4353" max="4353" width="4.83203125" style="1" bestFit="1" customWidth="1"/>
    <col min="4354" max="4354" width="28" style="1" bestFit="1" customWidth="1"/>
    <col min="4355" max="4355" width="7.58203125" style="1" bestFit="1" customWidth="1"/>
    <col min="4356" max="4356" width="5" style="1" bestFit="1" customWidth="1"/>
    <col min="4357" max="4357" width="11.25" style="1" bestFit="1" customWidth="1"/>
    <col min="4358" max="4358" width="9.9140625" style="1" bestFit="1" customWidth="1"/>
    <col min="4359" max="4359" width="11.25" style="1" bestFit="1" customWidth="1"/>
    <col min="4360" max="4360" width="11" style="1" bestFit="1" customWidth="1"/>
    <col min="4361" max="4361" width="19.9140625" style="1" bestFit="1" customWidth="1"/>
    <col min="4362" max="4362" width="25.1640625" style="1" bestFit="1" customWidth="1"/>
    <col min="4363" max="4363" width="27.5" style="1" bestFit="1" customWidth="1"/>
    <col min="4364" max="4364" width="7.58203125" style="1" bestFit="1" customWidth="1"/>
    <col min="4365" max="4365" width="21.33203125" style="1" bestFit="1" customWidth="1"/>
    <col min="4366" max="4366" width="18.83203125" style="1" bestFit="1" customWidth="1"/>
    <col min="4367" max="4367" width="7.58203125" style="1" bestFit="1" customWidth="1"/>
    <col min="4368" max="4368" width="28.58203125" style="1" bestFit="1" customWidth="1"/>
    <col min="4369" max="4369" width="20" style="1" bestFit="1" customWidth="1"/>
    <col min="4370" max="4370" width="32.75" style="1" bestFit="1" customWidth="1"/>
    <col min="4371" max="4371" width="7.58203125" style="1" bestFit="1" customWidth="1"/>
    <col min="4372" max="4372" width="31.33203125" style="1" bestFit="1" customWidth="1"/>
    <col min="4373" max="4373" width="7.58203125" style="1" bestFit="1" customWidth="1"/>
    <col min="4374" max="4374" width="17.6640625" style="1" bestFit="1" customWidth="1"/>
    <col min="4375" max="4375" width="7.58203125" style="1" bestFit="1" customWidth="1"/>
    <col min="4376" max="4376" width="24.5" style="1" bestFit="1" customWidth="1"/>
    <col min="4377" max="4377" width="7.58203125" style="1" bestFit="1" customWidth="1"/>
    <col min="4378" max="4378" width="13.25" style="1" bestFit="1" customWidth="1"/>
    <col min="4379" max="4379" width="20" style="1" bestFit="1" customWidth="1"/>
    <col min="4380" max="4380" width="7.58203125" style="1" bestFit="1" customWidth="1"/>
    <col min="4381" max="4381" width="27.75" style="1" bestFit="1" customWidth="1"/>
    <col min="4382" max="4382" width="7.58203125" style="1" bestFit="1" customWidth="1"/>
    <col min="4383" max="4383" width="14.1640625" style="1" bestFit="1" customWidth="1"/>
    <col min="4384" max="4384" width="7.58203125" style="1" bestFit="1" customWidth="1"/>
    <col min="4385" max="4385" width="21.25" style="1" bestFit="1" customWidth="1"/>
    <col min="4386" max="4386" width="16" style="1" bestFit="1" customWidth="1"/>
    <col min="4387" max="4387" width="22.25" style="1" bestFit="1" customWidth="1"/>
    <col min="4388" max="4388" width="7.58203125" style="1" bestFit="1" customWidth="1"/>
    <col min="4389" max="4608" width="8.6640625" style="1"/>
    <col min="4609" max="4609" width="4.83203125" style="1" bestFit="1" customWidth="1"/>
    <col min="4610" max="4610" width="28" style="1" bestFit="1" customWidth="1"/>
    <col min="4611" max="4611" width="7.58203125" style="1" bestFit="1" customWidth="1"/>
    <col min="4612" max="4612" width="5" style="1" bestFit="1" customWidth="1"/>
    <col min="4613" max="4613" width="11.25" style="1" bestFit="1" customWidth="1"/>
    <col min="4614" max="4614" width="9.9140625" style="1" bestFit="1" customWidth="1"/>
    <col min="4615" max="4615" width="11.25" style="1" bestFit="1" customWidth="1"/>
    <col min="4616" max="4616" width="11" style="1" bestFit="1" customWidth="1"/>
    <col min="4617" max="4617" width="19.9140625" style="1" bestFit="1" customWidth="1"/>
    <col min="4618" max="4618" width="25.1640625" style="1" bestFit="1" customWidth="1"/>
    <col min="4619" max="4619" width="27.5" style="1" bestFit="1" customWidth="1"/>
    <col min="4620" max="4620" width="7.58203125" style="1" bestFit="1" customWidth="1"/>
    <col min="4621" max="4621" width="21.33203125" style="1" bestFit="1" customWidth="1"/>
    <col min="4622" max="4622" width="18.83203125" style="1" bestFit="1" customWidth="1"/>
    <col min="4623" max="4623" width="7.58203125" style="1" bestFit="1" customWidth="1"/>
    <col min="4624" max="4624" width="28.58203125" style="1" bestFit="1" customWidth="1"/>
    <col min="4625" max="4625" width="20" style="1" bestFit="1" customWidth="1"/>
    <col min="4626" max="4626" width="32.75" style="1" bestFit="1" customWidth="1"/>
    <col min="4627" max="4627" width="7.58203125" style="1" bestFit="1" customWidth="1"/>
    <col min="4628" max="4628" width="31.33203125" style="1" bestFit="1" customWidth="1"/>
    <col min="4629" max="4629" width="7.58203125" style="1" bestFit="1" customWidth="1"/>
    <col min="4630" max="4630" width="17.6640625" style="1" bestFit="1" customWidth="1"/>
    <col min="4631" max="4631" width="7.58203125" style="1" bestFit="1" customWidth="1"/>
    <col min="4632" max="4632" width="24.5" style="1" bestFit="1" customWidth="1"/>
    <col min="4633" max="4633" width="7.58203125" style="1" bestFit="1" customWidth="1"/>
    <col min="4634" max="4634" width="13.25" style="1" bestFit="1" customWidth="1"/>
    <col min="4635" max="4635" width="20" style="1" bestFit="1" customWidth="1"/>
    <col min="4636" max="4636" width="7.58203125" style="1" bestFit="1" customWidth="1"/>
    <col min="4637" max="4637" width="27.75" style="1" bestFit="1" customWidth="1"/>
    <col min="4638" max="4638" width="7.58203125" style="1" bestFit="1" customWidth="1"/>
    <col min="4639" max="4639" width="14.1640625" style="1" bestFit="1" customWidth="1"/>
    <col min="4640" max="4640" width="7.58203125" style="1" bestFit="1" customWidth="1"/>
    <col min="4641" max="4641" width="21.25" style="1" bestFit="1" customWidth="1"/>
    <col min="4642" max="4642" width="16" style="1" bestFit="1" customWidth="1"/>
    <col min="4643" max="4643" width="22.25" style="1" bestFit="1" customWidth="1"/>
    <col min="4644" max="4644" width="7.58203125" style="1" bestFit="1" customWidth="1"/>
    <col min="4645" max="4864" width="8.6640625" style="1"/>
    <col min="4865" max="4865" width="4.83203125" style="1" bestFit="1" customWidth="1"/>
    <col min="4866" max="4866" width="28" style="1" bestFit="1" customWidth="1"/>
    <col min="4867" max="4867" width="7.58203125" style="1" bestFit="1" customWidth="1"/>
    <col min="4868" max="4868" width="5" style="1" bestFit="1" customWidth="1"/>
    <col min="4869" max="4869" width="11.25" style="1" bestFit="1" customWidth="1"/>
    <col min="4870" max="4870" width="9.9140625" style="1" bestFit="1" customWidth="1"/>
    <col min="4871" max="4871" width="11.25" style="1" bestFit="1" customWidth="1"/>
    <col min="4872" max="4872" width="11" style="1" bestFit="1" customWidth="1"/>
    <col min="4873" max="4873" width="19.9140625" style="1" bestFit="1" customWidth="1"/>
    <col min="4874" max="4874" width="25.1640625" style="1" bestFit="1" customWidth="1"/>
    <col min="4875" max="4875" width="27.5" style="1" bestFit="1" customWidth="1"/>
    <col min="4876" max="4876" width="7.58203125" style="1" bestFit="1" customWidth="1"/>
    <col min="4877" max="4877" width="21.33203125" style="1" bestFit="1" customWidth="1"/>
    <col min="4878" max="4878" width="18.83203125" style="1" bestFit="1" customWidth="1"/>
    <col min="4879" max="4879" width="7.58203125" style="1" bestFit="1" customWidth="1"/>
    <col min="4880" max="4880" width="28.58203125" style="1" bestFit="1" customWidth="1"/>
    <col min="4881" max="4881" width="20" style="1" bestFit="1" customWidth="1"/>
    <col min="4882" max="4882" width="32.75" style="1" bestFit="1" customWidth="1"/>
    <col min="4883" max="4883" width="7.58203125" style="1" bestFit="1" customWidth="1"/>
    <col min="4884" max="4884" width="31.33203125" style="1" bestFit="1" customWidth="1"/>
    <col min="4885" max="4885" width="7.58203125" style="1" bestFit="1" customWidth="1"/>
    <col min="4886" max="4886" width="17.6640625" style="1" bestFit="1" customWidth="1"/>
    <col min="4887" max="4887" width="7.58203125" style="1" bestFit="1" customWidth="1"/>
    <col min="4888" max="4888" width="24.5" style="1" bestFit="1" customWidth="1"/>
    <col min="4889" max="4889" width="7.58203125" style="1" bestFit="1" customWidth="1"/>
    <col min="4890" max="4890" width="13.25" style="1" bestFit="1" customWidth="1"/>
    <col min="4891" max="4891" width="20" style="1" bestFit="1" customWidth="1"/>
    <col min="4892" max="4892" width="7.58203125" style="1" bestFit="1" customWidth="1"/>
    <col min="4893" max="4893" width="27.75" style="1" bestFit="1" customWidth="1"/>
    <col min="4894" max="4894" width="7.58203125" style="1" bestFit="1" customWidth="1"/>
    <col min="4895" max="4895" width="14.1640625" style="1" bestFit="1" customWidth="1"/>
    <col min="4896" max="4896" width="7.58203125" style="1" bestFit="1" customWidth="1"/>
    <col min="4897" max="4897" width="21.25" style="1" bestFit="1" customWidth="1"/>
    <col min="4898" max="4898" width="16" style="1" bestFit="1" customWidth="1"/>
    <col min="4899" max="4899" width="22.25" style="1" bestFit="1" customWidth="1"/>
    <col min="4900" max="4900" width="7.58203125" style="1" bestFit="1" customWidth="1"/>
    <col min="4901" max="5120" width="8.6640625" style="1"/>
    <col min="5121" max="5121" width="4.83203125" style="1" bestFit="1" customWidth="1"/>
    <col min="5122" max="5122" width="28" style="1" bestFit="1" customWidth="1"/>
    <col min="5123" max="5123" width="7.58203125" style="1" bestFit="1" customWidth="1"/>
    <col min="5124" max="5124" width="5" style="1" bestFit="1" customWidth="1"/>
    <col min="5125" max="5125" width="11.25" style="1" bestFit="1" customWidth="1"/>
    <col min="5126" max="5126" width="9.9140625" style="1" bestFit="1" customWidth="1"/>
    <col min="5127" max="5127" width="11.25" style="1" bestFit="1" customWidth="1"/>
    <col min="5128" max="5128" width="11" style="1" bestFit="1" customWidth="1"/>
    <col min="5129" max="5129" width="19.9140625" style="1" bestFit="1" customWidth="1"/>
    <col min="5130" max="5130" width="25.1640625" style="1" bestFit="1" customWidth="1"/>
    <col min="5131" max="5131" width="27.5" style="1" bestFit="1" customWidth="1"/>
    <col min="5132" max="5132" width="7.58203125" style="1" bestFit="1" customWidth="1"/>
    <col min="5133" max="5133" width="21.33203125" style="1" bestFit="1" customWidth="1"/>
    <col min="5134" max="5134" width="18.83203125" style="1" bestFit="1" customWidth="1"/>
    <col min="5135" max="5135" width="7.58203125" style="1" bestFit="1" customWidth="1"/>
    <col min="5136" max="5136" width="28.58203125" style="1" bestFit="1" customWidth="1"/>
    <col min="5137" max="5137" width="20" style="1" bestFit="1" customWidth="1"/>
    <col min="5138" max="5138" width="32.75" style="1" bestFit="1" customWidth="1"/>
    <col min="5139" max="5139" width="7.58203125" style="1" bestFit="1" customWidth="1"/>
    <col min="5140" max="5140" width="31.33203125" style="1" bestFit="1" customWidth="1"/>
    <col min="5141" max="5141" width="7.58203125" style="1" bestFit="1" customWidth="1"/>
    <col min="5142" max="5142" width="17.6640625" style="1" bestFit="1" customWidth="1"/>
    <col min="5143" max="5143" width="7.58203125" style="1" bestFit="1" customWidth="1"/>
    <col min="5144" max="5144" width="24.5" style="1" bestFit="1" customWidth="1"/>
    <col min="5145" max="5145" width="7.58203125" style="1" bestFit="1" customWidth="1"/>
    <col min="5146" max="5146" width="13.25" style="1" bestFit="1" customWidth="1"/>
    <col min="5147" max="5147" width="20" style="1" bestFit="1" customWidth="1"/>
    <col min="5148" max="5148" width="7.58203125" style="1" bestFit="1" customWidth="1"/>
    <col min="5149" max="5149" width="27.75" style="1" bestFit="1" customWidth="1"/>
    <col min="5150" max="5150" width="7.58203125" style="1" bestFit="1" customWidth="1"/>
    <col min="5151" max="5151" width="14.1640625" style="1" bestFit="1" customWidth="1"/>
    <col min="5152" max="5152" width="7.58203125" style="1" bestFit="1" customWidth="1"/>
    <col min="5153" max="5153" width="21.25" style="1" bestFit="1" customWidth="1"/>
    <col min="5154" max="5154" width="16" style="1" bestFit="1" customWidth="1"/>
    <col min="5155" max="5155" width="22.25" style="1" bestFit="1" customWidth="1"/>
    <col min="5156" max="5156" width="7.58203125" style="1" bestFit="1" customWidth="1"/>
    <col min="5157" max="5376" width="8.6640625" style="1"/>
    <col min="5377" max="5377" width="4.83203125" style="1" bestFit="1" customWidth="1"/>
    <col min="5378" max="5378" width="28" style="1" bestFit="1" customWidth="1"/>
    <col min="5379" max="5379" width="7.58203125" style="1" bestFit="1" customWidth="1"/>
    <col min="5380" max="5380" width="5" style="1" bestFit="1" customWidth="1"/>
    <col min="5381" max="5381" width="11.25" style="1" bestFit="1" customWidth="1"/>
    <col min="5382" max="5382" width="9.9140625" style="1" bestFit="1" customWidth="1"/>
    <col min="5383" max="5383" width="11.25" style="1" bestFit="1" customWidth="1"/>
    <col min="5384" max="5384" width="11" style="1" bestFit="1" customWidth="1"/>
    <col min="5385" max="5385" width="19.9140625" style="1" bestFit="1" customWidth="1"/>
    <col min="5386" max="5386" width="25.1640625" style="1" bestFit="1" customWidth="1"/>
    <col min="5387" max="5387" width="27.5" style="1" bestFit="1" customWidth="1"/>
    <col min="5388" max="5388" width="7.58203125" style="1" bestFit="1" customWidth="1"/>
    <col min="5389" max="5389" width="21.33203125" style="1" bestFit="1" customWidth="1"/>
    <col min="5390" max="5390" width="18.83203125" style="1" bestFit="1" customWidth="1"/>
    <col min="5391" max="5391" width="7.58203125" style="1" bestFit="1" customWidth="1"/>
    <col min="5392" max="5392" width="28.58203125" style="1" bestFit="1" customWidth="1"/>
    <col min="5393" max="5393" width="20" style="1" bestFit="1" customWidth="1"/>
    <col min="5394" max="5394" width="32.75" style="1" bestFit="1" customWidth="1"/>
    <col min="5395" max="5395" width="7.58203125" style="1" bestFit="1" customWidth="1"/>
    <col min="5396" max="5396" width="31.33203125" style="1" bestFit="1" customWidth="1"/>
    <col min="5397" max="5397" width="7.58203125" style="1" bestFit="1" customWidth="1"/>
    <col min="5398" max="5398" width="17.6640625" style="1" bestFit="1" customWidth="1"/>
    <col min="5399" max="5399" width="7.58203125" style="1" bestFit="1" customWidth="1"/>
    <col min="5400" max="5400" width="24.5" style="1" bestFit="1" customWidth="1"/>
    <col min="5401" max="5401" width="7.58203125" style="1" bestFit="1" customWidth="1"/>
    <col min="5402" max="5402" width="13.25" style="1" bestFit="1" customWidth="1"/>
    <col min="5403" max="5403" width="20" style="1" bestFit="1" customWidth="1"/>
    <col min="5404" max="5404" width="7.58203125" style="1" bestFit="1" customWidth="1"/>
    <col min="5405" max="5405" width="27.75" style="1" bestFit="1" customWidth="1"/>
    <col min="5406" max="5406" width="7.58203125" style="1" bestFit="1" customWidth="1"/>
    <col min="5407" max="5407" width="14.1640625" style="1" bestFit="1" customWidth="1"/>
    <col min="5408" max="5408" width="7.58203125" style="1" bestFit="1" customWidth="1"/>
    <col min="5409" max="5409" width="21.25" style="1" bestFit="1" customWidth="1"/>
    <col min="5410" max="5410" width="16" style="1" bestFit="1" customWidth="1"/>
    <col min="5411" max="5411" width="22.25" style="1" bestFit="1" customWidth="1"/>
    <col min="5412" max="5412" width="7.58203125" style="1" bestFit="1" customWidth="1"/>
    <col min="5413" max="5632" width="8.6640625" style="1"/>
    <col min="5633" max="5633" width="4.83203125" style="1" bestFit="1" customWidth="1"/>
    <col min="5634" max="5634" width="28" style="1" bestFit="1" customWidth="1"/>
    <col min="5635" max="5635" width="7.58203125" style="1" bestFit="1" customWidth="1"/>
    <col min="5636" max="5636" width="5" style="1" bestFit="1" customWidth="1"/>
    <col min="5637" max="5637" width="11.25" style="1" bestFit="1" customWidth="1"/>
    <col min="5638" max="5638" width="9.9140625" style="1" bestFit="1" customWidth="1"/>
    <col min="5639" max="5639" width="11.25" style="1" bestFit="1" customWidth="1"/>
    <col min="5640" max="5640" width="11" style="1" bestFit="1" customWidth="1"/>
    <col min="5641" max="5641" width="19.9140625" style="1" bestFit="1" customWidth="1"/>
    <col min="5642" max="5642" width="25.1640625" style="1" bestFit="1" customWidth="1"/>
    <col min="5643" max="5643" width="27.5" style="1" bestFit="1" customWidth="1"/>
    <col min="5644" max="5644" width="7.58203125" style="1" bestFit="1" customWidth="1"/>
    <col min="5645" max="5645" width="21.33203125" style="1" bestFit="1" customWidth="1"/>
    <col min="5646" max="5646" width="18.83203125" style="1" bestFit="1" customWidth="1"/>
    <col min="5647" max="5647" width="7.58203125" style="1" bestFit="1" customWidth="1"/>
    <col min="5648" max="5648" width="28.58203125" style="1" bestFit="1" customWidth="1"/>
    <col min="5649" max="5649" width="20" style="1" bestFit="1" customWidth="1"/>
    <col min="5650" max="5650" width="32.75" style="1" bestFit="1" customWidth="1"/>
    <col min="5651" max="5651" width="7.58203125" style="1" bestFit="1" customWidth="1"/>
    <col min="5652" max="5652" width="31.33203125" style="1" bestFit="1" customWidth="1"/>
    <col min="5653" max="5653" width="7.58203125" style="1" bestFit="1" customWidth="1"/>
    <col min="5654" max="5654" width="17.6640625" style="1" bestFit="1" customWidth="1"/>
    <col min="5655" max="5655" width="7.58203125" style="1" bestFit="1" customWidth="1"/>
    <col min="5656" max="5656" width="24.5" style="1" bestFit="1" customWidth="1"/>
    <col min="5657" max="5657" width="7.58203125" style="1" bestFit="1" customWidth="1"/>
    <col min="5658" max="5658" width="13.25" style="1" bestFit="1" customWidth="1"/>
    <col min="5659" max="5659" width="20" style="1" bestFit="1" customWidth="1"/>
    <col min="5660" max="5660" width="7.58203125" style="1" bestFit="1" customWidth="1"/>
    <col min="5661" max="5661" width="27.75" style="1" bestFit="1" customWidth="1"/>
    <col min="5662" max="5662" width="7.58203125" style="1" bestFit="1" customWidth="1"/>
    <col min="5663" max="5663" width="14.1640625" style="1" bestFit="1" customWidth="1"/>
    <col min="5664" max="5664" width="7.58203125" style="1" bestFit="1" customWidth="1"/>
    <col min="5665" max="5665" width="21.25" style="1" bestFit="1" customWidth="1"/>
    <col min="5666" max="5666" width="16" style="1" bestFit="1" customWidth="1"/>
    <col min="5667" max="5667" width="22.25" style="1" bestFit="1" customWidth="1"/>
    <col min="5668" max="5668" width="7.58203125" style="1" bestFit="1" customWidth="1"/>
    <col min="5669" max="5888" width="8.6640625" style="1"/>
    <col min="5889" max="5889" width="4.83203125" style="1" bestFit="1" customWidth="1"/>
    <col min="5890" max="5890" width="28" style="1" bestFit="1" customWidth="1"/>
    <col min="5891" max="5891" width="7.58203125" style="1" bestFit="1" customWidth="1"/>
    <col min="5892" max="5892" width="5" style="1" bestFit="1" customWidth="1"/>
    <col min="5893" max="5893" width="11.25" style="1" bestFit="1" customWidth="1"/>
    <col min="5894" max="5894" width="9.9140625" style="1" bestFit="1" customWidth="1"/>
    <col min="5895" max="5895" width="11.25" style="1" bestFit="1" customWidth="1"/>
    <col min="5896" max="5896" width="11" style="1" bestFit="1" customWidth="1"/>
    <col min="5897" max="5897" width="19.9140625" style="1" bestFit="1" customWidth="1"/>
    <col min="5898" max="5898" width="25.1640625" style="1" bestFit="1" customWidth="1"/>
    <col min="5899" max="5899" width="27.5" style="1" bestFit="1" customWidth="1"/>
    <col min="5900" max="5900" width="7.58203125" style="1" bestFit="1" customWidth="1"/>
    <col min="5901" max="5901" width="21.33203125" style="1" bestFit="1" customWidth="1"/>
    <col min="5902" max="5902" width="18.83203125" style="1" bestFit="1" customWidth="1"/>
    <col min="5903" max="5903" width="7.58203125" style="1" bestFit="1" customWidth="1"/>
    <col min="5904" max="5904" width="28.58203125" style="1" bestFit="1" customWidth="1"/>
    <col min="5905" max="5905" width="20" style="1" bestFit="1" customWidth="1"/>
    <col min="5906" max="5906" width="32.75" style="1" bestFit="1" customWidth="1"/>
    <col min="5907" max="5907" width="7.58203125" style="1" bestFit="1" customWidth="1"/>
    <col min="5908" max="5908" width="31.33203125" style="1" bestFit="1" customWidth="1"/>
    <col min="5909" max="5909" width="7.58203125" style="1" bestFit="1" customWidth="1"/>
    <col min="5910" max="5910" width="17.6640625" style="1" bestFit="1" customWidth="1"/>
    <col min="5911" max="5911" width="7.58203125" style="1" bestFit="1" customWidth="1"/>
    <col min="5912" max="5912" width="24.5" style="1" bestFit="1" customWidth="1"/>
    <col min="5913" max="5913" width="7.58203125" style="1" bestFit="1" customWidth="1"/>
    <col min="5914" max="5914" width="13.25" style="1" bestFit="1" customWidth="1"/>
    <col min="5915" max="5915" width="20" style="1" bestFit="1" customWidth="1"/>
    <col min="5916" max="5916" width="7.58203125" style="1" bestFit="1" customWidth="1"/>
    <col min="5917" max="5917" width="27.75" style="1" bestFit="1" customWidth="1"/>
    <col min="5918" max="5918" width="7.58203125" style="1" bestFit="1" customWidth="1"/>
    <col min="5919" max="5919" width="14.1640625" style="1" bestFit="1" customWidth="1"/>
    <col min="5920" max="5920" width="7.58203125" style="1" bestFit="1" customWidth="1"/>
    <col min="5921" max="5921" width="21.25" style="1" bestFit="1" customWidth="1"/>
    <col min="5922" max="5922" width="16" style="1" bestFit="1" customWidth="1"/>
    <col min="5923" max="5923" width="22.25" style="1" bestFit="1" customWidth="1"/>
    <col min="5924" max="5924" width="7.58203125" style="1" bestFit="1" customWidth="1"/>
    <col min="5925" max="6144" width="8.6640625" style="1"/>
    <col min="6145" max="6145" width="4.83203125" style="1" bestFit="1" customWidth="1"/>
    <col min="6146" max="6146" width="28" style="1" bestFit="1" customWidth="1"/>
    <col min="6147" max="6147" width="7.58203125" style="1" bestFit="1" customWidth="1"/>
    <col min="6148" max="6148" width="5" style="1" bestFit="1" customWidth="1"/>
    <col min="6149" max="6149" width="11.25" style="1" bestFit="1" customWidth="1"/>
    <col min="6150" max="6150" width="9.9140625" style="1" bestFit="1" customWidth="1"/>
    <col min="6151" max="6151" width="11.25" style="1" bestFit="1" customWidth="1"/>
    <col min="6152" max="6152" width="11" style="1" bestFit="1" customWidth="1"/>
    <col min="6153" max="6153" width="19.9140625" style="1" bestFit="1" customWidth="1"/>
    <col min="6154" max="6154" width="25.1640625" style="1" bestFit="1" customWidth="1"/>
    <col min="6155" max="6155" width="27.5" style="1" bestFit="1" customWidth="1"/>
    <col min="6156" max="6156" width="7.58203125" style="1" bestFit="1" customWidth="1"/>
    <col min="6157" max="6157" width="21.33203125" style="1" bestFit="1" customWidth="1"/>
    <col min="6158" max="6158" width="18.83203125" style="1" bestFit="1" customWidth="1"/>
    <col min="6159" max="6159" width="7.58203125" style="1" bestFit="1" customWidth="1"/>
    <col min="6160" max="6160" width="28.58203125" style="1" bestFit="1" customWidth="1"/>
    <col min="6161" max="6161" width="20" style="1" bestFit="1" customWidth="1"/>
    <col min="6162" max="6162" width="32.75" style="1" bestFit="1" customWidth="1"/>
    <col min="6163" max="6163" width="7.58203125" style="1" bestFit="1" customWidth="1"/>
    <col min="6164" max="6164" width="31.33203125" style="1" bestFit="1" customWidth="1"/>
    <col min="6165" max="6165" width="7.58203125" style="1" bestFit="1" customWidth="1"/>
    <col min="6166" max="6166" width="17.6640625" style="1" bestFit="1" customWidth="1"/>
    <col min="6167" max="6167" width="7.58203125" style="1" bestFit="1" customWidth="1"/>
    <col min="6168" max="6168" width="24.5" style="1" bestFit="1" customWidth="1"/>
    <col min="6169" max="6169" width="7.58203125" style="1" bestFit="1" customWidth="1"/>
    <col min="6170" max="6170" width="13.25" style="1" bestFit="1" customWidth="1"/>
    <col min="6171" max="6171" width="20" style="1" bestFit="1" customWidth="1"/>
    <col min="6172" max="6172" width="7.58203125" style="1" bestFit="1" customWidth="1"/>
    <col min="6173" max="6173" width="27.75" style="1" bestFit="1" customWidth="1"/>
    <col min="6174" max="6174" width="7.58203125" style="1" bestFit="1" customWidth="1"/>
    <col min="6175" max="6175" width="14.1640625" style="1" bestFit="1" customWidth="1"/>
    <col min="6176" max="6176" width="7.58203125" style="1" bestFit="1" customWidth="1"/>
    <col min="6177" max="6177" width="21.25" style="1" bestFit="1" customWidth="1"/>
    <col min="6178" max="6178" width="16" style="1" bestFit="1" customWidth="1"/>
    <col min="6179" max="6179" width="22.25" style="1" bestFit="1" customWidth="1"/>
    <col min="6180" max="6180" width="7.58203125" style="1" bestFit="1" customWidth="1"/>
    <col min="6181" max="6400" width="8.6640625" style="1"/>
    <col min="6401" max="6401" width="4.83203125" style="1" bestFit="1" customWidth="1"/>
    <col min="6402" max="6402" width="28" style="1" bestFit="1" customWidth="1"/>
    <col min="6403" max="6403" width="7.58203125" style="1" bestFit="1" customWidth="1"/>
    <col min="6404" max="6404" width="5" style="1" bestFit="1" customWidth="1"/>
    <col min="6405" max="6405" width="11.25" style="1" bestFit="1" customWidth="1"/>
    <col min="6406" max="6406" width="9.9140625" style="1" bestFit="1" customWidth="1"/>
    <col min="6407" max="6407" width="11.25" style="1" bestFit="1" customWidth="1"/>
    <col min="6408" max="6408" width="11" style="1" bestFit="1" customWidth="1"/>
    <col min="6409" max="6409" width="19.9140625" style="1" bestFit="1" customWidth="1"/>
    <col min="6410" max="6410" width="25.1640625" style="1" bestFit="1" customWidth="1"/>
    <col min="6411" max="6411" width="27.5" style="1" bestFit="1" customWidth="1"/>
    <col min="6412" max="6412" width="7.58203125" style="1" bestFit="1" customWidth="1"/>
    <col min="6413" max="6413" width="21.33203125" style="1" bestFit="1" customWidth="1"/>
    <col min="6414" max="6414" width="18.83203125" style="1" bestFit="1" customWidth="1"/>
    <col min="6415" max="6415" width="7.58203125" style="1" bestFit="1" customWidth="1"/>
    <col min="6416" max="6416" width="28.58203125" style="1" bestFit="1" customWidth="1"/>
    <col min="6417" max="6417" width="20" style="1" bestFit="1" customWidth="1"/>
    <col min="6418" max="6418" width="32.75" style="1" bestFit="1" customWidth="1"/>
    <col min="6419" max="6419" width="7.58203125" style="1" bestFit="1" customWidth="1"/>
    <col min="6420" max="6420" width="31.33203125" style="1" bestFit="1" customWidth="1"/>
    <col min="6421" max="6421" width="7.58203125" style="1" bestFit="1" customWidth="1"/>
    <col min="6422" max="6422" width="17.6640625" style="1" bestFit="1" customWidth="1"/>
    <col min="6423" max="6423" width="7.58203125" style="1" bestFit="1" customWidth="1"/>
    <col min="6424" max="6424" width="24.5" style="1" bestFit="1" customWidth="1"/>
    <col min="6425" max="6425" width="7.58203125" style="1" bestFit="1" customWidth="1"/>
    <col min="6426" max="6426" width="13.25" style="1" bestFit="1" customWidth="1"/>
    <col min="6427" max="6427" width="20" style="1" bestFit="1" customWidth="1"/>
    <col min="6428" max="6428" width="7.58203125" style="1" bestFit="1" customWidth="1"/>
    <col min="6429" max="6429" width="27.75" style="1" bestFit="1" customWidth="1"/>
    <col min="6430" max="6430" width="7.58203125" style="1" bestFit="1" customWidth="1"/>
    <col min="6431" max="6431" width="14.1640625" style="1" bestFit="1" customWidth="1"/>
    <col min="6432" max="6432" width="7.58203125" style="1" bestFit="1" customWidth="1"/>
    <col min="6433" max="6433" width="21.25" style="1" bestFit="1" customWidth="1"/>
    <col min="6434" max="6434" width="16" style="1" bestFit="1" customWidth="1"/>
    <col min="6435" max="6435" width="22.25" style="1" bestFit="1" customWidth="1"/>
    <col min="6436" max="6436" width="7.58203125" style="1" bestFit="1" customWidth="1"/>
    <col min="6437" max="6656" width="8.6640625" style="1"/>
    <col min="6657" max="6657" width="4.83203125" style="1" bestFit="1" customWidth="1"/>
    <col min="6658" max="6658" width="28" style="1" bestFit="1" customWidth="1"/>
    <col min="6659" max="6659" width="7.58203125" style="1" bestFit="1" customWidth="1"/>
    <col min="6660" max="6660" width="5" style="1" bestFit="1" customWidth="1"/>
    <col min="6661" max="6661" width="11.25" style="1" bestFit="1" customWidth="1"/>
    <col min="6662" max="6662" width="9.9140625" style="1" bestFit="1" customWidth="1"/>
    <col min="6663" max="6663" width="11.25" style="1" bestFit="1" customWidth="1"/>
    <col min="6664" max="6664" width="11" style="1" bestFit="1" customWidth="1"/>
    <col min="6665" max="6665" width="19.9140625" style="1" bestFit="1" customWidth="1"/>
    <col min="6666" max="6666" width="25.1640625" style="1" bestFit="1" customWidth="1"/>
    <col min="6667" max="6667" width="27.5" style="1" bestFit="1" customWidth="1"/>
    <col min="6668" max="6668" width="7.58203125" style="1" bestFit="1" customWidth="1"/>
    <col min="6669" max="6669" width="21.33203125" style="1" bestFit="1" customWidth="1"/>
    <col min="6670" max="6670" width="18.83203125" style="1" bestFit="1" customWidth="1"/>
    <col min="6671" max="6671" width="7.58203125" style="1" bestFit="1" customWidth="1"/>
    <col min="6672" max="6672" width="28.58203125" style="1" bestFit="1" customWidth="1"/>
    <col min="6673" max="6673" width="20" style="1" bestFit="1" customWidth="1"/>
    <col min="6674" max="6674" width="32.75" style="1" bestFit="1" customWidth="1"/>
    <col min="6675" max="6675" width="7.58203125" style="1" bestFit="1" customWidth="1"/>
    <col min="6676" max="6676" width="31.33203125" style="1" bestFit="1" customWidth="1"/>
    <col min="6677" max="6677" width="7.58203125" style="1" bestFit="1" customWidth="1"/>
    <col min="6678" max="6678" width="17.6640625" style="1" bestFit="1" customWidth="1"/>
    <col min="6679" max="6679" width="7.58203125" style="1" bestFit="1" customWidth="1"/>
    <col min="6680" max="6680" width="24.5" style="1" bestFit="1" customWidth="1"/>
    <col min="6681" max="6681" width="7.58203125" style="1" bestFit="1" customWidth="1"/>
    <col min="6682" max="6682" width="13.25" style="1" bestFit="1" customWidth="1"/>
    <col min="6683" max="6683" width="20" style="1" bestFit="1" customWidth="1"/>
    <col min="6684" max="6684" width="7.58203125" style="1" bestFit="1" customWidth="1"/>
    <col min="6685" max="6685" width="27.75" style="1" bestFit="1" customWidth="1"/>
    <col min="6686" max="6686" width="7.58203125" style="1" bestFit="1" customWidth="1"/>
    <col min="6687" max="6687" width="14.1640625" style="1" bestFit="1" customWidth="1"/>
    <col min="6688" max="6688" width="7.58203125" style="1" bestFit="1" customWidth="1"/>
    <col min="6689" max="6689" width="21.25" style="1" bestFit="1" customWidth="1"/>
    <col min="6690" max="6690" width="16" style="1" bestFit="1" customWidth="1"/>
    <col min="6691" max="6691" width="22.25" style="1" bestFit="1" customWidth="1"/>
    <col min="6692" max="6692" width="7.58203125" style="1" bestFit="1" customWidth="1"/>
    <col min="6693" max="6912" width="8.6640625" style="1"/>
    <col min="6913" max="6913" width="4.83203125" style="1" bestFit="1" customWidth="1"/>
    <col min="6914" max="6914" width="28" style="1" bestFit="1" customWidth="1"/>
    <col min="6915" max="6915" width="7.58203125" style="1" bestFit="1" customWidth="1"/>
    <col min="6916" max="6916" width="5" style="1" bestFit="1" customWidth="1"/>
    <col min="6917" max="6917" width="11.25" style="1" bestFit="1" customWidth="1"/>
    <col min="6918" max="6918" width="9.9140625" style="1" bestFit="1" customWidth="1"/>
    <col min="6919" max="6919" width="11.25" style="1" bestFit="1" customWidth="1"/>
    <col min="6920" max="6920" width="11" style="1" bestFit="1" customWidth="1"/>
    <col min="6921" max="6921" width="19.9140625" style="1" bestFit="1" customWidth="1"/>
    <col min="6922" max="6922" width="25.1640625" style="1" bestFit="1" customWidth="1"/>
    <col min="6923" max="6923" width="27.5" style="1" bestFit="1" customWidth="1"/>
    <col min="6924" max="6924" width="7.58203125" style="1" bestFit="1" customWidth="1"/>
    <col min="6925" max="6925" width="21.33203125" style="1" bestFit="1" customWidth="1"/>
    <col min="6926" max="6926" width="18.83203125" style="1" bestFit="1" customWidth="1"/>
    <col min="6927" max="6927" width="7.58203125" style="1" bestFit="1" customWidth="1"/>
    <col min="6928" max="6928" width="28.58203125" style="1" bestFit="1" customWidth="1"/>
    <col min="6929" max="6929" width="20" style="1" bestFit="1" customWidth="1"/>
    <col min="6930" max="6930" width="32.75" style="1" bestFit="1" customWidth="1"/>
    <col min="6931" max="6931" width="7.58203125" style="1" bestFit="1" customWidth="1"/>
    <col min="6932" max="6932" width="31.33203125" style="1" bestFit="1" customWidth="1"/>
    <col min="6933" max="6933" width="7.58203125" style="1" bestFit="1" customWidth="1"/>
    <col min="6934" max="6934" width="17.6640625" style="1" bestFit="1" customWidth="1"/>
    <col min="6935" max="6935" width="7.58203125" style="1" bestFit="1" customWidth="1"/>
    <col min="6936" max="6936" width="24.5" style="1" bestFit="1" customWidth="1"/>
    <col min="6937" max="6937" width="7.58203125" style="1" bestFit="1" customWidth="1"/>
    <col min="6938" max="6938" width="13.25" style="1" bestFit="1" customWidth="1"/>
    <col min="6939" max="6939" width="20" style="1" bestFit="1" customWidth="1"/>
    <col min="6940" max="6940" width="7.58203125" style="1" bestFit="1" customWidth="1"/>
    <col min="6941" max="6941" width="27.75" style="1" bestFit="1" customWidth="1"/>
    <col min="6942" max="6942" width="7.58203125" style="1" bestFit="1" customWidth="1"/>
    <col min="6943" max="6943" width="14.1640625" style="1" bestFit="1" customWidth="1"/>
    <col min="6944" max="6944" width="7.58203125" style="1" bestFit="1" customWidth="1"/>
    <col min="6945" max="6945" width="21.25" style="1" bestFit="1" customWidth="1"/>
    <col min="6946" max="6946" width="16" style="1" bestFit="1" customWidth="1"/>
    <col min="6947" max="6947" width="22.25" style="1" bestFit="1" customWidth="1"/>
    <col min="6948" max="6948" width="7.58203125" style="1" bestFit="1" customWidth="1"/>
    <col min="6949" max="7168" width="8.6640625" style="1"/>
    <col min="7169" max="7169" width="4.83203125" style="1" bestFit="1" customWidth="1"/>
    <col min="7170" max="7170" width="28" style="1" bestFit="1" customWidth="1"/>
    <col min="7171" max="7171" width="7.58203125" style="1" bestFit="1" customWidth="1"/>
    <col min="7172" max="7172" width="5" style="1" bestFit="1" customWidth="1"/>
    <col min="7173" max="7173" width="11.25" style="1" bestFit="1" customWidth="1"/>
    <col min="7174" max="7174" width="9.9140625" style="1" bestFit="1" customWidth="1"/>
    <col min="7175" max="7175" width="11.25" style="1" bestFit="1" customWidth="1"/>
    <col min="7176" max="7176" width="11" style="1" bestFit="1" customWidth="1"/>
    <col min="7177" max="7177" width="19.9140625" style="1" bestFit="1" customWidth="1"/>
    <col min="7178" max="7178" width="25.1640625" style="1" bestFit="1" customWidth="1"/>
    <col min="7179" max="7179" width="27.5" style="1" bestFit="1" customWidth="1"/>
    <col min="7180" max="7180" width="7.58203125" style="1" bestFit="1" customWidth="1"/>
    <col min="7181" max="7181" width="21.33203125" style="1" bestFit="1" customWidth="1"/>
    <col min="7182" max="7182" width="18.83203125" style="1" bestFit="1" customWidth="1"/>
    <col min="7183" max="7183" width="7.58203125" style="1" bestFit="1" customWidth="1"/>
    <col min="7184" max="7184" width="28.58203125" style="1" bestFit="1" customWidth="1"/>
    <col min="7185" max="7185" width="20" style="1" bestFit="1" customWidth="1"/>
    <col min="7186" max="7186" width="32.75" style="1" bestFit="1" customWidth="1"/>
    <col min="7187" max="7187" width="7.58203125" style="1" bestFit="1" customWidth="1"/>
    <col min="7188" max="7188" width="31.33203125" style="1" bestFit="1" customWidth="1"/>
    <col min="7189" max="7189" width="7.58203125" style="1" bestFit="1" customWidth="1"/>
    <col min="7190" max="7190" width="17.6640625" style="1" bestFit="1" customWidth="1"/>
    <col min="7191" max="7191" width="7.58203125" style="1" bestFit="1" customWidth="1"/>
    <col min="7192" max="7192" width="24.5" style="1" bestFit="1" customWidth="1"/>
    <col min="7193" max="7193" width="7.58203125" style="1" bestFit="1" customWidth="1"/>
    <col min="7194" max="7194" width="13.25" style="1" bestFit="1" customWidth="1"/>
    <col min="7195" max="7195" width="20" style="1" bestFit="1" customWidth="1"/>
    <col min="7196" max="7196" width="7.58203125" style="1" bestFit="1" customWidth="1"/>
    <col min="7197" max="7197" width="27.75" style="1" bestFit="1" customWidth="1"/>
    <col min="7198" max="7198" width="7.58203125" style="1" bestFit="1" customWidth="1"/>
    <col min="7199" max="7199" width="14.1640625" style="1" bestFit="1" customWidth="1"/>
    <col min="7200" max="7200" width="7.58203125" style="1" bestFit="1" customWidth="1"/>
    <col min="7201" max="7201" width="21.25" style="1" bestFit="1" customWidth="1"/>
    <col min="7202" max="7202" width="16" style="1" bestFit="1" customWidth="1"/>
    <col min="7203" max="7203" width="22.25" style="1" bestFit="1" customWidth="1"/>
    <col min="7204" max="7204" width="7.58203125" style="1" bestFit="1" customWidth="1"/>
    <col min="7205" max="7424" width="8.6640625" style="1"/>
    <col min="7425" max="7425" width="4.83203125" style="1" bestFit="1" customWidth="1"/>
    <col min="7426" max="7426" width="28" style="1" bestFit="1" customWidth="1"/>
    <col min="7427" max="7427" width="7.58203125" style="1" bestFit="1" customWidth="1"/>
    <col min="7428" max="7428" width="5" style="1" bestFit="1" customWidth="1"/>
    <col min="7429" max="7429" width="11.25" style="1" bestFit="1" customWidth="1"/>
    <col min="7430" max="7430" width="9.9140625" style="1" bestFit="1" customWidth="1"/>
    <col min="7431" max="7431" width="11.25" style="1" bestFit="1" customWidth="1"/>
    <col min="7432" max="7432" width="11" style="1" bestFit="1" customWidth="1"/>
    <col min="7433" max="7433" width="19.9140625" style="1" bestFit="1" customWidth="1"/>
    <col min="7434" max="7434" width="25.1640625" style="1" bestFit="1" customWidth="1"/>
    <col min="7435" max="7435" width="27.5" style="1" bestFit="1" customWidth="1"/>
    <col min="7436" max="7436" width="7.58203125" style="1" bestFit="1" customWidth="1"/>
    <col min="7437" max="7437" width="21.33203125" style="1" bestFit="1" customWidth="1"/>
    <col min="7438" max="7438" width="18.83203125" style="1" bestFit="1" customWidth="1"/>
    <col min="7439" max="7439" width="7.58203125" style="1" bestFit="1" customWidth="1"/>
    <col min="7440" max="7440" width="28.58203125" style="1" bestFit="1" customWidth="1"/>
    <col min="7441" max="7441" width="20" style="1" bestFit="1" customWidth="1"/>
    <col min="7442" max="7442" width="32.75" style="1" bestFit="1" customWidth="1"/>
    <col min="7443" max="7443" width="7.58203125" style="1" bestFit="1" customWidth="1"/>
    <col min="7444" max="7444" width="31.33203125" style="1" bestFit="1" customWidth="1"/>
    <col min="7445" max="7445" width="7.58203125" style="1" bestFit="1" customWidth="1"/>
    <col min="7446" max="7446" width="17.6640625" style="1" bestFit="1" customWidth="1"/>
    <col min="7447" max="7447" width="7.58203125" style="1" bestFit="1" customWidth="1"/>
    <col min="7448" max="7448" width="24.5" style="1" bestFit="1" customWidth="1"/>
    <col min="7449" max="7449" width="7.58203125" style="1" bestFit="1" customWidth="1"/>
    <col min="7450" max="7450" width="13.25" style="1" bestFit="1" customWidth="1"/>
    <col min="7451" max="7451" width="20" style="1" bestFit="1" customWidth="1"/>
    <col min="7452" max="7452" width="7.58203125" style="1" bestFit="1" customWidth="1"/>
    <col min="7453" max="7453" width="27.75" style="1" bestFit="1" customWidth="1"/>
    <col min="7454" max="7454" width="7.58203125" style="1" bestFit="1" customWidth="1"/>
    <col min="7455" max="7455" width="14.1640625" style="1" bestFit="1" customWidth="1"/>
    <col min="7456" max="7456" width="7.58203125" style="1" bestFit="1" customWidth="1"/>
    <col min="7457" max="7457" width="21.25" style="1" bestFit="1" customWidth="1"/>
    <col min="7458" max="7458" width="16" style="1" bestFit="1" customWidth="1"/>
    <col min="7459" max="7459" width="22.25" style="1" bestFit="1" customWidth="1"/>
    <col min="7460" max="7460" width="7.58203125" style="1" bestFit="1" customWidth="1"/>
    <col min="7461" max="7680" width="8.6640625" style="1"/>
    <col min="7681" max="7681" width="4.83203125" style="1" bestFit="1" customWidth="1"/>
    <col min="7682" max="7682" width="28" style="1" bestFit="1" customWidth="1"/>
    <col min="7683" max="7683" width="7.58203125" style="1" bestFit="1" customWidth="1"/>
    <col min="7684" max="7684" width="5" style="1" bestFit="1" customWidth="1"/>
    <col min="7685" max="7685" width="11.25" style="1" bestFit="1" customWidth="1"/>
    <col min="7686" max="7686" width="9.9140625" style="1" bestFit="1" customWidth="1"/>
    <col min="7687" max="7687" width="11.25" style="1" bestFit="1" customWidth="1"/>
    <col min="7688" max="7688" width="11" style="1" bestFit="1" customWidth="1"/>
    <col min="7689" max="7689" width="19.9140625" style="1" bestFit="1" customWidth="1"/>
    <col min="7690" max="7690" width="25.1640625" style="1" bestFit="1" customWidth="1"/>
    <col min="7691" max="7691" width="27.5" style="1" bestFit="1" customWidth="1"/>
    <col min="7692" max="7692" width="7.58203125" style="1" bestFit="1" customWidth="1"/>
    <col min="7693" max="7693" width="21.33203125" style="1" bestFit="1" customWidth="1"/>
    <col min="7694" max="7694" width="18.83203125" style="1" bestFit="1" customWidth="1"/>
    <col min="7695" max="7695" width="7.58203125" style="1" bestFit="1" customWidth="1"/>
    <col min="7696" max="7696" width="28.58203125" style="1" bestFit="1" customWidth="1"/>
    <col min="7697" max="7697" width="20" style="1" bestFit="1" customWidth="1"/>
    <col min="7698" max="7698" width="32.75" style="1" bestFit="1" customWidth="1"/>
    <col min="7699" max="7699" width="7.58203125" style="1" bestFit="1" customWidth="1"/>
    <col min="7700" max="7700" width="31.33203125" style="1" bestFit="1" customWidth="1"/>
    <col min="7701" max="7701" width="7.58203125" style="1" bestFit="1" customWidth="1"/>
    <col min="7702" max="7702" width="17.6640625" style="1" bestFit="1" customWidth="1"/>
    <col min="7703" max="7703" width="7.58203125" style="1" bestFit="1" customWidth="1"/>
    <col min="7704" max="7704" width="24.5" style="1" bestFit="1" customWidth="1"/>
    <col min="7705" max="7705" width="7.58203125" style="1" bestFit="1" customWidth="1"/>
    <col min="7706" max="7706" width="13.25" style="1" bestFit="1" customWidth="1"/>
    <col min="7707" max="7707" width="20" style="1" bestFit="1" customWidth="1"/>
    <col min="7708" max="7708" width="7.58203125" style="1" bestFit="1" customWidth="1"/>
    <col min="7709" max="7709" width="27.75" style="1" bestFit="1" customWidth="1"/>
    <col min="7710" max="7710" width="7.58203125" style="1" bestFit="1" customWidth="1"/>
    <col min="7711" max="7711" width="14.1640625" style="1" bestFit="1" customWidth="1"/>
    <col min="7712" max="7712" width="7.58203125" style="1" bestFit="1" customWidth="1"/>
    <col min="7713" max="7713" width="21.25" style="1" bestFit="1" customWidth="1"/>
    <col min="7714" max="7714" width="16" style="1" bestFit="1" customWidth="1"/>
    <col min="7715" max="7715" width="22.25" style="1" bestFit="1" customWidth="1"/>
    <col min="7716" max="7716" width="7.58203125" style="1" bestFit="1" customWidth="1"/>
    <col min="7717" max="7936" width="8.6640625" style="1"/>
    <col min="7937" max="7937" width="4.83203125" style="1" bestFit="1" customWidth="1"/>
    <col min="7938" max="7938" width="28" style="1" bestFit="1" customWidth="1"/>
    <col min="7939" max="7939" width="7.58203125" style="1" bestFit="1" customWidth="1"/>
    <col min="7940" max="7940" width="5" style="1" bestFit="1" customWidth="1"/>
    <col min="7941" max="7941" width="11.25" style="1" bestFit="1" customWidth="1"/>
    <col min="7942" max="7942" width="9.9140625" style="1" bestFit="1" customWidth="1"/>
    <col min="7943" max="7943" width="11.25" style="1" bestFit="1" customWidth="1"/>
    <col min="7944" max="7944" width="11" style="1" bestFit="1" customWidth="1"/>
    <col min="7945" max="7945" width="19.9140625" style="1" bestFit="1" customWidth="1"/>
    <col min="7946" max="7946" width="25.1640625" style="1" bestFit="1" customWidth="1"/>
    <col min="7947" max="7947" width="27.5" style="1" bestFit="1" customWidth="1"/>
    <col min="7948" max="7948" width="7.58203125" style="1" bestFit="1" customWidth="1"/>
    <col min="7949" max="7949" width="21.33203125" style="1" bestFit="1" customWidth="1"/>
    <col min="7950" max="7950" width="18.83203125" style="1" bestFit="1" customWidth="1"/>
    <col min="7951" max="7951" width="7.58203125" style="1" bestFit="1" customWidth="1"/>
    <col min="7952" max="7952" width="28.58203125" style="1" bestFit="1" customWidth="1"/>
    <col min="7953" max="7953" width="20" style="1" bestFit="1" customWidth="1"/>
    <col min="7954" max="7954" width="32.75" style="1" bestFit="1" customWidth="1"/>
    <col min="7955" max="7955" width="7.58203125" style="1" bestFit="1" customWidth="1"/>
    <col min="7956" max="7956" width="31.33203125" style="1" bestFit="1" customWidth="1"/>
    <col min="7957" max="7957" width="7.58203125" style="1" bestFit="1" customWidth="1"/>
    <col min="7958" max="7958" width="17.6640625" style="1" bestFit="1" customWidth="1"/>
    <col min="7959" max="7959" width="7.58203125" style="1" bestFit="1" customWidth="1"/>
    <col min="7960" max="7960" width="24.5" style="1" bestFit="1" customWidth="1"/>
    <col min="7961" max="7961" width="7.58203125" style="1" bestFit="1" customWidth="1"/>
    <col min="7962" max="7962" width="13.25" style="1" bestFit="1" customWidth="1"/>
    <col min="7963" max="7963" width="20" style="1" bestFit="1" customWidth="1"/>
    <col min="7964" max="7964" width="7.58203125" style="1" bestFit="1" customWidth="1"/>
    <col min="7965" max="7965" width="27.75" style="1" bestFit="1" customWidth="1"/>
    <col min="7966" max="7966" width="7.58203125" style="1" bestFit="1" customWidth="1"/>
    <col min="7967" max="7967" width="14.1640625" style="1" bestFit="1" customWidth="1"/>
    <col min="7968" max="7968" width="7.58203125" style="1" bestFit="1" customWidth="1"/>
    <col min="7969" max="7969" width="21.25" style="1" bestFit="1" customWidth="1"/>
    <col min="7970" max="7970" width="16" style="1" bestFit="1" customWidth="1"/>
    <col min="7971" max="7971" width="22.25" style="1" bestFit="1" customWidth="1"/>
    <col min="7972" max="7972" width="7.58203125" style="1" bestFit="1" customWidth="1"/>
    <col min="7973" max="8192" width="8.6640625" style="1"/>
    <col min="8193" max="8193" width="4.83203125" style="1" bestFit="1" customWidth="1"/>
    <col min="8194" max="8194" width="28" style="1" bestFit="1" customWidth="1"/>
    <col min="8195" max="8195" width="7.58203125" style="1" bestFit="1" customWidth="1"/>
    <col min="8196" max="8196" width="5" style="1" bestFit="1" customWidth="1"/>
    <col min="8197" max="8197" width="11.25" style="1" bestFit="1" customWidth="1"/>
    <col min="8198" max="8198" width="9.9140625" style="1" bestFit="1" customWidth="1"/>
    <col min="8199" max="8199" width="11.25" style="1" bestFit="1" customWidth="1"/>
    <col min="8200" max="8200" width="11" style="1" bestFit="1" customWidth="1"/>
    <col min="8201" max="8201" width="19.9140625" style="1" bestFit="1" customWidth="1"/>
    <col min="8202" max="8202" width="25.1640625" style="1" bestFit="1" customWidth="1"/>
    <col min="8203" max="8203" width="27.5" style="1" bestFit="1" customWidth="1"/>
    <col min="8204" max="8204" width="7.58203125" style="1" bestFit="1" customWidth="1"/>
    <col min="8205" max="8205" width="21.33203125" style="1" bestFit="1" customWidth="1"/>
    <col min="8206" max="8206" width="18.83203125" style="1" bestFit="1" customWidth="1"/>
    <col min="8207" max="8207" width="7.58203125" style="1" bestFit="1" customWidth="1"/>
    <col min="8208" max="8208" width="28.58203125" style="1" bestFit="1" customWidth="1"/>
    <col min="8209" max="8209" width="20" style="1" bestFit="1" customWidth="1"/>
    <col min="8210" max="8210" width="32.75" style="1" bestFit="1" customWidth="1"/>
    <col min="8211" max="8211" width="7.58203125" style="1" bestFit="1" customWidth="1"/>
    <col min="8212" max="8212" width="31.33203125" style="1" bestFit="1" customWidth="1"/>
    <col min="8213" max="8213" width="7.58203125" style="1" bestFit="1" customWidth="1"/>
    <col min="8214" max="8214" width="17.6640625" style="1" bestFit="1" customWidth="1"/>
    <col min="8215" max="8215" width="7.58203125" style="1" bestFit="1" customWidth="1"/>
    <col min="8216" max="8216" width="24.5" style="1" bestFit="1" customWidth="1"/>
    <col min="8217" max="8217" width="7.58203125" style="1" bestFit="1" customWidth="1"/>
    <col min="8218" max="8218" width="13.25" style="1" bestFit="1" customWidth="1"/>
    <col min="8219" max="8219" width="20" style="1" bestFit="1" customWidth="1"/>
    <col min="8220" max="8220" width="7.58203125" style="1" bestFit="1" customWidth="1"/>
    <col min="8221" max="8221" width="27.75" style="1" bestFit="1" customWidth="1"/>
    <col min="8222" max="8222" width="7.58203125" style="1" bestFit="1" customWidth="1"/>
    <col min="8223" max="8223" width="14.1640625" style="1" bestFit="1" customWidth="1"/>
    <col min="8224" max="8224" width="7.58203125" style="1" bestFit="1" customWidth="1"/>
    <col min="8225" max="8225" width="21.25" style="1" bestFit="1" customWidth="1"/>
    <col min="8226" max="8226" width="16" style="1" bestFit="1" customWidth="1"/>
    <col min="8227" max="8227" width="22.25" style="1" bestFit="1" customWidth="1"/>
    <col min="8228" max="8228" width="7.58203125" style="1" bestFit="1" customWidth="1"/>
    <col min="8229" max="8448" width="8.6640625" style="1"/>
    <col min="8449" max="8449" width="4.83203125" style="1" bestFit="1" customWidth="1"/>
    <col min="8450" max="8450" width="28" style="1" bestFit="1" customWidth="1"/>
    <col min="8451" max="8451" width="7.58203125" style="1" bestFit="1" customWidth="1"/>
    <col min="8452" max="8452" width="5" style="1" bestFit="1" customWidth="1"/>
    <col min="8453" max="8453" width="11.25" style="1" bestFit="1" customWidth="1"/>
    <col min="8454" max="8454" width="9.9140625" style="1" bestFit="1" customWidth="1"/>
    <col min="8455" max="8455" width="11.25" style="1" bestFit="1" customWidth="1"/>
    <col min="8456" max="8456" width="11" style="1" bestFit="1" customWidth="1"/>
    <col min="8457" max="8457" width="19.9140625" style="1" bestFit="1" customWidth="1"/>
    <col min="8458" max="8458" width="25.1640625" style="1" bestFit="1" customWidth="1"/>
    <col min="8459" max="8459" width="27.5" style="1" bestFit="1" customWidth="1"/>
    <col min="8460" max="8460" width="7.58203125" style="1" bestFit="1" customWidth="1"/>
    <col min="8461" max="8461" width="21.33203125" style="1" bestFit="1" customWidth="1"/>
    <col min="8462" max="8462" width="18.83203125" style="1" bestFit="1" customWidth="1"/>
    <col min="8463" max="8463" width="7.58203125" style="1" bestFit="1" customWidth="1"/>
    <col min="8464" max="8464" width="28.58203125" style="1" bestFit="1" customWidth="1"/>
    <col min="8465" max="8465" width="20" style="1" bestFit="1" customWidth="1"/>
    <col min="8466" max="8466" width="32.75" style="1" bestFit="1" customWidth="1"/>
    <col min="8467" max="8467" width="7.58203125" style="1" bestFit="1" customWidth="1"/>
    <col min="8468" max="8468" width="31.33203125" style="1" bestFit="1" customWidth="1"/>
    <col min="8469" max="8469" width="7.58203125" style="1" bestFit="1" customWidth="1"/>
    <col min="8470" max="8470" width="17.6640625" style="1" bestFit="1" customWidth="1"/>
    <col min="8471" max="8471" width="7.58203125" style="1" bestFit="1" customWidth="1"/>
    <col min="8472" max="8472" width="24.5" style="1" bestFit="1" customWidth="1"/>
    <col min="8473" max="8473" width="7.58203125" style="1" bestFit="1" customWidth="1"/>
    <col min="8474" max="8474" width="13.25" style="1" bestFit="1" customWidth="1"/>
    <col min="8475" max="8475" width="20" style="1" bestFit="1" customWidth="1"/>
    <col min="8476" max="8476" width="7.58203125" style="1" bestFit="1" customWidth="1"/>
    <col min="8477" max="8477" width="27.75" style="1" bestFit="1" customWidth="1"/>
    <col min="8478" max="8478" width="7.58203125" style="1" bestFit="1" customWidth="1"/>
    <col min="8479" max="8479" width="14.1640625" style="1" bestFit="1" customWidth="1"/>
    <col min="8480" max="8480" width="7.58203125" style="1" bestFit="1" customWidth="1"/>
    <col min="8481" max="8481" width="21.25" style="1" bestFit="1" customWidth="1"/>
    <col min="8482" max="8482" width="16" style="1" bestFit="1" customWidth="1"/>
    <col min="8483" max="8483" width="22.25" style="1" bestFit="1" customWidth="1"/>
    <col min="8484" max="8484" width="7.58203125" style="1" bestFit="1" customWidth="1"/>
    <col min="8485" max="8704" width="8.6640625" style="1"/>
    <col min="8705" max="8705" width="4.83203125" style="1" bestFit="1" customWidth="1"/>
    <col min="8706" max="8706" width="28" style="1" bestFit="1" customWidth="1"/>
    <col min="8707" max="8707" width="7.58203125" style="1" bestFit="1" customWidth="1"/>
    <col min="8708" max="8708" width="5" style="1" bestFit="1" customWidth="1"/>
    <col min="8709" max="8709" width="11.25" style="1" bestFit="1" customWidth="1"/>
    <col min="8710" max="8710" width="9.9140625" style="1" bestFit="1" customWidth="1"/>
    <col min="8711" max="8711" width="11.25" style="1" bestFit="1" customWidth="1"/>
    <col min="8712" max="8712" width="11" style="1" bestFit="1" customWidth="1"/>
    <col min="8713" max="8713" width="19.9140625" style="1" bestFit="1" customWidth="1"/>
    <col min="8714" max="8714" width="25.1640625" style="1" bestFit="1" customWidth="1"/>
    <col min="8715" max="8715" width="27.5" style="1" bestFit="1" customWidth="1"/>
    <col min="8716" max="8716" width="7.58203125" style="1" bestFit="1" customWidth="1"/>
    <col min="8717" max="8717" width="21.33203125" style="1" bestFit="1" customWidth="1"/>
    <col min="8718" max="8718" width="18.83203125" style="1" bestFit="1" customWidth="1"/>
    <col min="8719" max="8719" width="7.58203125" style="1" bestFit="1" customWidth="1"/>
    <col min="8720" max="8720" width="28.58203125" style="1" bestFit="1" customWidth="1"/>
    <col min="8721" max="8721" width="20" style="1" bestFit="1" customWidth="1"/>
    <col min="8722" max="8722" width="32.75" style="1" bestFit="1" customWidth="1"/>
    <col min="8723" max="8723" width="7.58203125" style="1" bestFit="1" customWidth="1"/>
    <col min="8724" max="8724" width="31.33203125" style="1" bestFit="1" customWidth="1"/>
    <col min="8725" max="8725" width="7.58203125" style="1" bestFit="1" customWidth="1"/>
    <col min="8726" max="8726" width="17.6640625" style="1" bestFit="1" customWidth="1"/>
    <col min="8727" max="8727" width="7.58203125" style="1" bestFit="1" customWidth="1"/>
    <col min="8728" max="8728" width="24.5" style="1" bestFit="1" customWidth="1"/>
    <col min="8729" max="8729" width="7.58203125" style="1" bestFit="1" customWidth="1"/>
    <col min="8730" max="8730" width="13.25" style="1" bestFit="1" customWidth="1"/>
    <col min="8731" max="8731" width="20" style="1" bestFit="1" customWidth="1"/>
    <col min="8732" max="8732" width="7.58203125" style="1" bestFit="1" customWidth="1"/>
    <col min="8733" max="8733" width="27.75" style="1" bestFit="1" customWidth="1"/>
    <col min="8734" max="8734" width="7.58203125" style="1" bestFit="1" customWidth="1"/>
    <col min="8735" max="8735" width="14.1640625" style="1" bestFit="1" customWidth="1"/>
    <col min="8736" max="8736" width="7.58203125" style="1" bestFit="1" customWidth="1"/>
    <col min="8737" max="8737" width="21.25" style="1" bestFit="1" customWidth="1"/>
    <col min="8738" max="8738" width="16" style="1" bestFit="1" customWidth="1"/>
    <col min="8739" max="8739" width="22.25" style="1" bestFit="1" customWidth="1"/>
    <col min="8740" max="8740" width="7.58203125" style="1" bestFit="1" customWidth="1"/>
    <col min="8741" max="8960" width="8.6640625" style="1"/>
    <col min="8961" max="8961" width="4.83203125" style="1" bestFit="1" customWidth="1"/>
    <col min="8962" max="8962" width="28" style="1" bestFit="1" customWidth="1"/>
    <col min="8963" max="8963" width="7.58203125" style="1" bestFit="1" customWidth="1"/>
    <col min="8964" max="8964" width="5" style="1" bestFit="1" customWidth="1"/>
    <col min="8965" max="8965" width="11.25" style="1" bestFit="1" customWidth="1"/>
    <col min="8966" max="8966" width="9.9140625" style="1" bestFit="1" customWidth="1"/>
    <col min="8967" max="8967" width="11.25" style="1" bestFit="1" customWidth="1"/>
    <col min="8968" max="8968" width="11" style="1" bestFit="1" customWidth="1"/>
    <col min="8969" max="8969" width="19.9140625" style="1" bestFit="1" customWidth="1"/>
    <col min="8970" max="8970" width="25.1640625" style="1" bestFit="1" customWidth="1"/>
    <col min="8971" max="8971" width="27.5" style="1" bestFit="1" customWidth="1"/>
    <col min="8972" max="8972" width="7.58203125" style="1" bestFit="1" customWidth="1"/>
    <col min="8973" max="8973" width="21.33203125" style="1" bestFit="1" customWidth="1"/>
    <col min="8974" max="8974" width="18.83203125" style="1" bestFit="1" customWidth="1"/>
    <col min="8975" max="8975" width="7.58203125" style="1" bestFit="1" customWidth="1"/>
    <col min="8976" max="8976" width="28.58203125" style="1" bestFit="1" customWidth="1"/>
    <col min="8977" max="8977" width="20" style="1" bestFit="1" customWidth="1"/>
    <col min="8978" max="8978" width="32.75" style="1" bestFit="1" customWidth="1"/>
    <col min="8979" max="8979" width="7.58203125" style="1" bestFit="1" customWidth="1"/>
    <col min="8980" max="8980" width="31.33203125" style="1" bestFit="1" customWidth="1"/>
    <col min="8981" max="8981" width="7.58203125" style="1" bestFit="1" customWidth="1"/>
    <col min="8982" max="8982" width="17.6640625" style="1" bestFit="1" customWidth="1"/>
    <col min="8983" max="8983" width="7.58203125" style="1" bestFit="1" customWidth="1"/>
    <col min="8984" max="8984" width="24.5" style="1" bestFit="1" customWidth="1"/>
    <col min="8985" max="8985" width="7.58203125" style="1" bestFit="1" customWidth="1"/>
    <col min="8986" max="8986" width="13.25" style="1" bestFit="1" customWidth="1"/>
    <col min="8987" max="8987" width="20" style="1" bestFit="1" customWidth="1"/>
    <col min="8988" max="8988" width="7.58203125" style="1" bestFit="1" customWidth="1"/>
    <col min="8989" max="8989" width="27.75" style="1" bestFit="1" customWidth="1"/>
    <col min="8990" max="8990" width="7.58203125" style="1" bestFit="1" customWidth="1"/>
    <col min="8991" max="8991" width="14.1640625" style="1" bestFit="1" customWidth="1"/>
    <col min="8992" max="8992" width="7.58203125" style="1" bestFit="1" customWidth="1"/>
    <col min="8993" max="8993" width="21.25" style="1" bestFit="1" customWidth="1"/>
    <col min="8994" max="8994" width="16" style="1" bestFit="1" customWidth="1"/>
    <col min="8995" max="8995" width="22.25" style="1" bestFit="1" customWidth="1"/>
    <col min="8996" max="8996" width="7.58203125" style="1" bestFit="1" customWidth="1"/>
    <col min="8997" max="9216" width="8.6640625" style="1"/>
    <col min="9217" max="9217" width="4.83203125" style="1" bestFit="1" customWidth="1"/>
    <col min="9218" max="9218" width="28" style="1" bestFit="1" customWidth="1"/>
    <col min="9219" max="9219" width="7.58203125" style="1" bestFit="1" customWidth="1"/>
    <col min="9220" max="9220" width="5" style="1" bestFit="1" customWidth="1"/>
    <col min="9221" max="9221" width="11.25" style="1" bestFit="1" customWidth="1"/>
    <col min="9222" max="9222" width="9.9140625" style="1" bestFit="1" customWidth="1"/>
    <col min="9223" max="9223" width="11.25" style="1" bestFit="1" customWidth="1"/>
    <col min="9224" max="9224" width="11" style="1" bestFit="1" customWidth="1"/>
    <col min="9225" max="9225" width="19.9140625" style="1" bestFit="1" customWidth="1"/>
    <col min="9226" max="9226" width="25.1640625" style="1" bestFit="1" customWidth="1"/>
    <col min="9227" max="9227" width="27.5" style="1" bestFit="1" customWidth="1"/>
    <col min="9228" max="9228" width="7.58203125" style="1" bestFit="1" customWidth="1"/>
    <col min="9229" max="9229" width="21.33203125" style="1" bestFit="1" customWidth="1"/>
    <col min="9230" max="9230" width="18.83203125" style="1" bestFit="1" customWidth="1"/>
    <col min="9231" max="9231" width="7.58203125" style="1" bestFit="1" customWidth="1"/>
    <col min="9232" max="9232" width="28.58203125" style="1" bestFit="1" customWidth="1"/>
    <col min="9233" max="9233" width="20" style="1" bestFit="1" customWidth="1"/>
    <col min="9234" max="9234" width="32.75" style="1" bestFit="1" customWidth="1"/>
    <col min="9235" max="9235" width="7.58203125" style="1" bestFit="1" customWidth="1"/>
    <col min="9236" max="9236" width="31.33203125" style="1" bestFit="1" customWidth="1"/>
    <col min="9237" max="9237" width="7.58203125" style="1" bestFit="1" customWidth="1"/>
    <col min="9238" max="9238" width="17.6640625" style="1" bestFit="1" customWidth="1"/>
    <col min="9239" max="9239" width="7.58203125" style="1" bestFit="1" customWidth="1"/>
    <col min="9240" max="9240" width="24.5" style="1" bestFit="1" customWidth="1"/>
    <col min="9241" max="9241" width="7.58203125" style="1" bestFit="1" customWidth="1"/>
    <col min="9242" max="9242" width="13.25" style="1" bestFit="1" customWidth="1"/>
    <col min="9243" max="9243" width="20" style="1" bestFit="1" customWidth="1"/>
    <col min="9244" max="9244" width="7.58203125" style="1" bestFit="1" customWidth="1"/>
    <col min="9245" max="9245" width="27.75" style="1" bestFit="1" customWidth="1"/>
    <col min="9246" max="9246" width="7.58203125" style="1" bestFit="1" customWidth="1"/>
    <col min="9247" max="9247" width="14.1640625" style="1" bestFit="1" customWidth="1"/>
    <col min="9248" max="9248" width="7.58203125" style="1" bestFit="1" customWidth="1"/>
    <col min="9249" max="9249" width="21.25" style="1" bestFit="1" customWidth="1"/>
    <col min="9250" max="9250" width="16" style="1" bestFit="1" customWidth="1"/>
    <col min="9251" max="9251" width="22.25" style="1" bestFit="1" customWidth="1"/>
    <col min="9252" max="9252" width="7.58203125" style="1" bestFit="1" customWidth="1"/>
    <col min="9253" max="9472" width="8.6640625" style="1"/>
    <col min="9473" max="9473" width="4.83203125" style="1" bestFit="1" customWidth="1"/>
    <col min="9474" max="9474" width="28" style="1" bestFit="1" customWidth="1"/>
    <col min="9475" max="9475" width="7.58203125" style="1" bestFit="1" customWidth="1"/>
    <col min="9476" max="9476" width="5" style="1" bestFit="1" customWidth="1"/>
    <col min="9477" max="9477" width="11.25" style="1" bestFit="1" customWidth="1"/>
    <col min="9478" max="9478" width="9.9140625" style="1" bestFit="1" customWidth="1"/>
    <col min="9479" max="9479" width="11.25" style="1" bestFit="1" customWidth="1"/>
    <col min="9480" max="9480" width="11" style="1" bestFit="1" customWidth="1"/>
    <col min="9481" max="9481" width="19.9140625" style="1" bestFit="1" customWidth="1"/>
    <col min="9482" max="9482" width="25.1640625" style="1" bestFit="1" customWidth="1"/>
    <col min="9483" max="9483" width="27.5" style="1" bestFit="1" customWidth="1"/>
    <col min="9484" max="9484" width="7.58203125" style="1" bestFit="1" customWidth="1"/>
    <col min="9485" max="9485" width="21.33203125" style="1" bestFit="1" customWidth="1"/>
    <col min="9486" max="9486" width="18.83203125" style="1" bestFit="1" customWidth="1"/>
    <col min="9487" max="9487" width="7.58203125" style="1" bestFit="1" customWidth="1"/>
    <col min="9488" max="9488" width="28.58203125" style="1" bestFit="1" customWidth="1"/>
    <col min="9489" max="9489" width="20" style="1" bestFit="1" customWidth="1"/>
    <col min="9490" max="9490" width="32.75" style="1" bestFit="1" customWidth="1"/>
    <col min="9491" max="9491" width="7.58203125" style="1" bestFit="1" customWidth="1"/>
    <col min="9492" max="9492" width="31.33203125" style="1" bestFit="1" customWidth="1"/>
    <col min="9493" max="9493" width="7.58203125" style="1" bestFit="1" customWidth="1"/>
    <col min="9494" max="9494" width="17.6640625" style="1" bestFit="1" customWidth="1"/>
    <col min="9495" max="9495" width="7.58203125" style="1" bestFit="1" customWidth="1"/>
    <col min="9496" max="9496" width="24.5" style="1" bestFit="1" customWidth="1"/>
    <col min="9497" max="9497" width="7.58203125" style="1" bestFit="1" customWidth="1"/>
    <col min="9498" max="9498" width="13.25" style="1" bestFit="1" customWidth="1"/>
    <col min="9499" max="9499" width="20" style="1" bestFit="1" customWidth="1"/>
    <col min="9500" max="9500" width="7.58203125" style="1" bestFit="1" customWidth="1"/>
    <col min="9501" max="9501" width="27.75" style="1" bestFit="1" customWidth="1"/>
    <col min="9502" max="9502" width="7.58203125" style="1" bestFit="1" customWidth="1"/>
    <col min="9503" max="9503" width="14.1640625" style="1" bestFit="1" customWidth="1"/>
    <col min="9504" max="9504" width="7.58203125" style="1" bestFit="1" customWidth="1"/>
    <col min="9505" max="9505" width="21.25" style="1" bestFit="1" customWidth="1"/>
    <col min="9506" max="9506" width="16" style="1" bestFit="1" customWidth="1"/>
    <col min="9507" max="9507" width="22.25" style="1" bestFit="1" customWidth="1"/>
    <col min="9508" max="9508" width="7.58203125" style="1" bestFit="1" customWidth="1"/>
    <col min="9509" max="9728" width="8.6640625" style="1"/>
    <col min="9729" max="9729" width="4.83203125" style="1" bestFit="1" customWidth="1"/>
    <col min="9730" max="9730" width="28" style="1" bestFit="1" customWidth="1"/>
    <col min="9731" max="9731" width="7.58203125" style="1" bestFit="1" customWidth="1"/>
    <col min="9732" max="9732" width="5" style="1" bestFit="1" customWidth="1"/>
    <col min="9733" max="9733" width="11.25" style="1" bestFit="1" customWidth="1"/>
    <col min="9734" max="9734" width="9.9140625" style="1" bestFit="1" customWidth="1"/>
    <col min="9735" max="9735" width="11.25" style="1" bestFit="1" customWidth="1"/>
    <col min="9736" max="9736" width="11" style="1" bestFit="1" customWidth="1"/>
    <col min="9737" max="9737" width="19.9140625" style="1" bestFit="1" customWidth="1"/>
    <col min="9738" max="9738" width="25.1640625" style="1" bestFit="1" customWidth="1"/>
    <col min="9739" max="9739" width="27.5" style="1" bestFit="1" customWidth="1"/>
    <col min="9740" max="9740" width="7.58203125" style="1" bestFit="1" customWidth="1"/>
    <col min="9741" max="9741" width="21.33203125" style="1" bestFit="1" customWidth="1"/>
    <col min="9742" max="9742" width="18.83203125" style="1" bestFit="1" customWidth="1"/>
    <col min="9743" max="9743" width="7.58203125" style="1" bestFit="1" customWidth="1"/>
    <col min="9744" max="9744" width="28.58203125" style="1" bestFit="1" customWidth="1"/>
    <col min="9745" max="9745" width="20" style="1" bestFit="1" customWidth="1"/>
    <col min="9746" max="9746" width="32.75" style="1" bestFit="1" customWidth="1"/>
    <col min="9747" max="9747" width="7.58203125" style="1" bestFit="1" customWidth="1"/>
    <col min="9748" max="9748" width="31.33203125" style="1" bestFit="1" customWidth="1"/>
    <col min="9749" max="9749" width="7.58203125" style="1" bestFit="1" customWidth="1"/>
    <col min="9750" max="9750" width="17.6640625" style="1" bestFit="1" customWidth="1"/>
    <col min="9751" max="9751" width="7.58203125" style="1" bestFit="1" customWidth="1"/>
    <col min="9752" max="9752" width="24.5" style="1" bestFit="1" customWidth="1"/>
    <col min="9753" max="9753" width="7.58203125" style="1" bestFit="1" customWidth="1"/>
    <col min="9754" max="9754" width="13.25" style="1" bestFit="1" customWidth="1"/>
    <col min="9755" max="9755" width="20" style="1" bestFit="1" customWidth="1"/>
    <col min="9756" max="9756" width="7.58203125" style="1" bestFit="1" customWidth="1"/>
    <col min="9757" max="9757" width="27.75" style="1" bestFit="1" customWidth="1"/>
    <col min="9758" max="9758" width="7.58203125" style="1" bestFit="1" customWidth="1"/>
    <col min="9759" max="9759" width="14.1640625" style="1" bestFit="1" customWidth="1"/>
    <col min="9760" max="9760" width="7.58203125" style="1" bestFit="1" customWidth="1"/>
    <col min="9761" max="9761" width="21.25" style="1" bestFit="1" customWidth="1"/>
    <col min="9762" max="9762" width="16" style="1" bestFit="1" customWidth="1"/>
    <col min="9763" max="9763" width="22.25" style="1" bestFit="1" customWidth="1"/>
    <col min="9764" max="9764" width="7.58203125" style="1" bestFit="1" customWidth="1"/>
    <col min="9765" max="9984" width="8.6640625" style="1"/>
    <col min="9985" max="9985" width="4.83203125" style="1" bestFit="1" customWidth="1"/>
    <col min="9986" max="9986" width="28" style="1" bestFit="1" customWidth="1"/>
    <col min="9987" max="9987" width="7.58203125" style="1" bestFit="1" customWidth="1"/>
    <col min="9988" max="9988" width="5" style="1" bestFit="1" customWidth="1"/>
    <col min="9989" max="9989" width="11.25" style="1" bestFit="1" customWidth="1"/>
    <col min="9990" max="9990" width="9.9140625" style="1" bestFit="1" customWidth="1"/>
    <col min="9991" max="9991" width="11.25" style="1" bestFit="1" customWidth="1"/>
    <col min="9992" max="9992" width="11" style="1" bestFit="1" customWidth="1"/>
    <col min="9993" max="9993" width="19.9140625" style="1" bestFit="1" customWidth="1"/>
    <col min="9994" max="9994" width="25.1640625" style="1" bestFit="1" customWidth="1"/>
    <col min="9995" max="9995" width="27.5" style="1" bestFit="1" customWidth="1"/>
    <col min="9996" max="9996" width="7.58203125" style="1" bestFit="1" customWidth="1"/>
    <col min="9997" max="9997" width="21.33203125" style="1" bestFit="1" customWidth="1"/>
    <col min="9998" max="9998" width="18.83203125" style="1" bestFit="1" customWidth="1"/>
    <col min="9999" max="9999" width="7.58203125" style="1" bestFit="1" customWidth="1"/>
    <col min="10000" max="10000" width="28.58203125" style="1" bestFit="1" customWidth="1"/>
    <col min="10001" max="10001" width="20" style="1" bestFit="1" customWidth="1"/>
    <col min="10002" max="10002" width="32.75" style="1" bestFit="1" customWidth="1"/>
    <col min="10003" max="10003" width="7.58203125" style="1" bestFit="1" customWidth="1"/>
    <col min="10004" max="10004" width="31.33203125" style="1" bestFit="1" customWidth="1"/>
    <col min="10005" max="10005" width="7.58203125" style="1" bestFit="1" customWidth="1"/>
    <col min="10006" max="10006" width="17.6640625" style="1" bestFit="1" customWidth="1"/>
    <col min="10007" max="10007" width="7.58203125" style="1" bestFit="1" customWidth="1"/>
    <col min="10008" max="10008" width="24.5" style="1" bestFit="1" customWidth="1"/>
    <col min="10009" max="10009" width="7.58203125" style="1" bestFit="1" customWidth="1"/>
    <col min="10010" max="10010" width="13.25" style="1" bestFit="1" customWidth="1"/>
    <col min="10011" max="10011" width="20" style="1" bestFit="1" customWidth="1"/>
    <col min="10012" max="10012" width="7.58203125" style="1" bestFit="1" customWidth="1"/>
    <col min="10013" max="10013" width="27.75" style="1" bestFit="1" customWidth="1"/>
    <col min="10014" max="10014" width="7.58203125" style="1" bestFit="1" customWidth="1"/>
    <col min="10015" max="10015" width="14.1640625" style="1" bestFit="1" customWidth="1"/>
    <col min="10016" max="10016" width="7.58203125" style="1" bestFit="1" customWidth="1"/>
    <col min="10017" max="10017" width="21.25" style="1" bestFit="1" customWidth="1"/>
    <col min="10018" max="10018" width="16" style="1" bestFit="1" customWidth="1"/>
    <col min="10019" max="10019" width="22.25" style="1" bestFit="1" customWidth="1"/>
    <col min="10020" max="10020" width="7.58203125" style="1" bestFit="1" customWidth="1"/>
    <col min="10021" max="10240" width="8.6640625" style="1"/>
    <col min="10241" max="10241" width="4.83203125" style="1" bestFit="1" customWidth="1"/>
    <col min="10242" max="10242" width="28" style="1" bestFit="1" customWidth="1"/>
    <col min="10243" max="10243" width="7.58203125" style="1" bestFit="1" customWidth="1"/>
    <col min="10244" max="10244" width="5" style="1" bestFit="1" customWidth="1"/>
    <col min="10245" max="10245" width="11.25" style="1" bestFit="1" customWidth="1"/>
    <col min="10246" max="10246" width="9.9140625" style="1" bestFit="1" customWidth="1"/>
    <col min="10247" max="10247" width="11.25" style="1" bestFit="1" customWidth="1"/>
    <col min="10248" max="10248" width="11" style="1" bestFit="1" customWidth="1"/>
    <col min="10249" max="10249" width="19.9140625" style="1" bestFit="1" customWidth="1"/>
    <col min="10250" max="10250" width="25.1640625" style="1" bestFit="1" customWidth="1"/>
    <col min="10251" max="10251" width="27.5" style="1" bestFit="1" customWidth="1"/>
    <col min="10252" max="10252" width="7.58203125" style="1" bestFit="1" customWidth="1"/>
    <col min="10253" max="10253" width="21.33203125" style="1" bestFit="1" customWidth="1"/>
    <col min="10254" max="10254" width="18.83203125" style="1" bestFit="1" customWidth="1"/>
    <col min="10255" max="10255" width="7.58203125" style="1" bestFit="1" customWidth="1"/>
    <col min="10256" max="10256" width="28.58203125" style="1" bestFit="1" customWidth="1"/>
    <col min="10257" max="10257" width="20" style="1" bestFit="1" customWidth="1"/>
    <col min="10258" max="10258" width="32.75" style="1" bestFit="1" customWidth="1"/>
    <col min="10259" max="10259" width="7.58203125" style="1" bestFit="1" customWidth="1"/>
    <col min="10260" max="10260" width="31.33203125" style="1" bestFit="1" customWidth="1"/>
    <col min="10261" max="10261" width="7.58203125" style="1" bestFit="1" customWidth="1"/>
    <col min="10262" max="10262" width="17.6640625" style="1" bestFit="1" customWidth="1"/>
    <col min="10263" max="10263" width="7.58203125" style="1" bestFit="1" customWidth="1"/>
    <col min="10264" max="10264" width="24.5" style="1" bestFit="1" customWidth="1"/>
    <col min="10265" max="10265" width="7.58203125" style="1" bestFit="1" customWidth="1"/>
    <col min="10266" max="10266" width="13.25" style="1" bestFit="1" customWidth="1"/>
    <col min="10267" max="10267" width="20" style="1" bestFit="1" customWidth="1"/>
    <col min="10268" max="10268" width="7.58203125" style="1" bestFit="1" customWidth="1"/>
    <col min="10269" max="10269" width="27.75" style="1" bestFit="1" customWidth="1"/>
    <col min="10270" max="10270" width="7.58203125" style="1" bestFit="1" customWidth="1"/>
    <col min="10271" max="10271" width="14.1640625" style="1" bestFit="1" customWidth="1"/>
    <col min="10272" max="10272" width="7.58203125" style="1" bestFit="1" customWidth="1"/>
    <col min="10273" max="10273" width="21.25" style="1" bestFit="1" customWidth="1"/>
    <col min="10274" max="10274" width="16" style="1" bestFit="1" customWidth="1"/>
    <col min="10275" max="10275" width="22.25" style="1" bestFit="1" customWidth="1"/>
    <col min="10276" max="10276" width="7.58203125" style="1" bestFit="1" customWidth="1"/>
    <col min="10277" max="10496" width="8.6640625" style="1"/>
    <col min="10497" max="10497" width="4.83203125" style="1" bestFit="1" customWidth="1"/>
    <col min="10498" max="10498" width="28" style="1" bestFit="1" customWidth="1"/>
    <col min="10499" max="10499" width="7.58203125" style="1" bestFit="1" customWidth="1"/>
    <col min="10500" max="10500" width="5" style="1" bestFit="1" customWidth="1"/>
    <col min="10501" max="10501" width="11.25" style="1" bestFit="1" customWidth="1"/>
    <col min="10502" max="10502" width="9.9140625" style="1" bestFit="1" customWidth="1"/>
    <col min="10503" max="10503" width="11.25" style="1" bestFit="1" customWidth="1"/>
    <col min="10504" max="10504" width="11" style="1" bestFit="1" customWidth="1"/>
    <col min="10505" max="10505" width="19.9140625" style="1" bestFit="1" customWidth="1"/>
    <col min="10506" max="10506" width="25.1640625" style="1" bestFit="1" customWidth="1"/>
    <col min="10507" max="10507" width="27.5" style="1" bestFit="1" customWidth="1"/>
    <col min="10508" max="10508" width="7.58203125" style="1" bestFit="1" customWidth="1"/>
    <col min="10509" max="10509" width="21.33203125" style="1" bestFit="1" customWidth="1"/>
    <col min="10510" max="10510" width="18.83203125" style="1" bestFit="1" customWidth="1"/>
    <col min="10511" max="10511" width="7.58203125" style="1" bestFit="1" customWidth="1"/>
    <col min="10512" max="10512" width="28.58203125" style="1" bestFit="1" customWidth="1"/>
    <col min="10513" max="10513" width="20" style="1" bestFit="1" customWidth="1"/>
    <col min="10514" max="10514" width="32.75" style="1" bestFit="1" customWidth="1"/>
    <col min="10515" max="10515" width="7.58203125" style="1" bestFit="1" customWidth="1"/>
    <col min="10516" max="10516" width="31.33203125" style="1" bestFit="1" customWidth="1"/>
    <col min="10517" max="10517" width="7.58203125" style="1" bestFit="1" customWidth="1"/>
    <col min="10518" max="10518" width="17.6640625" style="1" bestFit="1" customWidth="1"/>
    <col min="10519" max="10519" width="7.58203125" style="1" bestFit="1" customWidth="1"/>
    <col min="10520" max="10520" width="24.5" style="1" bestFit="1" customWidth="1"/>
    <col min="10521" max="10521" width="7.58203125" style="1" bestFit="1" customWidth="1"/>
    <col min="10522" max="10522" width="13.25" style="1" bestFit="1" customWidth="1"/>
    <col min="10523" max="10523" width="20" style="1" bestFit="1" customWidth="1"/>
    <col min="10524" max="10524" width="7.58203125" style="1" bestFit="1" customWidth="1"/>
    <col min="10525" max="10525" width="27.75" style="1" bestFit="1" customWidth="1"/>
    <col min="10526" max="10526" width="7.58203125" style="1" bestFit="1" customWidth="1"/>
    <col min="10527" max="10527" width="14.1640625" style="1" bestFit="1" customWidth="1"/>
    <col min="10528" max="10528" width="7.58203125" style="1" bestFit="1" customWidth="1"/>
    <col min="10529" max="10529" width="21.25" style="1" bestFit="1" customWidth="1"/>
    <col min="10530" max="10530" width="16" style="1" bestFit="1" customWidth="1"/>
    <col min="10531" max="10531" width="22.25" style="1" bestFit="1" customWidth="1"/>
    <col min="10532" max="10532" width="7.58203125" style="1" bestFit="1" customWidth="1"/>
    <col min="10533" max="10752" width="8.6640625" style="1"/>
    <col min="10753" max="10753" width="4.83203125" style="1" bestFit="1" customWidth="1"/>
    <col min="10754" max="10754" width="28" style="1" bestFit="1" customWidth="1"/>
    <col min="10755" max="10755" width="7.58203125" style="1" bestFit="1" customWidth="1"/>
    <col min="10756" max="10756" width="5" style="1" bestFit="1" customWidth="1"/>
    <col min="10757" max="10757" width="11.25" style="1" bestFit="1" customWidth="1"/>
    <col min="10758" max="10758" width="9.9140625" style="1" bestFit="1" customWidth="1"/>
    <col min="10759" max="10759" width="11.25" style="1" bestFit="1" customWidth="1"/>
    <col min="10760" max="10760" width="11" style="1" bestFit="1" customWidth="1"/>
    <col min="10761" max="10761" width="19.9140625" style="1" bestFit="1" customWidth="1"/>
    <col min="10762" max="10762" width="25.1640625" style="1" bestFit="1" customWidth="1"/>
    <col min="10763" max="10763" width="27.5" style="1" bestFit="1" customWidth="1"/>
    <col min="10764" max="10764" width="7.58203125" style="1" bestFit="1" customWidth="1"/>
    <col min="10765" max="10765" width="21.33203125" style="1" bestFit="1" customWidth="1"/>
    <col min="10766" max="10766" width="18.83203125" style="1" bestFit="1" customWidth="1"/>
    <col min="10767" max="10767" width="7.58203125" style="1" bestFit="1" customWidth="1"/>
    <col min="10768" max="10768" width="28.58203125" style="1" bestFit="1" customWidth="1"/>
    <col min="10769" max="10769" width="20" style="1" bestFit="1" customWidth="1"/>
    <col min="10770" max="10770" width="32.75" style="1" bestFit="1" customWidth="1"/>
    <col min="10771" max="10771" width="7.58203125" style="1" bestFit="1" customWidth="1"/>
    <col min="10772" max="10772" width="31.33203125" style="1" bestFit="1" customWidth="1"/>
    <col min="10773" max="10773" width="7.58203125" style="1" bestFit="1" customWidth="1"/>
    <col min="10774" max="10774" width="17.6640625" style="1" bestFit="1" customWidth="1"/>
    <col min="10775" max="10775" width="7.58203125" style="1" bestFit="1" customWidth="1"/>
    <col min="10776" max="10776" width="24.5" style="1" bestFit="1" customWidth="1"/>
    <col min="10777" max="10777" width="7.58203125" style="1" bestFit="1" customWidth="1"/>
    <col min="10778" max="10778" width="13.25" style="1" bestFit="1" customWidth="1"/>
    <col min="10779" max="10779" width="20" style="1" bestFit="1" customWidth="1"/>
    <col min="10780" max="10780" width="7.58203125" style="1" bestFit="1" customWidth="1"/>
    <col min="10781" max="10781" width="27.75" style="1" bestFit="1" customWidth="1"/>
    <col min="10782" max="10782" width="7.58203125" style="1" bestFit="1" customWidth="1"/>
    <col min="10783" max="10783" width="14.1640625" style="1" bestFit="1" customWidth="1"/>
    <col min="10784" max="10784" width="7.58203125" style="1" bestFit="1" customWidth="1"/>
    <col min="10785" max="10785" width="21.25" style="1" bestFit="1" customWidth="1"/>
    <col min="10786" max="10786" width="16" style="1" bestFit="1" customWidth="1"/>
    <col min="10787" max="10787" width="22.25" style="1" bestFit="1" customWidth="1"/>
    <col min="10788" max="10788" width="7.58203125" style="1" bestFit="1" customWidth="1"/>
    <col min="10789" max="11008" width="8.6640625" style="1"/>
    <col min="11009" max="11009" width="4.83203125" style="1" bestFit="1" customWidth="1"/>
    <col min="11010" max="11010" width="28" style="1" bestFit="1" customWidth="1"/>
    <col min="11011" max="11011" width="7.58203125" style="1" bestFit="1" customWidth="1"/>
    <col min="11012" max="11012" width="5" style="1" bestFit="1" customWidth="1"/>
    <col min="11013" max="11013" width="11.25" style="1" bestFit="1" customWidth="1"/>
    <col min="11014" max="11014" width="9.9140625" style="1" bestFit="1" customWidth="1"/>
    <col min="11015" max="11015" width="11.25" style="1" bestFit="1" customWidth="1"/>
    <col min="11016" max="11016" width="11" style="1" bestFit="1" customWidth="1"/>
    <col min="11017" max="11017" width="19.9140625" style="1" bestFit="1" customWidth="1"/>
    <col min="11018" max="11018" width="25.1640625" style="1" bestFit="1" customWidth="1"/>
    <col min="11019" max="11019" width="27.5" style="1" bestFit="1" customWidth="1"/>
    <col min="11020" max="11020" width="7.58203125" style="1" bestFit="1" customWidth="1"/>
    <col min="11021" max="11021" width="21.33203125" style="1" bestFit="1" customWidth="1"/>
    <col min="11022" max="11022" width="18.83203125" style="1" bestFit="1" customWidth="1"/>
    <col min="11023" max="11023" width="7.58203125" style="1" bestFit="1" customWidth="1"/>
    <col min="11024" max="11024" width="28.58203125" style="1" bestFit="1" customWidth="1"/>
    <col min="11025" max="11025" width="20" style="1" bestFit="1" customWidth="1"/>
    <col min="11026" max="11026" width="32.75" style="1" bestFit="1" customWidth="1"/>
    <col min="11027" max="11027" width="7.58203125" style="1" bestFit="1" customWidth="1"/>
    <col min="11028" max="11028" width="31.33203125" style="1" bestFit="1" customWidth="1"/>
    <col min="11029" max="11029" width="7.58203125" style="1" bestFit="1" customWidth="1"/>
    <col min="11030" max="11030" width="17.6640625" style="1" bestFit="1" customWidth="1"/>
    <col min="11031" max="11031" width="7.58203125" style="1" bestFit="1" customWidth="1"/>
    <col min="11032" max="11032" width="24.5" style="1" bestFit="1" customWidth="1"/>
    <col min="11033" max="11033" width="7.58203125" style="1" bestFit="1" customWidth="1"/>
    <col min="11034" max="11034" width="13.25" style="1" bestFit="1" customWidth="1"/>
    <col min="11035" max="11035" width="20" style="1" bestFit="1" customWidth="1"/>
    <col min="11036" max="11036" width="7.58203125" style="1" bestFit="1" customWidth="1"/>
    <col min="11037" max="11037" width="27.75" style="1" bestFit="1" customWidth="1"/>
    <col min="11038" max="11038" width="7.58203125" style="1" bestFit="1" customWidth="1"/>
    <col min="11039" max="11039" width="14.1640625" style="1" bestFit="1" customWidth="1"/>
    <col min="11040" max="11040" width="7.58203125" style="1" bestFit="1" customWidth="1"/>
    <col min="11041" max="11041" width="21.25" style="1" bestFit="1" customWidth="1"/>
    <col min="11042" max="11042" width="16" style="1" bestFit="1" customWidth="1"/>
    <col min="11043" max="11043" width="22.25" style="1" bestFit="1" customWidth="1"/>
    <col min="11044" max="11044" width="7.58203125" style="1" bestFit="1" customWidth="1"/>
    <col min="11045" max="11264" width="8.6640625" style="1"/>
    <col min="11265" max="11265" width="4.83203125" style="1" bestFit="1" customWidth="1"/>
    <col min="11266" max="11266" width="28" style="1" bestFit="1" customWidth="1"/>
    <col min="11267" max="11267" width="7.58203125" style="1" bestFit="1" customWidth="1"/>
    <col min="11268" max="11268" width="5" style="1" bestFit="1" customWidth="1"/>
    <col min="11269" max="11269" width="11.25" style="1" bestFit="1" customWidth="1"/>
    <col min="11270" max="11270" width="9.9140625" style="1" bestFit="1" customWidth="1"/>
    <col min="11271" max="11271" width="11.25" style="1" bestFit="1" customWidth="1"/>
    <col min="11272" max="11272" width="11" style="1" bestFit="1" customWidth="1"/>
    <col min="11273" max="11273" width="19.9140625" style="1" bestFit="1" customWidth="1"/>
    <col min="11274" max="11274" width="25.1640625" style="1" bestFit="1" customWidth="1"/>
    <col min="11275" max="11275" width="27.5" style="1" bestFit="1" customWidth="1"/>
    <col min="11276" max="11276" width="7.58203125" style="1" bestFit="1" customWidth="1"/>
    <col min="11277" max="11277" width="21.33203125" style="1" bestFit="1" customWidth="1"/>
    <col min="11278" max="11278" width="18.83203125" style="1" bestFit="1" customWidth="1"/>
    <col min="11279" max="11279" width="7.58203125" style="1" bestFit="1" customWidth="1"/>
    <col min="11280" max="11280" width="28.58203125" style="1" bestFit="1" customWidth="1"/>
    <col min="11281" max="11281" width="20" style="1" bestFit="1" customWidth="1"/>
    <col min="11282" max="11282" width="32.75" style="1" bestFit="1" customWidth="1"/>
    <col min="11283" max="11283" width="7.58203125" style="1" bestFit="1" customWidth="1"/>
    <col min="11284" max="11284" width="31.33203125" style="1" bestFit="1" customWidth="1"/>
    <col min="11285" max="11285" width="7.58203125" style="1" bestFit="1" customWidth="1"/>
    <col min="11286" max="11286" width="17.6640625" style="1" bestFit="1" customWidth="1"/>
    <col min="11287" max="11287" width="7.58203125" style="1" bestFit="1" customWidth="1"/>
    <col min="11288" max="11288" width="24.5" style="1" bestFit="1" customWidth="1"/>
    <col min="11289" max="11289" width="7.58203125" style="1" bestFit="1" customWidth="1"/>
    <col min="11290" max="11290" width="13.25" style="1" bestFit="1" customWidth="1"/>
    <col min="11291" max="11291" width="20" style="1" bestFit="1" customWidth="1"/>
    <col min="11292" max="11292" width="7.58203125" style="1" bestFit="1" customWidth="1"/>
    <col min="11293" max="11293" width="27.75" style="1" bestFit="1" customWidth="1"/>
    <col min="11294" max="11294" width="7.58203125" style="1" bestFit="1" customWidth="1"/>
    <col min="11295" max="11295" width="14.1640625" style="1" bestFit="1" customWidth="1"/>
    <col min="11296" max="11296" width="7.58203125" style="1" bestFit="1" customWidth="1"/>
    <col min="11297" max="11297" width="21.25" style="1" bestFit="1" customWidth="1"/>
    <col min="11298" max="11298" width="16" style="1" bestFit="1" customWidth="1"/>
    <col min="11299" max="11299" width="22.25" style="1" bestFit="1" customWidth="1"/>
    <col min="11300" max="11300" width="7.58203125" style="1" bestFit="1" customWidth="1"/>
    <col min="11301" max="11520" width="8.6640625" style="1"/>
    <col min="11521" max="11521" width="4.83203125" style="1" bestFit="1" customWidth="1"/>
    <col min="11522" max="11522" width="28" style="1" bestFit="1" customWidth="1"/>
    <col min="11523" max="11523" width="7.58203125" style="1" bestFit="1" customWidth="1"/>
    <col min="11524" max="11524" width="5" style="1" bestFit="1" customWidth="1"/>
    <col min="11525" max="11525" width="11.25" style="1" bestFit="1" customWidth="1"/>
    <col min="11526" max="11526" width="9.9140625" style="1" bestFit="1" customWidth="1"/>
    <col min="11527" max="11527" width="11.25" style="1" bestFit="1" customWidth="1"/>
    <col min="11528" max="11528" width="11" style="1" bestFit="1" customWidth="1"/>
    <col min="11529" max="11529" width="19.9140625" style="1" bestFit="1" customWidth="1"/>
    <col min="11530" max="11530" width="25.1640625" style="1" bestFit="1" customWidth="1"/>
    <col min="11531" max="11531" width="27.5" style="1" bestFit="1" customWidth="1"/>
    <col min="11532" max="11532" width="7.58203125" style="1" bestFit="1" customWidth="1"/>
    <col min="11533" max="11533" width="21.33203125" style="1" bestFit="1" customWidth="1"/>
    <col min="11534" max="11534" width="18.83203125" style="1" bestFit="1" customWidth="1"/>
    <col min="11535" max="11535" width="7.58203125" style="1" bestFit="1" customWidth="1"/>
    <col min="11536" max="11536" width="28.58203125" style="1" bestFit="1" customWidth="1"/>
    <col min="11537" max="11537" width="20" style="1" bestFit="1" customWidth="1"/>
    <col min="11538" max="11538" width="32.75" style="1" bestFit="1" customWidth="1"/>
    <col min="11539" max="11539" width="7.58203125" style="1" bestFit="1" customWidth="1"/>
    <col min="11540" max="11540" width="31.33203125" style="1" bestFit="1" customWidth="1"/>
    <col min="11541" max="11541" width="7.58203125" style="1" bestFit="1" customWidth="1"/>
    <col min="11542" max="11542" width="17.6640625" style="1" bestFit="1" customWidth="1"/>
    <col min="11543" max="11543" width="7.58203125" style="1" bestFit="1" customWidth="1"/>
    <col min="11544" max="11544" width="24.5" style="1" bestFit="1" customWidth="1"/>
    <col min="11545" max="11545" width="7.58203125" style="1" bestFit="1" customWidth="1"/>
    <col min="11546" max="11546" width="13.25" style="1" bestFit="1" customWidth="1"/>
    <col min="11547" max="11547" width="20" style="1" bestFit="1" customWidth="1"/>
    <col min="11548" max="11548" width="7.58203125" style="1" bestFit="1" customWidth="1"/>
    <col min="11549" max="11549" width="27.75" style="1" bestFit="1" customWidth="1"/>
    <col min="11550" max="11550" width="7.58203125" style="1" bestFit="1" customWidth="1"/>
    <col min="11551" max="11551" width="14.1640625" style="1" bestFit="1" customWidth="1"/>
    <col min="11552" max="11552" width="7.58203125" style="1" bestFit="1" customWidth="1"/>
    <col min="11553" max="11553" width="21.25" style="1" bestFit="1" customWidth="1"/>
    <col min="11554" max="11554" width="16" style="1" bestFit="1" customWidth="1"/>
    <col min="11555" max="11555" width="22.25" style="1" bestFit="1" customWidth="1"/>
    <col min="11556" max="11556" width="7.58203125" style="1" bestFit="1" customWidth="1"/>
    <col min="11557" max="11776" width="8.6640625" style="1"/>
    <col min="11777" max="11777" width="4.83203125" style="1" bestFit="1" customWidth="1"/>
    <col min="11778" max="11778" width="28" style="1" bestFit="1" customWidth="1"/>
    <col min="11779" max="11779" width="7.58203125" style="1" bestFit="1" customWidth="1"/>
    <col min="11780" max="11780" width="5" style="1" bestFit="1" customWidth="1"/>
    <col min="11781" max="11781" width="11.25" style="1" bestFit="1" customWidth="1"/>
    <col min="11782" max="11782" width="9.9140625" style="1" bestFit="1" customWidth="1"/>
    <col min="11783" max="11783" width="11.25" style="1" bestFit="1" customWidth="1"/>
    <col min="11784" max="11784" width="11" style="1" bestFit="1" customWidth="1"/>
    <col min="11785" max="11785" width="19.9140625" style="1" bestFit="1" customWidth="1"/>
    <col min="11786" max="11786" width="25.1640625" style="1" bestFit="1" customWidth="1"/>
    <col min="11787" max="11787" width="27.5" style="1" bestFit="1" customWidth="1"/>
    <col min="11788" max="11788" width="7.58203125" style="1" bestFit="1" customWidth="1"/>
    <col min="11789" max="11789" width="21.33203125" style="1" bestFit="1" customWidth="1"/>
    <col min="11790" max="11790" width="18.83203125" style="1" bestFit="1" customWidth="1"/>
    <col min="11791" max="11791" width="7.58203125" style="1" bestFit="1" customWidth="1"/>
    <col min="11792" max="11792" width="28.58203125" style="1" bestFit="1" customWidth="1"/>
    <col min="11793" max="11793" width="20" style="1" bestFit="1" customWidth="1"/>
    <col min="11794" max="11794" width="32.75" style="1" bestFit="1" customWidth="1"/>
    <col min="11795" max="11795" width="7.58203125" style="1" bestFit="1" customWidth="1"/>
    <col min="11796" max="11796" width="31.33203125" style="1" bestFit="1" customWidth="1"/>
    <col min="11797" max="11797" width="7.58203125" style="1" bestFit="1" customWidth="1"/>
    <col min="11798" max="11798" width="17.6640625" style="1" bestFit="1" customWidth="1"/>
    <col min="11799" max="11799" width="7.58203125" style="1" bestFit="1" customWidth="1"/>
    <col min="11800" max="11800" width="24.5" style="1" bestFit="1" customWidth="1"/>
    <col min="11801" max="11801" width="7.58203125" style="1" bestFit="1" customWidth="1"/>
    <col min="11802" max="11802" width="13.25" style="1" bestFit="1" customWidth="1"/>
    <col min="11803" max="11803" width="20" style="1" bestFit="1" customWidth="1"/>
    <col min="11804" max="11804" width="7.58203125" style="1" bestFit="1" customWidth="1"/>
    <col min="11805" max="11805" width="27.75" style="1" bestFit="1" customWidth="1"/>
    <col min="11806" max="11806" width="7.58203125" style="1" bestFit="1" customWidth="1"/>
    <col min="11807" max="11807" width="14.1640625" style="1" bestFit="1" customWidth="1"/>
    <col min="11808" max="11808" width="7.58203125" style="1" bestFit="1" customWidth="1"/>
    <col min="11809" max="11809" width="21.25" style="1" bestFit="1" customWidth="1"/>
    <col min="11810" max="11810" width="16" style="1" bestFit="1" customWidth="1"/>
    <col min="11811" max="11811" width="22.25" style="1" bestFit="1" customWidth="1"/>
    <col min="11812" max="11812" width="7.58203125" style="1" bestFit="1" customWidth="1"/>
    <col min="11813" max="12032" width="8.6640625" style="1"/>
    <col min="12033" max="12033" width="4.83203125" style="1" bestFit="1" customWidth="1"/>
    <col min="12034" max="12034" width="28" style="1" bestFit="1" customWidth="1"/>
    <col min="12035" max="12035" width="7.58203125" style="1" bestFit="1" customWidth="1"/>
    <col min="12036" max="12036" width="5" style="1" bestFit="1" customWidth="1"/>
    <col min="12037" max="12037" width="11.25" style="1" bestFit="1" customWidth="1"/>
    <col min="12038" max="12038" width="9.9140625" style="1" bestFit="1" customWidth="1"/>
    <col min="12039" max="12039" width="11.25" style="1" bestFit="1" customWidth="1"/>
    <col min="12040" max="12040" width="11" style="1" bestFit="1" customWidth="1"/>
    <col min="12041" max="12041" width="19.9140625" style="1" bestFit="1" customWidth="1"/>
    <col min="12042" max="12042" width="25.1640625" style="1" bestFit="1" customWidth="1"/>
    <col min="12043" max="12043" width="27.5" style="1" bestFit="1" customWidth="1"/>
    <col min="12044" max="12044" width="7.58203125" style="1" bestFit="1" customWidth="1"/>
    <col min="12045" max="12045" width="21.33203125" style="1" bestFit="1" customWidth="1"/>
    <col min="12046" max="12046" width="18.83203125" style="1" bestFit="1" customWidth="1"/>
    <col min="12047" max="12047" width="7.58203125" style="1" bestFit="1" customWidth="1"/>
    <col min="12048" max="12048" width="28.58203125" style="1" bestFit="1" customWidth="1"/>
    <col min="12049" max="12049" width="20" style="1" bestFit="1" customWidth="1"/>
    <col min="12050" max="12050" width="32.75" style="1" bestFit="1" customWidth="1"/>
    <col min="12051" max="12051" width="7.58203125" style="1" bestFit="1" customWidth="1"/>
    <col min="12052" max="12052" width="31.33203125" style="1" bestFit="1" customWidth="1"/>
    <col min="12053" max="12053" width="7.58203125" style="1" bestFit="1" customWidth="1"/>
    <col min="12054" max="12054" width="17.6640625" style="1" bestFit="1" customWidth="1"/>
    <col min="12055" max="12055" width="7.58203125" style="1" bestFit="1" customWidth="1"/>
    <col min="12056" max="12056" width="24.5" style="1" bestFit="1" customWidth="1"/>
    <col min="12057" max="12057" width="7.58203125" style="1" bestFit="1" customWidth="1"/>
    <col min="12058" max="12058" width="13.25" style="1" bestFit="1" customWidth="1"/>
    <col min="12059" max="12059" width="20" style="1" bestFit="1" customWidth="1"/>
    <col min="12060" max="12060" width="7.58203125" style="1" bestFit="1" customWidth="1"/>
    <col min="12061" max="12061" width="27.75" style="1" bestFit="1" customWidth="1"/>
    <col min="12062" max="12062" width="7.58203125" style="1" bestFit="1" customWidth="1"/>
    <col min="12063" max="12063" width="14.1640625" style="1" bestFit="1" customWidth="1"/>
    <col min="12064" max="12064" width="7.58203125" style="1" bestFit="1" customWidth="1"/>
    <col min="12065" max="12065" width="21.25" style="1" bestFit="1" customWidth="1"/>
    <col min="12066" max="12066" width="16" style="1" bestFit="1" customWidth="1"/>
    <col min="12067" max="12067" width="22.25" style="1" bestFit="1" customWidth="1"/>
    <col min="12068" max="12068" width="7.58203125" style="1" bestFit="1" customWidth="1"/>
    <col min="12069" max="12288" width="8.6640625" style="1"/>
    <col min="12289" max="12289" width="4.83203125" style="1" bestFit="1" customWidth="1"/>
    <col min="12290" max="12290" width="28" style="1" bestFit="1" customWidth="1"/>
    <col min="12291" max="12291" width="7.58203125" style="1" bestFit="1" customWidth="1"/>
    <col min="12292" max="12292" width="5" style="1" bestFit="1" customWidth="1"/>
    <col min="12293" max="12293" width="11.25" style="1" bestFit="1" customWidth="1"/>
    <col min="12294" max="12294" width="9.9140625" style="1" bestFit="1" customWidth="1"/>
    <col min="12295" max="12295" width="11.25" style="1" bestFit="1" customWidth="1"/>
    <col min="12296" max="12296" width="11" style="1" bestFit="1" customWidth="1"/>
    <col min="12297" max="12297" width="19.9140625" style="1" bestFit="1" customWidth="1"/>
    <col min="12298" max="12298" width="25.1640625" style="1" bestFit="1" customWidth="1"/>
    <col min="12299" max="12299" width="27.5" style="1" bestFit="1" customWidth="1"/>
    <col min="12300" max="12300" width="7.58203125" style="1" bestFit="1" customWidth="1"/>
    <col min="12301" max="12301" width="21.33203125" style="1" bestFit="1" customWidth="1"/>
    <col min="12302" max="12302" width="18.83203125" style="1" bestFit="1" customWidth="1"/>
    <col min="12303" max="12303" width="7.58203125" style="1" bestFit="1" customWidth="1"/>
    <col min="12304" max="12304" width="28.58203125" style="1" bestFit="1" customWidth="1"/>
    <col min="12305" max="12305" width="20" style="1" bestFit="1" customWidth="1"/>
    <col min="12306" max="12306" width="32.75" style="1" bestFit="1" customWidth="1"/>
    <col min="12307" max="12307" width="7.58203125" style="1" bestFit="1" customWidth="1"/>
    <col min="12308" max="12308" width="31.33203125" style="1" bestFit="1" customWidth="1"/>
    <col min="12309" max="12309" width="7.58203125" style="1" bestFit="1" customWidth="1"/>
    <col min="12310" max="12310" width="17.6640625" style="1" bestFit="1" customWidth="1"/>
    <col min="12311" max="12311" width="7.58203125" style="1" bestFit="1" customWidth="1"/>
    <col min="12312" max="12312" width="24.5" style="1" bestFit="1" customWidth="1"/>
    <col min="12313" max="12313" width="7.58203125" style="1" bestFit="1" customWidth="1"/>
    <col min="12314" max="12314" width="13.25" style="1" bestFit="1" customWidth="1"/>
    <col min="12315" max="12315" width="20" style="1" bestFit="1" customWidth="1"/>
    <col min="12316" max="12316" width="7.58203125" style="1" bestFit="1" customWidth="1"/>
    <col min="12317" max="12317" width="27.75" style="1" bestFit="1" customWidth="1"/>
    <col min="12318" max="12318" width="7.58203125" style="1" bestFit="1" customWidth="1"/>
    <col min="12319" max="12319" width="14.1640625" style="1" bestFit="1" customWidth="1"/>
    <col min="12320" max="12320" width="7.58203125" style="1" bestFit="1" customWidth="1"/>
    <col min="12321" max="12321" width="21.25" style="1" bestFit="1" customWidth="1"/>
    <col min="12322" max="12322" width="16" style="1" bestFit="1" customWidth="1"/>
    <col min="12323" max="12323" width="22.25" style="1" bestFit="1" customWidth="1"/>
    <col min="12324" max="12324" width="7.58203125" style="1" bestFit="1" customWidth="1"/>
    <col min="12325" max="12544" width="8.6640625" style="1"/>
    <col min="12545" max="12545" width="4.83203125" style="1" bestFit="1" customWidth="1"/>
    <col min="12546" max="12546" width="28" style="1" bestFit="1" customWidth="1"/>
    <col min="12547" max="12547" width="7.58203125" style="1" bestFit="1" customWidth="1"/>
    <col min="12548" max="12548" width="5" style="1" bestFit="1" customWidth="1"/>
    <col min="12549" max="12549" width="11.25" style="1" bestFit="1" customWidth="1"/>
    <col min="12550" max="12550" width="9.9140625" style="1" bestFit="1" customWidth="1"/>
    <col min="12551" max="12551" width="11.25" style="1" bestFit="1" customWidth="1"/>
    <col min="12552" max="12552" width="11" style="1" bestFit="1" customWidth="1"/>
    <col min="12553" max="12553" width="19.9140625" style="1" bestFit="1" customWidth="1"/>
    <col min="12554" max="12554" width="25.1640625" style="1" bestFit="1" customWidth="1"/>
    <col min="12555" max="12555" width="27.5" style="1" bestFit="1" customWidth="1"/>
    <col min="12556" max="12556" width="7.58203125" style="1" bestFit="1" customWidth="1"/>
    <col min="12557" max="12557" width="21.33203125" style="1" bestFit="1" customWidth="1"/>
    <col min="12558" max="12558" width="18.83203125" style="1" bestFit="1" customWidth="1"/>
    <col min="12559" max="12559" width="7.58203125" style="1" bestFit="1" customWidth="1"/>
    <col min="12560" max="12560" width="28.58203125" style="1" bestFit="1" customWidth="1"/>
    <col min="12561" max="12561" width="20" style="1" bestFit="1" customWidth="1"/>
    <col min="12562" max="12562" width="32.75" style="1" bestFit="1" customWidth="1"/>
    <col min="12563" max="12563" width="7.58203125" style="1" bestFit="1" customWidth="1"/>
    <col min="12564" max="12564" width="31.33203125" style="1" bestFit="1" customWidth="1"/>
    <col min="12565" max="12565" width="7.58203125" style="1" bestFit="1" customWidth="1"/>
    <col min="12566" max="12566" width="17.6640625" style="1" bestFit="1" customWidth="1"/>
    <col min="12567" max="12567" width="7.58203125" style="1" bestFit="1" customWidth="1"/>
    <col min="12568" max="12568" width="24.5" style="1" bestFit="1" customWidth="1"/>
    <col min="12569" max="12569" width="7.58203125" style="1" bestFit="1" customWidth="1"/>
    <col min="12570" max="12570" width="13.25" style="1" bestFit="1" customWidth="1"/>
    <col min="12571" max="12571" width="20" style="1" bestFit="1" customWidth="1"/>
    <col min="12572" max="12572" width="7.58203125" style="1" bestFit="1" customWidth="1"/>
    <col min="12573" max="12573" width="27.75" style="1" bestFit="1" customWidth="1"/>
    <col min="12574" max="12574" width="7.58203125" style="1" bestFit="1" customWidth="1"/>
    <col min="12575" max="12575" width="14.1640625" style="1" bestFit="1" customWidth="1"/>
    <col min="12576" max="12576" width="7.58203125" style="1" bestFit="1" customWidth="1"/>
    <col min="12577" max="12577" width="21.25" style="1" bestFit="1" customWidth="1"/>
    <col min="12578" max="12578" width="16" style="1" bestFit="1" customWidth="1"/>
    <col min="12579" max="12579" width="22.25" style="1" bestFit="1" customWidth="1"/>
    <col min="12580" max="12580" width="7.58203125" style="1" bestFit="1" customWidth="1"/>
    <col min="12581" max="12800" width="8.6640625" style="1"/>
    <col min="12801" max="12801" width="4.83203125" style="1" bestFit="1" customWidth="1"/>
    <col min="12802" max="12802" width="28" style="1" bestFit="1" customWidth="1"/>
    <col min="12803" max="12803" width="7.58203125" style="1" bestFit="1" customWidth="1"/>
    <col min="12804" max="12804" width="5" style="1" bestFit="1" customWidth="1"/>
    <col min="12805" max="12805" width="11.25" style="1" bestFit="1" customWidth="1"/>
    <col min="12806" max="12806" width="9.9140625" style="1" bestFit="1" customWidth="1"/>
    <col min="12807" max="12807" width="11.25" style="1" bestFit="1" customWidth="1"/>
    <col min="12808" max="12808" width="11" style="1" bestFit="1" customWidth="1"/>
    <col min="12809" max="12809" width="19.9140625" style="1" bestFit="1" customWidth="1"/>
    <col min="12810" max="12810" width="25.1640625" style="1" bestFit="1" customWidth="1"/>
    <col min="12811" max="12811" width="27.5" style="1" bestFit="1" customWidth="1"/>
    <col min="12812" max="12812" width="7.58203125" style="1" bestFit="1" customWidth="1"/>
    <col min="12813" max="12813" width="21.33203125" style="1" bestFit="1" customWidth="1"/>
    <col min="12814" max="12814" width="18.83203125" style="1" bestFit="1" customWidth="1"/>
    <col min="12815" max="12815" width="7.58203125" style="1" bestFit="1" customWidth="1"/>
    <col min="12816" max="12816" width="28.58203125" style="1" bestFit="1" customWidth="1"/>
    <col min="12817" max="12817" width="20" style="1" bestFit="1" customWidth="1"/>
    <col min="12818" max="12818" width="32.75" style="1" bestFit="1" customWidth="1"/>
    <col min="12819" max="12819" width="7.58203125" style="1" bestFit="1" customWidth="1"/>
    <col min="12820" max="12820" width="31.33203125" style="1" bestFit="1" customWidth="1"/>
    <col min="12821" max="12821" width="7.58203125" style="1" bestFit="1" customWidth="1"/>
    <col min="12822" max="12822" width="17.6640625" style="1" bestFit="1" customWidth="1"/>
    <col min="12823" max="12823" width="7.58203125" style="1" bestFit="1" customWidth="1"/>
    <col min="12824" max="12824" width="24.5" style="1" bestFit="1" customWidth="1"/>
    <col min="12825" max="12825" width="7.58203125" style="1" bestFit="1" customWidth="1"/>
    <col min="12826" max="12826" width="13.25" style="1" bestFit="1" customWidth="1"/>
    <col min="12827" max="12827" width="20" style="1" bestFit="1" customWidth="1"/>
    <col min="12828" max="12828" width="7.58203125" style="1" bestFit="1" customWidth="1"/>
    <col min="12829" max="12829" width="27.75" style="1" bestFit="1" customWidth="1"/>
    <col min="12830" max="12830" width="7.58203125" style="1" bestFit="1" customWidth="1"/>
    <col min="12831" max="12831" width="14.1640625" style="1" bestFit="1" customWidth="1"/>
    <col min="12832" max="12832" width="7.58203125" style="1" bestFit="1" customWidth="1"/>
    <col min="12833" max="12833" width="21.25" style="1" bestFit="1" customWidth="1"/>
    <col min="12834" max="12834" width="16" style="1" bestFit="1" customWidth="1"/>
    <col min="12835" max="12835" width="22.25" style="1" bestFit="1" customWidth="1"/>
    <col min="12836" max="12836" width="7.58203125" style="1" bestFit="1" customWidth="1"/>
    <col min="12837" max="13056" width="8.6640625" style="1"/>
    <col min="13057" max="13057" width="4.83203125" style="1" bestFit="1" customWidth="1"/>
    <col min="13058" max="13058" width="28" style="1" bestFit="1" customWidth="1"/>
    <col min="13059" max="13059" width="7.58203125" style="1" bestFit="1" customWidth="1"/>
    <col min="13060" max="13060" width="5" style="1" bestFit="1" customWidth="1"/>
    <col min="13061" max="13061" width="11.25" style="1" bestFit="1" customWidth="1"/>
    <col min="13062" max="13062" width="9.9140625" style="1" bestFit="1" customWidth="1"/>
    <col min="13063" max="13063" width="11.25" style="1" bestFit="1" customWidth="1"/>
    <col min="13064" max="13064" width="11" style="1" bestFit="1" customWidth="1"/>
    <col min="13065" max="13065" width="19.9140625" style="1" bestFit="1" customWidth="1"/>
    <col min="13066" max="13066" width="25.1640625" style="1" bestFit="1" customWidth="1"/>
    <col min="13067" max="13067" width="27.5" style="1" bestFit="1" customWidth="1"/>
    <col min="13068" max="13068" width="7.58203125" style="1" bestFit="1" customWidth="1"/>
    <col min="13069" max="13069" width="21.33203125" style="1" bestFit="1" customWidth="1"/>
    <col min="13070" max="13070" width="18.83203125" style="1" bestFit="1" customWidth="1"/>
    <col min="13071" max="13071" width="7.58203125" style="1" bestFit="1" customWidth="1"/>
    <col min="13072" max="13072" width="28.58203125" style="1" bestFit="1" customWidth="1"/>
    <col min="13073" max="13073" width="20" style="1" bestFit="1" customWidth="1"/>
    <col min="13074" max="13074" width="32.75" style="1" bestFit="1" customWidth="1"/>
    <col min="13075" max="13075" width="7.58203125" style="1" bestFit="1" customWidth="1"/>
    <col min="13076" max="13076" width="31.33203125" style="1" bestFit="1" customWidth="1"/>
    <col min="13077" max="13077" width="7.58203125" style="1" bestFit="1" customWidth="1"/>
    <col min="13078" max="13078" width="17.6640625" style="1" bestFit="1" customWidth="1"/>
    <col min="13079" max="13079" width="7.58203125" style="1" bestFit="1" customWidth="1"/>
    <col min="13080" max="13080" width="24.5" style="1" bestFit="1" customWidth="1"/>
    <col min="13081" max="13081" width="7.58203125" style="1" bestFit="1" customWidth="1"/>
    <col min="13082" max="13082" width="13.25" style="1" bestFit="1" customWidth="1"/>
    <col min="13083" max="13083" width="20" style="1" bestFit="1" customWidth="1"/>
    <col min="13084" max="13084" width="7.58203125" style="1" bestFit="1" customWidth="1"/>
    <col min="13085" max="13085" width="27.75" style="1" bestFit="1" customWidth="1"/>
    <col min="13086" max="13086" width="7.58203125" style="1" bestFit="1" customWidth="1"/>
    <col min="13087" max="13087" width="14.1640625" style="1" bestFit="1" customWidth="1"/>
    <col min="13088" max="13088" width="7.58203125" style="1" bestFit="1" customWidth="1"/>
    <col min="13089" max="13089" width="21.25" style="1" bestFit="1" customWidth="1"/>
    <col min="13090" max="13090" width="16" style="1" bestFit="1" customWidth="1"/>
    <col min="13091" max="13091" width="22.25" style="1" bestFit="1" customWidth="1"/>
    <col min="13092" max="13092" width="7.58203125" style="1" bestFit="1" customWidth="1"/>
    <col min="13093" max="13312" width="8.6640625" style="1"/>
    <col min="13313" max="13313" width="4.83203125" style="1" bestFit="1" customWidth="1"/>
    <col min="13314" max="13314" width="28" style="1" bestFit="1" customWidth="1"/>
    <col min="13315" max="13315" width="7.58203125" style="1" bestFit="1" customWidth="1"/>
    <col min="13316" max="13316" width="5" style="1" bestFit="1" customWidth="1"/>
    <col min="13317" max="13317" width="11.25" style="1" bestFit="1" customWidth="1"/>
    <col min="13318" max="13318" width="9.9140625" style="1" bestFit="1" customWidth="1"/>
    <col min="13319" max="13319" width="11.25" style="1" bestFit="1" customWidth="1"/>
    <col min="13320" max="13320" width="11" style="1" bestFit="1" customWidth="1"/>
    <col min="13321" max="13321" width="19.9140625" style="1" bestFit="1" customWidth="1"/>
    <col min="13322" max="13322" width="25.1640625" style="1" bestFit="1" customWidth="1"/>
    <col min="13323" max="13323" width="27.5" style="1" bestFit="1" customWidth="1"/>
    <col min="13324" max="13324" width="7.58203125" style="1" bestFit="1" customWidth="1"/>
    <col min="13325" max="13325" width="21.33203125" style="1" bestFit="1" customWidth="1"/>
    <col min="13326" max="13326" width="18.83203125" style="1" bestFit="1" customWidth="1"/>
    <col min="13327" max="13327" width="7.58203125" style="1" bestFit="1" customWidth="1"/>
    <col min="13328" max="13328" width="28.58203125" style="1" bestFit="1" customWidth="1"/>
    <col min="13329" max="13329" width="20" style="1" bestFit="1" customWidth="1"/>
    <col min="13330" max="13330" width="32.75" style="1" bestFit="1" customWidth="1"/>
    <col min="13331" max="13331" width="7.58203125" style="1" bestFit="1" customWidth="1"/>
    <col min="13332" max="13332" width="31.33203125" style="1" bestFit="1" customWidth="1"/>
    <col min="13333" max="13333" width="7.58203125" style="1" bestFit="1" customWidth="1"/>
    <col min="13334" max="13334" width="17.6640625" style="1" bestFit="1" customWidth="1"/>
    <col min="13335" max="13335" width="7.58203125" style="1" bestFit="1" customWidth="1"/>
    <col min="13336" max="13336" width="24.5" style="1" bestFit="1" customWidth="1"/>
    <col min="13337" max="13337" width="7.58203125" style="1" bestFit="1" customWidth="1"/>
    <col min="13338" max="13338" width="13.25" style="1" bestFit="1" customWidth="1"/>
    <col min="13339" max="13339" width="20" style="1" bestFit="1" customWidth="1"/>
    <col min="13340" max="13340" width="7.58203125" style="1" bestFit="1" customWidth="1"/>
    <col min="13341" max="13341" width="27.75" style="1" bestFit="1" customWidth="1"/>
    <col min="13342" max="13342" width="7.58203125" style="1" bestFit="1" customWidth="1"/>
    <col min="13343" max="13343" width="14.1640625" style="1" bestFit="1" customWidth="1"/>
    <col min="13344" max="13344" width="7.58203125" style="1" bestFit="1" customWidth="1"/>
    <col min="13345" max="13345" width="21.25" style="1" bestFit="1" customWidth="1"/>
    <col min="13346" max="13346" width="16" style="1" bestFit="1" customWidth="1"/>
    <col min="13347" max="13347" width="22.25" style="1" bestFit="1" customWidth="1"/>
    <col min="13348" max="13348" width="7.58203125" style="1" bestFit="1" customWidth="1"/>
    <col min="13349" max="13568" width="8.6640625" style="1"/>
    <col min="13569" max="13569" width="4.83203125" style="1" bestFit="1" customWidth="1"/>
    <col min="13570" max="13570" width="28" style="1" bestFit="1" customWidth="1"/>
    <col min="13571" max="13571" width="7.58203125" style="1" bestFit="1" customWidth="1"/>
    <col min="13572" max="13572" width="5" style="1" bestFit="1" customWidth="1"/>
    <col min="13573" max="13573" width="11.25" style="1" bestFit="1" customWidth="1"/>
    <col min="13574" max="13574" width="9.9140625" style="1" bestFit="1" customWidth="1"/>
    <col min="13575" max="13575" width="11.25" style="1" bestFit="1" customWidth="1"/>
    <col min="13576" max="13576" width="11" style="1" bestFit="1" customWidth="1"/>
    <col min="13577" max="13577" width="19.9140625" style="1" bestFit="1" customWidth="1"/>
    <col min="13578" max="13578" width="25.1640625" style="1" bestFit="1" customWidth="1"/>
    <col min="13579" max="13579" width="27.5" style="1" bestFit="1" customWidth="1"/>
    <col min="13580" max="13580" width="7.58203125" style="1" bestFit="1" customWidth="1"/>
    <col min="13581" max="13581" width="21.33203125" style="1" bestFit="1" customWidth="1"/>
    <col min="13582" max="13582" width="18.83203125" style="1" bestFit="1" customWidth="1"/>
    <col min="13583" max="13583" width="7.58203125" style="1" bestFit="1" customWidth="1"/>
    <col min="13584" max="13584" width="28.58203125" style="1" bestFit="1" customWidth="1"/>
    <col min="13585" max="13585" width="20" style="1" bestFit="1" customWidth="1"/>
    <col min="13586" max="13586" width="32.75" style="1" bestFit="1" customWidth="1"/>
    <col min="13587" max="13587" width="7.58203125" style="1" bestFit="1" customWidth="1"/>
    <col min="13588" max="13588" width="31.33203125" style="1" bestFit="1" customWidth="1"/>
    <col min="13589" max="13589" width="7.58203125" style="1" bestFit="1" customWidth="1"/>
    <col min="13590" max="13590" width="17.6640625" style="1" bestFit="1" customWidth="1"/>
    <col min="13591" max="13591" width="7.58203125" style="1" bestFit="1" customWidth="1"/>
    <col min="13592" max="13592" width="24.5" style="1" bestFit="1" customWidth="1"/>
    <col min="13593" max="13593" width="7.58203125" style="1" bestFit="1" customWidth="1"/>
    <col min="13594" max="13594" width="13.25" style="1" bestFit="1" customWidth="1"/>
    <col min="13595" max="13595" width="20" style="1" bestFit="1" customWidth="1"/>
    <col min="13596" max="13596" width="7.58203125" style="1" bestFit="1" customWidth="1"/>
    <col min="13597" max="13597" width="27.75" style="1" bestFit="1" customWidth="1"/>
    <col min="13598" max="13598" width="7.58203125" style="1" bestFit="1" customWidth="1"/>
    <col min="13599" max="13599" width="14.1640625" style="1" bestFit="1" customWidth="1"/>
    <col min="13600" max="13600" width="7.58203125" style="1" bestFit="1" customWidth="1"/>
    <col min="13601" max="13601" width="21.25" style="1" bestFit="1" customWidth="1"/>
    <col min="13602" max="13602" width="16" style="1" bestFit="1" customWidth="1"/>
    <col min="13603" max="13603" width="22.25" style="1" bestFit="1" customWidth="1"/>
    <col min="13604" max="13604" width="7.58203125" style="1" bestFit="1" customWidth="1"/>
    <col min="13605" max="13824" width="8.6640625" style="1"/>
    <col min="13825" max="13825" width="4.83203125" style="1" bestFit="1" customWidth="1"/>
    <col min="13826" max="13826" width="28" style="1" bestFit="1" customWidth="1"/>
    <col min="13827" max="13827" width="7.58203125" style="1" bestFit="1" customWidth="1"/>
    <col min="13828" max="13828" width="5" style="1" bestFit="1" customWidth="1"/>
    <col min="13829" max="13829" width="11.25" style="1" bestFit="1" customWidth="1"/>
    <col min="13830" max="13830" width="9.9140625" style="1" bestFit="1" customWidth="1"/>
    <col min="13831" max="13831" width="11.25" style="1" bestFit="1" customWidth="1"/>
    <col min="13832" max="13832" width="11" style="1" bestFit="1" customWidth="1"/>
    <col min="13833" max="13833" width="19.9140625" style="1" bestFit="1" customWidth="1"/>
    <col min="13834" max="13834" width="25.1640625" style="1" bestFit="1" customWidth="1"/>
    <col min="13835" max="13835" width="27.5" style="1" bestFit="1" customWidth="1"/>
    <col min="13836" max="13836" width="7.58203125" style="1" bestFit="1" customWidth="1"/>
    <col min="13837" max="13837" width="21.33203125" style="1" bestFit="1" customWidth="1"/>
    <col min="13838" max="13838" width="18.83203125" style="1" bestFit="1" customWidth="1"/>
    <col min="13839" max="13839" width="7.58203125" style="1" bestFit="1" customWidth="1"/>
    <col min="13840" max="13840" width="28.58203125" style="1" bestFit="1" customWidth="1"/>
    <col min="13841" max="13841" width="20" style="1" bestFit="1" customWidth="1"/>
    <col min="13842" max="13842" width="32.75" style="1" bestFit="1" customWidth="1"/>
    <col min="13843" max="13843" width="7.58203125" style="1" bestFit="1" customWidth="1"/>
    <col min="13844" max="13844" width="31.33203125" style="1" bestFit="1" customWidth="1"/>
    <col min="13845" max="13845" width="7.58203125" style="1" bestFit="1" customWidth="1"/>
    <col min="13846" max="13846" width="17.6640625" style="1" bestFit="1" customWidth="1"/>
    <col min="13847" max="13847" width="7.58203125" style="1" bestFit="1" customWidth="1"/>
    <col min="13848" max="13848" width="24.5" style="1" bestFit="1" customWidth="1"/>
    <col min="13849" max="13849" width="7.58203125" style="1" bestFit="1" customWidth="1"/>
    <col min="13850" max="13850" width="13.25" style="1" bestFit="1" customWidth="1"/>
    <col min="13851" max="13851" width="20" style="1" bestFit="1" customWidth="1"/>
    <col min="13852" max="13852" width="7.58203125" style="1" bestFit="1" customWidth="1"/>
    <col min="13853" max="13853" width="27.75" style="1" bestFit="1" customWidth="1"/>
    <col min="13854" max="13854" width="7.58203125" style="1" bestFit="1" customWidth="1"/>
    <col min="13855" max="13855" width="14.1640625" style="1" bestFit="1" customWidth="1"/>
    <col min="13856" max="13856" width="7.58203125" style="1" bestFit="1" customWidth="1"/>
    <col min="13857" max="13857" width="21.25" style="1" bestFit="1" customWidth="1"/>
    <col min="13858" max="13858" width="16" style="1" bestFit="1" customWidth="1"/>
    <col min="13859" max="13859" width="22.25" style="1" bestFit="1" customWidth="1"/>
    <col min="13860" max="13860" width="7.58203125" style="1" bestFit="1" customWidth="1"/>
    <col min="13861" max="14080" width="8.6640625" style="1"/>
    <col min="14081" max="14081" width="4.83203125" style="1" bestFit="1" customWidth="1"/>
    <col min="14082" max="14082" width="28" style="1" bestFit="1" customWidth="1"/>
    <col min="14083" max="14083" width="7.58203125" style="1" bestFit="1" customWidth="1"/>
    <col min="14084" max="14084" width="5" style="1" bestFit="1" customWidth="1"/>
    <col min="14085" max="14085" width="11.25" style="1" bestFit="1" customWidth="1"/>
    <col min="14086" max="14086" width="9.9140625" style="1" bestFit="1" customWidth="1"/>
    <col min="14087" max="14087" width="11.25" style="1" bestFit="1" customWidth="1"/>
    <col min="14088" max="14088" width="11" style="1" bestFit="1" customWidth="1"/>
    <col min="14089" max="14089" width="19.9140625" style="1" bestFit="1" customWidth="1"/>
    <col min="14090" max="14090" width="25.1640625" style="1" bestFit="1" customWidth="1"/>
    <col min="14091" max="14091" width="27.5" style="1" bestFit="1" customWidth="1"/>
    <col min="14092" max="14092" width="7.58203125" style="1" bestFit="1" customWidth="1"/>
    <col min="14093" max="14093" width="21.33203125" style="1" bestFit="1" customWidth="1"/>
    <col min="14094" max="14094" width="18.83203125" style="1" bestFit="1" customWidth="1"/>
    <col min="14095" max="14095" width="7.58203125" style="1" bestFit="1" customWidth="1"/>
    <col min="14096" max="14096" width="28.58203125" style="1" bestFit="1" customWidth="1"/>
    <col min="14097" max="14097" width="20" style="1" bestFit="1" customWidth="1"/>
    <col min="14098" max="14098" width="32.75" style="1" bestFit="1" customWidth="1"/>
    <col min="14099" max="14099" width="7.58203125" style="1" bestFit="1" customWidth="1"/>
    <col min="14100" max="14100" width="31.33203125" style="1" bestFit="1" customWidth="1"/>
    <col min="14101" max="14101" width="7.58203125" style="1" bestFit="1" customWidth="1"/>
    <col min="14102" max="14102" width="17.6640625" style="1" bestFit="1" customWidth="1"/>
    <col min="14103" max="14103" width="7.58203125" style="1" bestFit="1" customWidth="1"/>
    <col min="14104" max="14104" width="24.5" style="1" bestFit="1" customWidth="1"/>
    <col min="14105" max="14105" width="7.58203125" style="1" bestFit="1" customWidth="1"/>
    <col min="14106" max="14106" width="13.25" style="1" bestFit="1" customWidth="1"/>
    <col min="14107" max="14107" width="20" style="1" bestFit="1" customWidth="1"/>
    <col min="14108" max="14108" width="7.58203125" style="1" bestFit="1" customWidth="1"/>
    <col min="14109" max="14109" width="27.75" style="1" bestFit="1" customWidth="1"/>
    <col min="14110" max="14110" width="7.58203125" style="1" bestFit="1" customWidth="1"/>
    <col min="14111" max="14111" width="14.1640625" style="1" bestFit="1" customWidth="1"/>
    <col min="14112" max="14112" width="7.58203125" style="1" bestFit="1" customWidth="1"/>
    <col min="14113" max="14113" width="21.25" style="1" bestFit="1" customWidth="1"/>
    <col min="14114" max="14114" width="16" style="1" bestFit="1" customWidth="1"/>
    <col min="14115" max="14115" width="22.25" style="1" bestFit="1" customWidth="1"/>
    <col min="14116" max="14116" width="7.58203125" style="1" bestFit="1" customWidth="1"/>
    <col min="14117" max="14336" width="8.6640625" style="1"/>
    <col min="14337" max="14337" width="4.83203125" style="1" bestFit="1" customWidth="1"/>
    <col min="14338" max="14338" width="28" style="1" bestFit="1" customWidth="1"/>
    <col min="14339" max="14339" width="7.58203125" style="1" bestFit="1" customWidth="1"/>
    <col min="14340" max="14340" width="5" style="1" bestFit="1" customWidth="1"/>
    <col min="14341" max="14341" width="11.25" style="1" bestFit="1" customWidth="1"/>
    <col min="14342" max="14342" width="9.9140625" style="1" bestFit="1" customWidth="1"/>
    <col min="14343" max="14343" width="11.25" style="1" bestFit="1" customWidth="1"/>
    <col min="14344" max="14344" width="11" style="1" bestFit="1" customWidth="1"/>
    <col min="14345" max="14345" width="19.9140625" style="1" bestFit="1" customWidth="1"/>
    <col min="14346" max="14346" width="25.1640625" style="1" bestFit="1" customWidth="1"/>
    <col min="14347" max="14347" width="27.5" style="1" bestFit="1" customWidth="1"/>
    <col min="14348" max="14348" width="7.58203125" style="1" bestFit="1" customWidth="1"/>
    <col min="14349" max="14349" width="21.33203125" style="1" bestFit="1" customWidth="1"/>
    <col min="14350" max="14350" width="18.83203125" style="1" bestFit="1" customWidth="1"/>
    <col min="14351" max="14351" width="7.58203125" style="1" bestFit="1" customWidth="1"/>
    <col min="14352" max="14352" width="28.58203125" style="1" bestFit="1" customWidth="1"/>
    <col min="14353" max="14353" width="20" style="1" bestFit="1" customWidth="1"/>
    <col min="14354" max="14354" width="32.75" style="1" bestFit="1" customWidth="1"/>
    <col min="14355" max="14355" width="7.58203125" style="1" bestFit="1" customWidth="1"/>
    <col min="14356" max="14356" width="31.33203125" style="1" bestFit="1" customWidth="1"/>
    <col min="14357" max="14357" width="7.58203125" style="1" bestFit="1" customWidth="1"/>
    <col min="14358" max="14358" width="17.6640625" style="1" bestFit="1" customWidth="1"/>
    <col min="14359" max="14359" width="7.58203125" style="1" bestFit="1" customWidth="1"/>
    <col min="14360" max="14360" width="24.5" style="1" bestFit="1" customWidth="1"/>
    <col min="14361" max="14361" width="7.58203125" style="1" bestFit="1" customWidth="1"/>
    <col min="14362" max="14362" width="13.25" style="1" bestFit="1" customWidth="1"/>
    <col min="14363" max="14363" width="20" style="1" bestFit="1" customWidth="1"/>
    <col min="14364" max="14364" width="7.58203125" style="1" bestFit="1" customWidth="1"/>
    <col min="14365" max="14365" width="27.75" style="1" bestFit="1" customWidth="1"/>
    <col min="14366" max="14366" width="7.58203125" style="1" bestFit="1" customWidth="1"/>
    <col min="14367" max="14367" width="14.1640625" style="1" bestFit="1" customWidth="1"/>
    <col min="14368" max="14368" width="7.58203125" style="1" bestFit="1" customWidth="1"/>
    <col min="14369" max="14369" width="21.25" style="1" bestFit="1" customWidth="1"/>
    <col min="14370" max="14370" width="16" style="1" bestFit="1" customWidth="1"/>
    <col min="14371" max="14371" width="22.25" style="1" bestFit="1" customWidth="1"/>
    <col min="14372" max="14372" width="7.58203125" style="1" bestFit="1" customWidth="1"/>
    <col min="14373" max="14592" width="8.6640625" style="1"/>
    <col min="14593" max="14593" width="4.83203125" style="1" bestFit="1" customWidth="1"/>
    <col min="14594" max="14594" width="28" style="1" bestFit="1" customWidth="1"/>
    <col min="14595" max="14595" width="7.58203125" style="1" bestFit="1" customWidth="1"/>
    <col min="14596" max="14596" width="5" style="1" bestFit="1" customWidth="1"/>
    <col min="14597" max="14597" width="11.25" style="1" bestFit="1" customWidth="1"/>
    <col min="14598" max="14598" width="9.9140625" style="1" bestFit="1" customWidth="1"/>
    <col min="14599" max="14599" width="11.25" style="1" bestFit="1" customWidth="1"/>
    <col min="14600" max="14600" width="11" style="1" bestFit="1" customWidth="1"/>
    <col min="14601" max="14601" width="19.9140625" style="1" bestFit="1" customWidth="1"/>
    <col min="14602" max="14602" width="25.1640625" style="1" bestFit="1" customWidth="1"/>
    <col min="14603" max="14603" width="27.5" style="1" bestFit="1" customWidth="1"/>
    <col min="14604" max="14604" width="7.58203125" style="1" bestFit="1" customWidth="1"/>
    <col min="14605" max="14605" width="21.33203125" style="1" bestFit="1" customWidth="1"/>
    <col min="14606" max="14606" width="18.83203125" style="1" bestFit="1" customWidth="1"/>
    <col min="14607" max="14607" width="7.58203125" style="1" bestFit="1" customWidth="1"/>
    <col min="14608" max="14608" width="28.58203125" style="1" bestFit="1" customWidth="1"/>
    <col min="14609" max="14609" width="20" style="1" bestFit="1" customWidth="1"/>
    <col min="14610" max="14610" width="32.75" style="1" bestFit="1" customWidth="1"/>
    <col min="14611" max="14611" width="7.58203125" style="1" bestFit="1" customWidth="1"/>
    <col min="14612" max="14612" width="31.33203125" style="1" bestFit="1" customWidth="1"/>
    <col min="14613" max="14613" width="7.58203125" style="1" bestFit="1" customWidth="1"/>
    <col min="14614" max="14614" width="17.6640625" style="1" bestFit="1" customWidth="1"/>
    <col min="14615" max="14615" width="7.58203125" style="1" bestFit="1" customWidth="1"/>
    <col min="14616" max="14616" width="24.5" style="1" bestFit="1" customWidth="1"/>
    <col min="14617" max="14617" width="7.58203125" style="1" bestFit="1" customWidth="1"/>
    <col min="14618" max="14618" width="13.25" style="1" bestFit="1" customWidth="1"/>
    <col min="14619" max="14619" width="20" style="1" bestFit="1" customWidth="1"/>
    <col min="14620" max="14620" width="7.58203125" style="1" bestFit="1" customWidth="1"/>
    <col min="14621" max="14621" width="27.75" style="1" bestFit="1" customWidth="1"/>
    <col min="14622" max="14622" width="7.58203125" style="1" bestFit="1" customWidth="1"/>
    <col min="14623" max="14623" width="14.1640625" style="1" bestFit="1" customWidth="1"/>
    <col min="14624" max="14624" width="7.58203125" style="1" bestFit="1" customWidth="1"/>
    <col min="14625" max="14625" width="21.25" style="1" bestFit="1" customWidth="1"/>
    <col min="14626" max="14626" width="16" style="1" bestFit="1" customWidth="1"/>
    <col min="14627" max="14627" width="22.25" style="1" bestFit="1" customWidth="1"/>
    <col min="14628" max="14628" width="7.58203125" style="1" bestFit="1" customWidth="1"/>
    <col min="14629" max="14848" width="8.6640625" style="1"/>
    <col min="14849" max="14849" width="4.83203125" style="1" bestFit="1" customWidth="1"/>
    <col min="14850" max="14850" width="28" style="1" bestFit="1" customWidth="1"/>
    <col min="14851" max="14851" width="7.58203125" style="1" bestFit="1" customWidth="1"/>
    <col min="14852" max="14852" width="5" style="1" bestFit="1" customWidth="1"/>
    <col min="14853" max="14853" width="11.25" style="1" bestFit="1" customWidth="1"/>
    <col min="14854" max="14854" width="9.9140625" style="1" bestFit="1" customWidth="1"/>
    <col min="14855" max="14855" width="11.25" style="1" bestFit="1" customWidth="1"/>
    <col min="14856" max="14856" width="11" style="1" bestFit="1" customWidth="1"/>
    <col min="14857" max="14857" width="19.9140625" style="1" bestFit="1" customWidth="1"/>
    <col min="14858" max="14858" width="25.1640625" style="1" bestFit="1" customWidth="1"/>
    <col min="14859" max="14859" width="27.5" style="1" bestFit="1" customWidth="1"/>
    <col min="14860" max="14860" width="7.58203125" style="1" bestFit="1" customWidth="1"/>
    <col min="14861" max="14861" width="21.33203125" style="1" bestFit="1" customWidth="1"/>
    <col min="14862" max="14862" width="18.83203125" style="1" bestFit="1" customWidth="1"/>
    <col min="14863" max="14863" width="7.58203125" style="1" bestFit="1" customWidth="1"/>
    <col min="14864" max="14864" width="28.58203125" style="1" bestFit="1" customWidth="1"/>
    <col min="14865" max="14865" width="20" style="1" bestFit="1" customWidth="1"/>
    <col min="14866" max="14866" width="32.75" style="1" bestFit="1" customWidth="1"/>
    <col min="14867" max="14867" width="7.58203125" style="1" bestFit="1" customWidth="1"/>
    <col min="14868" max="14868" width="31.33203125" style="1" bestFit="1" customWidth="1"/>
    <col min="14869" max="14869" width="7.58203125" style="1" bestFit="1" customWidth="1"/>
    <col min="14870" max="14870" width="17.6640625" style="1" bestFit="1" customWidth="1"/>
    <col min="14871" max="14871" width="7.58203125" style="1" bestFit="1" customWidth="1"/>
    <col min="14872" max="14872" width="24.5" style="1" bestFit="1" customWidth="1"/>
    <col min="14873" max="14873" width="7.58203125" style="1" bestFit="1" customWidth="1"/>
    <col min="14874" max="14874" width="13.25" style="1" bestFit="1" customWidth="1"/>
    <col min="14875" max="14875" width="20" style="1" bestFit="1" customWidth="1"/>
    <col min="14876" max="14876" width="7.58203125" style="1" bestFit="1" customWidth="1"/>
    <col min="14877" max="14877" width="27.75" style="1" bestFit="1" customWidth="1"/>
    <col min="14878" max="14878" width="7.58203125" style="1" bestFit="1" customWidth="1"/>
    <col min="14879" max="14879" width="14.1640625" style="1" bestFit="1" customWidth="1"/>
    <col min="14880" max="14880" width="7.58203125" style="1" bestFit="1" customWidth="1"/>
    <col min="14881" max="14881" width="21.25" style="1" bestFit="1" customWidth="1"/>
    <col min="14882" max="14882" width="16" style="1" bestFit="1" customWidth="1"/>
    <col min="14883" max="14883" width="22.25" style="1" bestFit="1" customWidth="1"/>
    <col min="14884" max="14884" width="7.58203125" style="1" bestFit="1" customWidth="1"/>
    <col min="14885" max="15104" width="8.6640625" style="1"/>
    <col min="15105" max="15105" width="4.83203125" style="1" bestFit="1" customWidth="1"/>
    <col min="15106" max="15106" width="28" style="1" bestFit="1" customWidth="1"/>
    <col min="15107" max="15107" width="7.58203125" style="1" bestFit="1" customWidth="1"/>
    <col min="15108" max="15108" width="5" style="1" bestFit="1" customWidth="1"/>
    <col min="15109" max="15109" width="11.25" style="1" bestFit="1" customWidth="1"/>
    <col min="15110" max="15110" width="9.9140625" style="1" bestFit="1" customWidth="1"/>
    <col min="15111" max="15111" width="11.25" style="1" bestFit="1" customWidth="1"/>
    <col min="15112" max="15112" width="11" style="1" bestFit="1" customWidth="1"/>
    <col min="15113" max="15113" width="19.9140625" style="1" bestFit="1" customWidth="1"/>
    <col min="15114" max="15114" width="25.1640625" style="1" bestFit="1" customWidth="1"/>
    <col min="15115" max="15115" width="27.5" style="1" bestFit="1" customWidth="1"/>
    <col min="15116" max="15116" width="7.58203125" style="1" bestFit="1" customWidth="1"/>
    <col min="15117" max="15117" width="21.33203125" style="1" bestFit="1" customWidth="1"/>
    <col min="15118" max="15118" width="18.83203125" style="1" bestFit="1" customWidth="1"/>
    <col min="15119" max="15119" width="7.58203125" style="1" bestFit="1" customWidth="1"/>
    <col min="15120" max="15120" width="28.58203125" style="1" bestFit="1" customWidth="1"/>
    <col min="15121" max="15121" width="20" style="1" bestFit="1" customWidth="1"/>
    <col min="15122" max="15122" width="32.75" style="1" bestFit="1" customWidth="1"/>
    <col min="15123" max="15123" width="7.58203125" style="1" bestFit="1" customWidth="1"/>
    <col min="15124" max="15124" width="31.33203125" style="1" bestFit="1" customWidth="1"/>
    <col min="15125" max="15125" width="7.58203125" style="1" bestFit="1" customWidth="1"/>
    <col min="15126" max="15126" width="17.6640625" style="1" bestFit="1" customWidth="1"/>
    <col min="15127" max="15127" width="7.58203125" style="1" bestFit="1" customWidth="1"/>
    <col min="15128" max="15128" width="24.5" style="1" bestFit="1" customWidth="1"/>
    <col min="15129" max="15129" width="7.58203125" style="1" bestFit="1" customWidth="1"/>
    <col min="15130" max="15130" width="13.25" style="1" bestFit="1" customWidth="1"/>
    <col min="15131" max="15131" width="20" style="1" bestFit="1" customWidth="1"/>
    <col min="15132" max="15132" width="7.58203125" style="1" bestFit="1" customWidth="1"/>
    <col min="15133" max="15133" width="27.75" style="1" bestFit="1" customWidth="1"/>
    <col min="15134" max="15134" width="7.58203125" style="1" bestFit="1" customWidth="1"/>
    <col min="15135" max="15135" width="14.1640625" style="1" bestFit="1" customWidth="1"/>
    <col min="15136" max="15136" width="7.58203125" style="1" bestFit="1" customWidth="1"/>
    <col min="15137" max="15137" width="21.25" style="1" bestFit="1" customWidth="1"/>
    <col min="15138" max="15138" width="16" style="1" bestFit="1" customWidth="1"/>
    <col min="15139" max="15139" width="22.25" style="1" bestFit="1" customWidth="1"/>
    <col min="15140" max="15140" width="7.58203125" style="1" bestFit="1" customWidth="1"/>
    <col min="15141" max="15360" width="8.6640625" style="1"/>
    <col min="15361" max="15361" width="4.83203125" style="1" bestFit="1" customWidth="1"/>
    <col min="15362" max="15362" width="28" style="1" bestFit="1" customWidth="1"/>
    <col min="15363" max="15363" width="7.58203125" style="1" bestFit="1" customWidth="1"/>
    <col min="15364" max="15364" width="5" style="1" bestFit="1" customWidth="1"/>
    <col min="15365" max="15365" width="11.25" style="1" bestFit="1" customWidth="1"/>
    <col min="15366" max="15366" width="9.9140625" style="1" bestFit="1" customWidth="1"/>
    <col min="15367" max="15367" width="11.25" style="1" bestFit="1" customWidth="1"/>
    <col min="15368" max="15368" width="11" style="1" bestFit="1" customWidth="1"/>
    <col min="15369" max="15369" width="19.9140625" style="1" bestFit="1" customWidth="1"/>
    <col min="15370" max="15370" width="25.1640625" style="1" bestFit="1" customWidth="1"/>
    <col min="15371" max="15371" width="27.5" style="1" bestFit="1" customWidth="1"/>
    <col min="15372" max="15372" width="7.58203125" style="1" bestFit="1" customWidth="1"/>
    <col min="15373" max="15373" width="21.33203125" style="1" bestFit="1" customWidth="1"/>
    <col min="15374" max="15374" width="18.83203125" style="1" bestFit="1" customWidth="1"/>
    <col min="15375" max="15375" width="7.58203125" style="1" bestFit="1" customWidth="1"/>
    <col min="15376" max="15376" width="28.58203125" style="1" bestFit="1" customWidth="1"/>
    <col min="15377" max="15377" width="20" style="1" bestFit="1" customWidth="1"/>
    <col min="15378" max="15378" width="32.75" style="1" bestFit="1" customWidth="1"/>
    <col min="15379" max="15379" width="7.58203125" style="1" bestFit="1" customWidth="1"/>
    <col min="15380" max="15380" width="31.33203125" style="1" bestFit="1" customWidth="1"/>
    <col min="15381" max="15381" width="7.58203125" style="1" bestFit="1" customWidth="1"/>
    <col min="15382" max="15382" width="17.6640625" style="1" bestFit="1" customWidth="1"/>
    <col min="15383" max="15383" width="7.58203125" style="1" bestFit="1" customWidth="1"/>
    <col min="15384" max="15384" width="24.5" style="1" bestFit="1" customWidth="1"/>
    <col min="15385" max="15385" width="7.58203125" style="1" bestFit="1" customWidth="1"/>
    <col min="15386" max="15386" width="13.25" style="1" bestFit="1" customWidth="1"/>
    <col min="15387" max="15387" width="20" style="1" bestFit="1" customWidth="1"/>
    <col min="15388" max="15388" width="7.58203125" style="1" bestFit="1" customWidth="1"/>
    <col min="15389" max="15389" width="27.75" style="1" bestFit="1" customWidth="1"/>
    <col min="15390" max="15390" width="7.58203125" style="1" bestFit="1" customWidth="1"/>
    <col min="15391" max="15391" width="14.1640625" style="1" bestFit="1" customWidth="1"/>
    <col min="15392" max="15392" width="7.58203125" style="1" bestFit="1" customWidth="1"/>
    <col min="15393" max="15393" width="21.25" style="1" bestFit="1" customWidth="1"/>
    <col min="15394" max="15394" width="16" style="1" bestFit="1" customWidth="1"/>
    <col min="15395" max="15395" width="22.25" style="1" bestFit="1" customWidth="1"/>
    <col min="15396" max="15396" width="7.58203125" style="1" bestFit="1" customWidth="1"/>
    <col min="15397" max="15616" width="8.6640625" style="1"/>
    <col min="15617" max="15617" width="4.83203125" style="1" bestFit="1" customWidth="1"/>
    <col min="15618" max="15618" width="28" style="1" bestFit="1" customWidth="1"/>
    <col min="15619" max="15619" width="7.58203125" style="1" bestFit="1" customWidth="1"/>
    <col min="15620" max="15620" width="5" style="1" bestFit="1" customWidth="1"/>
    <col min="15621" max="15621" width="11.25" style="1" bestFit="1" customWidth="1"/>
    <col min="15622" max="15622" width="9.9140625" style="1" bestFit="1" customWidth="1"/>
    <col min="15623" max="15623" width="11.25" style="1" bestFit="1" customWidth="1"/>
    <col min="15624" max="15624" width="11" style="1" bestFit="1" customWidth="1"/>
    <col min="15625" max="15625" width="19.9140625" style="1" bestFit="1" customWidth="1"/>
    <col min="15626" max="15626" width="25.1640625" style="1" bestFit="1" customWidth="1"/>
    <col min="15627" max="15627" width="27.5" style="1" bestFit="1" customWidth="1"/>
    <col min="15628" max="15628" width="7.58203125" style="1" bestFit="1" customWidth="1"/>
    <col min="15629" max="15629" width="21.33203125" style="1" bestFit="1" customWidth="1"/>
    <col min="15630" max="15630" width="18.83203125" style="1" bestFit="1" customWidth="1"/>
    <col min="15631" max="15631" width="7.58203125" style="1" bestFit="1" customWidth="1"/>
    <col min="15632" max="15632" width="28.58203125" style="1" bestFit="1" customWidth="1"/>
    <col min="15633" max="15633" width="20" style="1" bestFit="1" customWidth="1"/>
    <col min="15634" max="15634" width="32.75" style="1" bestFit="1" customWidth="1"/>
    <col min="15635" max="15635" width="7.58203125" style="1" bestFit="1" customWidth="1"/>
    <col min="15636" max="15636" width="31.33203125" style="1" bestFit="1" customWidth="1"/>
    <col min="15637" max="15637" width="7.58203125" style="1" bestFit="1" customWidth="1"/>
    <col min="15638" max="15638" width="17.6640625" style="1" bestFit="1" customWidth="1"/>
    <col min="15639" max="15639" width="7.58203125" style="1" bestFit="1" customWidth="1"/>
    <col min="15640" max="15640" width="24.5" style="1" bestFit="1" customWidth="1"/>
    <col min="15641" max="15641" width="7.58203125" style="1" bestFit="1" customWidth="1"/>
    <col min="15642" max="15642" width="13.25" style="1" bestFit="1" customWidth="1"/>
    <col min="15643" max="15643" width="20" style="1" bestFit="1" customWidth="1"/>
    <col min="15644" max="15644" width="7.58203125" style="1" bestFit="1" customWidth="1"/>
    <col min="15645" max="15645" width="27.75" style="1" bestFit="1" customWidth="1"/>
    <col min="15646" max="15646" width="7.58203125" style="1" bestFit="1" customWidth="1"/>
    <col min="15647" max="15647" width="14.1640625" style="1" bestFit="1" customWidth="1"/>
    <col min="15648" max="15648" width="7.58203125" style="1" bestFit="1" customWidth="1"/>
    <col min="15649" max="15649" width="21.25" style="1" bestFit="1" customWidth="1"/>
    <col min="15650" max="15650" width="16" style="1" bestFit="1" customWidth="1"/>
    <col min="15651" max="15651" width="22.25" style="1" bestFit="1" customWidth="1"/>
    <col min="15652" max="15652" width="7.58203125" style="1" bestFit="1" customWidth="1"/>
    <col min="15653" max="15872" width="8.6640625" style="1"/>
    <col min="15873" max="15873" width="4.83203125" style="1" bestFit="1" customWidth="1"/>
    <col min="15874" max="15874" width="28" style="1" bestFit="1" customWidth="1"/>
    <col min="15875" max="15875" width="7.58203125" style="1" bestFit="1" customWidth="1"/>
    <col min="15876" max="15876" width="5" style="1" bestFit="1" customWidth="1"/>
    <col min="15877" max="15877" width="11.25" style="1" bestFit="1" customWidth="1"/>
    <col min="15878" max="15878" width="9.9140625" style="1" bestFit="1" customWidth="1"/>
    <col min="15879" max="15879" width="11.25" style="1" bestFit="1" customWidth="1"/>
    <col min="15880" max="15880" width="11" style="1" bestFit="1" customWidth="1"/>
    <col min="15881" max="15881" width="19.9140625" style="1" bestFit="1" customWidth="1"/>
    <col min="15882" max="15882" width="25.1640625" style="1" bestFit="1" customWidth="1"/>
    <col min="15883" max="15883" width="27.5" style="1" bestFit="1" customWidth="1"/>
    <col min="15884" max="15884" width="7.58203125" style="1" bestFit="1" customWidth="1"/>
    <col min="15885" max="15885" width="21.33203125" style="1" bestFit="1" customWidth="1"/>
    <col min="15886" max="15886" width="18.83203125" style="1" bestFit="1" customWidth="1"/>
    <col min="15887" max="15887" width="7.58203125" style="1" bestFit="1" customWidth="1"/>
    <col min="15888" max="15888" width="28.58203125" style="1" bestFit="1" customWidth="1"/>
    <col min="15889" max="15889" width="20" style="1" bestFit="1" customWidth="1"/>
    <col min="15890" max="15890" width="32.75" style="1" bestFit="1" customWidth="1"/>
    <col min="15891" max="15891" width="7.58203125" style="1" bestFit="1" customWidth="1"/>
    <col min="15892" max="15892" width="31.33203125" style="1" bestFit="1" customWidth="1"/>
    <col min="15893" max="15893" width="7.58203125" style="1" bestFit="1" customWidth="1"/>
    <col min="15894" max="15894" width="17.6640625" style="1" bestFit="1" customWidth="1"/>
    <col min="15895" max="15895" width="7.58203125" style="1" bestFit="1" customWidth="1"/>
    <col min="15896" max="15896" width="24.5" style="1" bestFit="1" customWidth="1"/>
    <col min="15897" max="15897" width="7.58203125" style="1" bestFit="1" customWidth="1"/>
    <col min="15898" max="15898" width="13.25" style="1" bestFit="1" customWidth="1"/>
    <col min="15899" max="15899" width="20" style="1" bestFit="1" customWidth="1"/>
    <col min="15900" max="15900" width="7.58203125" style="1" bestFit="1" customWidth="1"/>
    <col min="15901" max="15901" width="27.75" style="1" bestFit="1" customWidth="1"/>
    <col min="15902" max="15902" width="7.58203125" style="1" bestFit="1" customWidth="1"/>
    <col min="15903" max="15903" width="14.1640625" style="1" bestFit="1" customWidth="1"/>
    <col min="15904" max="15904" width="7.58203125" style="1" bestFit="1" customWidth="1"/>
    <col min="15905" max="15905" width="21.25" style="1" bestFit="1" customWidth="1"/>
    <col min="15906" max="15906" width="16" style="1" bestFit="1" customWidth="1"/>
    <col min="15907" max="15907" width="22.25" style="1" bestFit="1" customWidth="1"/>
    <col min="15908" max="15908" width="7.58203125" style="1" bestFit="1" customWidth="1"/>
    <col min="15909" max="16128" width="8.6640625" style="1"/>
    <col min="16129" max="16129" width="4.83203125" style="1" bestFit="1" customWidth="1"/>
    <col min="16130" max="16130" width="28" style="1" bestFit="1" customWidth="1"/>
    <col min="16131" max="16131" width="7.58203125" style="1" bestFit="1" customWidth="1"/>
    <col min="16132" max="16132" width="5" style="1" bestFit="1" customWidth="1"/>
    <col min="16133" max="16133" width="11.25" style="1" bestFit="1" customWidth="1"/>
    <col min="16134" max="16134" width="9.9140625" style="1" bestFit="1" customWidth="1"/>
    <col min="16135" max="16135" width="11.25" style="1" bestFit="1" customWidth="1"/>
    <col min="16136" max="16136" width="11" style="1" bestFit="1" customWidth="1"/>
    <col min="16137" max="16137" width="19.9140625" style="1" bestFit="1" customWidth="1"/>
    <col min="16138" max="16138" width="25.1640625" style="1" bestFit="1" customWidth="1"/>
    <col min="16139" max="16139" width="27.5" style="1" bestFit="1" customWidth="1"/>
    <col min="16140" max="16140" width="7.58203125" style="1" bestFit="1" customWidth="1"/>
    <col min="16141" max="16141" width="21.33203125" style="1" bestFit="1" customWidth="1"/>
    <col min="16142" max="16142" width="18.83203125" style="1" bestFit="1" customWidth="1"/>
    <col min="16143" max="16143" width="7.58203125" style="1" bestFit="1" customWidth="1"/>
    <col min="16144" max="16144" width="28.58203125" style="1" bestFit="1" customWidth="1"/>
    <col min="16145" max="16145" width="20" style="1" bestFit="1" customWidth="1"/>
    <col min="16146" max="16146" width="32.75" style="1" bestFit="1" customWidth="1"/>
    <col min="16147" max="16147" width="7.58203125" style="1" bestFit="1" customWidth="1"/>
    <col min="16148" max="16148" width="31.33203125" style="1" bestFit="1" customWidth="1"/>
    <col min="16149" max="16149" width="7.58203125" style="1" bestFit="1" customWidth="1"/>
    <col min="16150" max="16150" width="17.6640625" style="1" bestFit="1" customWidth="1"/>
    <col min="16151" max="16151" width="7.58203125" style="1" bestFit="1" customWidth="1"/>
    <col min="16152" max="16152" width="24.5" style="1" bestFit="1" customWidth="1"/>
    <col min="16153" max="16153" width="7.58203125" style="1" bestFit="1" customWidth="1"/>
    <col min="16154" max="16154" width="13.25" style="1" bestFit="1" customWidth="1"/>
    <col min="16155" max="16155" width="20" style="1" bestFit="1" customWidth="1"/>
    <col min="16156" max="16156" width="7.58203125" style="1" bestFit="1" customWidth="1"/>
    <col min="16157" max="16157" width="27.75" style="1" bestFit="1" customWidth="1"/>
    <col min="16158" max="16158" width="7.58203125" style="1" bestFit="1" customWidth="1"/>
    <col min="16159" max="16159" width="14.1640625" style="1" bestFit="1" customWidth="1"/>
    <col min="16160" max="16160" width="7.58203125" style="1" bestFit="1" customWidth="1"/>
    <col min="16161" max="16161" width="21.25" style="1" bestFit="1" customWidth="1"/>
    <col min="16162" max="16162" width="16" style="1" bestFit="1" customWidth="1"/>
    <col min="16163" max="16163" width="22.25" style="1" bestFit="1" customWidth="1"/>
    <col min="16164" max="16164" width="7.58203125" style="1" bestFit="1" customWidth="1"/>
    <col min="16165" max="16384" width="8.6640625" style="1"/>
  </cols>
  <sheetData>
    <row r="1" spans="1:36" x14ac:dyDescent="0.25">
      <c r="A1" s="1" t="s">
        <v>759</v>
      </c>
      <c r="B1" s="1" t="s">
        <v>148</v>
      </c>
      <c r="C1" s="1" t="s">
        <v>152</v>
      </c>
      <c r="D1" s="1" t="s">
        <v>146</v>
      </c>
      <c r="E1" s="1" t="s">
        <v>145</v>
      </c>
      <c r="F1" s="1" t="s">
        <v>143</v>
      </c>
      <c r="G1" s="1" t="s">
        <v>966</v>
      </c>
      <c r="H1" s="1" t="s">
        <v>967</v>
      </c>
      <c r="I1" s="1" t="s">
        <v>968</v>
      </c>
      <c r="J1" s="1" t="s">
        <v>140</v>
      </c>
      <c r="K1" s="1" t="s">
        <v>139</v>
      </c>
      <c r="L1" s="1" t="s">
        <v>152</v>
      </c>
      <c r="M1" s="1" t="s">
        <v>764</v>
      </c>
      <c r="N1" s="1" t="s">
        <v>765</v>
      </c>
      <c r="O1" s="1" t="s">
        <v>152</v>
      </c>
      <c r="P1" s="1" t="s">
        <v>875</v>
      </c>
      <c r="Q1" s="1" t="s">
        <v>135</v>
      </c>
      <c r="R1" s="1" t="s">
        <v>969</v>
      </c>
      <c r="S1" s="1" t="s">
        <v>152</v>
      </c>
      <c r="T1" s="1" t="s">
        <v>970</v>
      </c>
      <c r="U1" s="1" t="s">
        <v>152</v>
      </c>
      <c r="V1" s="1" t="s">
        <v>132</v>
      </c>
      <c r="W1" s="1" t="s">
        <v>152</v>
      </c>
      <c r="X1" s="1" t="s">
        <v>971</v>
      </c>
      <c r="Y1" s="1" t="s">
        <v>152</v>
      </c>
      <c r="Z1" s="1" t="s">
        <v>130</v>
      </c>
      <c r="AA1" s="1" t="s">
        <v>972</v>
      </c>
      <c r="AB1" s="1" t="s">
        <v>152</v>
      </c>
      <c r="AC1" s="1" t="s">
        <v>973</v>
      </c>
      <c r="AD1" s="1" t="s">
        <v>152</v>
      </c>
      <c r="AE1" s="1" t="s">
        <v>127</v>
      </c>
      <c r="AF1" s="1" t="s">
        <v>152</v>
      </c>
      <c r="AG1" s="1" t="s">
        <v>126</v>
      </c>
      <c r="AH1" s="1" t="s">
        <v>125</v>
      </c>
      <c r="AI1" s="1" t="s">
        <v>124</v>
      </c>
      <c r="AJ1" s="1" t="s">
        <v>152</v>
      </c>
    </row>
    <row r="2" spans="1:36" x14ac:dyDescent="0.25">
      <c r="A2" s="1">
        <v>1</v>
      </c>
      <c r="B2" s="1" t="s">
        <v>443</v>
      </c>
      <c r="D2" s="1" t="s">
        <v>53</v>
      </c>
      <c r="E2" s="1">
        <v>2</v>
      </c>
      <c r="F2" s="1">
        <v>0</v>
      </c>
      <c r="G2" s="1">
        <v>0</v>
      </c>
      <c r="H2" s="1">
        <v>100</v>
      </c>
      <c r="I2" s="1">
        <v>4.7</v>
      </c>
      <c r="J2" s="1">
        <v>2</v>
      </c>
      <c r="K2" s="2">
        <v>0.97</v>
      </c>
      <c r="M2" s="2">
        <v>0.94</v>
      </c>
      <c r="N2" s="2">
        <v>0.95</v>
      </c>
      <c r="P2" s="3" t="s">
        <v>974</v>
      </c>
      <c r="Q2" s="1">
        <v>1</v>
      </c>
      <c r="R2" s="2">
        <v>0.73</v>
      </c>
      <c r="T2" s="2">
        <v>0.04</v>
      </c>
      <c r="V2" s="3" t="s">
        <v>910</v>
      </c>
      <c r="X2" s="2">
        <v>0.93</v>
      </c>
      <c r="Z2" s="1">
        <v>4</v>
      </c>
      <c r="AA2" s="3" t="s">
        <v>118</v>
      </c>
      <c r="AC2" s="2">
        <v>0.88</v>
      </c>
      <c r="AD2" s="1">
        <v>5</v>
      </c>
      <c r="AE2" s="2">
        <v>0.19</v>
      </c>
      <c r="AG2" s="1">
        <v>2</v>
      </c>
      <c r="AH2" s="1">
        <v>4</v>
      </c>
      <c r="AI2" s="2">
        <v>0.59</v>
      </c>
    </row>
    <row r="3" spans="1:36" x14ac:dyDescent="0.25">
      <c r="A3" s="1">
        <v>2</v>
      </c>
      <c r="B3" s="1" t="s">
        <v>439</v>
      </c>
      <c r="D3" s="1" t="s">
        <v>53</v>
      </c>
      <c r="E3" s="1">
        <v>2</v>
      </c>
      <c r="F3" s="1">
        <v>0</v>
      </c>
      <c r="G3" s="1">
        <v>0</v>
      </c>
      <c r="H3" s="1">
        <v>99</v>
      </c>
      <c r="I3" s="1">
        <v>4.7</v>
      </c>
      <c r="J3" s="1">
        <v>1</v>
      </c>
      <c r="K3" s="2">
        <v>0.97</v>
      </c>
      <c r="M3" s="2">
        <v>0.95</v>
      </c>
      <c r="N3" s="2">
        <v>0.96</v>
      </c>
      <c r="P3" s="3" t="s">
        <v>974</v>
      </c>
      <c r="Q3" s="1">
        <v>4</v>
      </c>
      <c r="R3" s="2">
        <v>0.72</v>
      </c>
      <c r="T3" s="2">
        <v>0.04</v>
      </c>
      <c r="V3" s="3" t="s">
        <v>119</v>
      </c>
      <c r="X3" s="2">
        <v>0.95</v>
      </c>
      <c r="Z3" s="1">
        <v>1</v>
      </c>
      <c r="AA3" s="3" t="s">
        <v>1082</v>
      </c>
      <c r="AC3" s="2">
        <v>0.87</v>
      </c>
      <c r="AE3" s="2">
        <v>0.19</v>
      </c>
      <c r="AG3" s="1">
        <v>6</v>
      </c>
      <c r="AH3" s="1">
        <v>2</v>
      </c>
      <c r="AI3" s="2">
        <v>0.62</v>
      </c>
    </row>
    <row r="4" spans="1:36" x14ac:dyDescent="0.25">
      <c r="A4" s="1">
        <v>3</v>
      </c>
      <c r="B4" s="1" t="s">
        <v>441</v>
      </c>
      <c r="D4" s="1" t="s">
        <v>9</v>
      </c>
      <c r="E4" s="1">
        <v>2</v>
      </c>
      <c r="F4" s="1">
        <v>0</v>
      </c>
      <c r="G4" s="1">
        <v>0</v>
      </c>
      <c r="H4" s="1">
        <v>97</v>
      </c>
      <c r="I4" s="1">
        <v>4.5999999999999996</v>
      </c>
      <c r="J4" s="1">
        <v>3</v>
      </c>
      <c r="K4" s="2">
        <v>0.96</v>
      </c>
      <c r="M4" s="2">
        <v>0.94</v>
      </c>
      <c r="N4" s="2">
        <v>0.92</v>
      </c>
      <c r="P4" s="3" t="s">
        <v>977</v>
      </c>
      <c r="Q4" s="1">
        <v>2</v>
      </c>
      <c r="R4" s="2">
        <v>0.76</v>
      </c>
      <c r="T4" s="2">
        <v>0.02</v>
      </c>
      <c r="V4" s="3" t="s">
        <v>119</v>
      </c>
      <c r="X4" s="2">
        <v>0.95</v>
      </c>
      <c r="Z4" s="1">
        <v>4</v>
      </c>
      <c r="AA4" s="3" t="s">
        <v>773</v>
      </c>
      <c r="AC4" s="2">
        <v>0.88</v>
      </c>
      <c r="AE4" s="2">
        <v>0.22</v>
      </c>
      <c r="AG4" s="1">
        <v>2</v>
      </c>
      <c r="AH4" s="1">
        <v>11</v>
      </c>
      <c r="AI4" s="2">
        <v>0.53</v>
      </c>
    </row>
    <row r="5" spans="1:36" x14ac:dyDescent="0.25">
      <c r="A5" s="1">
        <v>4</v>
      </c>
      <c r="B5" s="1" t="s">
        <v>444</v>
      </c>
      <c r="D5" s="1" t="s">
        <v>53</v>
      </c>
      <c r="E5" s="1">
        <v>2</v>
      </c>
      <c r="F5" s="1">
        <v>0</v>
      </c>
      <c r="G5" s="1">
        <v>0</v>
      </c>
      <c r="H5" s="1">
        <v>93</v>
      </c>
      <c r="I5" s="1">
        <v>4.5</v>
      </c>
      <c r="J5" s="1">
        <v>4</v>
      </c>
      <c r="K5" s="2">
        <v>0.95</v>
      </c>
      <c r="M5" s="2">
        <v>0.9</v>
      </c>
      <c r="N5" s="2">
        <v>0.93</v>
      </c>
      <c r="P5" s="3" t="s">
        <v>1006</v>
      </c>
      <c r="Q5" s="1">
        <v>13</v>
      </c>
      <c r="R5" s="2">
        <v>0.63</v>
      </c>
      <c r="T5" s="2">
        <v>0.02</v>
      </c>
      <c r="V5" s="3" t="s">
        <v>40</v>
      </c>
      <c r="X5" s="2">
        <v>0.87</v>
      </c>
      <c r="Z5" s="1">
        <v>11</v>
      </c>
      <c r="AA5" s="3" t="s">
        <v>462</v>
      </c>
      <c r="AC5" s="2">
        <v>0.77</v>
      </c>
      <c r="AE5" s="2">
        <v>0.34</v>
      </c>
      <c r="AG5" s="1">
        <v>1</v>
      </c>
      <c r="AH5" s="1">
        <v>12</v>
      </c>
      <c r="AI5" s="2">
        <v>0.52</v>
      </c>
    </row>
    <row r="6" spans="1:36" x14ac:dyDescent="0.25">
      <c r="A6" s="1">
        <v>5</v>
      </c>
      <c r="B6" s="1" t="s">
        <v>452</v>
      </c>
      <c r="D6" s="1" t="s">
        <v>105</v>
      </c>
      <c r="E6" s="1">
        <v>2</v>
      </c>
      <c r="F6" s="1">
        <v>0</v>
      </c>
      <c r="G6" s="1">
        <v>0</v>
      </c>
      <c r="H6" s="1">
        <v>92</v>
      </c>
      <c r="I6" s="1">
        <v>4.3</v>
      </c>
      <c r="J6" s="1">
        <v>4</v>
      </c>
      <c r="K6" s="2">
        <v>0.96</v>
      </c>
      <c r="M6" s="2">
        <v>0.91</v>
      </c>
      <c r="N6" s="2">
        <v>0.94</v>
      </c>
      <c r="P6" s="3" t="s">
        <v>1006</v>
      </c>
      <c r="Q6" s="1">
        <v>11</v>
      </c>
      <c r="R6" s="2">
        <v>0.73</v>
      </c>
      <c r="T6" s="2">
        <v>0.04</v>
      </c>
      <c r="V6" s="3" t="s">
        <v>40</v>
      </c>
      <c r="X6" s="2">
        <v>0.94</v>
      </c>
      <c r="Z6" s="1">
        <v>8</v>
      </c>
      <c r="AA6" s="3" t="s">
        <v>1083</v>
      </c>
      <c r="AC6" s="2">
        <v>0.84</v>
      </c>
      <c r="AD6" s="1">
        <v>5</v>
      </c>
      <c r="AE6" s="2">
        <v>0.24</v>
      </c>
      <c r="AG6" s="1">
        <v>4</v>
      </c>
      <c r="AH6" s="1">
        <v>9</v>
      </c>
      <c r="AI6" s="2">
        <v>0.54</v>
      </c>
    </row>
    <row r="7" spans="1:36" x14ac:dyDescent="0.25">
      <c r="A7" s="1">
        <v>6</v>
      </c>
      <c r="B7" s="1" t="s">
        <v>446</v>
      </c>
      <c r="D7" s="1" t="s">
        <v>65</v>
      </c>
      <c r="E7" s="1">
        <v>2</v>
      </c>
      <c r="F7" s="1">
        <v>0</v>
      </c>
      <c r="G7" s="1">
        <v>0</v>
      </c>
      <c r="H7" s="1">
        <v>91</v>
      </c>
      <c r="I7" s="1">
        <v>4.4000000000000004</v>
      </c>
      <c r="J7" s="1">
        <v>11</v>
      </c>
      <c r="K7" s="2">
        <v>0.97</v>
      </c>
      <c r="M7" s="2">
        <v>0.87</v>
      </c>
      <c r="N7" s="2">
        <v>0.87</v>
      </c>
      <c r="P7" s="3" t="s">
        <v>58</v>
      </c>
      <c r="Q7" s="1">
        <v>5</v>
      </c>
      <c r="R7" s="2">
        <v>0.66</v>
      </c>
      <c r="T7" s="2">
        <v>0.01</v>
      </c>
      <c r="V7" s="3" t="s">
        <v>40</v>
      </c>
      <c r="X7" s="2">
        <v>0.97</v>
      </c>
      <c r="Z7" s="1">
        <v>14</v>
      </c>
      <c r="AA7" s="3" t="s">
        <v>1084</v>
      </c>
      <c r="AC7" s="2">
        <v>0.71</v>
      </c>
      <c r="AE7" s="2">
        <v>0.28999999999999998</v>
      </c>
      <c r="AG7" s="1">
        <v>20</v>
      </c>
      <c r="AH7" s="1">
        <v>1</v>
      </c>
      <c r="AI7" s="2">
        <v>0.65</v>
      </c>
    </row>
    <row r="8" spans="1:36" x14ac:dyDescent="0.25">
      <c r="A8" s="1">
        <v>7</v>
      </c>
      <c r="B8" s="1" t="s">
        <v>450</v>
      </c>
      <c r="D8" s="1" t="s">
        <v>77</v>
      </c>
      <c r="E8" s="1">
        <v>2</v>
      </c>
      <c r="F8" s="1">
        <v>0</v>
      </c>
      <c r="G8" s="1">
        <v>0</v>
      </c>
      <c r="H8" s="1">
        <v>90</v>
      </c>
      <c r="I8" s="1">
        <v>4.3</v>
      </c>
      <c r="J8" s="1">
        <v>4</v>
      </c>
      <c r="K8" s="2">
        <v>0.98</v>
      </c>
      <c r="M8" s="2">
        <v>0.92</v>
      </c>
      <c r="N8" s="2">
        <v>0.94</v>
      </c>
      <c r="P8" s="3" t="s">
        <v>992</v>
      </c>
      <c r="Q8" s="1">
        <v>20</v>
      </c>
      <c r="R8" s="2">
        <v>0.66</v>
      </c>
      <c r="T8" s="2">
        <v>0.03</v>
      </c>
      <c r="V8" s="3" t="s">
        <v>1</v>
      </c>
      <c r="X8" s="2">
        <v>0.94</v>
      </c>
      <c r="Z8" s="1">
        <v>10</v>
      </c>
      <c r="AA8" s="3" t="s">
        <v>1085</v>
      </c>
      <c r="AB8" s="1">
        <v>2</v>
      </c>
      <c r="AC8" s="2">
        <v>0.78</v>
      </c>
      <c r="AE8" s="2">
        <v>0.25</v>
      </c>
      <c r="AG8" s="1">
        <v>7</v>
      </c>
      <c r="AH8" s="1">
        <v>8</v>
      </c>
      <c r="AI8" s="2">
        <v>0.55000000000000004</v>
      </c>
    </row>
    <row r="9" spans="1:36" x14ac:dyDescent="0.25">
      <c r="A9" s="1">
        <v>7</v>
      </c>
      <c r="B9" s="1" t="s">
        <v>448</v>
      </c>
      <c r="D9" s="1" t="s">
        <v>18</v>
      </c>
      <c r="E9" s="1">
        <v>2</v>
      </c>
      <c r="F9" s="1">
        <v>0</v>
      </c>
      <c r="G9" s="1">
        <v>0</v>
      </c>
      <c r="H9" s="1">
        <v>90</v>
      </c>
      <c r="I9" s="1">
        <v>4.3</v>
      </c>
      <c r="J9" s="1">
        <v>11</v>
      </c>
      <c r="K9" s="2">
        <v>0.99</v>
      </c>
      <c r="M9" s="2">
        <v>0.94</v>
      </c>
      <c r="N9" s="2">
        <v>0.95</v>
      </c>
      <c r="P9" s="3" t="s">
        <v>974</v>
      </c>
      <c r="Q9" s="1">
        <v>27</v>
      </c>
      <c r="R9" s="2">
        <v>0.68</v>
      </c>
      <c r="T9" s="2">
        <v>0.01</v>
      </c>
      <c r="V9" s="3" t="s">
        <v>119</v>
      </c>
      <c r="X9" s="2">
        <v>0.94</v>
      </c>
      <c r="Z9" s="1">
        <v>1</v>
      </c>
      <c r="AA9" s="3" t="s">
        <v>1086</v>
      </c>
      <c r="AC9" s="2">
        <v>0.88</v>
      </c>
      <c r="AE9" s="2">
        <v>0.19</v>
      </c>
      <c r="AG9" s="1">
        <v>4</v>
      </c>
      <c r="AH9" s="1">
        <v>18</v>
      </c>
      <c r="AI9" s="2">
        <v>0.49</v>
      </c>
    </row>
    <row r="10" spans="1:36" x14ac:dyDescent="0.25">
      <c r="A10" s="1">
        <v>9</v>
      </c>
      <c r="B10" s="1" t="s">
        <v>456</v>
      </c>
      <c r="D10" s="1" t="s">
        <v>9</v>
      </c>
      <c r="E10" s="1">
        <v>2</v>
      </c>
      <c r="F10" s="1">
        <v>0</v>
      </c>
      <c r="G10" s="1">
        <v>0</v>
      </c>
      <c r="H10" s="1">
        <v>88</v>
      </c>
      <c r="I10" s="1">
        <v>4.2</v>
      </c>
      <c r="J10" s="1">
        <v>8</v>
      </c>
      <c r="K10" s="2">
        <v>0.96</v>
      </c>
      <c r="M10" s="2">
        <v>0.91</v>
      </c>
      <c r="N10" s="2">
        <v>0.88</v>
      </c>
      <c r="P10" s="3" t="s">
        <v>980</v>
      </c>
      <c r="Q10" s="1">
        <v>17</v>
      </c>
      <c r="R10" s="2">
        <v>0.72</v>
      </c>
      <c r="T10" s="2">
        <v>0.02</v>
      </c>
      <c r="V10" s="3" t="s">
        <v>119</v>
      </c>
      <c r="X10" s="2">
        <v>0.99</v>
      </c>
      <c r="Z10" s="1">
        <v>6</v>
      </c>
      <c r="AA10" s="3" t="s">
        <v>777</v>
      </c>
      <c r="AC10" s="2">
        <v>0.91</v>
      </c>
      <c r="AD10" s="1">
        <v>5</v>
      </c>
      <c r="AE10" s="2">
        <v>0.26</v>
      </c>
      <c r="AG10" s="1">
        <v>15</v>
      </c>
      <c r="AH10" s="1">
        <v>20</v>
      </c>
      <c r="AI10" s="2">
        <v>0.48</v>
      </c>
    </row>
    <row r="11" spans="1:36" x14ac:dyDescent="0.25">
      <c r="A11" s="1">
        <v>10</v>
      </c>
      <c r="B11" s="1" t="s">
        <v>454</v>
      </c>
      <c r="D11" s="1" t="s">
        <v>102</v>
      </c>
      <c r="E11" s="1">
        <v>2</v>
      </c>
      <c r="F11" s="1">
        <v>0</v>
      </c>
      <c r="G11" s="1">
        <v>0</v>
      </c>
      <c r="H11" s="1">
        <v>87</v>
      </c>
      <c r="I11" s="1">
        <v>4.0999999999999996</v>
      </c>
      <c r="J11" s="1">
        <v>10</v>
      </c>
      <c r="K11" s="2">
        <v>0.96</v>
      </c>
      <c r="M11" s="2">
        <v>0.89</v>
      </c>
      <c r="N11" s="2">
        <v>0.87</v>
      </c>
      <c r="P11" s="3" t="s">
        <v>977</v>
      </c>
      <c r="Q11" s="1">
        <v>7</v>
      </c>
      <c r="R11" s="2">
        <v>0.64</v>
      </c>
      <c r="T11" s="2">
        <v>0</v>
      </c>
      <c r="V11" s="3" t="s">
        <v>1</v>
      </c>
      <c r="X11" s="2">
        <v>0.98</v>
      </c>
      <c r="Z11" s="1">
        <v>11</v>
      </c>
      <c r="AA11" s="3" t="s">
        <v>451</v>
      </c>
      <c r="AC11" s="2">
        <v>0.77</v>
      </c>
      <c r="AD11" s="1">
        <v>5</v>
      </c>
      <c r="AE11" s="2">
        <v>0.27</v>
      </c>
      <c r="AG11" s="1">
        <v>23</v>
      </c>
      <c r="AH11" s="1">
        <v>5</v>
      </c>
      <c r="AI11" s="2">
        <v>0.56000000000000005</v>
      </c>
    </row>
    <row r="12" spans="1:36" x14ac:dyDescent="0.25">
      <c r="A12" s="1">
        <v>10</v>
      </c>
      <c r="B12" s="1" t="s">
        <v>458</v>
      </c>
      <c r="D12" s="1" t="s">
        <v>70</v>
      </c>
      <c r="E12" s="1">
        <v>2</v>
      </c>
      <c r="F12" s="1">
        <v>0</v>
      </c>
      <c r="G12" s="1">
        <v>0</v>
      </c>
      <c r="H12" s="1">
        <v>87</v>
      </c>
      <c r="I12" s="1">
        <v>4.3</v>
      </c>
      <c r="J12" s="1">
        <v>8</v>
      </c>
      <c r="K12" s="2">
        <v>0.96</v>
      </c>
      <c r="M12" s="2">
        <v>0.89</v>
      </c>
      <c r="N12" s="2">
        <v>0.9</v>
      </c>
      <c r="P12" s="3" t="s">
        <v>974</v>
      </c>
      <c r="Q12" s="1">
        <v>40</v>
      </c>
      <c r="R12" s="2">
        <v>0.66</v>
      </c>
      <c r="T12" s="2">
        <v>0.05</v>
      </c>
      <c r="V12" s="3" t="s">
        <v>40</v>
      </c>
      <c r="X12" s="2">
        <v>0.96</v>
      </c>
      <c r="Z12" s="1">
        <v>14</v>
      </c>
      <c r="AA12" s="3" t="s">
        <v>1087</v>
      </c>
      <c r="AC12" s="2">
        <v>0.71</v>
      </c>
      <c r="AE12" s="2">
        <v>0.28000000000000003</v>
      </c>
      <c r="AG12" s="1">
        <v>15</v>
      </c>
      <c r="AH12" s="1">
        <v>13</v>
      </c>
      <c r="AI12" s="2">
        <v>0.51</v>
      </c>
    </row>
    <row r="13" spans="1:36" x14ac:dyDescent="0.25">
      <c r="A13" s="1">
        <v>12</v>
      </c>
      <c r="B13" s="1" t="s">
        <v>461</v>
      </c>
      <c r="D13" s="1" t="s">
        <v>18</v>
      </c>
      <c r="E13" s="1">
        <v>2</v>
      </c>
      <c r="F13" s="1">
        <v>0</v>
      </c>
      <c r="G13" s="1">
        <v>0</v>
      </c>
      <c r="H13" s="1">
        <v>85</v>
      </c>
      <c r="I13" s="1">
        <v>4</v>
      </c>
      <c r="J13" s="1">
        <v>25</v>
      </c>
      <c r="K13" s="2">
        <v>0.95</v>
      </c>
      <c r="M13" s="2">
        <v>0.92</v>
      </c>
      <c r="N13" s="2">
        <v>0.88</v>
      </c>
      <c r="P13" s="3" t="s">
        <v>1018</v>
      </c>
      <c r="Q13" s="1">
        <v>9</v>
      </c>
      <c r="R13" s="2">
        <v>0.82</v>
      </c>
      <c r="T13" s="2">
        <v>0.01</v>
      </c>
      <c r="V13" s="3" t="s">
        <v>40</v>
      </c>
      <c r="X13" s="2">
        <v>0.95</v>
      </c>
      <c r="Z13" s="1">
        <v>7</v>
      </c>
      <c r="AA13" s="3" t="s">
        <v>84</v>
      </c>
      <c r="AC13" s="2">
        <v>0.84</v>
      </c>
      <c r="AE13" s="2">
        <v>0.21</v>
      </c>
      <c r="AG13" s="1">
        <v>10</v>
      </c>
      <c r="AH13" s="1">
        <v>18</v>
      </c>
      <c r="AI13" s="2">
        <v>0.49</v>
      </c>
    </row>
    <row r="14" spans="1:36" x14ac:dyDescent="0.25">
      <c r="A14" s="1">
        <v>12</v>
      </c>
      <c r="B14" s="1" t="s">
        <v>467</v>
      </c>
      <c r="D14" s="1" t="s">
        <v>26</v>
      </c>
      <c r="E14" s="1">
        <v>2</v>
      </c>
      <c r="F14" s="1">
        <v>0</v>
      </c>
      <c r="G14" s="1">
        <v>0</v>
      </c>
      <c r="H14" s="1">
        <v>85</v>
      </c>
      <c r="I14" s="1">
        <v>4.0999999999999996</v>
      </c>
      <c r="J14" s="1">
        <v>11</v>
      </c>
      <c r="K14" s="2">
        <v>0.95</v>
      </c>
      <c r="M14" s="2">
        <v>0.87</v>
      </c>
      <c r="N14" s="2">
        <v>0.91</v>
      </c>
      <c r="P14" s="3" t="s">
        <v>996</v>
      </c>
      <c r="Q14" s="1">
        <v>13</v>
      </c>
      <c r="R14" s="2">
        <v>0.68</v>
      </c>
      <c r="T14" s="2">
        <v>0.01</v>
      </c>
      <c r="V14" s="3" t="s">
        <v>40</v>
      </c>
      <c r="X14" s="2">
        <v>0.97</v>
      </c>
      <c r="Z14" s="1">
        <v>16</v>
      </c>
      <c r="AA14" s="3" t="s">
        <v>1088</v>
      </c>
      <c r="AC14" s="2">
        <v>0.67</v>
      </c>
      <c r="AE14" s="2">
        <v>0.28999999999999998</v>
      </c>
      <c r="AG14" s="1">
        <v>7</v>
      </c>
      <c r="AH14" s="1">
        <v>54</v>
      </c>
      <c r="AI14" s="2">
        <v>0.39</v>
      </c>
    </row>
    <row r="15" spans="1:36" x14ac:dyDescent="0.25">
      <c r="A15" s="1">
        <v>14</v>
      </c>
      <c r="B15" s="1" t="s">
        <v>460</v>
      </c>
      <c r="D15" s="1" t="s">
        <v>99</v>
      </c>
      <c r="E15" s="1">
        <v>2</v>
      </c>
      <c r="F15" s="1">
        <v>0</v>
      </c>
      <c r="G15" s="1">
        <v>0</v>
      </c>
      <c r="H15" s="1">
        <v>84</v>
      </c>
      <c r="I15" s="1">
        <v>4.2</v>
      </c>
      <c r="J15" s="1">
        <v>21</v>
      </c>
      <c r="K15" s="2">
        <v>0.92</v>
      </c>
      <c r="M15" s="2">
        <v>0.84</v>
      </c>
      <c r="N15" s="2">
        <v>0.87</v>
      </c>
      <c r="P15" s="3" t="s">
        <v>1006</v>
      </c>
      <c r="Q15" s="1">
        <v>20</v>
      </c>
      <c r="R15" s="2">
        <v>0.63</v>
      </c>
      <c r="T15" s="4">
        <v>3.0000000000000001E-3</v>
      </c>
      <c r="V15" s="3" t="s">
        <v>40</v>
      </c>
      <c r="X15" s="2">
        <v>0.92</v>
      </c>
      <c r="Z15" s="1">
        <v>16</v>
      </c>
      <c r="AA15" s="3" t="s">
        <v>1089</v>
      </c>
      <c r="AC15" s="2">
        <v>0.73</v>
      </c>
      <c r="AE15" s="2">
        <v>0.45</v>
      </c>
      <c r="AG15" s="1">
        <v>20</v>
      </c>
      <c r="AH15" s="1">
        <v>38</v>
      </c>
      <c r="AI15" s="2">
        <v>0.42</v>
      </c>
    </row>
    <row r="16" spans="1:36" x14ac:dyDescent="0.25">
      <c r="A16" s="1">
        <v>14</v>
      </c>
      <c r="B16" s="1" t="s">
        <v>465</v>
      </c>
      <c r="D16" s="1" t="s">
        <v>18</v>
      </c>
      <c r="E16" s="1">
        <v>2</v>
      </c>
      <c r="F16" s="1">
        <v>0</v>
      </c>
      <c r="G16" s="1">
        <v>0</v>
      </c>
      <c r="H16" s="1">
        <v>84</v>
      </c>
      <c r="I16" s="1">
        <v>4.0999999999999996</v>
      </c>
      <c r="J16" s="1">
        <v>25</v>
      </c>
      <c r="K16" s="2">
        <v>0.96</v>
      </c>
      <c r="M16" s="2">
        <v>0.95</v>
      </c>
      <c r="N16" s="2">
        <v>0.88</v>
      </c>
      <c r="P16" s="3" t="s">
        <v>1031</v>
      </c>
      <c r="Q16" s="1">
        <v>30</v>
      </c>
      <c r="R16" s="2">
        <v>0.64</v>
      </c>
      <c r="T16" s="2">
        <v>0.04</v>
      </c>
      <c r="V16" s="3" t="s">
        <v>40</v>
      </c>
      <c r="X16" s="2">
        <v>0.97</v>
      </c>
      <c r="Z16" s="1">
        <v>1</v>
      </c>
      <c r="AA16" s="3" t="s">
        <v>1004</v>
      </c>
      <c r="AC16" s="2">
        <v>0.91</v>
      </c>
      <c r="AE16" s="2">
        <v>0.36</v>
      </c>
      <c r="AG16" s="1">
        <v>13</v>
      </c>
      <c r="AH16" s="1">
        <v>49</v>
      </c>
      <c r="AI16" s="2">
        <v>0.39</v>
      </c>
    </row>
    <row r="17" spans="1:35" x14ac:dyDescent="0.25">
      <c r="A17" s="1">
        <v>16</v>
      </c>
      <c r="B17" s="1" t="s">
        <v>472</v>
      </c>
      <c r="D17" s="1" t="s">
        <v>26</v>
      </c>
      <c r="E17" s="1">
        <v>2</v>
      </c>
      <c r="F17" s="1">
        <v>0</v>
      </c>
      <c r="G17" s="1">
        <v>0</v>
      </c>
      <c r="H17" s="1">
        <v>83</v>
      </c>
      <c r="I17" s="1">
        <v>4</v>
      </c>
      <c r="J17" s="1">
        <v>11</v>
      </c>
      <c r="K17" s="2">
        <v>0.94</v>
      </c>
      <c r="M17" s="2">
        <v>0.85</v>
      </c>
      <c r="N17" s="2">
        <v>0.91</v>
      </c>
      <c r="P17" s="3" t="s">
        <v>1011</v>
      </c>
      <c r="Q17" s="1">
        <v>17</v>
      </c>
      <c r="R17" s="2">
        <v>0.64</v>
      </c>
      <c r="T17" s="2">
        <v>0.02</v>
      </c>
      <c r="V17" s="3" t="s">
        <v>1</v>
      </c>
      <c r="X17" s="2">
        <v>0.94</v>
      </c>
      <c r="Z17" s="1">
        <v>18</v>
      </c>
      <c r="AA17" s="3" t="s">
        <v>468</v>
      </c>
      <c r="AC17" s="2">
        <v>0.68</v>
      </c>
      <c r="AD17" s="1">
        <v>5</v>
      </c>
      <c r="AE17" s="2">
        <v>0.27</v>
      </c>
      <c r="AG17" s="1">
        <v>28</v>
      </c>
      <c r="AH17" s="1">
        <v>22</v>
      </c>
      <c r="AI17" s="2">
        <v>0.47</v>
      </c>
    </row>
    <row r="18" spans="1:35" x14ac:dyDescent="0.25">
      <c r="A18" s="1">
        <v>17</v>
      </c>
      <c r="B18" s="1" t="s">
        <v>474</v>
      </c>
      <c r="D18" s="1" t="s">
        <v>26</v>
      </c>
      <c r="E18" s="1">
        <v>2</v>
      </c>
      <c r="F18" s="1">
        <v>0</v>
      </c>
      <c r="G18" s="1">
        <v>0</v>
      </c>
      <c r="H18" s="1">
        <v>82</v>
      </c>
      <c r="I18" s="1">
        <v>3.7</v>
      </c>
      <c r="J18" s="1">
        <v>21</v>
      </c>
      <c r="K18" s="2">
        <v>0.93</v>
      </c>
      <c r="M18" s="2">
        <v>0.8</v>
      </c>
      <c r="N18" s="2">
        <v>0.88</v>
      </c>
      <c r="P18" s="3" t="s">
        <v>984</v>
      </c>
      <c r="Q18" s="1">
        <v>3</v>
      </c>
      <c r="R18" s="2">
        <v>0.75</v>
      </c>
      <c r="T18" s="4">
        <v>4.0000000000000001E-3</v>
      </c>
      <c r="V18" s="3" t="s">
        <v>1</v>
      </c>
      <c r="X18" s="2">
        <v>0.94</v>
      </c>
      <c r="Z18" s="1">
        <v>19</v>
      </c>
      <c r="AA18" s="3" t="s">
        <v>114</v>
      </c>
      <c r="AB18" s="1">
        <v>2</v>
      </c>
      <c r="AC18" s="2">
        <v>0.7</v>
      </c>
      <c r="AD18" s="1">
        <v>5</v>
      </c>
      <c r="AE18" s="2">
        <v>0.36</v>
      </c>
      <c r="AG18" s="1">
        <v>20</v>
      </c>
      <c r="AH18" s="1">
        <v>9</v>
      </c>
      <c r="AI18" s="2">
        <v>0.53</v>
      </c>
    </row>
    <row r="19" spans="1:35" x14ac:dyDescent="0.25">
      <c r="A19" s="1">
        <v>17</v>
      </c>
      <c r="B19" s="1" t="s">
        <v>469</v>
      </c>
      <c r="D19" s="1" t="s">
        <v>94</v>
      </c>
      <c r="E19" s="1">
        <v>2</v>
      </c>
      <c r="F19" s="1">
        <v>0</v>
      </c>
      <c r="G19" s="1">
        <v>0</v>
      </c>
      <c r="H19" s="1">
        <v>82</v>
      </c>
      <c r="I19" s="1">
        <v>3.8</v>
      </c>
      <c r="J19" s="1">
        <v>16</v>
      </c>
      <c r="K19" s="2">
        <v>0.95</v>
      </c>
      <c r="M19" s="2">
        <v>0.88</v>
      </c>
      <c r="N19" s="2">
        <v>0.87</v>
      </c>
      <c r="P19" s="3" t="s">
        <v>981</v>
      </c>
      <c r="Q19" s="1">
        <v>7</v>
      </c>
      <c r="R19" s="2">
        <v>0.65</v>
      </c>
      <c r="T19" s="4">
        <v>2E-3</v>
      </c>
      <c r="V19" s="3" t="s">
        <v>1</v>
      </c>
      <c r="X19" s="2">
        <v>1</v>
      </c>
      <c r="Z19" s="1">
        <v>11</v>
      </c>
      <c r="AA19" s="3" t="s">
        <v>897</v>
      </c>
      <c r="AC19" s="2">
        <v>0.76</v>
      </c>
      <c r="AE19" s="2">
        <v>0.28999999999999998</v>
      </c>
      <c r="AG19" s="1">
        <v>32</v>
      </c>
      <c r="AH19" s="1">
        <v>14</v>
      </c>
      <c r="AI19" s="2">
        <v>0.5</v>
      </c>
    </row>
    <row r="20" spans="1:35" x14ac:dyDescent="0.25">
      <c r="A20" s="1">
        <v>19</v>
      </c>
      <c r="B20" s="1" t="s">
        <v>463</v>
      </c>
      <c r="D20" s="1" t="s">
        <v>53</v>
      </c>
      <c r="E20" s="1">
        <v>2</v>
      </c>
      <c r="F20" s="1">
        <v>0</v>
      </c>
      <c r="G20" s="1">
        <v>0</v>
      </c>
      <c r="H20" s="1">
        <v>81</v>
      </c>
      <c r="I20" s="1">
        <v>4.3</v>
      </c>
      <c r="J20" s="1">
        <v>31</v>
      </c>
      <c r="K20" s="2">
        <v>0.91</v>
      </c>
      <c r="M20" s="2">
        <v>0.83</v>
      </c>
      <c r="N20" s="2">
        <v>0.86</v>
      </c>
      <c r="P20" s="3" t="s">
        <v>1006</v>
      </c>
      <c r="Q20" s="1">
        <v>24</v>
      </c>
      <c r="R20" s="2">
        <v>0.71</v>
      </c>
      <c r="T20" s="2">
        <v>0.04</v>
      </c>
      <c r="V20" s="3" t="s">
        <v>40</v>
      </c>
      <c r="X20" s="2">
        <v>0.97</v>
      </c>
      <c r="Z20" s="1">
        <v>41</v>
      </c>
      <c r="AA20" s="3" t="s">
        <v>1090</v>
      </c>
      <c r="AC20" s="2">
        <v>0.61</v>
      </c>
      <c r="AE20" s="2">
        <v>0.48</v>
      </c>
      <c r="AG20" s="1">
        <v>15</v>
      </c>
      <c r="AH20" s="1">
        <v>71</v>
      </c>
      <c r="AI20" s="2">
        <v>0.35</v>
      </c>
    </row>
    <row r="21" spans="1:35" x14ac:dyDescent="0.25">
      <c r="A21" s="1">
        <v>20</v>
      </c>
      <c r="B21" s="1" t="s">
        <v>476</v>
      </c>
      <c r="D21" s="1" t="s">
        <v>9</v>
      </c>
      <c r="E21" s="1">
        <v>2</v>
      </c>
      <c r="F21" s="1">
        <v>0</v>
      </c>
      <c r="G21" s="1">
        <v>0</v>
      </c>
      <c r="H21" s="1">
        <v>80</v>
      </c>
      <c r="I21" s="1">
        <v>4.2</v>
      </c>
      <c r="J21" s="1">
        <v>30</v>
      </c>
      <c r="K21" s="2">
        <v>0.93</v>
      </c>
      <c r="M21" s="2">
        <v>0.85</v>
      </c>
      <c r="N21" s="2">
        <v>0.86</v>
      </c>
      <c r="P21" s="3" t="s">
        <v>974</v>
      </c>
      <c r="Q21" s="1">
        <v>45</v>
      </c>
      <c r="R21" s="2">
        <v>0.71</v>
      </c>
      <c r="T21" s="2">
        <v>0.04</v>
      </c>
      <c r="V21" s="3" t="s">
        <v>119</v>
      </c>
      <c r="X21" s="2">
        <v>0.92</v>
      </c>
      <c r="Z21" s="1">
        <v>29</v>
      </c>
      <c r="AA21" s="3" t="s">
        <v>332</v>
      </c>
      <c r="AC21" s="2">
        <v>0.62</v>
      </c>
      <c r="AD21" s="1">
        <v>5</v>
      </c>
      <c r="AE21" s="2">
        <v>0.46</v>
      </c>
      <c r="AG21" s="1">
        <v>19</v>
      </c>
      <c r="AH21" s="1">
        <v>30</v>
      </c>
      <c r="AI21" s="2">
        <v>0.44</v>
      </c>
    </row>
    <row r="22" spans="1:35" x14ac:dyDescent="0.25">
      <c r="A22" s="1">
        <v>20</v>
      </c>
      <c r="B22" s="1" t="s">
        <v>471</v>
      </c>
      <c r="D22" s="1" t="s">
        <v>77</v>
      </c>
      <c r="E22" s="1">
        <v>2</v>
      </c>
      <c r="F22" s="1">
        <v>0</v>
      </c>
      <c r="G22" s="1">
        <v>0</v>
      </c>
      <c r="H22" s="1">
        <v>80</v>
      </c>
      <c r="I22" s="1">
        <v>4</v>
      </c>
      <c r="J22" s="1">
        <v>17</v>
      </c>
      <c r="K22" s="2">
        <v>0.93</v>
      </c>
      <c r="M22" s="2">
        <v>0.83</v>
      </c>
      <c r="N22" s="2">
        <v>0.89</v>
      </c>
      <c r="P22" s="3" t="s">
        <v>1011</v>
      </c>
      <c r="Q22" s="1">
        <v>77</v>
      </c>
      <c r="R22" s="2">
        <v>0.57999999999999996</v>
      </c>
      <c r="T22" s="2">
        <v>0.05</v>
      </c>
      <c r="V22" s="3" t="s">
        <v>1</v>
      </c>
      <c r="X22" s="2">
        <v>0.88</v>
      </c>
      <c r="Z22" s="1">
        <v>20</v>
      </c>
      <c r="AA22" s="3" t="s">
        <v>468</v>
      </c>
      <c r="AC22" s="2">
        <v>0.67</v>
      </c>
      <c r="AE22" s="2">
        <v>0.38</v>
      </c>
      <c r="AG22" s="1">
        <v>32</v>
      </c>
      <c r="AH22" s="1">
        <v>14</v>
      </c>
      <c r="AI22" s="2">
        <v>0.5</v>
      </c>
    </row>
    <row r="23" spans="1:35" x14ac:dyDescent="0.25">
      <c r="A23" s="1">
        <v>22</v>
      </c>
      <c r="B23" s="1" t="s">
        <v>481</v>
      </c>
      <c r="D23" s="1" t="s">
        <v>50</v>
      </c>
      <c r="E23" s="1">
        <v>2</v>
      </c>
      <c r="F23" s="1">
        <v>0</v>
      </c>
      <c r="G23" s="1">
        <v>0</v>
      </c>
      <c r="H23" s="1">
        <v>79</v>
      </c>
      <c r="I23" s="1">
        <v>4.2</v>
      </c>
      <c r="J23" s="1">
        <v>40</v>
      </c>
      <c r="K23" s="2">
        <v>0.91</v>
      </c>
      <c r="M23" s="2">
        <v>0.84</v>
      </c>
      <c r="N23" s="2">
        <v>0.83</v>
      </c>
      <c r="P23" s="3" t="s">
        <v>981</v>
      </c>
      <c r="Q23" s="1">
        <v>38</v>
      </c>
      <c r="R23" s="2">
        <v>0.68</v>
      </c>
      <c r="T23" s="2">
        <v>0.04</v>
      </c>
      <c r="V23" s="3" t="s">
        <v>40</v>
      </c>
      <c r="X23" s="2">
        <v>0.94</v>
      </c>
      <c r="Z23" s="1">
        <v>20</v>
      </c>
      <c r="AA23" s="3" t="s">
        <v>459</v>
      </c>
      <c r="AC23" s="2">
        <v>0.68</v>
      </c>
      <c r="AE23" s="2">
        <v>0.34</v>
      </c>
      <c r="AG23" s="1">
        <v>28</v>
      </c>
      <c r="AH23" s="1">
        <v>66</v>
      </c>
      <c r="AI23" s="2">
        <v>0.36</v>
      </c>
    </row>
    <row r="24" spans="1:35" x14ac:dyDescent="0.25">
      <c r="A24" s="1">
        <v>23</v>
      </c>
      <c r="B24" s="1" t="s">
        <v>478</v>
      </c>
      <c r="D24" s="1" t="s">
        <v>77</v>
      </c>
      <c r="E24" s="1">
        <v>2</v>
      </c>
      <c r="F24" s="1">
        <v>0</v>
      </c>
      <c r="G24" s="1">
        <v>0</v>
      </c>
      <c r="H24" s="1">
        <v>78</v>
      </c>
      <c r="I24" s="1">
        <v>4</v>
      </c>
      <c r="J24" s="1">
        <v>17</v>
      </c>
      <c r="K24" s="2">
        <v>0.94</v>
      </c>
      <c r="M24" s="2">
        <v>0.86</v>
      </c>
      <c r="N24" s="2">
        <v>0.89</v>
      </c>
      <c r="P24" s="3" t="s">
        <v>1006</v>
      </c>
      <c r="Q24" s="1">
        <v>71</v>
      </c>
      <c r="R24" s="2">
        <v>0.63</v>
      </c>
      <c r="T24" s="2">
        <v>0.05</v>
      </c>
      <c r="V24" s="3" t="s">
        <v>1</v>
      </c>
      <c r="X24" s="2">
        <v>0.96</v>
      </c>
      <c r="Z24" s="1">
        <v>27</v>
      </c>
      <c r="AA24" s="3" t="s">
        <v>1091</v>
      </c>
      <c r="AB24" s="1">
        <v>2</v>
      </c>
      <c r="AC24" s="2">
        <v>0.56999999999999995</v>
      </c>
      <c r="AD24" s="1">
        <v>5</v>
      </c>
      <c r="AE24" s="2">
        <v>0.28999999999999998</v>
      </c>
      <c r="AG24" s="1">
        <v>32</v>
      </c>
      <c r="AH24" s="1">
        <v>21</v>
      </c>
      <c r="AI24" s="2">
        <v>0.48</v>
      </c>
    </row>
    <row r="25" spans="1:35" x14ac:dyDescent="0.25">
      <c r="A25" s="1">
        <v>24</v>
      </c>
      <c r="B25" s="1" t="s">
        <v>486</v>
      </c>
      <c r="D25" s="1" t="s">
        <v>65</v>
      </c>
      <c r="E25" s="1">
        <v>2</v>
      </c>
      <c r="F25" s="1">
        <v>0</v>
      </c>
      <c r="G25" s="1">
        <v>0</v>
      </c>
      <c r="H25" s="1">
        <v>77</v>
      </c>
      <c r="I25" s="1">
        <v>4</v>
      </c>
      <c r="J25" s="1">
        <v>35</v>
      </c>
      <c r="K25" s="2">
        <v>0.93</v>
      </c>
      <c r="M25" s="2">
        <v>0.85</v>
      </c>
      <c r="N25" s="2">
        <v>0.85</v>
      </c>
      <c r="P25" s="3" t="s">
        <v>58</v>
      </c>
      <c r="Q25" s="1">
        <v>41</v>
      </c>
      <c r="R25" s="2">
        <v>0.69</v>
      </c>
      <c r="T25" s="2">
        <v>0.01</v>
      </c>
      <c r="V25" s="3" t="s">
        <v>5</v>
      </c>
      <c r="X25" s="2">
        <v>0.86</v>
      </c>
      <c r="Z25" s="1">
        <v>24</v>
      </c>
      <c r="AA25" s="3" t="s">
        <v>96</v>
      </c>
      <c r="AC25" s="2">
        <v>0.65</v>
      </c>
      <c r="AE25" s="2">
        <v>0.44</v>
      </c>
      <c r="AG25" s="1">
        <v>40</v>
      </c>
      <c r="AH25" s="1">
        <v>30</v>
      </c>
      <c r="AI25" s="2">
        <v>0.45</v>
      </c>
    </row>
    <row r="26" spans="1:35" x14ac:dyDescent="0.25">
      <c r="A26" s="1">
        <v>24</v>
      </c>
      <c r="B26" s="1" t="s">
        <v>480</v>
      </c>
      <c r="D26" s="1" t="s">
        <v>53</v>
      </c>
      <c r="E26" s="1">
        <v>2</v>
      </c>
      <c r="F26" s="1">
        <v>0</v>
      </c>
      <c r="G26" s="1">
        <v>0</v>
      </c>
      <c r="H26" s="1">
        <v>77</v>
      </c>
      <c r="I26" s="1">
        <v>4</v>
      </c>
      <c r="J26" s="1">
        <v>40</v>
      </c>
      <c r="K26" s="2">
        <v>0.93</v>
      </c>
      <c r="M26" s="2">
        <v>0.79</v>
      </c>
      <c r="N26" s="2">
        <v>0.8</v>
      </c>
      <c r="P26" s="3" t="s">
        <v>974</v>
      </c>
      <c r="Q26" s="1">
        <v>28</v>
      </c>
      <c r="R26" s="2">
        <v>0.69</v>
      </c>
      <c r="T26" s="2">
        <v>0.04</v>
      </c>
      <c r="V26" s="3" t="s">
        <v>1</v>
      </c>
      <c r="X26" s="2">
        <v>0.95</v>
      </c>
      <c r="Z26" s="1">
        <v>43</v>
      </c>
      <c r="AA26" s="3" t="s">
        <v>62</v>
      </c>
      <c r="AB26" s="1">
        <v>2</v>
      </c>
      <c r="AC26" s="2">
        <v>0.51</v>
      </c>
      <c r="AD26" s="1">
        <v>5</v>
      </c>
      <c r="AE26" s="2">
        <v>0.52</v>
      </c>
      <c r="AG26" s="1">
        <v>25</v>
      </c>
      <c r="AH26" s="1">
        <v>30</v>
      </c>
      <c r="AI26" s="2">
        <v>0.45</v>
      </c>
    </row>
    <row r="27" spans="1:35" x14ac:dyDescent="0.25">
      <c r="A27" s="1">
        <v>26</v>
      </c>
      <c r="B27" s="1" t="s">
        <v>487</v>
      </c>
      <c r="D27" s="1" t="s">
        <v>26</v>
      </c>
      <c r="E27" s="1">
        <v>2</v>
      </c>
      <c r="F27" s="1">
        <v>0</v>
      </c>
      <c r="G27" s="1">
        <v>0</v>
      </c>
      <c r="H27" s="1">
        <v>76</v>
      </c>
      <c r="I27" s="1">
        <v>3.9</v>
      </c>
      <c r="J27" s="1">
        <v>17</v>
      </c>
      <c r="K27" s="2">
        <v>0.94</v>
      </c>
      <c r="M27" s="2">
        <v>0.83</v>
      </c>
      <c r="N27" s="2">
        <v>0.89</v>
      </c>
      <c r="P27" s="3" t="s">
        <v>1011</v>
      </c>
      <c r="Q27" s="1">
        <v>106</v>
      </c>
      <c r="R27" s="2">
        <v>0.67</v>
      </c>
      <c r="T27" s="2">
        <v>0.08</v>
      </c>
      <c r="V27" s="3" t="s">
        <v>1</v>
      </c>
      <c r="X27" s="2">
        <v>0.82</v>
      </c>
      <c r="Z27" s="1">
        <v>9</v>
      </c>
      <c r="AA27" s="3" t="s">
        <v>894</v>
      </c>
      <c r="AC27" s="2">
        <v>0.83</v>
      </c>
      <c r="AE27" s="2">
        <v>0.27</v>
      </c>
      <c r="AG27" s="1">
        <v>41</v>
      </c>
      <c r="AH27" s="1">
        <v>69</v>
      </c>
      <c r="AI27" s="2">
        <v>0.36</v>
      </c>
    </row>
    <row r="28" spans="1:35" x14ac:dyDescent="0.25">
      <c r="A28" s="1">
        <v>26</v>
      </c>
      <c r="B28" s="1" t="s">
        <v>489</v>
      </c>
      <c r="E28" s="1">
        <v>2</v>
      </c>
      <c r="F28" s="1">
        <v>0</v>
      </c>
      <c r="G28" s="1">
        <v>0</v>
      </c>
      <c r="H28" s="1">
        <v>76</v>
      </c>
      <c r="I28" s="1">
        <v>3.7</v>
      </c>
      <c r="J28" s="1">
        <v>39</v>
      </c>
      <c r="K28" s="2">
        <v>0.91</v>
      </c>
      <c r="M28" s="2">
        <v>0.8</v>
      </c>
      <c r="N28" s="2">
        <v>0.83</v>
      </c>
      <c r="P28" s="3" t="s">
        <v>1006</v>
      </c>
      <c r="Q28" s="1">
        <v>13</v>
      </c>
      <c r="R28" s="2">
        <v>0.67</v>
      </c>
      <c r="T28" s="2">
        <v>0</v>
      </c>
      <c r="V28" s="3" t="s">
        <v>40</v>
      </c>
      <c r="X28" s="2">
        <v>0.95</v>
      </c>
      <c r="Z28" s="1">
        <v>25</v>
      </c>
      <c r="AA28" s="3" t="s">
        <v>36</v>
      </c>
      <c r="AC28" s="2">
        <v>0.66</v>
      </c>
      <c r="AE28" s="2">
        <v>0.38</v>
      </c>
      <c r="AG28" s="1">
        <v>23</v>
      </c>
      <c r="AH28" s="1">
        <v>76</v>
      </c>
      <c r="AI28" s="2">
        <v>0.34</v>
      </c>
    </row>
    <row r="29" spans="1:35" x14ac:dyDescent="0.25">
      <c r="A29" s="1">
        <v>26</v>
      </c>
      <c r="B29" s="1" t="s">
        <v>495</v>
      </c>
      <c r="D29" s="1" t="s">
        <v>18</v>
      </c>
      <c r="E29" s="1">
        <v>2</v>
      </c>
      <c r="F29" s="1">
        <v>0</v>
      </c>
      <c r="G29" s="1">
        <v>0</v>
      </c>
      <c r="H29" s="1">
        <v>76</v>
      </c>
      <c r="I29" s="1">
        <v>3.6</v>
      </c>
      <c r="J29" s="1">
        <v>47</v>
      </c>
      <c r="K29" s="2">
        <v>0.91</v>
      </c>
      <c r="M29" s="2">
        <v>0.82</v>
      </c>
      <c r="N29" s="2">
        <v>0.84</v>
      </c>
      <c r="P29" s="3" t="s">
        <v>992</v>
      </c>
      <c r="Q29" s="1">
        <v>58</v>
      </c>
      <c r="R29" s="2">
        <v>0.67</v>
      </c>
      <c r="T29" s="2">
        <v>0.02</v>
      </c>
      <c r="V29" s="3" t="s">
        <v>5</v>
      </c>
      <c r="X29" s="2">
        <v>0.85</v>
      </c>
      <c r="Z29" s="1">
        <v>22</v>
      </c>
      <c r="AA29" s="3" t="s">
        <v>1092</v>
      </c>
      <c r="AC29" s="2">
        <v>0.69</v>
      </c>
      <c r="AD29" s="1">
        <v>5</v>
      </c>
      <c r="AE29" s="2">
        <v>0.46</v>
      </c>
      <c r="AG29" s="1">
        <v>10</v>
      </c>
      <c r="AH29" s="1">
        <v>5</v>
      </c>
      <c r="AI29" s="2">
        <v>0.56000000000000005</v>
      </c>
    </row>
    <row r="30" spans="1:35" x14ac:dyDescent="0.25">
      <c r="A30" s="1">
        <v>29</v>
      </c>
      <c r="B30" s="1" t="s">
        <v>488</v>
      </c>
      <c r="D30" s="1" t="s">
        <v>9</v>
      </c>
      <c r="E30" s="1">
        <v>2</v>
      </c>
      <c r="F30" s="1">
        <v>0</v>
      </c>
      <c r="G30" s="1">
        <v>0</v>
      </c>
      <c r="H30" s="1">
        <v>75</v>
      </c>
      <c r="I30" s="1">
        <v>3.8</v>
      </c>
      <c r="J30" s="1">
        <v>11</v>
      </c>
      <c r="K30" s="2">
        <v>0.95</v>
      </c>
      <c r="M30" s="2">
        <v>0.8</v>
      </c>
      <c r="N30" s="2">
        <v>0.9</v>
      </c>
      <c r="P30" s="3" t="s">
        <v>982</v>
      </c>
      <c r="Q30" s="1">
        <v>83</v>
      </c>
      <c r="R30" s="2">
        <v>0.55000000000000004</v>
      </c>
      <c r="T30" s="2">
        <v>0.02</v>
      </c>
      <c r="V30" s="3" t="s">
        <v>14</v>
      </c>
      <c r="X30" s="2">
        <v>0.97</v>
      </c>
      <c r="Z30" s="1">
        <v>22</v>
      </c>
      <c r="AA30" s="3" t="s">
        <v>1093</v>
      </c>
      <c r="AC30" s="2">
        <v>0.68</v>
      </c>
      <c r="AD30" s="1">
        <v>5</v>
      </c>
      <c r="AE30" s="2">
        <v>0.34</v>
      </c>
      <c r="AG30" s="1">
        <v>48</v>
      </c>
      <c r="AH30" s="1">
        <v>81</v>
      </c>
      <c r="AI30" s="2">
        <v>0.33</v>
      </c>
    </row>
    <row r="31" spans="1:35" x14ac:dyDescent="0.25">
      <c r="A31" s="1">
        <v>30</v>
      </c>
      <c r="B31" s="1" t="s">
        <v>494</v>
      </c>
      <c r="D31" s="1" t="s">
        <v>9</v>
      </c>
      <c r="E31" s="1">
        <v>2</v>
      </c>
      <c r="F31" s="1">
        <v>0</v>
      </c>
      <c r="G31" s="1">
        <v>0</v>
      </c>
      <c r="H31" s="1">
        <v>74</v>
      </c>
      <c r="I31" s="1">
        <v>3.4</v>
      </c>
      <c r="J31" s="1">
        <v>20</v>
      </c>
      <c r="K31" s="2">
        <v>0.94</v>
      </c>
      <c r="M31" s="2">
        <v>0.8</v>
      </c>
      <c r="N31" s="2">
        <v>0.9</v>
      </c>
      <c r="P31" s="3" t="s">
        <v>982</v>
      </c>
      <c r="Q31" s="1">
        <v>28</v>
      </c>
      <c r="R31" s="2">
        <v>0.61</v>
      </c>
      <c r="T31" s="2">
        <v>0.02</v>
      </c>
      <c r="V31" s="3" t="s">
        <v>5</v>
      </c>
      <c r="X31" s="2">
        <v>0.93</v>
      </c>
      <c r="Z31" s="1">
        <v>29</v>
      </c>
      <c r="AA31" s="3" t="s">
        <v>505</v>
      </c>
      <c r="AC31" s="2">
        <v>0.62</v>
      </c>
      <c r="AE31" s="2">
        <v>0.37</v>
      </c>
      <c r="AG31" s="1">
        <v>28</v>
      </c>
      <c r="AH31" s="1">
        <v>71</v>
      </c>
      <c r="AI31" s="2">
        <v>0.35</v>
      </c>
    </row>
    <row r="32" spans="1:35" x14ac:dyDescent="0.25">
      <c r="A32" s="1">
        <v>30</v>
      </c>
      <c r="B32" s="1" t="s">
        <v>482</v>
      </c>
      <c r="D32" s="1" t="s">
        <v>70</v>
      </c>
      <c r="E32" s="1">
        <v>2</v>
      </c>
      <c r="F32" s="1">
        <v>0</v>
      </c>
      <c r="G32" s="1">
        <v>0</v>
      </c>
      <c r="H32" s="1">
        <v>74</v>
      </c>
      <c r="I32" s="1">
        <v>3.7</v>
      </c>
      <c r="J32" s="1">
        <v>25</v>
      </c>
      <c r="K32" s="2">
        <v>0.92</v>
      </c>
      <c r="M32" s="2">
        <v>0.82</v>
      </c>
      <c r="N32" s="2">
        <v>0.85</v>
      </c>
      <c r="P32" s="3" t="s">
        <v>1006</v>
      </c>
      <c r="Q32" s="1">
        <v>65</v>
      </c>
      <c r="R32" s="2">
        <v>0.63</v>
      </c>
      <c r="T32" s="2">
        <v>0.04</v>
      </c>
      <c r="V32" s="3" t="s">
        <v>1</v>
      </c>
      <c r="X32" s="2">
        <v>0.88</v>
      </c>
      <c r="Z32" s="1">
        <v>54</v>
      </c>
      <c r="AA32" s="3" t="s">
        <v>36</v>
      </c>
      <c r="AC32" s="2">
        <v>0.53</v>
      </c>
      <c r="AD32" s="1">
        <v>5</v>
      </c>
      <c r="AE32" s="2">
        <v>0.39</v>
      </c>
      <c r="AG32" s="1">
        <v>18</v>
      </c>
      <c r="AH32" s="1">
        <v>28</v>
      </c>
      <c r="AI32" s="2">
        <v>0.46</v>
      </c>
    </row>
    <row r="33" spans="1:35" x14ac:dyDescent="0.25">
      <c r="A33" s="1">
        <v>32</v>
      </c>
      <c r="B33" s="1" t="s">
        <v>484</v>
      </c>
      <c r="D33" s="1" t="s">
        <v>53</v>
      </c>
      <c r="E33" s="1">
        <v>2</v>
      </c>
      <c r="F33" s="1">
        <v>0</v>
      </c>
      <c r="G33" s="1">
        <v>0</v>
      </c>
      <c r="H33" s="1">
        <v>73</v>
      </c>
      <c r="I33" s="1">
        <v>3.6</v>
      </c>
      <c r="J33" s="1">
        <v>4</v>
      </c>
      <c r="K33" s="2">
        <v>0.96</v>
      </c>
      <c r="M33" s="2">
        <v>0.81</v>
      </c>
      <c r="N33" s="2">
        <v>0.91</v>
      </c>
      <c r="P33" s="3" t="s">
        <v>982</v>
      </c>
      <c r="Q33" s="1">
        <v>112</v>
      </c>
      <c r="R33" s="2">
        <v>0.51</v>
      </c>
      <c r="T33" s="2">
        <v>0.02</v>
      </c>
      <c r="V33" s="3" t="s">
        <v>5</v>
      </c>
      <c r="X33" s="2">
        <v>0.93</v>
      </c>
      <c r="Z33" s="1">
        <v>35</v>
      </c>
      <c r="AA33" s="3" t="s">
        <v>1094</v>
      </c>
      <c r="AB33" s="1">
        <v>2</v>
      </c>
      <c r="AC33" s="2">
        <v>0.66</v>
      </c>
      <c r="AD33" s="1">
        <v>5</v>
      </c>
      <c r="AE33" s="2">
        <v>0.48</v>
      </c>
      <c r="AG33" s="1">
        <v>45</v>
      </c>
      <c r="AH33" s="1">
        <v>22</v>
      </c>
      <c r="AI33" s="2">
        <v>0.47</v>
      </c>
    </row>
    <row r="34" spans="1:35" x14ac:dyDescent="0.25">
      <c r="A34" s="1">
        <v>32</v>
      </c>
      <c r="B34" s="1" t="s">
        <v>492</v>
      </c>
      <c r="D34" s="1" t="s">
        <v>50</v>
      </c>
      <c r="E34" s="1">
        <v>2</v>
      </c>
      <c r="F34" s="1">
        <v>0</v>
      </c>
      <c r="G34" s="1">
        <v>0</v>
      </c>
      <c r="H34" s="1">
        <v>73</v>
      </c>
      <c r="I34" s="1">
        <v>3.7</v>
      </c>
      <c r="J34" s="1">
        <v>31</v>
      </c>
      <c r="K34" s="2">
        <v>0.92</v>
      </c>
      <c r="M34" s="2">
        <v>0.81</v>
      </c>
      <c r="N34" s="2">
        <v>0.83</v>
      </c>
      <c r="P34" s="3" t="s">
        <v>992</v>
      </c>
      <c r="Q34" s="1">
        <v>45</v>
      </c>
      <c r="R34" s="2">
        <v>0.69</v>
      </c>
      <c r="T34" s="2">
        <v>0.01</v>
      </c>
      <c r="V34" s="3" t="s">
        <v>1</v>
      </c>
      <c r="X34" s="2">
        <v>0.93</v>
      </c>
      <c r="Z34" s="1">
        <v>29</v>
      </c>
      <c r="AA34" s="3" t="s">
        <v>101</v>
      </c>
      <c r="AC34" s="2">
        <v>0.59</v>
      </c>
      <c r="AD34" s="1">
        <v>5</v>
      </c>
      <c r="AE34" s="2">
        <v>0.36</v>
      </c>
      <c r="AG34" s="1">
        <v>55</v>
      </c>
      <c r="AH34" s="1">
        <v>30</v>
      </c>
      <c r="AI34" s="2">
        <v>0.44</v>
      </c>
    </row>
    <row r="35" spans="1:35" x14ac:dyDescent="0.25">
      <c r="A35" s="1">
        <v>34</v>
      </c>
      <c r="B35" s="1" t="s">
        <v>906</v>
      </c>
      <c r="D35" s="1" t="s">
        <v>15</v>
      </c>
      <c r="E35" s="1">
        <v>2</v>
      </c>
      <c r="F35" s="1">
        <v>0</v>
      </c>
      <c r="G35" s="1">
        <v>0</v>
      </c>
      <c r="H35" s="1">
        <v>72</v>
      </c>
      <c r="I35" s="1">
        <v>3.6</v>
      </c>
      <c r="J35" s="1">
        <v>49</v>
      </c>
      <c r="K35" s="2">
        <v>0.86</v>
      </c>
      <c r="M35" s="2">
        <v>0.79</v>
      </c>
      <c r="N35" s="2">
        <v>0.82</v>
      </c>
      <c r="P35" s="3" t="s">
        <v>1006</v>
      </c>
      <c r="Q35" s="1">
        <v>5</v>
      </c>
      <c r="R35" s="2">
        <v>0.72</v>
      </c>
      <c r="T35" s="2">
        <v>0</v>
      </c>
      <c r="V35" s="3" t="s">
        <v>1</v>
      </c>
      <c r="X35" s="2">
        <v>0.9</v>
      </c>
      <c r="Z35" s="1">
        <v>70</v>
      </c>
      <c r="AA35" s="3" t="s">
        <v>1095</v>
      </c>
      <c r="AC35" s="2">
        <v>0.42</v>
      </c>
      <c r="AD35" s="1">
        <v>5</v>
      </c>
      <c r="AE35" s="2">
        <v>0.67</v>
      </c>
      <c r="AG35" s="1">
        <v>36</v>
      </c>
      <c r="AH35" s="1">
        <v>36</v>
      </c>
      <c r="AI35" s="2">
        <v>0.44</v>
      </c>
    </row>
    <row r="36" spans="1:35" x14ac:dyDescent="0.25">
      <c r="A36" s="1">
        <v>34</v>
      </c>
      <c r="B36" s="1" t="s">
        <v>1009</v>
      </c>
      <c r="D36" s="1" t="s">
        <v>94</v>
      </c>
      <c r="E36" s="1">
        <v>2</v>
      </c>
      <c r="F36" s="1">
        <v>0</v>
      </c>
      <c r="G36" s="1">
        <v>0</v>
      </c>
      <c r="H36" s="1">
        <v>72</v>
      </c>
      <c r="I36" s="1">
        <v>3.5</v>
      </c>
      <c r="J36" s="1">
        <v>31</v>
      </c>
      <c r="K36" s="2">
        <v>0.93</v>
      </c>
      <c r="M36" s="2">
        <v>0.82</v>
      </c>
      <c r="N36" s="2">
        <v>0.84</v>
      </c>
      <c r="P36" s="3" t="s">
        <v>992</v>
      </c>
      <c r="Q36" s="1">
        <v>20</v>
      </c>
      <c r="R36" s="2">
        <v>0.64</v>
      </c>
      <c r="T36" s="2">
        <v>0.01</v>
      </c>
      <c r="V36" s="3" t="s">
        <v>1</v>
      </c>
      <c r="X36" s="2">
        <v>0.93</v>
      </c>
      <c r="Z36" s="1">
        <v>33</v>
      </c>
      <c r="AA36" s="3" t="s">
        <v>1096</v>
      </c>
      <c r="AC36" s="2">
        <v>0.57999999999999996</v>
      </c>
      <c r="AD36" s="1">
        <v>5</v>
      </c>
      <c r="AE36" s="2">
        <v>0.47</v>
      </c>
      <c r="AG36" s="1">
        <v>37</v>
      </c>
      <c r="AH36" s="1">
        <v>121</v>
      </c>
      <c r="AI36" s="2">
        <v>0.28000000000000003</v>
      </c>
    </row>
    <row r="37" spans="1:35" x14ac:dyDescent="0.25">
      <c r="A37" s="1">
        <v>36</v>
      </c>
      <c r="B37" s="1" t="s">
        <v>497</v>
      </c>
      <c r="D37" s="1" t="s">
        <v>26</v>
      </c>
      <c r="E37" s="1">
        <v>2</v>
      </c>
      <c r="F37" s="1">
        <v>0</v>
      </c>
      <c r="G37" s="1">
        <v>0</v>
      </c>
      <c r="H37" s="1">
        <v>71</v>
      </c>
      <c r="I37" s="1">
        <v>3.4</v>
      </c>
      <c r="J37" s="1">
        <v>86</v>
      </c>
      <c r="K37" s="2">
        <v>0.88</v>
      </c>
      <c r="M37" s="2">
        <v>0.82</v>
      </c>
      <c r="N37" s="2">
        <v>0.72</v>
      </c>
      <c r="P37" s="3" t="s">
        <v>986</v>
      </c>
      <c r="Q37" s="1">
        <v>10</v>
      </c>
      <c r="R37" s="2">
        <v>0.75</v>
      </c>
      <c r="T37" s="2">
        <v>0</v>
      </c>
      <c r="V37" s="3" t="s">
        <v>40</v>
      </c>
      <c r="X37" s="2">
        <v>0.8</v>
      </c>
      <c r="Z37" s="1">
        <v>25</v>
      </c>
      <c r="AA37" s="3" t="s">
        <v>246</v>
      </c>
      <c r="AB37" s="1">
        <v>2</v>
      </c>
      <c r="AC37" s="2">
        <v>0.63</v>
      </c>
      <c r="AD37" s="1">
        <v>5</v>
      </c>
      <c r="AE37" s="2">
        <v>0.32</v>
      </c>
      <c r="AG37" s="1">
        <v>13</v>
      </c>
      <c r="AH37" s="1">
        <v>39</v>
      </c>
      <c r="AI37" s="2">
        <v>0.42</v>
      </c>
    </row>
    <row r="38" spans="1:35" x14ac:dyDescent="0.25">
      <c r="A38" s="1">
        <v>36</v>
      </c>
      <c r="B38" s="1" t="s">
        <v>513</v>
      </c>
      <c r="D38" s="1" t="s">
        <v>18</v>
      </c>
      <c r="E38" s="1">
        <v>2</v>
      </c>
      <c r="F38" s="1">
        <v>0</v>
      </c>
      <c r="G38" s="1">
        <v>0</v>
      </c>
      <c r="H38" s="1">
        <v>71</v>
      </c>
      <c r="I38" s="1">
        <v>3.7</v>
      </c>
      <c r="J38" s="1">
        <v>46</v>
      </c>
      <c r="K38" s="2">
        <v>0.92</v>
      </c>
      <c r="M38" s="2">
        <v>0.78</v>
      </c>
      <c r="N38" s="2">
        <v>0.84</v>
      </c>
      <c r="P38" s="3" t="s">
        <v>1011</v>
      </c>
      <c r="Q38" s="1">
        <v>71</v>
      </c>
      <c r="R38" s="2">
        <v>0.64</v>
      </c>
      <c r="T38" s="2">
        <v>0.01</v>
      </c>
      <c r="V38" s="3" t="s">
        <v>1</v>
      </c>
      <c r="X38" s="2">
        <v>0.86</v>
      </c>
      <c r="Z38" s="1">
        <v>37</v>
      </c>
      <c r="AA38" s="3" t="s">
        <v>477</v>
      </c>
      <c r="AC38" s="2">
        <v>0.6</v>
      </c>
      <c r="AD38" s="1">
        <v>4</v>
      </c>
      <c r="AE38" s="2">
        <v>0.41</v>
      </c>
      <c r="AG38" s="1">
        <v>48</v>
      </c>
      <c r="AH38" s="1">
        <v>29</v>
      </c>
      <c r="AI38" s="2">
        <v>0.45</v>
      </c>
    </row>
    <row r="39" spans="1:35" x14ac:dyDescent="0.25">
      <c r="A39" s="1">
        <v>36</v>
      </c>
      <c r="B39" s="1" t="s">
        <v>503</v>
      </c>
      <c r="D39" s="1" t="s">
        <v>37</v>
      </c>
      <c r="E39" s="1">
        <v>2</v>
      </c>
      <c r="F39" s="1">
        <v>0</v>
      </c>
      <c r="G39" s="1">
        <v>0</v>
      </c>
      <c r="H39" s="1">
        <v>71</v>
      </c>
      <c r="I39" s="1">
        <v>3.3</v>
      </c>
      <c r="J39" s="1">
        <v>21</v>
      </c>
      <c r="K39" s="2">
        <v>0.94</v>
      </c>
      <c r="M39" s="2">
        <v>0.84</v>
      </c>
      <c r="N39" s="2">
        <v>0.86</v>
      </c>
      <c r="P39" s="3" t="s">
        <v>992</v>
      </c>
      <c r="Q39" s="1">
        <v>24</v>
      </c>
      <c r="R39" s="2">
        <v>0.7</v>
      </c>
      <c r="T39" s="2">
        <v>0.01</v>
      </c>
      <c r="V39" s="3" t="s">
        <v>1</v>
      </c>
      <c r="X39" s="2">
        <v>0.83</v>
      </c>
      <c r="Z39" s="1">
        <v>29</v>
      </c>
      <c r="AA39" s="3" t="s">
        <v>782</v>
      </c>
      <c r="AC39" s="2">
        <v>0.6</v>
      </c>
      <c r="AE39" s="2">
        <v>0.49</v>
      </c>
      <c r="AG39" s="1">
        <v>66</v>
      </c>
      <c r="AH39" s="1">
        <v>26</v>
      </c>
      <c r="AI39" s="2">
        <v>0.46</v>
      </c>
    </row>
    <row r="40" spans="1:35" x14ac:dyDescent="0.25">
      <c r="A40" s="1">
        <v>39</v>
      </c>
      <c r="B40" s="1" t="s">
        <v>490</v>
      </c>
      <c r="E40" s="1">
        <v>2</v>
      </c>
      <c r="F40" s="1">
        <v>0</v>
      </c>
      <c r="G40" s="1">
        <v>0</v>
      </c>
      <c r="H40" s="1">
        <v>70</v>
      </c>
      <c r="I40" s="1">
        <v>3.5</v>
      </c>
      <c r="J40" s="1">
        <v>25</v>
      </c>
      <c r="K40" s="2">
        <v>0.91</v>
      </c>
      <c r="M40" s="2">
        <v>0.83</v>
      </c>
      <c r="N40" s="2">
        <v>0.87</v>
      </c>
      <c r="P40" s="3" t="s">
        <v>996</v>
      </c>
      <c r="Q40" s="1">
        <v>85</v>
      </c>
      <c r="R40" s="2">
        <v>0.65</v>
      </c>
      <c r="T40" s="2">
        <v>0.02</v>
      </c>
      <c r="V40" s="3" t="s">
        <v>1</v>
      </c>
      <c r="X40" s="2">
        <v>0.86</v>
      </c>
      <c r="Z40" s="1">
        <v>35</v>
      </c>
      <c r="AA40" s="3" t="s">
        <v>81</v>
      </c>
      <c r="AB40" s="1">
        <v>2</v>
      </c>
      <c r="AC40" s="2">
        <v>0.54</v>
      </c>
      <c r="AD40" s="1">
        <v>5</v>
      </c>
      <c r="AE40" s="2">
        <v>0.35</v>
      </c>
      <c r="AG40" s="1">
        <v>37</v>
      </c>
      <c r="AH40" s="1">
        <v>46</v>
      </c>
      <c r="AI40" s="2">
        <v>0.41</v>
      </c>
    </row>
    <row r="41" spans="1:35" x14ac:dyDescent="0.25">
      <c r="A41" s="1">
        <v>39</v>
      </c>
      <c r="B41" s="1" t="s">
        <v>500</v>
      </c>
      <c r="D41" s="1" t="s">
        <v>26</v>
      </c>
      <c r="E41" s="1">
        <v>2</v>
      </c>
      <c r="F41" s="1">
        <v>0</v>
      </c>
      <c r="G41" s="1">
        <v>0</v>
      </c>
      <c r="H41" s="1">
        <v>70</v>
      </c>
      <c r="I41" s="1">
        <v>3.3</v>
      </c>
      <c r="J41" s="1">
        <v>25</v>
      </c>
      <c r="K41" s="2">
        <v>0.93</v>
      </c>
      <c r="M41" s="2">
        <v>0.78</v>
      </c>
      <c r="N41" s="2">
        <v>0.84</v>
      </c>
      <c r="P41" s="3" t="s">
        <v>1011</v>
      </c>
      <c r="Q41" s="1">
        <v>30</v>
      </c>
      <c r="R41" s="2">
        <v>0.69</v>
      </c>
      <c r="T41" s="2">
        <v>0.02</v>
      </c>
      <c r="V41" s="3" t="s">
        <v>5</v>
      </c>
      <c r="X41" s="2">
        <v>0.95</v>
      </c>
      <c r="Z41" s="1">
        <v>37</v>
      </c>
      <c r="AA41" s="3" t="s">
        <v>20</v>
      </c>
      <c r="AC41" s="2">
        <v>0.62</v>
      </c>
      <c r="AD41" s="1">
        <v>5</v>
      </c>
      <c r="AE41" s="2">
        <v>0.47</v>
      </c>
      <c r="AG41" s="1">
        <v>45</v>
      </c>
      <c r="AH41" s="1">
        <v>58</v>
      </c>
      <c r="AI41" s="2">
        <v>0.37</v>
      </c>
    </row>
    <row r="42" spans="1:35" x14ac:dyDescent="0.25">
      <c r="A42" s="1">
        <v>41</v>
      </c>
      <c r="B42" s="1" t="s">
        <v>510</v>
      </c>
      <c r="D42" s="1" t="s">
        <v>9</v>
      </c>
      <c r="E42" s="1">
        <v>2</v>
      </c>
      <c r="F42" s="1">
        <v>0</v>
      </c>
      <c r="G42" s="1">
        <v>0</v>
      </c>
      <c r="H42" s="1">
        <v>69</v>
      </c>
      <c r="I42" s="1">
        <v>3.4</v>
      </c>
      <c r="J42" s="1">
        <v>40</v>
      </c>
      <c r="K42" s="2">
        <v>0.9</v>
      </c>
      <c r="M42" s="2">
        <v>0.75</v>
      </c>
      <c r="N42" s="2">
        <v>0.84</v>
      </c>
      <c r="P42" s="3" t="s">
        <v>1016</v>
      </c>
      <c r="Q42" s="1">
        <v>50</v>
      </c>
      <c r="R42" s="2">
        <v>0.68</v>
      </c>
      <c r="T42" s="4">
        <v>4.0000000000000001E-3</v>
      </c>
      <c r="V42" s="3" t="s">
        <v>14</v>
      </c>
      <c r="X42" s="2">
        <v>0.94</v>
      </c>
      <c r="Z42" s="1">
        <v>45</v>
      </c>
      <c r="AA42" s="3" t="s">
        <v>49</v>
      </c>
      <c r="AB42" s="1">
        <v>2</v>
      </c>
      <c r="AC42" s="2">
        <v>0.52</v>
      </c>
      <c r="AD42" s="1">
        <v>5</v>
      </c>
      <c r="AE42" s="2">
        <v>0.49</v>
      </c>
      <c r="AG42" s="1">
        <v>48</v>
      </c>
      <c r="AH42" s="1">
        <v>39</v>
      </c>
      <c r="AI42" s="2">
        <v>0.42</v>
      </c>
    </row>
    <row r="43" spans="1:35" x14ac:dyDescent="0.25">
      <c r="A43" s="1">
        <v>41</v>
      </c>
      <c r="B43" s="1" t="s">
        <v>499</v>
      </c>
      <c r="D43" s="1" t="s">
        <v>9</v>
      </c>
      <c r="E43" s="1">
        <v>2</v>
      </c>
      <c r="F43" s="1">
        <v>0</v>
      </c>
      <c r="G43" s="1">
        <v>0</v>
      </c>
      <c r="H43" s="1">
        <v>69</v>
      </c>
      <c r="I43" s="1">
        <v>3.5</v>
      </c>
      <c r="J43" s="1">
        <v>35</v>
      </c>
      <c r="K43" s="2">
        <v>0.91</v>
      </c>
      <c r="M43" s="2">
        <v>0.84</v>
      </c>
      <c r="N43" s="2">
        <v>0.82</v>
      </c>
      <c r="P43" s="3" t="s">
        <v>977</v>
      </c>
      <c r="Q43" s="1">
        <v>55</v>
      </c>
      <c r="R43" s="2">
        <v>0.5</v>
      </c>
      <c r="T43" s="4">
        <v>2E-3</v>
      </c>
      <c r="V43" s="3" t="s">
        <v>1</v>
      </c>
      <c r="X43" s="2">
        <v>0.92</v>
      </c>
      <c r="Z43" s="1">
        <v>47</v>
      </c>
      <c r="AA43" s="3" t="s">
        <v>505</v>
      </c>
      <c r="AB43" s="1">
        <v>2</v>
      </c>
      <c r="AC43" s="2">
        <v>0.54</v>
      </c>
      <c r="AD43" s="1">
        <v>4</v>
      </c>
      <c r="AE43" s="2">
        <v>0.45</v>
      </c>
      <c r="AG43" s="1">
        <v>35</v>
      </c>
      <c r="AH43" s="1">
        <v>49</v>
      </c>
      <c r="AI43" s="2">
        <v>0.39</v>
      </c>
    </row>
    <row r="44" spans="1:35" x14ac:dyDescent="0.25">
      <c r="A44" s="1">
        <v>41</v>
      </c>
      <c r="B44" s="1" t="s">
        <v>504</v>
      </c>
      <c r="D44" s="1" t="s">
        <v>21</v>
      </c>
      <c r="E44" s="1">
        <v>2</v>
      </c>
      <c r="F44" s="1">
        <v>0</v>
      </c>
      <c r="G44" s="1">
        <v>0</v>
      </c>
      <c r="H44" s="1">
        <v>69</v>
      </c>
      <c r="I44" s="1">
        <v>3.4</v>
      </c>
      <c r="J44" s="1">
        <v>31</v>
      </c>
      <c r="K44" s="2">
        <v>0.92</v>
      </c>
      <c r="M44" s="2">
        <v>0.81</v>
      </c>
      <c r="N44" s="2">
        <v>0.84</v>
      </c>
      <c r="P44" s="3" t="s">
        <v>1006</v>
      </c>
      <c r="Q44" s="1">
        <v>55</v>
      </c>
      <c r="R44" s="2">
        <v>0.53</v>
      </c>
      <c r="T44" s="4">
        <v>2E-3</v>
      </c>
      <c r="V44" s="3" t="s">
        <v>14</v>
      </c>
      <c r="X44" s="2">
        <v>0.93</v>
      </c>
      <c r="Z44" s="1">
        <v>33</v>
      </c>
      <c r="AA44" s="3" t="s">
        <v>1097</v>
      </c>
      <c r="AC44" s="2">
        <v>0.64</v>
      </c>
      <c r="AE44" s="2">
        <v>0.53</v>
      </c>
      <c r="AG44" s="1">
        <v>69</v>
      </c>
      <c r="AH44" s="1">
        <v>30</v>
      </c>
      <c r="AI44" s="2">
        <v>0.44</v>
      </c>
    </row>
    <row r="45" spans="1:35" x14ac:dyDescent="0.25">
      <c r="A45" s="1">
        <v>44</v>
      </c>
      <c r="B45" s="1" t="s">
        <v>508</v>
      </c>
      <c r="D45" s="1" t="s">
        <v>29</v>
      </c>
      <c r="E45" s="1">
        <v>2</v>
      </c>
      <c r="F45" s="1">
        <v>0</v>
      </c>
      <c r="G45" s="1">
        <v>0</v>
      </c>
      <c r="H45" s="1">
        <v>68</v>
      </c>
      <c r="I45" s="1">
        <v>3.3</v>
      </c>
      <c r="J45" s="1">
        <v>47</v>
      </c>
      <c r="K45" s="2">
        <v>0.89</v>
      </c>
      <c r="M45" s="2">
        <v>0.77</v>
      </c>
      <c r="N45" s="2">
        <v>0.79</v>
      </c>
      <c r="P45" s="3" t="s">
        <v>992</v>
      </c>
      <c r="Q45" s="1">
        <v>65</v>
      </c>
      <c r="R45" s="2">
        <v>0.54</v>
      </c>
      <c r="T45" s="2">
        <v>0</v>
      </c>
      <c r="V45" s="3" t="s">
        <v>5</v>
      </c>
      <c r="X45" s="2">
        <v>0.91</v>
      </c>
      <c r="Z45" s="1">
        <v>37</v>
      </c>
      <c r="AA45" s="3" t="s">
        <v>509</v>
      </c>
      <c r="AC45" s="2">
        <v>0.56000000000000005</v>
      </c>
      <c r="AE45" s="2">
        <v>0.63</v>
      </c>
      <c r="AG45" s="1">
        <v>77</v>
      </c>
      <c r="AH45" s="1">
        <v>2</v>
      </c>
      <c r="AI45" s="2">
        <v>0.62</v>
      </c>
    </row>
    <row r="46" spans="1:35" x14ac:dyDescent="0.25">
      <c r="A46" s="1">
        <v>45</v>
      </c>
      <c r="B46" s="1" t="s">
        <v>511</v>
      </c>
      <c r="D46" s="1" t="s">
        <v>9</v>
      </c>
      <c r="E46" s="1">
        <v>2</v>
      </c>
      <c r="F46" s="1">
        <v>0</v>
      </c>
      <c r="G46" s="1">
        <v>0</v>
      </c>
      <c r="H46" s="1">
        <v>67</v>
      </c>
      <c r="I46" s="1">
        <v>3.3</v>
      </c>
      <c r="J46" s="1">
        <v>53</v>
      </c>
      <c r="K46" s="2">
        <v>0.91</v>
      </c>
      <c r="M46" s="2">
        <v>0.73</v>
      </c>
      <c r="N46" s="2">
        <v>0.76</v>
      </c>
      <c r="P46" s="3" t="s">
        <v>1006</v>
      </c>
      <c r="Q46" s="1">
        <v>41</v>
      </c>
      <c r="R46" s="2">
        <v>0.68</v>
      </c>
      <c r="T46" s="4">
        <v>2E-3</v>
      </c>
      <c r="V46" s="3" t="s">
        <v>5</v>
      </c>
      <c r="X46" s="2">
        <v>0.87</v>
      </c>
      <c r="Z46" s="1">
        <v>28</v>
      </c>
      <c r="AA46" s="3" t="s">
        <v>905</v>
      </c>
      <c r="AC46" s="2">
        <v>0.66</v>
      </c>
      <c r="AE46" s="2">
        <v>0.43</v>
      </c>
      <c r="AG46" s="1">
        <v>57</v>
      </c>
      <c r="AH46" s="1">
        <v>58</v>
      </c>
      <c r="AI46" s="2">
        <v>0.37</v>
      </c>
    </row>
    <row r="47" spans="1:35" x14ac:dyDescent="0.25">
      <c r="A47" s="1">
        <v>45</v>
      </c>
      <c r="B47" s="1" t="s">
        <v>506</v>
      </c>
      <c r="D47" s="1" t="s">
        <v>15</v>
      </c>
      <c r="E47" s="1">
        <v>2</v>
      </c>
      <c r="F47" s="1">
        <v>0</v>
      </c>
      <c r="G47" s="1">
        <v>0</v>
      </c>
      <c r="H47" s="1">
        <v>67</v>
      </c>
      <c r="I47" s="1">
        <v>3.5</v>
      </c>
      <c r="J47" s="1">
        <v>60</v>
      </c>
      <c r="K47" s="2">
        <v>0.86</v>
      </c>
      <c r="M47" s="2">
        <v>0.82</v>
      </c>
      <c r="N47" s="2">
        <v>0.8</v>
      </c>
      <c r="P47" s="3" t="s">
        <v>977</v>
      </c>
      <c r="Q47" s="1">
        <v>45</v>
      </c>
      <c r="R47" s="2">
        <v>0.74</v>
      </c>
      <c r="T47" s="2">
        <v>0.01</v>
      </c>
      <c r="V47" s="3" t="s">
        <v>5</v>
      </c>
      <c r="X47" s="2">
        <v>0.91</v>
      </c>
      <c r="Z47" s="1">
        <v>51</v>
      </c>
      <c r="AA47" s="3" t="s">
        <v>20</v>
      </c>
      <c r="AC47" s="2">
        <v>0.5</v>
      </c>
      <c r="AE47" s="2">
        <v>0.5</v>
      </c>
      <c r="AG47" s="1">
        <v>69</v>
      </c>
      <c r="AH47" s="1">
        <v>30</v>
      </c>
      <c r="AI47" s="2">
        <v>0.44</v>
      </c>
    </row>
    <row r="48" spans="1:35" x14ac:dyDescent="0.25">
      <c r="A48" s="1">
        <v>45</v>
      </c>
      <c r="B48" s="1" t="s">
        <v>517</v>
      </c>
      <c r="D48" s="1" t="s">
        <v>26</v>
      </c>
      <c r="E48" s="1">
        <v>2</v>
      </c>
      <c r="F48" s="1">
        <v>0</v>
      </c>
      <c r="G48" s="1">
        <v>0</v>
      </c>
      <c r="H48" s="1">
        <v>67</v>
      </c>
      <c r="I48" s="1">
        <v>3.5</v>
      </c>
      <c r="J48" s="1">
        <v>70</v>
      </c>
      <c r="K48" s="2">
        <v>0.91</v>
      </c>
      <c r="M48" s="2">
        <v>0.75</v>
      </c>
      <c r="N48" s="2">
        <v>0.74</v>
      </c>
      <c r="P48" s="3" t="s">
        <v>981</v>
      </c>
      <c r="Q48" s="1">
        <v>20</v>
      </c>
      <c r="R48" s="2">
        <v>0.93</v>
      </c>
      <c r="T48" s="2">
        <v>0.01</v>
      </c>
      <c r="V48" s="3" t="s">
        <v>32</v>
      </c>
      <c r="X48" s="2">
        <v>0.94</v>
      </c>
      <c r="Z48" s="1">
        <v>56</v>
      </c>
      <c r="AA48" s="3" t="s">
        <v>4</v>
      </c>
      <c r="AB48" s="1">
        <v>4</v>
      </c>
      <c r="AC48" s="2">
        <v>0.33</v>
      </c>
      <c r="AD48" s="1">
        <v>5</v>
      </c>
      <c r="AE48" s="2">
        <v>0.45</v>
      </c>
      <c r="AG48" s="1">
        <v>41</v>
      </c>
      <c r="AH48" s="1">
        <v>89</v>
      </c>
      <c r="AI48" s="2">
        <v>0.33</v>
      </c>
    </row>
    <row r="49" spans="1:36" x14ac:dyDescent="0.25">
      <c r="A49" s="1">
        <v>48</v>
      </c>
      <c r="B49" s="1" t="s">
        <v>537</v>
      </c>
      <c r="D49" s="1" t="s">
        <v>50</v>
      </c>
      <c r="E49" s="1">
        <v>2</v>
      </c>
      <c r="F49" s="1">
        <v>0</v>
      </c>
      <c r="G49" s="1">
        <v>0</v>
      </c>
      <c r="H49" s="1">
        <v>66</v>
      </c>
      <c r="I49" s="1">
        <v>3.4</v>
      </c>
      <c r="J49" s="1">
        <v>53</v>
      </c>
      <c r="K49" s="2">
        <v>0.89</v>
      </c>
      <c r="M49" s="2">
        <v>0.77</v>
      </c>
      <c r="N49" s="2">
        <v>0.79</v>
      </c>
      <c r="P49" s="3" t="s">
        <v>992</v>
      </c>
      <c r="Q49" s="1">
        <v>58</v>
      </c>
      <c r="R49" s="2">
        <v>0.62</v>
      </c>
      <c r="T49" s="4">
        <v>4.0000000000000001E-3</v>
      </c>
      <c r="V49" s="3" t="s">
        <v>5</v>
      </c>
      <c r="X49" s="2">
        <v>0.97</v>
      </c>
      <c r="Z49" s="1">
        <v>46</v>
      </c>
      <c r="AA49" s="3" t="s">
        <v>47</v>
      </c>
      <c r="AC49" s="2">
        <v>0.54</v>
      </c>
      <c r="AE49" s="2">
        <v>0.39</v>
      </c>
      <c r="AG49" s="1">
        <v>59</v>
      </c>
      <c r="AH49" s="1">
        <v>46</v>
      </c>
      <c r="AI49" s="2">
        <v>0.41</v>
      </c>
    </row>
    <row r="50" spans="1:36" x14ac:dyDescent="0.25">
      <c r="A50" s="1">
        <v>48</v>
      </c>
      <c r="B50" s="1" t="s">
        <v>501</v>
      </c>
      <c r="D50" s="1" t="s">
        <v>2</v>
      </c>
      <c r="E50" s="1">
        <v>2</v>
      </c>
      <c r="F50" s="1">
        <v>0</v>
      </c>
      <c r="G50" s="1">
        <v>0</v>
      </c>
      <c r="H50" s="1">
        <v>66</v>
      </c>
      <c r="I50" s="1">
        <v>3.4</v>
      </c>
      <c r="J50" s="1">
        <v>53</v>
      </c>
      <c r="K50" s="2">
        <v>0.92</v>
      </c>
      <c r="M50" s="2">
        <v>0.77</v>
      </c>
      <c r="N50" s="2">
        <v>0.79</v>
      </c>
      <c r="P50" s="3" t="s">
        <v>992</v>
      </c>
      <c r="Q50" s="1">
        <v>36</v>
      </c>
      <c r="R50" s="2">
        <v>0.67</v>
      </c>
      <c r="T50" s="2">
        <v>0</v>
      </c>
      <c r="V50" s="3" t="s">
        <v>1</v>
      </c>
      <c r="X50" s="2">
        <v>0.94</v>
      </c>
      <c r="Z50" s="1">
        <v>56</v>
      </c>
      <c r="AA50" s="3" t="s">
        <v>946</v>
      </c>
      <c r="AC50" s="2">
        <v>0.55000000000000004</v>
      </c>
      <c r="AE50" s="2">
        <v>0.66</v>
      </c>
      <c r="AG50" s="1">
        <v>55</v>
      </c>
      <c r="AH50" s="1">
        <v>89</v>
      </c>
      <c r="AI50" s="2">
        <v>0.33</v>
      </c>
    </row>
    <row r="51" spans="1:36" x14ac:dyDescent="0.25">
      <c r="A51" s="1">
        <v>48</v>
      </c>
      <c r="B51" s="1" t="s">
        <v>507</v>
      </c>
      <c r="D51" s="1" t="s">
        <v>26</v>
      </c>
      <c r="E51" s="1">
        <v>2</v>
      </c>
      <c r="F51" s="1">
        <v>0</v>
      </c>
      <c r="G51" s="1">
        <v>0</v>
      </c>
      <c r="H51" s="1">
        <v>66</v>
      </c>
      <c r="I51" s="1">
        <v>3.4</v>
      </c>
      <c r="J51" s="1">
        <v>40</v>
      </c>
      <c r="K51" s="2">
        <v>0.92</v>
      </c>
      <c r="M51" s="2">
        <v>0.73</v>
      </c>
      <c r="N51" s="2">
        <v>0.78</v>
      </c>
      <c r="P51" s="3" t="s">
        <v>999</v>
      </c>
      <c r="Q51" s="1">
        <v>64</v>
      </c>
      <c r="R51" s="2">
        <v>0.67</v>
      </c>
      <c r="T51" s="2">
        <v>0.01</v>
      </c>
      <c r="V51" s="3" t="s">
        <v>40</v>
      </c>
      <c r="X51" s="2">
        <v>0.88</v>
      </c>
      <c r="Z51" s="1">
        <v>59</v>
      </c>
      <c r="AA51" s="3" t="s">
        <v>218</v>
      </c>
      <c r="AC51" s="2">
        <v>0.46</v>
      </c>
      <c r="AD51" s="1">
        <v>5</v>
      </c>
      <c r="AE51" s="2">
        <v>0.44</v>
      </c>
      <c r="AG51" s="1">
        <v>48</v>
      </c>
      <c r="AH51" s="1">
        <v>58</v>
      </c>
      <c r="AI51" s="2">
        <v>0.37</v>
      </c>
    </row>
    <row r="52" spans="1:36" x14ac:dyDescent="0.25">
      <c r="A52" s="1">
        <v>51</v>
      </c>
      <c r="B52" s="1" t="s">
        <v>568</v>
      </c>
      <c r="D52" s="1" t="s">
        <v>18</v>
      </c>
      <c r="E52" s="1">
        <v>2</v>
      </c>
      <c r="F52" s="1">
        <v>0</v>
      </c>
      <c r="G52" s="1">
        <v>0</v>
      </c>
      <c r="H52" s="1">
        <v>64</v>
      </c>
      <c r="I52" s="1">
        <v>3.5</v>
      </c>
      <c r="J52" s="1">
        <v>83</v>
      </c>
      <c r="K52" s="2">
        <v>0.86</v>
      </c>
      <c r="M52" s="2">
        <v>0.71</v>
      </c>
      <c r="N52" s="2">
        <v>0.7</v>
      </c>
      <c r="P52" s="3" t="s">
        <v>981</v>
      </c>
      <c r="Q52" s="1">
        <v>85</v>
      </c>
      <c r="R52" s="2">
        <v>0.65</v>
      </c>
      <c r="T52" s="2">
        <v>0.01</v>
      </c>
      <c r="V52" s="3" t="s">
        <v>14</v>
      </c>
      <c r="X52" s="2">
        <v>0.89</v>
      </c>
      <c r="Z52" s="1">
        <v>59</v>
      </c>
      <c r="AA52" s="3" t="s">
        <v>797</v>
      </c>
      <c r="AB52" s="1">
        <v>2</v>
      </c>
      <c r="AC52" s="2">
        <v>0.45</v>
      </c>
      <c r="AD52" s="1">
        <v>5</v>
      </c>
      <c r="AE52" s="2">
        <v>0.39</v>
      </c>
      <c r="AG52" s="1">
        <v>25</v>
      </c>
      <c r="AH52" s="1">
        <v>63</v>
      </c>
      <c r="AI52" s="2">
        <v>0.37</v>
      </c>
    </row>
    <row r="53" spans="1:36" x14ac:dyDescent="0.25">
      <c r="A53" s="1">
        <v>51</v>
      </c>
      <c r="B53" s="1" t="s">
        <v>515</v>
      </c>
      <c r="D53" s="1" t="s">
        <v>2</v>
      </c>
      <c r="E53" s="1">
        <v>2</v>
      </c>
      <c r="F53" s="1">
        <v>0</v>
      </c>
      <c r="G53" s="1">
        <v>0</v>
      </c>
      <c r="H53" s="1">
        <v>64</v>
      </c>
      <c r="I53" s="1">
        <v>3.2</v>
      </c>
      <c r="J53" s="1">
        <v>87</v>
      </c>
      <c r="K53" s="2">
        <v>0.86</v>
      </c>
      <c r="M53" s="2">
        <v>0.73</v>
      </c>
      <c r="N53" s="2">
        <v>0.7</v>
      </c>
      <c r="P53" s="3" t="s">
        <v>980</v>
      </c>
      <c r="Q53" s="1">
        <v>17</v>
      </c>
      <c r="R53" s="2">
        <v>0.77</v>
      </c>
      <c r="T53" s="2">
        <v>0.01</v>
      </c>
      <c r="V53" s="3" t="s">
        <v>1</v>
      </c>
      <c r="X53" s="2">
        <v>0.99</v>
      </c>
      <c r="Z53" s="1">
        <v>101</v>
      </c>
      <c r="AA53" s="3" t="s">
        <v>991</v>
      </c>
      <c r="AC53" s="2">
        <v>0.28999999999999998</v>
      </c>
      <c r="AE53" s="2">
        <v>0.51</v>
      </c>
      <c r="AG53" s="1">
        <v>10</v>
      </c>
      <c r="AH53" s="1">
        <v>48</v>
      </c>
      <c r="AI53" s="2">
        <v>0.4</v>
      </c>
    </row>
    <row r="54" spans="1:36" x14ac:dyDescent="0.25">
      <c r="A54" s="1">
        <v>53</v>
      </c>
      <c r="B54" s="1" t="s">
        <v>519</v>
      </c>
      <c r="D54" s="1" t="s">
        <v>6</v>
      </c>
      <c r="E54" s="1">
        <v>2</v>
      </c>
      <c r="F54" s="1">
        <v>0</v>
      </c>
      <c r="G54" s="1">
        <v>0</v>
      </c>
      <c r="H54" s="1">
        <v>63</v>
      </c>
      <c r="I54" s="1">
        <v>3.2</v>
      </c>
      <c r="J54" s="1">
        <v>79</v>
      </c>
      <c r="K54" s="2">
        <v>0.9</v>
      </c>
      <c r="M54" s="2">
        <v>0.78</v>
      </c>
      <c r="N54" s="2">
        <v>0.76</v>
      </c>
      <c r="P54" s="3" t="s">
        <v>977</v>
      </c>
      <c r="Q54" s="1">
        <v>55</v>
      </c>
      <c r="R54" s="2">
        <v>0.73</v>
      </c>
      <c r="T54" s="2">
        <v>0.01</v>
      </c>
      <c r="V54" s="3" t="s">
        <v>40</v>
      </c>
      <c r="X54" s="2">
        <v>0.93</v>
      </c>
      <c r="Z54" s="1">
        <v>51</v>
      </c>
      <c r="AA54" s="3" t="s">
        <v>4</v>
      </c>
      <c r="AB54" s="1">
        <v>2</v>
      </c>
      <c r="AC54" s="2">
        <v>0.41</v>
      </c>
      <c r="AE54" s="2">
        <v>0.68</v>
      </c>
      <c r="AG54" s="1">
        <v>63</v>
      </c>
      <c r="AH54" s="1">
        <v>22</v>
      </c>
      <c r="AI54" s="2">
        <v>0.47</v>
      </c>
    </row>
    <row r="55" spans="1:36" x14ac:dyDescent="0.25">
      <c r="A55" s="1">
        <v>53</v>
      </c>
      <c r="B55" s="1" t="s">
        <v>574</v>
      </c>
      <c r="C55" s="1">
        <v>1</v>
      </c>
      <c r="D55" s="1" t="s">
        <v>217</v>
      </c>
      <c r="E55" s="1">
        <v>2</v>
      </c>
      <c r="F55" s="1">
        <v>0</v>
      </c>
      <c r="G55" s="1">
        <v>0</v>
      </c>
      <c r="H55" s="1">
        <v>63</v>
      </c>
      <c r="I55" s="1">
        <v>3.9</v>
      </c>
      <c r="J55" s="1">
        <v>87</v>
      </c>
      <c r="K55" s="2">
        <v>0.85</v>
      </c>
      <c r="M55" s="2">
        <v>0.84</v>
      </c>
      <c r="N55" s="2">
        <v>0.73</v>
      </c>
      <c r="P55" s="3" t="s">
        <v>1023</v>
      </c>
      <c r="Q55" s="1">
        <v>38</v>
      </c>
      <c r="R55" s="2">
        <v>0.76</v>
      </c>
      <c r="T55" s="2">
        <v>0.03</v>
      </c>
      <c r="V55" s="3" t="s">
        <v>1</v>
      </c>
      <c r="X55" s="2">
        <v>0.96</v>
      </c>
      <c r="Z55" s="1">
        <v>43</v>
      </c>
      <c r="AA55" s="3" t="s">
        <v>110</v>
      </c>
      <c r="AB55" s="1">
        <v>3</v>
      </c>
      <c r="AC55" s="2">
        <v>0.56999999999999995</v>
      </c>
      <c r="AE55" s="2">
        <v>0.45</v>
      </c>
      <c r="AG55" s="1">
        <v>166</v>
      </c>
      <c r="AH55" s="1">
        <v>112</v>
      </c>
      <c r="AI55" s="2">
        <v>0.28999999999999998</v>
      </c>
      <c r="AJ55" s="1">
        <v>7</v>
      </c>
    </row>
    <row r="56" spans="1:36" x14ac:dyDescent="0.25">
      <c r="A56" s="1">
        <v>55</v>
      </c>
      <c r="B56" s="1" t="s">
        <v>582</v>
      </c>
      <c r="D56" s="1" t="s">
        <v>65</v>
      </c>
      <c r="E56" s="1">
        <v>2</v>
      </c>
      <c r="F56" s="1">
        <v>0</v>
      </c>
      <c r="G56" s="1">
        <v>0</v>
      </c>
      <c r="H56" s="1">
        <v>62</v>
      </c>
      <c r="I56" s="1">
        <v>3.5</v>
      </c>
      <c r="J56" s="1">
        <v>35</v>
      </c>
      <c r="K56" s="2">
        <v>0.93</v>
      </c>
      <c r="M56" s="2">
        <v>0.76</v>
      </c>
      <c r="N56" s="2">
        <v>0.84</v>
      </c>
      <c r="P56" s="3" t="s">
        <v>984</v>
      </c>
      <c r="Q56" s="1">
        <v>169</v>
      </c>
      <c r="R56" s="2">
        <v>0.47</v>
      </c>
      <c r="T56" s="2">
        <v>0.05</v>
      </c>
      <c r="V56" s="3" t="s">
        <v>787</v>
      </c>
      <c r="X56" s="2">
        <v>0.81</v>
      </c>
      <c r="Z56" s="1">
        <v>47</v>
      </c>
      <c r="AA56" s="3" t="s">
        <v>4</v>
      </c>
      <c r="AC56" s="2">
        <v>0.49</v>
      </c>
      <c r="AE56" s="2">
        <v>0.73</v>
      </c>
      <c r="AG56" s="1">
        <v>91</v>
      </c>
      <c r="AH56" s="1">
        <v>71</v>
      </c>
      <c r="AI56" s="2">
        <v>0.35</v>
      </c>
    </row>
    <row r="57" spans="1:36" x14ac:dyDescent="0.25">
      <c r="A57" s="1">
        <v>55</v>
      </c>
      <c r="B57" s="1" t="s">
        <v>598</v>
      </c>
      <c r="D57" s="1" t="s">
        <v>53</v>
      </c>
      <c r="E57" s="1">
        <v>2</v>
      </c>
      <c r="F57" s="1">
        <v>0</v>
      </c>
      <c r="G57" s="1">
        <v>0</v>
      </c>
      <c r="H57" s="1">
        <v>62</v>
      </c>
      <c r="I57" s="1">
        <v>3.3</v>
      </c>
      <c r="J57" s="1">
        <v>79</v>
      </c>
      <c r="K57" s="2">
        <v>0.87</v>
      </c>
      <c r="M57" s="2">
        <v>0.7</v>
      </c>
      <c r="N57" s="2">
        <v>0.75</v>
      </c>
      <c r="P57" s="3" t="s">
        <v>999</v>
      </c>
      <c r="Q57" s="1">
        <v>106</v>
      </c>
      <c r="R57" s="2">
        <v>0.61</v>
      </c>
      <c r="T57" s="2">
        <v>0.04</v>
      </c>
      <c r="V57" s="3" t="s">
        <v>14</v>
      </c>
      <c r="X57" s="2">
        <v>0.9</v>
      </c>
      <c r="Z57" s="1">
        <v>47</v>
      </c>
      <c r="AA57" s="3" t="s">
        <v>485</v>
      </c>
      <c r="AB57" s="1">
        <v>2</v>
      </c>
      <c r="AC57" s="2">
        <v>0.56000000000000005</v>
      </c>
      <c r="AD57" s="1">
        <v>5</v>
      </c>
      <c r="AE57" s="2">
        <v>0.44</v>
      </c>
      <c r="AG57" s="1">
        <v>48</v>
      </c>
      <c r="AH57" s="1">
        <v>71</v>
      </c>
      <c r="AI57" s="2">
        <v>0.35</v>
      </c>
    </row>
    <row r="58" spans="1:36" x14ac:dyDescent="0.25">
      <c r="A58" s="1">
        <v>57</v>
      </c>
      <c r="B58" s="1" t="s">
        <v>556</v>
      </c>
      <c r="D58" s="1" t="s">
        <v>162</v>
      </c>
      <c r="E58" s="1">
        <v>2</v>
      </c>
      <c r="F58" s="1">
        <v>0</v>
      </c>
      <c r="G58" s="1">
        <v>0</v>
      </c>
      <c r="H58" s="1">
        <v>61</v>
      </c>
      <c r="I58" s="1">
        <v>3.3</v>
      </c>
      <c r="J58" s="1">
        <v>60</v>
      </c>
      <c r="K58" s="2">
        <v>0.87</v>
      </c>
      <c r="M58" s="2">
        <v>0.78</v>
      </c>
      <c r="N58" s="2">
        <v>0.8</v>
      </c>
      <c r="P58" s="3" t="s">
        <v>992</v>
      </c>
      <c r="Q58" s="1">
        <v>96</v>
      </c>
      <c r="R58" s="2">
        <v>0.68</v>
      </c>
      <c r="T58" s="2">
        <v>0</v>
      </c>
      <c r="V58" s="3" t="s">
        <v>14</v>
      </c>
      <c r="X58" s="2">
        <v>0.96</v>
      </c>
      <c r="Z58" s="1">
        <v>64</v>
      </c>
      <c r="AA58" s="3" t="s">
        <v>557</v>
      </c>
      <c r="AB58" s="1">
        <v>3</v>
      </c>
      <c r="AC58" s="2">
        <v>0.43</v>
      </c>
      <c r="AE58" s="2">
        <v>0.68</v>
      </c>
      <c r="AG58" s="1">
        <v>77</v>
      </c>
      <c r="AH58" s="1">
        <v>76</v>
      </c>
      <c r="AI58" s="2">
        <v>0.34</v>
      </c>
    </row>
    <row r="59" spans="1:36" x14ac:dyDescent="0.25">
      <c r="A59" s="1">
        <v>57</v>
      </c>
      <c r="B59" s="1" t="s">
        <v>575</v>
      </c>
      <c r="D59" s="1" t="s">
        <v>172</v>
      </c>
      <c r="E59" s="1">
        <v>2</v>
      </c>
      <c r="F59" s="1">
        <v>0</v>
      </c>
      <c r="G59" s="1">
        <v>0</v>
      </c>
      <c r="H59" s="1">
        <v>61</v>
      </c>
      <c r="I59" s="1">
        <v>3</v>
      </c>
      <c r="J59" s="1">
        <v>75</v>
      </c>
      <c r="K59" s="2">
        <v>0.87</v>
      </c>
      <c r="M59" s="2">
        <v>0.81</v>
      </c>
      <c r="N59" s="2">
        <v>0.78</v>
      </c>
      <c r="P59" s="3" t="s">
        <v>980</v>
      </c>
      <c r="Q59" s="1">
        <v>35</v>
      </c>
      <c r="R59" s="2">
        <v>0.79</v>
      </c>
      <c r="T59" s="2">
        <v>0</v>
      </c>
      <c r="V59" s="3" t="s">
        <v>1</v>
      </c>
      <c r="X59" s="2">
        <v>0.88</v>
      </c>
      <c r="Z59" s="1">
        <v>63</v>
      </c>
      <c r="AA59" s="3" t="s">
        <v>946</v>
      </c>
      <c r="AC59" s="2">
        <v>0.49</v>
      </c>
      <c r="AE59" s="2">
        <v>0.67</v>
      </c>
      <c r="AG59" s="1">
        <v>45</v>
      </c>
      <c r="AH59" s="1">
        <v>89</v>
      </c>
      <c r="AI59" s="2">
        <v>0.33</v>
      </c>
    </row>
    <row r="60" spans="1:36" x14ac:dyDescent="0.25">
      <c r="A60" s="1">
        <v>57</v>
      </c>
      <c r="B60" s="1" t="s">
        <v>579</v>
      </c>
      <c r="D60" s="1" t="s">
        <v>26</v>
      </c>
      <c r="E60" s="1">
        <v>2</v>
      </c>
      <c r="F60" s="1">
        <v>0</v>
      </c>
      <c r="G60" s="1">
        <v>0</v>
      </c>
      <c r="H60" s="1">
        <v>61</v>
      </c>
      <c r="I60" s="1">
        <v>3.2</v>
      </c>
      <c r="J60" s="1">
        <v>70</v>
      </c>
      <c r="K60" s="2">
        <v>0.88</v>
      </c>
      <c r="M60" s="2">
        <v>0.68</v>
      </c>
      <c r="N60" s="2">
        <v>0.75</v>
      </c>
      <c r="P60" s="3" t="s">
        <v>975</v>
      </c>
      <c r="Q60" s="1">
        <v>58</v>
      </c>
      <c r="R60" s="2">
        <v>0.66</v>
      </c>
      <c r="T60" s="2">
        <v>0.01</v>
      </c>
      <c r="V60" s="3" t="s">
        <v>5</v>
      </c>
      <c r="X60" s="2">
        <v>0.96</v>
      </c>
      <c r="Z60" s="1">
        <v>104</v>
      </c>
      <c r="AA60" s="3" t="s">
        <v>211</v>
      </c>
      <c r="AB60" s="1">
        <v>2</v>
      </c>
      <c r="AC60" s="2">
        <v>0.38</v>
      </c>
      <c r="AE60" s="2">
        <v>0.59</v>
      </c>
      <c r="AG60" s="1">
        <v>41</v>
      </c>
      <c r="AH60" s="1">
        <v>63</v>
      </c>
      <c r="AI60" s="2">
        <v>0.37</v>
      </c>
    </row>
    <row r="61" spans="1:36" x14ac:dyDescent="0.25">
      <c r="A61" s="1">
        <v>57</v>
      </c>
      <c r="B61" s="1" t="s">
        <v>601</v>
      </c>
      <c r="D61" s="1" t="s">
        <v>21</v>
      </c>
      <c r="E61" s="1">
        <v>2</v>
      </c>
      <c r="F61" s="1">
        <v>0</v>
      </c>
      <c r="G61" s="1">
        <v>0</v>
      </c>
      <c r="H61" s="1">
        <v>61</v>
      </c>
      <c r="I61" s="1">
        <v>2.9</v>
      </c>
      <c r="J61" s="1">
        <v>49</v>
      </c>
      <c r="K61" s="2">
        <v>0.9</v>
      </c>
      <c r="M61" s="2">
        <v>0.74</v>
      </c>
      <c r="N61" s="2">
        <v>0.78</v>
      </c>
      <c r="P61" s="3" t="s">
        <v>996</v>
      </c>
      <c r="Q61" s="1">
        <v>50</v>
      </c>
      <c r="R61" s="2">
        <v>0.76</v>
      </c>
      <c r="T61" s="4">
        <v>4.0000000000000001E-3</v>
      </c>
      <c r="V61" s="3" t="s">
        <v>14</v>
      </c>
      <c r="X61" s="2">
        <v>0.89</v>
      </c>
      <c r="Z61" s="1">
        <v>47</v>
      </c>
      <c r="AA61" s="3" t="s">
        <v>31</v>
      </c>
      <c r="AC61" s="2">
        <v>0.57999999999999996</v>
      </c>
      <c r="AE61" s="2">
        <v>0.66</v>
      </c>
      <c r="AG61" s="1">
        <v>66</v>
      </c>
      <c r="AH61" s="1">
        <v>58</v>
      </c>
      <c r="AI61" s="2">
        <v>0.37</v>
      </c>
    </row>
    <row r="62" spans="1:36" x14ac:dyDescent="0.25">
      <c r="A62" s="1">
        <v>61</v>
      </c>
      <c r="B62" s="1" t="s">
        <v>522</v>
      </c>
      <c r="D62" s="1" t="s">
        <v>159</v>
      </c>
      <c r="E62" s="1">
        <v>2</v>
      </c>
      <c r="F62" s="1">
        <v>0</v>
      </c>
      <c r="G62" s="1">
        <v>0</v>
      </c>
      <c r="H62" s="1">
        <v>60</v>
      </c>
      <c r="I62" s="1">
        <v>3.1</v>
      </c>
      <c r="J62" s="1">
        <v>104</v>
      </c>
      <c r="K62" s="2">
        <v>0.83</v>
      </c>
      <c r="M62" s="2">
        <v>0.81</v>
      </c>
      <c r="N62" s="2">
        <v>0.66</v>
      </c>
      <c r="P62" s="3" t="s">
        <v>1041</v>
      </c>
      <c r="Q62" s="1">
        <v>71</v>
      </c>
      <c r="R62" s="2">
        <v>0.73</v>
      </c>
      <c r="T62" s="4">
        <v>4.0000000000000001E-3</v>
      </c>
      <c r="V62" s="3" t="s">
        <v>1</v>
      </c>
      <c r="X62" s="2">
        <v>0.89</v>
      </c>
      <c r="Z62" s="1">
        <v>64</v>
      </c>
      <c r="AA62" s="3" t="s">
        <v>1098</v>
      </c>
      <c r="AC62" s="2">
        <v>0.48</v>
      </c>
      <c r="AE62" s="2">
        <v>0.53</v>
      </c>
      <c r="AG62" s="1">
        <v>28</v>
      </c>
      <c r="AH62" s="1">
        <v>7</v>
      </c>
      <c r="AI62" s="2">
        <v>0.55000000000000004</v>
      </c>
    </row>
    <row r="63" spans="1:36" x14ac:dyDescent="0.25">
      <c r="A63" s="1">
        <v>61</v>
      </c>
      <c r="B63" s="1" t="s">
        <v>529</v>
      </c>
      <c r="D63" s="1" t="s">
        <v>6</v>
      </c>
      <c r="E63" s="1">
        <v>2</v>
      </c>
      <c r="F63" s="1">
        <v>0</v>
      </c>
      <c r="G63" s="1">
        <v>0</v>
      </c>
      <c r="H63" s="1">
        <v>60</v>
      </c>
      <c r="I63" s="1">
        <v>3.2</v>
      </c>
      <c r="J63" s="1">
        <v>79</v>
      </c>
      <c r="K63" s="2">
        <v>0.94</v>
      </c>
      <c r="M63" s="2">
        <v>0.75</v>
      </c>
      <c r="N63" s="2">
        <v>0.72</v>
      </c>
      <c r="P63" s="3" t="s">
        <v>980</v>
      </c>
      <c r="Q63" s="1">
        <v>41</v>
      </c>
      <c r="R63" s="2">
        <v>0.73</v>
      </c>
      <c r="T63" s="2">
        <v>0</v>
      </c>
      <c r="V63" s="3" t="s">
        <v>5</v>
      </c>
      <c r="X63" s="2">
        <v>0.93</v>
      </c>
      <c r="Z63" s="1">
        <v>70</v>
      </c>
      <c r="AA63" s="3" t="s">
        <v>789</v>
      </c>
      <c r="AC63" s="2">
        <v>0.37</v>
      </c>
      <c r="AE63" s="2">
        <v>0.64</v>
      </c>
      <c r="AG63" s="1">
        <v>97</v>
      </c>
      <c r="AH63" s="1">
        <v>39</v>
      </c>
      <c r="AI63" s="2">
        <v>0.42</v>
      </c>
    </row>
    <row r="64" spans="1:36" x14ac:dyDescent="0.25">
      <c r="A64" s="1">
        <v>61</v>
      </c>
      <c r="B64" s="1" t="s">
        <v>518</v>
      </c>
      <c r="E64" s="1">
        <v>2</v>
      </c>
      <c r="F64" s="1">
        <v>0</v>
      </c>
      <c r="G64" s="1">
        <v>0</v>
      </c>
      <c r="H64" s="1">
        <v>60</v>
      </c>
      <c r="I64" s="1">
        <v>2.9</v>
      </c>
      <c r="J64" s="1">
        <v>40</v>
      </c>
      <c r="K64" s="2">
        <v>0.93</v>
      </c>
      <c r="M64" s="2">
        <v>0.78</v>
      </c>
      <c r="N64" s="2">
        <v>0.82</v>
      </c>
      <c r="P64" s="3" t="s">
        <v>996</v>
      </c>
      <c r="Q64" s="1">
        <v>85</v>
      </c>
      <c r="R64" s="2">
        <v>0.6</v>
      </c>
      <c r="T64" s="2">
        <v>0.02</v>
      </c>
      <c r="V64" s="3" t="s">
        <v>14</v>
      </c>
      <c r="X64" s="2">
        <v>0.89</v>
      </c>
      <c r="Z64" s="1">
        <v>41</v>
      </c>
      <c r="AA64" s="3" t="s">
        <v>557</v>
      </c>
      <c r="AC64" s="2">
        <v>0.47</v>
      </c>
      <c r="AE64" s="2">
        <v>0.56999999999999995</v>
      </c>
      <c r="AG64" s="1">
        <v>66</v>
      </c>
      <c r="AH64" s="1">
        <v>119</v>
      </c>
      <c r="AI64" s="2">
        <v>0.28000000000000003</v>
      </c>
    </row>
    <row r="65" spans="1:35" x14ac:dyDescent="0.25">
      <c r="A65" s="1">
        <v>61</v>
      </c>
      <c r="B65" s="1" t="s">
        <v>598</v>
      </c>
      <c r="D65" s="1" t="s">
        <v>169</v>
      </c>
      <c r="E65" s="1">
        <v>2</v>
      </c>
      <c r="F65" s="1">
        <v>0</v>
      </c>
      <c r="G65" s="1">
        <v>0</v>
      </c>
      <c r="H65" s="1">
        <v>60</v>
      </c>
      <c r="I65" s="1">
        <v>3</v>
      </c>
      <c r="J65" s="1">
        <v>21</v>
      </c>
      <c r="K65" s="2">
        <v>0.94</v>
      </c>
      <c r="M65" s="2">
        <v>0.83</v>
      </c>
      <c r="N65" s="2">
        <v>0.86</v>
      </c>
      <c r="P65" s="3" t="s">
        <v>1006</v>
      </c>
      <c r="Q65" s="1">
        <v>143</v>
      </c>
      <c r="R65" s="2">
        <v>0.51</v>
      </c>
      <c r="T65" s="2">
        <v>0.02</v>
      </c>
      <c r="V65" s="3" t="s">
        <v>14</v>
      </c>
      <c r="X65" s="2">
        <v>0.85</v>
      </c>
      <c r="Z65" s="1">
        <v>37</v>
      </c>
      <c r="AA65" s="3" t="s">
        <v>445</v>
      </c>
      <c r="AC65" s="2">
        <v>0.54</v>
      </c>
      <c r="AE65" s="2">
        <v>0.51</v>
      </c>
      <c r="AG65" s="1">
        <v>86</v>
      </c>
      <c r="AH65" s="1">
        <v>107</v>
      </c>
      <c r="AI65" s="2">
        <v>0.31</v>
      </c>
    </row>
    <row r="66" spans="1:35" x14ac:dyDescent="0.25">
      <c r="A66" s="1">
        <v>65</v>
      </c>
      <c r="B66" s="1" t="s">
        <v>541</v>
      </c>
      <c r="D66" s="1" t="s">
        <v>2</v>
      </c>
      <c r="E66" s="1">
        <v>2</v>
      </c>
      <c r="F66" s="1">
        <v>0</v>
      </c>
      <c r="G66" s="1">
        <v>0</v>
      </c>
      <c r="H66" s="1">
        <v>59</v>
      </c>
      <c r="I66" s="1">
        <v>3.5</v>
      </c>
      <c r="J66" s="1">
        <v>87</v>
      </c>
      <c r="K66" s="2">
        <v>0.85</v>
      </c>
      <c r="M66" s="2">
        <v>0.65</v>
      </c>
      <c r="N66" s="2">
        <v>0.68</v>
      </c>
      <c r="P66" s="3" t="s">
        <v>1006</v>
      </c>
      <c r="Q66" s="1">
        <v>91</v>
      </c>
      <c r="R66" s="2">
        <v>0.71</v>
      </c>
      <c r="T66" s="2">
        <v>0.04</v>
      </c>
      <c r="V66" s="3" t="s">
        <v>14</v>
      </c>
      <c r="X66" s="2">
        <v>0.95</v>
      </c>
      <c r="Z66" s="1">
        <v>97</v>
      </c>
      <c r="AA66" s="3" t="s">
        <v>1099</v>
      </c>
      <c r="AC66" s="2">
        <v>0.3</v>
      </c>
      <c r="AD66" s="1">
        <v>5</v>
      </c>
      <c r="AE66" s="2">
        <v>0.7</v>
      </c>
      <c r="AG66" s="1">
        <v>69</v>
      </c>
      <c r="AH66" s="1">
        <v>98</v>
      </c>
      <c r="AI66" s="2">
        <v>0.31</v>
      </c>
    </row>
    <row r="67" spans="1:35" x14ac:dyDescent="0.25">
      <c r="A67" s="1">
        <v>65</v>
      </c>
      <c r="B67" s="1" t="s">
        <v>520</v>
      </c>
      <c r="D67" s="1" t="s">
        <v>217</v>
      </c>
      <c r="E67" s="1">
        <v>2</v>
      </c>
      <c r="F67" s="1">
        <v>0</v>
      </c>
      <c r="G67" s="1">
        <v>0</v>
      </c>
      <c r="H67" s="1">
        <v>59</v>
      </c>
      <c r="I67" s="1">
        <v>3.1</v>
      </c>
      <c r="J67" s="1">
        <v>64</v>
      </c>
      <c r="K67" s="2">
        <v>0.89</v>
      </c>
      <c r="M67" s="2">
        <v>0.75</v>
      </c>
      <c r="N67" s="2">
        <v>0.74</v>
      </c>
      <c r="P67" s="3" t="s">
        <v>981</v>
      </c>
      <c r="Q67" s="1">
        <v>30</v>
      </c>
      <c r="R67" s="2">
        <v>0.68</v>
      </c>
      <c r="T67" s="2">
        <v>0</v>
      </c>
      <c r="V67" s="3" t="s">
        <v>5</v>
      </c>
      <c r="X67" s="2">
        <v>0.83</v>
      </c>
      <c r="Z67" s="1">
        <v>81</v>
      </c>
      <c r="AA67" s="3" t="s">
        <v>485</v>
      </c>
      <c r="AC67" s="2">
        <v>0.4</v>
      </c>
      <c r="AE67" s="2">
        <v>0.74</v>
      </c>
      <c r="AG67" s="1">
        <v>108</v>
      </c>
      <c r="AH67" s="1">
        <v>125</v>
      </c>
      <c r="AI67" s="2">
        <v>0.27</v>
      </c>
    </row>
    <row r="68" spans="1:35" x14ac:dyDescent="0.25">
      <c r="A68" s="1">
        <v>67</v>
      </c>
      <c r="B68" s="1" t="s">
        <v>535</v>
      </c>
      <c r="D68" s="1" t="s">
        <v>50</v>
      </c>
      <c r="E68" s="1">
        <v>2</v>
      </c>
      <c r="F68" s="1">
        <v>0</v>
      </c>
      <c r="G68" s="1">
        <v>0</v>
      </c>
      <c r="H68" s="1">
        <v>58</v>
      </c>
      <c r="I68" s="1">
        <v>3.3</v>
      </c>
      <c r="J68" s="1">
        <v>94</v>
      </c>
      <c r="K68" s="2">
        <v>0.87</v>
      </c>
      <c r="M68" s="2">
        <v>0.73</v>
      </c>
      <c r="N68" s="2">
        <v>0.75</v>
      </c>
      <c r="P68" s="3" t="s">
        <v>992</v>
      </c>
      <c r="Q68" s="1">
        <v>65</v>
      </c>
      <c r="R68" s="2">
        <v>0.69</v>
      </c>
      <c r="T68" s="2">
        <v>0.01</v>
      </c>
      <c r="V68" s="3" t="s">
        <v>14</v>
      </c>
      <c r="X68" s="2">
        <v>0.87</v>
      </c>
      <c r="Z68" s="1">
        <v>97</v>
      </c>
      <c r="AA68" s="3" t="s">
        <v>1020</v>
      </c>
      <c r="AC68" s="2">
        <v>0.32</v>
      </c>
      <c r="AE68" s="2">
        <v>0.75</v>
      </c>
      <c r="AG68" s="1">
        <v>59</v>
      </c>
      <c r="AH68" s="1">
        <v>107</v>
      </c>
      <c r="AI68" s="2">
        <v>0.31</v>
      </c>
    </row>
    <row r="69" spans="1:35" x14ac:dyDescent="0.25">
      <c r="A69" s="1">
        <v>67</v>
      </c>
      <c r="B69" s="1" t="s">
        <v>549</v>
      </c>
      <c r="D69" s="1" t="s">
        <v>26</v>
      </c>
      <c r="E69" s="1">
        <v>2</v>
      </c>
      <c r="F69" s="1">
        <v>0</v>
      </c>
      <c r="G69" s="1">
        <v>0</v>
      </c>
      <c r="H69" s="1">
        <v>58</v>
      </c>
      <c r="I69" s="1">
        <v>3.1</v>
      </c>
      <c r="J69" s="1">
        <v>79</v>
      </c>
      <c r="K69" s="2">
        <v>0.85</v>
      </c>
      <c r="M69" s="2">
        <v>0.67</v>
      </c>
      <c r="N69" s="2">
        <v>0.71</v>
      </c>
      <c r="P69" s="3" t="s">
        <v>996</v>
      </c>
      <c r="Q69" s="1">
        <v>50</v>
      </c>
      <c r="R69" s="2">
        <v>0.66</v>
      </c>
      <c r="T69" s="2">
        <v>0.01</v>
      </c>
      <c r="V69" s="3" t="s">
        <v>5</v>
      </c>
      <c r="X69" s="2">
        <v>0.97</v>
      </c>
      <c r="Z69" s="1">
        <v>104</v>
      </c>
      <c r="AA69" s="3" t="s">
        <v>1100</v>
      </c>
      <c r="AB69" s="1">
        <v>2</v>
      </c>
      <c r="AC69" s="2">
        <v>0.33</v>
      </c>
      <c r="AD69" s="1">
        <v>5</v>
      </c>
      <c r="AE69" s="2">
        <v>0.65</v>
      </c>
      <c r="AG69" s="1">
        <v>63</v>
      </c>
      <c r="AH69" s="1">
        <v>76</v>
      </c>
      <c r="AI69" s="2">
        <v>0.34</v>
      </c>
    </row>
    <row r="70" spans="1:35" x14ac:dyDescent="0.25">
      <c r="A70" s="1">
        <v>69</v>
      </c>
      <c r="B70" s="1" t="s">
        <v>539</v>
      </c>
      <c r="D70" s="1" t="s">
        <v>186</v>
      </c>
      <c r="E70" s="1">
        <v>2</v>
      </c>
      <c r="F70" s="1">
        <v>0</v>
      </c>
      <c r="G70" s="1">
        <v>0</v>
      </c>
      <c r="H70" s="1">
        <v>57</v>
      </c>
      <c r="I70" s="1">
        <v>3</v>
      </c>
      <c r="J70" s="1">
        <v>75</v>
      </c>
      <c r="K70" s="2">
        <v>0.86</v>
      </c>
      <c r="M70" s="2">
        <v>0.76</v>
      </c>
      <c r="N70" s="2">
        <v>0.73</v>
      </c>
      <c r="P70" s="3" t="s">
        <v>980</v>
      </c>
      <c r="Q70" s="1">
        <v>58</v>
      </c>
      <c r="R70" s="2">
        <v>0.63</v>
      </c>
      <c r="T70" s="2">
        <v>0.02</v>
      </c>
      <c r="V70" s="3" t="s">
        <v>14</v>
      </c>
      <c r="X70" s="2">
        <v>0.84</v>
      </c>
      <c r="Z70" s="1">
        <v>97</v>
      </c>
      <c r="AA70" s="3" t="s">
        <v>17</v>
      </c>
      <c r="AB70" s="1">
        <v>2</v>
      </c>
      <c r="AC70" s="2">
        <v>0.36</v>
      </c>
      <c r="AD70" s="1">
        <v>5</v>
      </c>
      <c r="AE70" s="2">
        <v>0.77</v>
      </c>
      <c r="AG70" s="1">
        <v>80</v>
      </c>
      <c r="AH70" s="1">
        <v>36</v>
      </c>
      <c r="AI70" s="2">
        <v>0.44</v>
      </c>
    </row>
    <row r="71" spans="1:35" x14ac:dyDescent="0.25">
      <c r="A71" s="1">
        <v>69</v>
      </c>
      <c r="B71" s="1" t="s">
        <v>547</v>
      </c>
      <c r="D71" s="1" t="s">
        <v>200</v>
      </c>
      <c r="E71" s="1">
        <v>2</v>
      </c>
      <c r="F71" s="1">
        <v>0</v>
      </c>
      <c r="G71" s="1">
        <v>0</v>
      </c>
      <c r="H71" s="1">
        <v>57</v>
      </c>
      <c r="I71" s="1">
        <v>3.1</v>
      </c>
      <c r="J71" s="1">
        <v>116</v>
      </c>
      <c r="K71" s="2">
        <v>0.84</v>
      </c>
      <c r="M71" s="2">
        <v>0.74</v>
      </c>
      <c r="N71" s="2">
        <v>0.61</v>
      </c>
      <c r="P71" s="3" t="s">
        <v>989</v>
      </c>
      <c r="Q71" s="1">
        <v>36</v>
      </c>
      <c r="R71" s="2">
        <v>0.67</v>
      </c>
      <c r="T71" s="2">
        <v>0</v>
      </c>
      <c r="V71" s="3" t="s">
        <v>5</v>
      </c>
      <c r="X71" s="2">
        <v>0.92</v>
      </c>
      <c r="Z71" s="1">
        <v>59</v>
      </c>
      <c r="AA71" s="3" t="s">
        <v>4</v>
      </c>
      <c r="AC71" s="2">
        <v>0.37</v>
      </c>
      <c r="AE71" s="2">
        <v>0.83</v>
      </c>
      <c r="AG71" s="1">
        <v>80</v>
      </c>
      <c r="AH71" s="1">
        <v>57</v>
      </c>
      <c r="AI71" s="2">
        <v>0.38</v>
      </c>
    </row>
    <row r="72" spans="1:35" x14ac:dyDescent="0.25">
      <c r="A72" s="1">
        <v>69</v>
      </c>
      <c r="B72" s="1" t="s">
        <v>578</v>
      </c>
      <c r="D72" s="1" t="s">
        <v>65</v>
      </c>
      <c r="E72" s="1">
        <v>2</v>
      </c>
      <c r="F72" s="1">
        <v>0</v>
      </c>
      <c r="G72" s="1">
        <v>0</v>
      </c>
      <c r="H72" s="1">
        <v>57</v>
      </c>
      <c r="I72" s="1">
        <v>3</v>
      </c>
      <c r="J72" s="1">
        <v>40</v>
      </c>
      <c r="K72" s="2">
        <v>0.89</v>
      </c>
      <c r="M72" s="2">
        <v>0.65</v>
      </c>
      <c r="N72" s="2">
        <v>0.78</v>
      </c>
      <c r="P72" s="3" t="s">
        <v>978</v>
      </c>
      <c r="Q72" s="1">
        <v>128</v>
      </c>
      <c r="R72" s="2">
        <v>0.47</v>
      </c>
      <c r="T72" s="4">
        <v>3.0000000000000001E-3</v>
      </c>
      <c r="V72" s="3" t="s">
        <v>14</v>
      </c>
      <c r="X72" s="2">
        <v>0.94</v>
      </c>
      <c r="Z72" s="1">
        <v>111</v>
      </c>
      <c r="AA72" s="3" t="s">
        <v>163</v>
      </c>
      <c r="AC72" s="2">
        <v>0.22</v>
      </c>
      <c r="AE72" s="2">
        <v>0.87</v>
      </c>
      <c r="AG72" s="1">
        <v>97</v>
      </c>
      <c r="AH72" s="1">
        <v>43</v>
      </c>
      <c r="AI72" s="2">
        <v>0.41</v>
      </c>
    </row>
    <row r="73" spans="1:35" x14ac:dyDescent="0.25">
      <c r="A73" s="1">
        <v>69</v>
      </c>
      <c r="B73" s="1" t="s">
        <v>589</v>
      </c>
      <c r="D73" s="1" t="s">
        <v>9</v>
      </c>
      <c r="E73" s="1">
        <v>2</v>
      </c>
      <c r="F73" s="1">
        <v>0</v>
      </c>
      <c r="G73" s="1">
        <v>0</v>
      </c>
      <c r="H73" s="1">
        <v>57</v>
      </c>
      <c r="I73" s="1">
        <v>2.9</v>
      </c>
      <c r="J73" s="1">
        <v>53</v>
      </c>
      <c r="K73" s="2">
        <v>0.9</v>
      </c>
      <c r="M73" s="2">
        <v>0.72</v>
      </c>
      <c r="N73" s="2">
        <v>0.76</v>
      </c>
      <c r="P73" s="3" t="s">
        <v>996</v>
      </c>
      <c r="Q73" s="1">
        <v>65</v>
      </c>
      <c r="R73" s="2">
        <v>0.76</v>
      </c>
      <c r="T73" s="2">
        <v>0.01</v>
      </c>
      <c r="V73" s="3" t="s">
        <v>14</v>
      </c>
      <c r="X73" s="2">
        <v>0.87</v>
      </c>
      <c r="Z73" s="1">
        <v>76</v>
      </c>
      <c r="AA73" s="3" t="s">
        <v>1101</v>
      </c>
      <c r="AB73" s="1">
        <v>2</v>
      </c>
      <c r="AC73" s="2">
        <v>0.44</v>
      </c>
      <c r="AE73" s="2">
        <v>0.75</v>
      </c>
      <c r="AG73" s="1">
        <v>91</v>
      </c>
      <c r="AH73" s="1">
        <v>98</v>
      </c>
      <c r="AI73" s="2">
        <v>0.32</v>
      </c>
    </row>
    <row r="74" spans="1:35" x14ac:dyDescent="0.25">
      <c r="A74" s="1">
        <v>73</v>
      </c>
      <c r="B74" s="1" t="s">
        <v>585</v>
      </c>
      <c r="D74" s="1" t="s">
        <v>18</v>
      </c>
      <c r="E74" s="1">
        <v>2</v>
      </c>
      <c r="F74" s="1">
        <v>0</v>
      </c>
      <c r="G74" s="1">
        <v>0</v>
      </c>
      <c r="H74" s="1">
        <v>56</v>
      </c>
      <c r="I74" s="1">
        <v>2.4</v>
      </c>
      <c r="J74" s="1">
        <v>49</v>
      </c>
      <c r="K74" s="2">
        <v>0.88</v>
      </c>
      <c r="M74" s="2">
        <v>0.75</v>
      </c>
      <c r="N74" s="2">
        <v>0.85</v>
      </c>
      <c r="P74" s="3" t="s">
        <v>982</v>
      </c>
      <c r="Q74" s="1">
        <v>41</v>
      </c>
      <c r="R74" s="2">
        <v>0.98</v>
      </c>
      <c r="T74" s="2">
        <v>0</v>
      </c>
      <c r="V74" s="3" t="s">
        <v>14</v>
      </c>
      <c r="X74" s="2">
        <v>0.95</v>
      </c>
      <c r="Z74" s="1">
        <v>51</v>
      </c>
      <c r="AA74" s="3" t="s">
        <v>1097</v>
      </c>
      <c r="AC74" s="2">
        <v>0.75</v>
      </c>
      <c r="AD74" s="1">
        <v>5</v>
      </c>
      <c r="AE74" s="2">
        <v>0.81</v>
      </c>
      <c r="AG74" s="1">
        <v>118</v>
      </c>
      <c r="AH74" s="1">
        <v>49</v>
      </c>
      <c r="AI74" s="2">
        <v>0.4</v>
      </c>
    </row>
    <row r="75" spans="1:35" x14ac:dyDescent="0.25">
      <c r="A75" s="1">
        <v>74</v>
      </c>
      <c r="B75" s="1" t="s">
        <v>528</v>
      </c>
      <c r="D75" s="1" t="s">
        <v>172</v>
      </c>
      <c r="E75" s="1">
        <v>2</v>
      </c>
      <c r="F75" s="1">
        <v>0</v>
      </c>
      <c r="G75" s="1">
        <v>0</v>
      </c>
      <c r="H75" s="1">
        <v>55</v>
      </c>
      <c r="I75" s="1">
        <v>2.9</v>
      </c>
      <c r="J75" s="1">
        <v>70</v>
      </c>
      <c r="K75" s="2">
        <v>0.86</v>
      </c>
      <c r="M75" s="2">
        <v>0.75</v>
      </c>
      <c r="N75" s="2">
        <v>0.75</v>
      </c>
      <c r="P75" s="3" t="s">
        <v>58</v>
      </c>
      <c r="Q75" s="1">
        <v>71</v>
      </c>
      <c r="R75" s="2">
        <v>0.6</v>
      </c>
      <c r="T75" s="2">
        <v>0.02</v>
      </c>
      <c r="V75" s="3" t="s">
        <v>787</v>
      </c>
      <c r="X75" s="2">
        <v>0.87</v>
      </c>
      <c r="Z75" s="1">
        <v>67</v>
      </c>
      <c r="AA75" s="3" t="s">
        <v>20</v>
      </c>
      <c r="AC75" s="2">
        <v>0.44</v>
      </c>
      <c r="AE75" s="2">
        <v>0.67</v>
      </c>
      <c r="AG75" s="1">
        <v>97</v>
      </c>
      <c r="AH75" s="1">
        <v>144</v>
      </c>
      <c r="AI75" s="2">
        <v>0.24</v>
      </c>
    </row>
    <row r="76" spans="1:35" x14ac:dyDescent="0.25">
      <c r="A76" s="1">
        <v>74</v>
      </c>
      <c r="B76" s="1" t="s">
        <v>532</v>
      </c>
      <c r="D76" s="1" t="s">
        <v>179</v>
      </c>
      <c r="E76" s="1">
        <v>2</v>
      </c>
      <c r="F76" s="1">
        <v>0</v>
      </c>
      <c r="G76" s="1">
        <v>0</v>
      </c>
      <c r="H76" s="1">
        <v>55</v>
      </c>
      <c r="I76" s="1">
        <v>2.9</v>
      </c>
      <c r="J76" s="1">
        <v>83</v>
      </c>
      <c r="K76" s="2">
        <v>0.85</v>
      </c>
      <c r="M76" s="2">
        <v>0.71</v>
      </c>
      <c r="N76" s="2">
        <v>0.7</v>
      </c>
      <c r="P76" s="3" t="s">
        <v>981</v>
      </c>
      <c r="Q76" s="1">
        <v>89</v>
      </c>
      <c r="R76" s="2">
        <v>0.62</v>
      </c>
      <c r="T76" s="2">
        <v>0.01</v>
      </c>
      <c r="V76" s="3" t="s">
        <v>14</v>
      </c>
      <c r="X76" s="2">
        <v>0.89</v>
      </c>
      <c r="Z76" s="1">
        <v>76</v>
      </c>
      <c r="AA76" s="3" t="s">
        <v>170</v>
      </c>
      <c r="AC76" s="2">
        <v>0.3</v>
      </c>
      <c r="AE76" s="2">
        <v>0.63</v>
      </c>
      <c r="AG76" s="1">
        <v>69</v>
      </c>
      <c r="AH76" s="1">
        <v>81</v>
      </c>
      <c r="AI76" s="2">
        <v>0.33</v>
      </c>
    </row>
    <row r="77" spans="1:35" x14ac:dyDescent="0.25">
      <c r="A77" s="1">
        <v>74</v>
      </c>
      <c r="B77" s="1" t="s">
        <v>565</v>
      </c>
      <c r="D77" s="1" t="s">
        <v>9</v>
      </c>
      <c r="E77" s="1">
        <v>2</v>
      </c>
      <c r="F77" s="1">
        <v>0</v>
      </c>
      <c r="G77" s="1">
        <v>0</v>
      </c>
      <c r="H77" s="1">
        <v>55</v>
      </c>
      <c r="I77" s="1">
        <v>2.7</v>
      </c>
      <c r="J77" s="1">
        <v>38</v>
      </c>
      <c r="K77" s="2">
        <v>0.93</v>
      </c>
      <c r="M77" s="2">
        <v>0.69</v>
      </c>
      <c r="N77" s="2">
        <v>0.85</v>
      </c>
      <c r="P77" s="3" t="s">
        <v>1021</v>
      </c>
      <c r="Q77" s="1">
        <v>130</v>
      </c>
      <c r="R77" s="2">
        <v>0.56999999999999995</v>
      </c>
      <c r="T77" s="2">
        <v>0.02</v>
      </c>
      <c r="V77" s="3" t="s">
        <v>14</v>
      </c>
      <c r="X77" s="2">
        <v>0.81</v>
      </c>
      <c r="Z77" s="1">
        <v>64</v>
      </c>
      <c r="AA77" s="3" t="s">
        <v>946</v>
      </c>
      <c r="AB77" s="1">
        <v>2</v>
      </c>
      <c r="AC77" s="2">
        <v>0.42</v>
      </c>
      <c r="AD77" s="1">
        <v>5</v>
      </c>
      <c r="AE77" s="2">
        <v>0.43</v>
      </c>
      <c r="AG77" s="1">
        <v>108</v>
      </c>
      <c r="AH77" s="1">
        <v>110</v>
      </c>
      <c r="AI77" s="2">
        <v>0.3</v>
      </c>
    </row>
    <row r="78" spans="1:35" x14ac:dyDescent="0.25">
      <c r="A78" s="1">
        <v>74</v>
      </c>
      <c r="B78" s="1" t="s">
        <v>576</v>
      </c>
      <c r="D78" s="1" t="s">
        <v>159</v>
      </c>
      <c r="E78" s="1">
        <v>2</v>
      </c>
      <c r="F78" s="1">
        <v>0</v>
      </c>
      <c r="G78" s="1">
        <v>0</v>
      </c>
      <c r="H78" s="1">
        <v>55</v>
      </c>
      <c r="I78" s="1">
        <v>3.3</v>
      </c>
      <c r="J78" s="1">
        <v>53</v>
      </c>
      <c r="K78" s="2">
        <v>0.9</v>
      </c>
      <c r="M78" s="2">
        <v>0.63</v>
      </c>
      <c r="N78" s="2">
        <v>0.74</v>
      </c>
      <c r="P78" s="3" t="s">
        <v>1005</v>
      </c>
      <c r="Q78" s="1">
        <v>151</v>
      </c>
      <c r="R78" s="2">
        <v>0.56000000000000005</v>
      </c>
      <c r="T78" s="2">
        <v>0.01</v>
      </c>
      <c r="V78" s="3" t="s">
        <v>14</v>
      </c>
      <c r="X78" s="2">
        <v>0.87</v>
      </c>
      <c r="Z78" s="1">
        <v>117</v>
      </c>
      <c r="AA78" s="3" t="s">
        <v>724</v>
      </c>
      <c r="AC78" s="2">
        <v>0.33</v>
      </c>
      <c r="AE78" s="2">
        <v>0.39</v>
      </c>
      <c r="AG78" s="1">
        <v>80</v>
      </c>
      <c r="AH78" s="1">
        <v>167</v>
      </c>
      <c r="AI78" s="2">
        <v>0.18</v>
      </c>
    </row>
    <row r="79" spans="1:35" x14ac:dyDescent="0.25">
      <c r="A79" s="1">
        <v>74</v>
      </c>
      <c r="B79" s="1" t="s">
        <v>583</v>
      </c>
      <c r="D79" s="1" t="s">
        <v>94</v>
      </c>
      <c r="E79" s="1">
        <v>2</v>
      </c>
      <c r="F79" s="1">
        <v>0</v>
      </c>
      <c r="G79" s="1">
        <v>0</v>
      </c>
      <c r="H79" s="1">
        <v>55</v>
      </c>
      <c r="I79" s="1">
        <v>2.8</v>
      </c>
      <c r="J79" s="1">
        <v>127</v>
      </c>
      <c r="K79" s="2">
        <v>0.79</v>
      </c>
      <c r="M79" s="2">
        <v>0.66</v>
      </c>
      <c r="N79" s="2">
        <v>0.67</v>
      </c>
      <c r="P79" s="3" t="s">
        <v>974</v>
      </c>
      <c r="Q79" s="1">
        <v>11</v>
      </c>
      <c r="R79" s="2">
        <v>0.91</v>
      </c>
      <c r="T79" s="2">
        <v>0</v>
      </c>
      <c r="V79" s="3" t="s">
        <v>40</v>
      </c>
      <c r="X79" s="2">
        <v>0.85</v>
      </c>
      <c r="Z79" s="1">
        <v>141</v>
      </c>
      <c r="AA79" s="3" t="s">
        <v>833</v>
      </c>
      <c r="AC79" s="2">
        <v>0.25</v>
      </c>
      <c r="AE79" s="2">
        <v>0.79</v>
      </c>
      <c r="AG79" s="1">
        <v>25</v>
      </c>
      <c r="AH79" s="1">
        <v>76</v>
      </c>
      <c r="AI79" s="2">
        <v>0.34</v>
      </c>
    </row>
    <row r="80" spans="1:35" x14ac:dyDescent="0.25">
      <c r="A80" s="1">
        <v>79</v>
      </c>
      <c r="B80" s="1" t="s">
        <v>544</v>
      </c>
      <c r="D80" s="1" t="s">
        <v>65</v>
      </c>
      <c r="E80" s="1">
        <v>2</v>
      </c>
      <c r="F80" s="1">
        <v>0</v>
      </c>
      <c r="G80" s="1">
        <v>0</v>
      </c>
      <c r="H80" s="1">
        <v>54</v>
      </c>
      <c r="I80" s="1">
        <v>3</v>
      </c>
      <c r="J80" s="1">
        <v>53</v>
      </c>
      <c r="K80" s="2">
        <v>0.89</v>
      </c>
      <c r="M80" s="2">
        <v>0.7</v>
      </c>
      <c r="N80" s="2">
        <v>0.81</v>
      </c>
      <c r="P80" s="3" t="s">
        <v>1005</v>
      </c>
      <c r="Q80" s="1">
        <v>134</v>
      </c>
      <c r="R80" s="2">
        <v>0.56999999999999995</v>
      </c>
      <c r="T80" s="2">
        <v>0.02</v>
      </c>
      <c r="V80" s="3" t="s">
        <v>14</v>
      </c>
      <c r="X80" s="2">
        <v>0.87</v>
      </c>
      <c r="Z80" s="1">
        <v>85</v>
      </c>
      <c r="AA80" s="3" t="s">
        <v>163</v>
      </c>
      <c r="AB80" s="1">
        <v>3</v>
      </c>
      <c r="AC80" s="2">
        <v>0.41</v>
      </c>
      <c r="AE80" s="2">
        <v>0.79</v>
      </c>
      <c r="AG80" s="1">
        <v>128</v>
      </c>
      <c r="AH80" s="1">
        <v>81</v>
      </c>
      <c r="AI80" s="2">
        <v>0.34</v>
      </c>
    </row>
    <row r="81" spans="1:35" x14ac:dyDescent="0.25">
      <c r="A81" s="1">
        <v>79</v>
      </c>
      <c r="B81" s="1" t="s">
        <v>558</v>
      </c>
      <c r="D81" s="1" t="s">
        <v>169</v>
      </c>
      <c r="E81" s="1">
        <v>2</v>
      </c>
      <c r="F81" s="1">
        <v>0</v>
      </c>
      <c r="G81" s="1">
        <v>0</v>
      </c>
      <c r="H81" s="1">
        <v>54</v>
      </c>
      <c r="I81" s="1">
        <v>3</v>
      </c>
      <c r="J81" s="1">
        <v>67</v>
      </c>
      <c r="K81" s="2">
        <v>0.87</v>
      </c>
      <c r="M81" s="2">
        <v>0.77</v>
      </c>
      <c r="N81" s="2">
        <v>0.75</v>
      </c>
      <c r="P81" s="3" t="s">
        <v>977</v>
      </c>
      <c r="Q81" s="1">
        <v>112</v>
      </c>
      <c r="R81" s="2">
        <v>0.66</v>
      </c>
      <c r="T81" s="2">
        <v>0.01</v>
      </c>
      <c r="V81" s="3" t="s">
        <v>14</v>
      </c>
      <c r="X81" s="2">
        <v>0.93</v>
      </c>
      <c r="Z81" s="1">
        <v>67</v>
      </c>
      <c r="AA81" s="3" t="s">
        <v>4</v>
      </c>
      <c r="AB81" s="1">
        <v>2</v>
      </c>
      <c r="AC81" s="2">
        <v>0.33</v>
      </c>
      <c r="AE81" s="2">
        <v>0.76</v>
      </c>
      <c r="AG81" s="1">
        <v>111</v>
      </c>
      <c r="AH81" s="1">
        <v>89</v>
      </c>
      <c r="AI81" s="2">
        <v>0.33</v>
      </c>
    </row>
    <row r="82" spans="1:35" x14ac:dyDescent="0.25">
      <c r="A82" s="1">
        <v>79</v>
      </c>
      <c r="B82" s="1" t="s">
        <v>560</v>
      </c>
      <c r="D82" s="1" t="s">
        <v>217</v>
      </c>
      <c r="E82" s="1">
        <v>2</v>
      </c>
      <c r="F82" s="1">
        <v>0</v>
      </c>
      <c r="G82" s="1">
        <v>0</v>
      </c>
      <c r="H82" s="1">
        <v>54</v>
      </c>
      <c r="I82" s="1">
        <v>3.2</v>
      </c>
      <c r="J82" s="1">
        <v>99</v>
      </c>
      <c r="K82" s="2">
        <v>0.85</v>
      </c>
      <c r="M82" s="2">
        <v>0.76</v>
      </c>
      <c r="N82" s="2">
        <v>0.71</v>
      </c>
      <c r="P82" s="3" t="s">
        <v>995</v>
      </c>
      <c r="Q82" s="1">
        <v>111</v>
      </c>
      <c r="R82" s="2">
        <v>0.55000000000000004</v>
      </c>
      <c r="T82" s="2">
        <v>0.02</v>
      </c>
      <c r="V82" s="3" t="s">
        <v>787</v>
      </c>
      <c r="X82" s="2">
        <v>0.84</v>
      </c>
      <c r="Z82" s="1">
        <v>56</v>
      </c>
      <c r="AA82" s="3" t="s">
        <v>49</v>
      </c>
      <c r="AB82" s="1">
        <v>2</v>
      </c>
      <c r="AC82" s="2">
        <v>0.42</v>
      </c>
      <c r="AE82" s="2">
        <v>0.59</v>
      </c>
      <c r="AG82" s="1">
        <v>86</v>
      </c>
      <c r="AH82" s="1">
        <v>164</v>
      </c>
      <c r="AI82" s="2">
        <v>0.19</v>
      </c>
    </row>
    <row r="83" spans="1:35" x14ac:dyDescent="0.25">
      <c r="A83" s="1">
        <v>82</v>
      </c>
      <c r="B83" s="1" t="s">
        <v>525</v>
      </c>
      <c r="D83" s="1" t="s">
        <v>9</v>
      </c>
      <c r="E83" s="1">
        <v>2</v>
      </c>
      <c r="F83" s="1">
        <v>0</v>
      </c>
      <c r="G83" s="1">
        <v>0</v>
      </c>
      <c r="H83" s="1">
        <v>53</v>
      </c>
      <c r="I83" s="1">
        <v>3</v>
      </c>
      <c r="J83" s="1">
        <v>87</v>
      </c>
      <c r="K83" s="2">
        <v>0.86</v>
      </c>
      <c r="M83" s="2">
        <v>0.72</v>
      </c>
      <c r="N83" s="2">
        <v>0.73</v>
      </c>
      <c r="P83" s="3" t="s">
        <v>974</v>
      </c>
      <c r="Q83" s="1">
        <v>123</v>
      </c>
      <c r="R83" s="2">
        <v>0.57999999999999996</v>
      </c>
      <c r="T83" s="2">
        <v>0.02</v>
      </c>
      <c r="V83" s="3" t="s">
        <v>799</v>
      </c>
      <c r="X83" s="2">
        <v>0.94</v>
      </c>
      <c r="Z83" s="1">
        <v>70</v>
      </c>
      <c r="AA83" s="3" t="s">
        <v>485</v>
      </c>
      <c r="AC83" s="2">
        <v>0.45</v>
      </c>
      <c r="AE83" s="2">
        <v>0.62</v>
      </c>
      <c r="AG83" s="1">
        <v>104</v>
      </c>
      <c r="AH83" s="1">
        <v>76</v>
      </c>
      <c r="AI83" s="2">
        <v>0.34</v>
      </c>
    </row>
    <row r="84" spans="1:35" x14ac:dyDescent="0.25">
      <c r="A84" s="1">
        <v>82</v>
      </c>
      <c r="B84" s="1" t="s">
        <v>562</v>
      </c>
      <c r="D84" s="1" t="s">
        <v>221</v>
      </c>
      <c r="E84" s="1">
        <v>2</v>
      </c>
      <c r="F84" s="1">
        <v>0</v>
      </c>
      <c r="G84" s="1">
        <v>0</v>
      </c>
      <c r="H84" s="1">
        <v>53</v>
      </c>
      <c r="I84" s="1">
        <v>2.9</v>
      </c>
      <c r="J84" s="1">
        <v>99</v>
      </c>
      <c r="K84" s="2">
        <v>0.82</v>
      </c>
      <c r="M84" s="2">
        <v>0.75</v>
      </c>
      <c r="N84" s="2">
        <v>0.71</v>
      </c>
      <c r="P84" s="3" t="s">
        <v>1018</v>
      </c>
      <c r="Q84" s="1">
        <v>89</v>
      </c>
      <c r="R84" s="2">
        <v>0.64</v>
      </c>
      <c r="T84" s="2">
        <v>0</v>
      </c>
      <c r="V84" s="3" t="s">
        <v>14</v>
      </c>
      <c r="X84" s="2">
        <v>0.98</v>
      </c>
      <c r="Z84" s="1">
        <v>70</v>
      </c>
      <c r="AA84" s="3" t="s">
        <v>1102</v>
      </c>
      <c r="AC84" s="2">
        <v>0.38</v>
      </c>
      <c r="AE84" s="2">
        <v>0.82</v>
      </c>
      <c r="AG84" s="1">
        <v>97</v>
      </c>
      <c r="AH84" s="1">
        <v>98</v>
      </c>
      <c r="AI84" s="2">
        <v>0.31</v>
      </c>
    </row>
    <row r="85" spans="1:35" x14ac:dyDescent="0.25">
      <c r="A85" s="1">
        <v>82</v>
      </c>
      <c r="B85" s="1" t="s">
        <v>563</v>
      </c>
      <c r="D85" s="1" t="s">
        <v>18</v>
      </c>
      <c r="E85" s="1">
        <v>2</v>
      </c>
      <c r="F85" s="1">
        <v>0</v>
      </c>
      <c r="G85" s="1">
        <v>0</v>
      </c>
      <c r="H85" s="1">
        <v>53</v>
      </c>
      <c r="I85" s="1">
        <v>3</v>
      </c>
      <c r="J85" s="1">
        <v>134</v>
      </c>
      <c r="K85" s="2">
        <v>0.78</v>
      </c>
      <c r="M85" s="2">
        <v>0.7</v>
      </c>
      <c r="N85" s="2">
        <v>0.69</v>
      </c>
      <c r="P85" s="3" t="s">
        <v>981</v>
      </c>
      <c r="Q85" s="1">
        <v>45</v>
      </c>
      <c r="R85" s="2">
        <v>0.75</v>
      </c>
      <c r="T85" s="2">
        <v>0.01</v>
      </c>
      <c r="V85" s="3" t="s">
        <v>5</v>
      </c>
      <c r="X85" s="2">
        <v>0.74</v>
      </c>
      <c r="Z85" s="1">
        <v>117</v>
      </c>
      <c r="AA85" s="3" t="s">
        <v>913</v>
      </c>
      <c r="AC85" s="2">
        <v>0.37</v>
      </c>
      <c r="AE85" s="2">
        <v>0.77</v>
      </c>
      <c r="AG85" s="1">
        <v>48</v>
      </c>
      <c r="AH85" s="1">
        <v>110</v>
      </c>
      <c r="AI85" s="2">
        <v>0.3</v>
      </c>
    </row>
    <row r="86" spans="1:35" x14ac:dyDescent="0.25">
      <c r="A86" s="1">
        <v>82</v>
      </c>
      <c r="B86" s="1" t="s">
        <v>588</v>
      </c>
      <c r="D86" s="1" t="s">
        <v>37</v>
      </c>
      <c r="E86" s="1">
        <v>2</v>
      </c>
      <c r="F86" s="1">
        <v>0</v>
      </c>
      <c r="G86" s="1">
        <v>0</v>
      </c>
      <c r="H86" s="1">
        <v>53</v>
      </c>
      <c r="I86" s="1">
        <v>3</v>
      </c>
      <c r="J86" s="1">
        <v>70</v>
      </c>
      <c r="K86" s="2">
        <v>0.87</v>
      </c>
      <c r="M86" s="2">
        <v>0.77</v>
      </c>
      <c r="N86" s="2">
        <v>0.73</v>
      </c>
      <c r="P86" s="3" t="s">
        <v>1018</v>
      </c>
      <c r="Q86" s="1">
        <v>85</v>
      </c>
      <c r="R86" s="2">
        <v>0.52</v>
      </c>
      <c r="T86" s="2">
        <v>0.01</v>
      </c>
      <c r="V86" s="3" t="s">
        <v>5</v>
      </c>
      <c r="X86" s="2">
        <v>0.92</v>
      </c>
      <c r="Z86" s="1">
        <v>85</v>
      </c>
      <c r="AA86" s="3" t="s">
        <v>917</v>
      </c>
      <c r="AC86" s="2">
        <v>0.37</v>
      </c>
      <c r="AE86" s="2">
        <v>0.71</v>
      </c>
      <c r="AG86" s="1">
        <v>97</v>
      </c>
      <c r="AH86" s="1">
        <v>185</v>
      </c>
      <c r="AI86" s="2">
        <v>0.16</v>
      </c>
    </row>
    <row r="87" spans="1:35" x14ac:dyDescent="0.25">
      <c r="A87" s="1">
        <v>86</v>
      </c>
      <c r="B87" s="1" t="s">
        <v>546</v>
      </c>
      <c r="D87" s="1" t="s">
        <v>2</v>
      </c>
      <c r="E87" s="1">
        <v>2</v>
      </c>
      <c r="F87" s="1">
        <v>0</v>
      </c>
      <c r="G87" s="1">
        <v>0</v>
      </c>
      <c r="H87" s="1">
        <v>52</v>
      </c>
      <c r="I87" s="1">
        <v>2.6</v>
      </c>
      <c r="J87" s="1">
        <v>111</v>
      </c>
      <c r="K87" s="2">
        <v>0.76</v>
      </c>
      <c r="M87" s="2">
        <v>0.67</v>
      </c>
      <c r="N87" s="2">
        <v>0.7</v>
      </c>
      <c r="P87" s="3" t="s">
        <v>1006</v>
      </c>
      <c r="Q87" s="1">
        <v>24</v>
      </c>
      <c r="R87" s="2">
        <v>0.84</v>
      </c>
      <c r="T87" s="2">
        <v>0</v>
      </c>
      <c r="V87" s="3" t="s">
        <v>1</v>
      </c>
      <c r="X87" s="2">
        <v>0.97</v>
      </c>
      <c r="Z87" s="1">
        <v>81</v>
      </c>
      <c r="AA87" s="3" t="s">
        <v>227</v>
      </c>
      <c r="AC87" s="2">
        <v>0.44</v>
      </c>
      <c r="AE87" s="2">
        <v>0.7</v>
      </c>
      <c r="AG87" s="1">
        <v>95</v>
      </c>
      <c r="AH87" s="1">
        <v>144</v>
      </c>
      <c r="AI87" s="2">
        <v>0.24</v>
      </c>
    </row>
    <row r="88" spans="1:35" x14ac:dyDescent="0.25">
      <c r="A88" s="1">
        <v>86</v>
      </c>
      <c r="B88" s="1" t="s">
        <v>1033</v>
      </c>
      <c r="E88" s="1">
        <v>1</v>
      </c>
      <c r="F88" s="1">
        <v>0</v>
      </c>
      <c r="G88" s="1">
        <v>0</v>
      </c>
      <c r="H88" s="1">
        <v>52</v>
      </c>
      <c r="I88" s="1">
        <v>2.8</v>
      </c>
      <c r="J88" s="1">
        <v>99</v>
      </c>
      <c r="K88" s="2">
        <v>0.81</v>
      </c>
      <c r="M88" s="1" t="s">
        <v>176</v>
      </c>
      <c r="N88" s="2">
        <v>0.69</v>
      </c>
      <c r="P88" s="3" t="s">
        <v>176</v>
      </c>
      <c r="Q88" s="1">
        <v>83</v>
      </c>
      <c r="R88" s="2">
        <v>0.64</v>
      </c>
      <c r="T88" s="2">
        <v>0.01</v>
      </c>
      <c r="V88" s="3" t="s">
        <v>5</v>
      </c>
      <c r="X88" s="2">
        <v>0.95</v>
      </c>
      <c r="Z88" s="1">
        <v>54</v>
      </c>
      <c r="AA88" s="3" t="s">
        <v>86</v>
      </c>
      <c r="AC88" s="2">
        <v>0.44</v>
      </c>
      <c r="AE88" s="2">
        <v>0.6</v>
      </c>
      <c r="AG88" s="1">
        <v>108</v>
      </c>
      <c r="AH88" s="1">
        <v>98</v>
      </c>
      <c r="AI88" s="2">
        <v>0.31</v>
      </c>
    </row>
    <row r="89" spans="1:35" x14ac:dyDescent="0.25">
      <c r="A89" s="1">
        <v>86</v>
      </c>
      <c r="B89" s="1" t="s">
        <v>571</v>
      </c>
      <c r="D89" s="1" t="s">
        <v>169</v>
      </c>
      <c r="E89" s="1">
        <v>2</v>
      </c>
      <c r="F89" s="1">
        <v>0</v>
      </c>
      <c r="G89" s="1">
        <v>0</v>
      </c>
      <c r="H89" s="1">
        <v>52</v>
      </c>
      <c r="I89" s="1">
        <v>2.1</v>
      </c>
      <c r="J89" s="1">
        <v>60</v>
      </c>
      <c r="K89" s="2">
        <v>0.86</v>
      </c>
      <c r="M89" s="2">
        <v>0.7</v>
      </c>
      <c r="N89" s="2">
        <v>0.85</v>
      </c>
      <c r="P89" s="3" t="s">
        <v>985</v>
      </c>
      <c r="Q89" s="1">
        <v>77</v>
      </c>
      <c r="R89" s="2">
        <v>0.96</v>
      </c>
      <c r="T89" s="2">
        <v>0</v>
      </c>
      <c r="V89" s="3" t="s">
        <v>119</v>
      </c>
      <c r="X89" s="2">
        <v>0.94</v>
      </c>
      <c r="Z89" s="1">
        <v>124</v>
      </c>
      <c r="AA89" s="3" t="s">
        <v>564</v>
      </c>
      <c r="AB89" s="1">
        <v>3</v>
      </c>
      <c r="AC89" s="2">
        <v>0.38</v>
      </c>
      <c r="AD89" s="1">
        <v>5</v>
      </c>
      <c r="AE89" s="2">
        <v>0.89</v>
      </c>
      <c r="AG89" s="1">
        <v>7</v>
      </c>
      <c r="AH89" s="1">
        <v>125</v>
      </c>
      <c r="AI89" s="2">
        <v>0.27</v>
      </c>
    </row>
    <row r="90" spans="1:35" x14ac:dyDescent="0.25">
      <c r="A90" s="1">
        <v>86</v>
      </c>
      <c r="B90" s="1" t="s">
        <v>572</v>
      </c>
      <c r="D90" s="1" t="s">
        <v>94</v>
      </c>
      <c r="E90" s="1">
        <v>2</v>
      </c>
      <c r="F90" s="1">
        <v>0</v>
      </c>
      <c r="G90" s="1">
        <v>0</v>
      </c>
      <c r="H90" s="1">
        <v>52</v>
      </c>
      <c r="I90" s="1">
        <v>2.8</v>
      </c>
      <c r="J90" s="1">
        <v>147</v>
      </c>
      <c r="K90" s="2">
        <v>0.78</v>
      </c>
      <c r="M90" s="2">
        <v>0.72</v>
      </c>
      <c r="N90" s="2">
        <v>0.63</v>
      </c>
      <c r="P90" s="3" t="s">
        <v>1038</v>
      </c>
      <c r="Q90" s="1">
        <v>30</v>
      </c>
      <c r="R90" s="2">
        <v>0.82</v>
      </c>
      <c r="T90" s="2">
        <v>0</v>
      </c>
      <c r="V90" s="3" t="s">
        <v>40</v>
      </c>
      <c r="X90" s="2">
        <v>0.92</v>
      </c>
      <c r="Z90" s="1">
        <v>109</v>
      </c>
      <c r="AA90" s="3" t="s">
        <v>1103</v>
      </c>
      <c r="AC90" s="2">
        <v>0.36</v>
      </c>
      <c r="AE90" s="2">
        <v>0.87</v>
      </c>
      <c r="AG90" s="1">
        <v>48</v>
      </c>
      <c r="AH90" s="1">
        <v>43</v>
      </c>
      <c r="AI90" s="2">
        <v>0.41</v>
      </c>
    </row>
    <row r="91" spans="1:35" x14ac:dyDescent="0.25">
      <c r="A91" s="1">
        <v>86</v>
      </c>
      <c r="B91" s="1" t="s">
        <v>590</v>
      </c>
      <c r="E91" s="1">
        <v>1</v>
      </c>
      <c r="F91" s="1">
        <v>0</v>
      </c>
      <c r="G91" s="1">
        <v>0</v>
      </c>
      <c r="H91" s="1">
        <v>52</v>
      </c>
      <c r="I91" s="1">
        <v>2.8</v>
      </c>
      <c r="J91" s="1">
        <v>111</v>
      </c>
      <c r="K91" s="2">
        <v>0.86</v>
      </c>
      <c r="M91" s="2">
        <v>0.54</v>
      </c>
      <c r="N91" s="2">
        <v>0.66</v>
      </c>
      <c r="O91" s="1">
        <v>8</v>
      </c>
      <c r="P91" s="3" t="s">
        <v>1012</v>
      </c>
      <c r="Q91" s="1">
        <v>30</v>
      </c>
      <c r="R91" s="2">
        <v>0.67</v>
      </c>
      <c r="T91" s="2">
        <v>0</v>
      </c>
      <c r="V91" s="3" t="s">
        <v>5</v>
      </c>
      <c r="X91" s="2">
        <v>0.86</v>
      </c>
      <c r="Z91" s="1">
        <v>158</v>
      </c>
      <c r="AA91" s="3" t="s">
        <v>211</v>
      </c>
      <c r="AB91" s="1">
        <v>3</v>
      </c>
      <c r="AC91" s="2">
        <v>0.12</v>
      </c>
      <c r="AE91" s="2">
        <v>0.5</v>
      </c>
      <c r="AG91" s="1">
        <v>80</v>
      </c>
      <c r="AH91" s="1">
        <v>98</v>
      </c>
      <c r="AI91" s="2">
        <v>0.32</v>
      </c>
    </row>
    <row r="92" spans="1:35" x14ac:dyDescent="0.25">
      <c r="A92" s="1">
        <v>91</v>
      </c>
      <c r="B92" s="1" t="s">
        <v>524</v>
      </c>
      <c r="D92" s="1" t="s">
        <v>162</v>
      </c>
      <c r="E92" s="1">
        <v>2</v>
      </c>
      <c r="F92" s="1">
        <v>0</v>
      </c>
      <c r="G92" s="1">
        <v>0</v>
      </c>
      <c r="H92" s="1">
        <v>51</v>
      </c>
      <c r="I92" s="1">
        <v>2.8</v>
      </c>
      <c r="J92" s="1">
        <v>94</v>
      </c>
      <c r="K92" s="2">
        <v>0.85</v>
      </c>
      <c r="M92" s="2">
        <v>0.69</v>
      </c>
      <c r="N92" s="2">
        <v>0.72</v>
      </c>
      <c r="P92" s="3" t="s">
        <v>1006</v>
      </c>
      <c r="Q92" s="1">
        <v>106</v>
      </c>
      <c r="R92" s="2">
        <v>0.63</v>
      </c>
      <c r="T92" s="2">
        <v>0.01</v>
      </c>
      <c r="V92" s="3" t="s">
        <v>787</v>
      </c>
      <c r="X92" s="2">
        <v>0.92</v>
      </c>
      <c r="Z92" s="1">
        <v>97</v>
      </c>
      <c r="AA92" s="3" t="s">
        <v>181</v>
      </c>
      <c r="AB92" s="1">
        <v>2</v>
      </c>
      <c r="AC92" s="2">
        <v>0.3</v>
      </c>
      <c r="AE92" s="2">
        <v>0.82</v>
      </c>
      <c r="AG92" s="1">
        <v>136</v>
      </c>
      <c r="AH92" s="1">
        <v>14</v>
      </c>
      <c r="AI92" s="2">
        <v>0.5</v>
      </c>
    </row>
    <row r="93" spans="1:35" x14ac:dyDescent="0.25">
      <c r="A93" s="1">
        <v>91</v>
      </c>
      <c r="B93" s="1" t="s">
        <v>531</v>
      </c>
      <c r="D93" s="1" t="s">
        <v>105</v>
      </c>
      <c r="E93" s="1">
        <v>2</v>
      </c>
      <c r="F93" s="1">
        <v>0</v>
      </c>
      <c r="G93" s="1">
        <v>0</v>
      </c>
      <c r="H93" s="1">
        <v>51</v>
      </c>
      <c r="I93" s="1">
        <v>3</v>
      </c>
      <c r="J93" s="1">
        <v>116</v>
      </c>
      <c r="K93" s="2">
        <v>0.82</v>
      </c>
      <c r="M93" s="2">
        <v>0.73</v>
      </c>
      <c r="N93" s="2">
        <v>0.6</v>
      </c>
      <c r="P93" s="3" t="s">
        <v>989</v>
      </c>
      <c r="Q93" s="1">
        <v>77</v>
      </c>
      <c r="R93" s="2">
        <v>0.9</v>
      </c>
      <c r="T93" s="2">
        <v>0.01</v>
      </c>
      <c r="V93" s="3" t="s">
        <v>119</v>
      </c>
      <c r="X93" s="2">
        <v>0.89</v>
      </c>
      <c r="Z93" s="1">
        <v>88</v>
      </c>
      <c r="AA93" s="3" t="s">
        <v>31</v>
      </c>
      <c r="AB93" s="1">
        <v>2</v>
      </c>
      <c r="AC93" s="2">
        <v>0.3</v>
      </c>
      <c r="AD93" s="1">
        <v>5</v>
      </c>
      <c r="AE93" s="2">
        <v>0.62</v>
      </c>
      <c r="AG93" s="1">
        <v>69</v>
      </c>
      <c r="AH93" s="1">
        <v>135</v>
      </c>
      <c r="AI93" s="2">
        <v>0.25</v>
      </c>
    </row>
    <row r="94" spans="1:35" x14ac:dyDescent="0.25">
      <c r="A94" s="1">
        <v>91</v>
      </c>
      <c r="B94" s="1" t="s">
        <v>543</v>
      </c>
      <c r="D94" s="1" t="s">
        <v>190</v>
      </c>
      <c r="E94" s="1">
        <v>2</v>
      </c>
      <c r="F94" s="1">
        <v>0</v>
      </c>
      <c r="G94" s="1">
        <v>0</v>
      </c>
      <c r="H94" s="1">
        <v>51</v>
      </c>
      <c r="I94" s="1">
        <v>3</v>
      </c>
      <c r="J94" s="1">
        <v>116</v>
      </c>
      <c r="K94" s="2">
        <v>0.82</v>
      </c>
      <c r="M94" s="2">
        <v>0.68</v>
      </c>
      <c r="N94" s="2">
        <v>0.64</v>
      </c>
      <c r="P94" s="3" t="s">
        <v>1018</v>
      </c>
      <c r="Q94" s="1">
        <v>77</v>
      </c>
      <c r="R94" s="2">
        <v>0.76</v>
      </c>
      <c r="T94" s="2">
        <v>0.01</v>
      </c>
      <c r="V94" s="3" t="s">
        <v>40</v>
      </c>
      <c r="X94" s="2">
        <v>0.81</v>
      </c>
      <c r="Z94" s="1">
        <v>106</v>
      </c>
      <c r="AA94" s="3" t="s">
        <v>267</v>
      </c>
      <c r="AC94" s="2">
        <v>0.26</v>
      </c>
      <c r="AD94" s="1">
        <v>5</v>
      </c>
      <c r="AE94" s="2">
        <v>0.67</v>
      </c>
      <c r="AG94" s="1">
        <v>111</v>
      </c>
      <c r="AH94" s="1">
        <v>81</v>
      </c>
      <c r="AI94" s="2">
        <v>0.33</v>
      </c>
    </row>
    <row r="95" spans="1:35" x14ac:dyDescent="0.25">
      <c r="A95" s="1">
        <v>91</v>
      </c>
      <c r="B95" s="1" t="s">
        <v>545</v>
      </c>
      <c r="D95" s="1" t="s">
        <v>53</v>
      </c>
      <c r="E95" s="1">
        <v>2</v>
      </c>
      <c r="F95" s="1">
        <v>0</v>
      </c>
      <c r="G95" s="1">
        <v>0</v>
      </c>
      <c r="H95" s="1">
        <v>51</v>
      </c>
      <c r="I95" s="1">
        <v>2.9</v>
      </c>
      <c r="J95" s="1">
        <v>127</v>
      </c>
      <c r="K95" s="2">
        <v>0.81</v>
      </c>
      <c r="M95" s="2">
        <v>0.72</v>
      </c>
      <c r="N95" s="2">
        <v>0.71</v>
      </c>
      <c r="P95" s="3" t="s">
        <v>981</v>
      </c>
      <c r="Q95" s="1">
        <v>91</v>
      </c>
      <c r="R95" s="2">
        <v>0.68</v>
      </c>
      <c r="T95" s="2">
        <v>0</v>
      </c>
      <c r="V95" s="3" t="s">
        <v>14</v>
      </c>
      <c r="X95" s="2">
        <v>0.87</v>
      </c>
      <c r="Z95" s="1">
        <v>85</v>
      </c>
      <c r="AA95" s="3" t="s">
        <v>464</v>
      </c>
      <c r="AB95" s="1">
        <v>2</v>
      </c>
      <c r="AC95" s="2">
        <v>0.28000000000000003</v>
      </c>
      <c r="AD95" s="1">
        <v>5</v>
      </c>
      <c r="AE95" s="2">
        <v>0.64</v>
      </c>
      <c r="AG95" s="1">
        <v>77</v>
      </c>
      <c r="AH95" s="1">
        <v>121</v>
      </c>
      <c r="AI95" s="2">
        <v>0.28000000000000003</v>
      </c>
    </row>
    <row r="96" spans="1:35" x14ac:dyDescent="0.25">
      <c r="A96" s="1">
        <v>95</v>
      </c>
      <c r="B96" s="1" t="s">
        <v>533</v>
      </c>
      <c r="D96" s="1" t="s">
        <v>99</v>
      </c>
      <c r="E96" s="1">
        <v>2</v>
      </c>
      <c r="F96" s="1">
        <v>0</v>
      </c>
      <c r="G96" s="1">
        <v>0</v>
      </c>
      <c r="H96" s="1">
        <v>50</v>
      </c>
      <c r="I96" s="1">
        <v>2.7</v>
      </c>
      <c r="J96" s="1">
        <v>104</v>
      </c>
      <c r="K96" s="2">
        <v>0.81</v>
      </c>
      <c r="M96" s="2">
        <v>0.66</v>
      </c>
      <c r="N96" s="2">
        <v>0.73</v>
      </c>
      <c r="P96" s="3" t="s">
        <v>975</v>
      </c>
      <c r="Q96" s="1">
        <v>91</v>
      </c>
      <c r="R96" s="2">
        <v>0.68</v>
      </c>
      <c r="T96" s="2">
        <v>0.01</v>
      </c>
      <c r="V96" s="3" t="s">
        <v>14</v>
      </c>
      <c r="X96" s="2">
        <v>0.82</v>
      </c>
      <c r="Z96" s="1">
        <v>81</v>
      </c>
      <c r="AA96" s="3" t="s">
        <v>163</v>
      </c>
      <c r="AC96" s="2">
        <v>0.3</v>
      </c>
      <c r="AE96" s="2">
        <v>0.72</v>
      </c>
      <c r="AG96" s="1">
        <v>141</v>
      </c>
      <c r="AH96" s="1">
        <v>71</v>
      </c>
      <c r="AI96" s="2">
        <v>0.35</v>
      </c>
    </row>
    <row r="97" spans="1:35" x14ac:dyDescent="0.25">
      <c r="A97" s="1">
        <v>95</v>
      </c>
      <c r="B97" s="1" t="s">
        <v>534</v>
      </c>
      <c r="D97" s="1" t="s">
        <v>65</v>
      </c>
      <c r="E97" s="1">
        <v>2</v>
      </c>
      <c r="F97" s="1">
        <v>0</v>
      </c>
      <c r="G97" s="1">
        <v>0</v>
      </c>
      <c r="H97" s="1">
        <v>50</v>
      </c>
      <c r="I97" s="1">
        <v>2.7</v>
      </c>
      <c r="J97" s="1">
        <v>49</v>
      </c>
      <c r="K97" s="2">
        <v>0.89</v>
      </c>
      <c r="M97" s="2">
        <v>0.67</v>
      </c>
      <c r="N97" s="2">
        <v>0.77</v>
      </c>
      <c r="P97" s="3" t="s">
        <v>982</v>
      </c>
      <c r="Q97" s="1">
        <v>147</v>
      </c>
      <c r="R97" s="2">
        <v>0.47</v>
      </c>
      <c r="T97" s="4">
        <v>3.0000000000000001E-3</v>
      </c>
      <c r="V97" s="3" t="s">
        <v>787</v>
      </c>
      <c r="X97" s="2">
        <v>0.95</v>
      </c>
      <c r="Z97" s="1">
        <v>76</v>
      </c>
      <c r="AA97" s="3" t="s">
        <v>215</v>
      </c>
      <c r="AC97" s="2">
        <v>0.44</v>
      </c>
      <c r="AE97" s="2">
        <v>0.86</v>
      </c>
      <c r="AG97" s="1">
        <v>153</v>
      </c>
      <c r="AH97" s="1">
        <v>98</v>
      </c>
      <c r="AI97" s="2">
        <v>0.31</v>
      </c>
    </row>
    <row r="98" spans="1:35" x14ac:dyDescent="0.25">
      <c r="A98" s="1">
        <v>95</v>
      </c>
      <c r="B98" s="1" t="s">
        <v>553</v>
      </c>
      <c r="D98" s="1" t="s">
        <v>162</v>
      </c>
      <c r="E98" s="1">
        <v>2</v>
      </c>
      <c r="F98" s="1">
        <v>0</v>
      </c>
      <c r="G98" s="1">
        <v>0</v>
      </c>
      <c r="H98" s="1">
        <v>50</v>
      </c>
      <c r="I98" s="1">
        <v>2.9</v>
      </c>
      <c r="J98" s="1">
        <v>70</v>
      </c>
      <c r="K98" s="2">
        <v>0.87</v>
      </c>
      <c r="L98" s="1">
        <v>8</v>
      </c>
      <c r="M98" s="2">
        <v>0.68</v>
      </c>
      <c r="N98" s="2">
        <v>0.74</v>
      </c>
      <c r="P98" s="3" t="s">
        <v>1011</v>
      </c>
      <c r="Q98" s="1">
        <v>157</v>
      </c>
      <c r="R98" s="2">
        <v>0.54</v>
      </c>
      <c r="T98" s="2">
        <v>0.02</v>
      </c>
      <c r="V98" s="3" t="s">
        <v>14</v>
      </c>
      <c r="X98" s="2">
        <v>0.87</v>
      </c>
      <c r="Z98" s="1">
        <v>76</v>
      </c>
      <c r="AA98" s="3" t="s">
        <v>170</v>
      </c>
      <c r="AC98" s="2">
        <v>0.34</v>
      </c>
      <c r="AE98" s="2">
        <v>0.77</v>
      </c>
      <c r="AG98" s="1">
        <v>136</v>
      </c>
      <c r="AH98" s="1">
        <v>81</v>
      </c>
      <c r="AI98" s="2">
        <v>0.33</v>
      </c>
    </row>
    <row r="99" spans="1:35" x14ac:dyDescent="0.25">
      <c r="A99" s="1">
        <v>95</v>
      </c>
      <c r="B99" s="1" t="s">
        <v>554</v>
      </c>
      <c r="D99" s="1" t="s">
        <v>9</v>
      </c>
      <c r="E99" s="1">
        <v>2</v>
      </c>
      <c r="F99" s="1">
        <v>0</v>
      </c>
      <c r="G99" s="1">
        <v>0</v>
      </c>
      <c r="H99" s="1">
        <v>50</v>
      </c>
      <c r="I99" s="1">
        <v>2.5</v>
      </c>
      <c r="J99" s="1">
        <v>75</v>
      </c>
      <c r="K99" s="2">
        <v>0.86</v>
      </c>
      <c r="M99" s="2">
        <v>0.68</v>
      </c>
      <c r="N99" s="2">
        <v>0.75</v>
      </c>
      <c r="P99" s="3" t="s">
        <v>975</v>
      </c>
      <c r="Q99" s="1">
        <v>106</v>
      </c>
      <c r="R99" s="2">
        <v>0.66</v>
      </c>
      <c r="T99" s="2">
        <v>0.03</v>
      </c>
      <c r="V99" s="3" t="s">
        <v>787</v>
      </c>
      <c r="X99" s="2">
        <v>0.88</v>
      </c>
      <c r="Z99" s="1">
        <v>88</v>
      </c>
      <c r="AA99" s="3" t="s">
        <v>1104</v>
      </c>
      <c r="AB99" s="1">
        <v>2</v>
      </c>
      <c r="AC99" s="2">
        <v>0.43</v>
      </c>
      <c r="AE99" s="2">
        <v>0.68</v>
      </c>
      <c r="AG99" s="1">
        <v>111</v>
      </c>
      <c r="AH99" s="1">
        <v>54</v>
      </c>
      <c r="AI99" s="2">
        <v>0.39</v>
      </c>
    </row>
    <row r="100" spans="1:35" x14ac:dyDescent="0.25">
      <c r="A100" s="1">
        <v>95</v>
      </c>
      <c r="B100" s="1" t="s">
        <v>559</v>
      </c>
      <c r="D100" s="1" t="s">
        <v>169</v>
      </c>
      <c r="E100" s="1">
        <v>2</v>
      </c>
      <c r="F100" s="1">
        <v>0</v>
      </c>
      <c r="G100" s="1">
        <v>0</v>
      </c>
      <c r="H100" s="1">
        <v>50</v>
      </c>
      <c r="I100" s="1">
        <v>2.9</v>
      </c>
      <c r="J100" s="1">
        <v>121</v>
      </c>
      <c r="K100" s="2">
        <v>0.8</v>
      </c>
      <c r="M100" s="2">
        <v>0.66</v>
      </c>
      <c r="N100" s="2">
        <v>0.7</v>
      </c>
      <c r="P100" s="3" t="s">
        <v>996</v>
      </c>
      <c r="Q100" s="1">
        <v>116</v>
      </c>
      <c r="R100" s="2">
        <v>0.59</v>
      </c>
      <c r="T100" s="2">
        <v>0</v>
      </c>
      <c r="V100" s="3" t="s">
        <v>14</v>
      </c>
      <c r="X100" s="2">
        <v>0.82</v>
      </c>
      <c r="Z100" s="1">
        <v>74</v>
      </c>
      <c r="AA100" s="3" t="s">
        <v>163</v>
      </c>
      <c r="AC100" s="2">
        <v>0.32</v>
      </c>
      <c r="AE100" s="2">
        <v>0.63</v>
      </c>
      <c r="AG100" s="1">
        <v>111</v>
      </c>
      <c r="AH100" s="1">
        <v>139</v>
      </c>
      <c r="AI100" s="2">
        <v>0.24</v>
      </c>
    </row>
    <row r="101" spans="1:35" x14ac:dyDescent="0.25">
      <c r="A101" s="1">
        <v>95</v>
      </c>
      <c r="B101" s="1" t="s">
        <v>561</v>
      </c>
      <c r="D101" s="1" t="s">
        <v>99</v>
      </c>
      <c r="E101" s="1">
        <v>2</v>
      </c>
      <c r="F101" s="1">
        <v>0</v>
      </c>
      <c r="G101" s="1">
        <v>0</v>
      </c>
      <c r="H101" s="1">
        <v>50</v>
      </c>
      <c r="I101" s="1">
        <v>2.8</v>
      </c>
      <c r="J101" s="1">
        <v>64</v>
      </c>
      <c r="K101" s="2">
        <v>0.85</v>
      </c>
      <c r="M101" s="2">
        <v>0.69</v>
      </c>
      <c r="N101" s="2">
        <v>0.75</v>
      </c>
      <c r="P101" s="3" t="s">
        <v>1011</v>
      </c>
      <c r="Q101" s="1">
        <v>151</v>
      </c>
      <c r="R101" s="2">
        <v>0.5</v>
      </c>
      <c r="T101" s="2">
        <v>0.02</v>
      </c>
      <c r="V101" s="3" t="s">
        <v>787</v>
      </c>
      <c r="X101" s="2">
        <v>0.9</v>
      </c>
      <c r="Z101" s="1">
        <v>76</v>
      </c>
      <c r="AA101" s="3" t="s">
        <v>167</v>
      </c>
      <c r="AC101" s="2">
        <v>0.32</v>
      </c>
      <c r="AE101" s="2">
        <v>0.75</v>
      </c>
      <c r="AG101" s="1">
        <v>144</v>
      </c>
      <c r="AH101" s="1">
        <v>98</v>
      </c>
      <c r="AI101" s="2">
        <v>0.32</v>
      </c>
    </row>
    <row r="102" spans="1:35" x14ac:dyDescent="0.25">
      <c r="A102" s="1">
        <v>95</v>
      </c>
      <c r="B102" s="1" t="s">
        <v>567</v>
      </c>
      <c r="E102" s="1">
        <v>2</v>
      </c>
      <c r="F102" s="1">
        <v>0</v>
      </c>
      <c r="G102" s="1">
        <v>0</v>
      </c>
      <c r="H102" s="1">
        <v>50</v>
      </c>
      <c r="I102" s="1">
        <v>2.9</v>
      </c>
      <c r="J102" s="1">
        <v>121</v>
      </c>
      <c r="K102" s="2">
        <v>0.8</v>
      </c>
      <c r="M102" s="2">
        <v>0.71</v>
      </c>
      <c r="N102" s="2">
        <v>0.68</v>
      </c>
      <c r="P102" s="3" t="s">
        <v>980</v>
      </c>
      <c r="Q102" s="1">
        <v>96</v>
      </c>
      <c r="R102" s="2">
        <v>0.57999999999999996</v>
      </c>
      <c r="T102" s="4">
        <v>2E-3</v>
      </c>
      <c r="V102" s="3" t="s">
        <v>787</v>
      </c>
      <c r="X102" s="2">
        <v>0.87</v>
      </c>
      <c r="Z102" s="1">
        <v>101</v>
      </c>
      <c r="AA102" s="3" t="s">
        <v>11</v>
      </c>
      <c r="AC102" s="2">
        <v>0.3</v>
      </c>
      <c r="AE102" s="2">
        <v>0.75</v>
      </c>
      <c r="AG102" s="1">
        <v>86</v>
      </c>
      <c r="AH102" s="1">
        <v>95</v>
      </c>
      <c r="AI102" s="2">
        <v>0.32</v>
      </c>
    </row>
    <row r="103" spans="1:35" x14ac:dyDescent="0.25">
      <c r="A103" s="1">
        <v>95</v>
      </c>
      <c r="B103" s="1" t="s">
        <v>580</v>
      </c>
      <c r="E103" s="1">
        <v>1</v>
      </c>
      <c r="F103" s="1">
        <v>0</v>
      </c>
      <c r="G103" s="1">
        <v>0</v>
      </c>
      <c r="H103" s="1">
        <v>50</v>
      </c>
      <c r="I103" s="1">
        <v>2.9</v>
      </c>
      <c r="J103" s="1">
        <v>64</v>
      </c>
      <c r="K103" s="2">
        <v>0.89</v>
      </c>
      <c r="M103" s="2">
        <v>0.7</v>
      </c>
      <c r="N103" s="2">
        <v>0.72</v>
      </c>
      <c r="P103" s="3" t="s">
        <v>992</v>
      </c>
      <c r="Q103" s="1">
        <v>116</v>
      </c>
      <c r="R103" s="2">
        <v>0.6</v>
      </c>
      <c r="T103" s="2">
        <v>0.01</v>
      </c>
      <c r="V103" s="3" t="s">
        <v>14</v>
      </c>
      <c r="X103" s="2">
        <v>0.83</v>
      </c>
      <c r="Z103" s="1">
        <v>93</v>
      </c>
      <c r="AA103" s="3" t="s">
        <v>797</v>
      </c>
      <c r="AC103" s="2">
        <v>0.34</v>
      </c>
      <c r="AD103" s="1">
        <v>5</v>
      </c>
      <c r="AE103" s="2">
        <v>0.68</v>
      </c>
      <c r="AG103" s="1">
        <v>131</v>
      </c>
      <c r="AH103" s="1">
        <v>165</v>
      </c>
      <c r="AI103" s="2">
        <v>0.19</v>
      </c>
    </row>
    <row r="104" spans="1:35" x14ac:dyDescent="0.25">
      <c r="A104" s="1">
        <v>95</v>
      </c>
      <c r="B104" s="1" t="s">
        <v>587</v>
      </c>
      <c r="D104" s="1" t="s">
        <v>29</v>
      </c>
      <c r="E104" s="1">
        <v>2</v>
      </c>
      <c r="F104" s="1">
        <v>0</v>
      </c>
      <c r="G104" s="1">
        <v>0</v>
      </c>
      <c r="H104" s="1">
        <v>50</v>
      </c>
      <c r="I104" s="1">
        <v>2.6</v>
      </c>
      <c r="J104" s="1">
        <v>111</v>
      </c>
      <c r="K104" s="2">
        <v>0.85</v>
      </c>
      <c r="M104" s="2">
        <v>0.74</v>
      </c>
      <c r="N104" s="2">
        <v>0.65</v>
      </c>
      <c r="P104" s="3" t="s">
        <v>1038</v>
      </c>
      <c r="Q104" s="1">
        <v>71</v>
      </c>
      <c r="R104" s="2">
        <v>0.68</v>
      </c>
      <c r="T104" s="2">
        <v>0</v>
      </c>
      <c r="V104" s="3" t="s">
        <v>787</v>
      </c>
      <c r="X104" s="2">
        <v>0.94</v>
      </c>
      <c r="Z104" s="1">
        <v>67</v>
      </c>
      <c r="AA104" s="3" t="s">
        <v>163</v>
      </c>
      <c r="AC104" s="2">
        <v>0.42</v>
      </c>
      <c r="AE104" s="2">
        <v>0.84</v>
      </c>
      <c r="AG104" s="1">
        <v>127</v>
      </c>
      <c r="AH104" s="1">
        <v>14</v>
      </c>
      <c r="AI104" s="2">
        <v>0.5</v>
      </c>
    </row>
    <row r="105" spans="1:35" x14ac:dyDescent="0.25">
      <c r="A105" s="1">
        <v>104</v>
      </c>
      <c r="B105" s="1" t="s">
        <v>527</v>
      </c>
      <c r="D105" s="1" t="s">
        <v>169</v>
      </c>
      <c r="E105" s="1">
        <v>2</v>
      </c>
      <c r="F105" s="1">
        <v>0</v>
      </c>
      <c r="G105" s="1">
        <v>0</v>
      </c>
      <c r="H105" s="1">
        <v>49</v>
      </c>
      <c r="I105" s="1">
        <v>2.7</v>
      </c>
      <c r="J105" s="1">
        <v>67</v>
      </c>
      <c r="K105" s="2">
        <v>0.86</v>
      </c>
      <c r="M105" s="2">
        <v>0.7</v>
      </c>
      <c r="N105" s="2">
        <v>0.76</v>
      </c>
      <c r="P105" s="3" t="s">
        <v>1011</v>
      </c>
      <c r="Q105" s="1">
        <v>147</v>
      </c>
      <c r="R105" s="2">
        <v>0.49</v>
      </c>
      <c r="T105" s="2">
        <v>0.03</v>
      </c>
      <c r="V105" s="3" t="s">
        <v>14</v>
      </c>
      <c r="X105" s="2">
        <v>0.84</v>
      </c>
      <c r="Z105" s="1">
        <v>88</v>
      </c>
      <c r="AA105" s="3" t="s">
        <v>28</v>
      </c>
      <c r="AC105" s="2">
        <v>0.28999999999999998</v>
      </c>
      <c r="AE105" s="2">
        <v>0.84</v>
      </c>
      <c r="AG105" s="1">
        <v>128</v>
      </c>
      <c r="AH105" s="1">
        <v>66</v>
      </c>
      <c r="AI105" s="2">
        <v>0.36</v>
      </c>
    </row>
    <row r="106" spans="1:35" x14ac:dyDescent="0.25">
      <c r="A106" s="1">
        <v>104</v>
      </c>
      <c r="B106" s="1" t="s">
        <v>621</v>
      </c>
      <c r="D106" s="1" t="s">
        <v>94</v>
      </c>
      <c r="E106" s="1">
        <v>2</v>
      </c>
      <c r="F106" s="1">
        <v>0</v>
      </c>
      <c r="G106" s="1">
        <v>0</v>
      </c>
      <c r="H106" s="1">
        <v>49</v>
      </c>
      <c r="I106" s="1">
        <v>2.8</v>
      </c>
      <c r="J106" s="1">
        <v>141</v>
      </c>
      <c r="K106" s="2">
        <v>0.81</v>
      </c>
      <c r="M106" s="2">
        <v>0.61</v>
      </c>
      <c r="N106" s="2">
        <v>0.61</v>
      </c>
      <c r="P106" s="3" t="s">
        <v>58</v>
      </c>
      <c r="Q106" s="1">
        <v>54</v>
      </c>
      <c r="R106" s="2">
        <v>0.67</v>
      </c>
      <c r="T106" s="2">
        <v>0</v>
      </c>
      <c r="V106" s="3" t="s">
        <v>1</v>
      </c>
      <c r="X106" s="2">
        <v>0.97</v>
      </c>
      <c r="Z106" s="1">
        <v>147</v>
      </c>
      <c r="AA106" s="3" t="s">
        <v>810</v>
      </c>
      <c r="AC106" s="2">
        <v>0.12</v>
      </c>
      <c r="AE106" s="2">
        <v>0.67</v>
      </c>
      <c r="AG106" s="1">
        <v>86</v>
      </c>
      <c r="AH106" s="1">
        <v>39</v>
      </c>
      <c r="AI106" s="2">
        <v>0.42</v>
      </c>
    </row>
    <row r="107" spans="1:35" x14ac:dyDescent="0.25">
      <c r="A107" s="1">
        <v>104</v>
      </c>
      <c r="B107" s="1" t="s">
        <v>551</v>
      </c>
      <c r="D107" s="1" t="s">
        <v>94</v>
      </c>
      <c r="E107" s="1">
        <v>2</v>
      </c>
      <c r="F107" s="1">
        <v>0</v>
      </c>
      <c r="G107" s="1">
        <v>0</v>
      </c>
      <c r="H107" s="1">
        <v>49</v>
      </c>
      <c r="I107" s="1">
        <v>2.7</v>
      </c>
      <c r="J107" s="1">
        <v>141</v>
      </c>
      <c r="K107" s="2">
        <v>0.77</v>
      </c>
      <c r="M107" s="2">
        <v>0.66</v>
      </c>
      <c r="N107" s="2">
        <v>0.62</v>
      </c>
      <c r="P107" s="3" t="s">
        <v>1018</v>
      </c>
      <c r="Q107" s="1">
        <v>45</v>
      </c>
      <c r="R107" s="2">
        <v>0.79</v>
      </c>
      <c r="T107" s="2">
        <v>0</v>
      </c>
      <c r="V107" s="3" t="s">
        <v>1</v>
      </c>
      <c r="X107" s="2">
        <v>0.83</v>
      </c>
      <c r="Z107" s="1">
        <v>152</v>
      </c>
      <c r="AA107" s="3" t="s">
        <v>1105</v>
      </c>
      <c r="AC107" s="2">
        <v>0.19</v>
      </c>
      <c r="AE107" s="2">
        <v>0.86</v>
      </c>
      <c r="AG107" s="1">
        <v>63</v>
      </c>
      <c r="AH107" s="1">
        <v>22</v>
      </c>
      <c r="AI107" s="2">
        <v>0.47</v>
      </c>
    </row>
    <row r="108" spans="1:35" x14ac:dyDescent="0.25">
      <c r="A108" s="1">
        <v>104</v>
      </c>
      <c r="B108" s="1" t="s">
        <v>644</v>
      </c>
      <c r="D108" s="1" t="s">
        <v>94</v>
      </c>
      <c r="E108" s="1">
        <v>2</v>
      </c>
      <c r="F108" s="1">
        <v>0</v>
      </c>
      <c r="G108" s="1">
        <v>0</v>
      </c>
      <c r="H108" s="1">
        <v>49</v>
      </c>
      <c r="I108" s="1">
        <v>2.8</v>
      </c>
      <c r="J108" s="1">
        <v>104</v>
      </c>
      <c r="K108" s="2">
        <v>0.75</v>
      </c>
      <c r="M108" s="2">
        <v>0.61</v>
      </c>
      <c r="N108" s="2">
        <v>0.74</v>
      </c>
      <c r="P108" s="3" t="s">
        <v>978</v>
      </c>
      <c r="Q108" s="1">
        <v>58</v>
      </c>
      <c r="R108" s="2">
        <v>0.75</v>
      </c>
      <c r="T108" s="2">
        <v>0</v>
      </c>
      <c r="V108" s="3" t="s">
        <v>1</v>
      </c>
      <c r="X108" s="2">
        <v>0.84</v>
      </c>
      <c r="Z108" s="1">
        <v>167</v>
      </c>
      <c r="AA108" s="3" t="s">
        <v>724</v>
      </c>
      <c r="AB108" s="1">
        <v>3</v>
      </c>
      <c r="AC108" s="2">
        <v>0.2</v>
      </c>
      <c r="AE108" s="2">
        <v>0.79</v>
      </c>
      <c r="AG108" s="1">
        <v>91</v>
      </c>
      <c r="AH108" s="1">
        <v>155</v>
      </c>
      <c r="AI108" s="2">
        <v>0.22</v>
      </c>
    </row>
    <row r="109" spans="1:35" x14ac:dyDescent="0.25">
      <c r="A109" s="1">
        <v>104</v>
      </c>
      <c r="B109" s="1" t="s">
        <v>656</v>
      </c>
      <c r="D109" s="1" t="s">
        <v>9</v>
      </c>
      <c r="E109" s="1">
        <v>2</v>
      </c>
      <c r="F109" s="1">
        <v>0</v>
      </c>
      <c r="G109" s="1">
        <v>0</v>
      </c>
      <c r="H109" s="1">
        <v>49</v>
      </c>
      <c r="I109" s="1">
        <v>2.7</v>
      </c>
      <c r="J109" s="1">
        <v>53</v>
      </c>
      <c r="K109" s="2">
        <v>0.88</v>
      </c>
      <c r="M109" s="2">
        <v>0.65</v>
      </c>
      <c r="N109" s="2">
        <v>0.8</v>
      </c>
      <c r="P109" s="3" t="s">
        <v>985</v>
      </c>
      <c r="Q109" s="1">
        <v>151</v>
      </c>
      <c r="R109" s="2">
        <v>0.49</v>
      </c>
      <c r="T109" s="2">
        <v>0</v>
      </c>
      <c r="V109" s="3" t="s">
        <v>787</v>
      </c>
      <c r="X109" s="2">
        <v>0.85</v>
      </c>
      <c r="Z109" s="1">
        <v>129</v>
      </c>
      <c r="AA109" s="3" t="s">
        <v>915</v>
      </c>
      <c r="AB109" s="1">
        <v>2</v>
      </c>
      <c r="AC109" s="2">
        <v>0.28999999999999998</v>
      </c>
      <c r="AE109" s="2">
        <v>0.81</v>
      </c>
      <c r="AG109" s="1">
        <v>120</v>
      </c>
      <c r="AH109" s="1">
        <v>116</v>
      </c>
      <c r="AI109" s="2">
        <v>0.28999999999999998</v>
      </c>
    </row>
    <row r="110" spans="1:35" x14ac:dyDescent="0.25">
      <c r="A110" s="1">
        <v>104</v>
      </c>
      <c r="B110" s="1" t="s">
        <v>592</v>
      </c>
      <c r="D110" s="1" t="s">
        <v>9</v>
      </c>
      <c r="E110" s="1">
        <v>2</v>
      </c>
      <c r="F110" s="1">
        <v>0</v>
      </c>
      <c r="G110" s="1">
        <v>0</v>
      </c>
      <c r="H110" s="1">
        <v>49</v>
      </c>
      <c r="I110" s="1">
        <v>2.8</v>
      </c>
      <c r="J110" s="1">
        <v>94</v>
      </c>
      <c r="K110" s="2">
        <v>0.84</v>
      </c>
      <c r="M110" s="2">
        <v>0.64</v>
      </c>
      <c r="N110" s="2">
        <v>0.68</v>
      </c>
      <c r="P110" s="3" t="s">
        <v>996</v>
      </c>
      <c r="Q110" s="1">
        <v>123</v>
      </c>
      <c r="R110" s="2">
        <v>0.65</v>
      </c>
      <c r="T110" s="2">
        <v>0.01</v>
      </c>
      <c r="V110" s="3" t="s">
        <v>14</v>
      </c>
      <c r="X110" s="2">
        <v>0.9</v>
      </c>
      <c r="Z110" s="1">
        <v>106</v>
      </c>
      <c r="AA110" s="3" t="s">
        <v>915</v>
      </c>
      <c r="AC110" s="2">
        <v>0.31</v>
      </c>
      <c r="AE110" s="2">
        <v>0.39</v>
      </c>
      <c r="AG110" s="1">
        <v>91</v>
      </c>
      <c r="AH110" s="1">
        <v>125</v>
      </c>
      <c r="AI110" s="2">
        <v>0.27</v>
      </c>
    </row>
    <row r="111" spans="1:35" x14ac:dyDescent="0.25">
      <c r="A111" s="1">
        <v>104</v>
      </c>
      <c r="B111" s="1" t="s">
        <v>664</v>
      </c>
      <c r="D111" s="1" t="s">
        <v>18</v>
      </c>
      <c r="E111" s="1">
        <v>2</v>
      </c>
      <c r="F111" s="1">
        <v>0</v>
      </c>
      <c r="G111" s="1">
        <v>0</v>
      </c>
      <c r="H111" s="1">
        <v>49</v>
      </c>
      <c r="I111" s="1">
        <v>2.5</v>
      </c>
      <c r="J111" s="1">
        <v>87</v>
      </c>
      <c r="K111" s="2">
        <v>0.86</v>
      </c>
      <c r="M111" s="2">
        <v>0.73</v>
      </c>
      <c r="N111" s="2">
        <v>0.72</v>
      </c>
      <c r="P111" s="3" t="s">
        <v>981</v>
      </c>
      <c r="Q111" s="1">
        <v>116</v>
      </c>
      <c r="R111" s="2">
        <v>0.6</v>
      </c>
      <c r="T111" s="2">
        <v>0.02</v>
      </c>
      <c r="V111" s="3" t="s">
        <v>787</v>
      </c>
      <c r="X111" s="2">
        <v>0.84</v>
      </c>
      <c r="Z111" s="1">
        <v>74</v>
      </c>
      <c r="AA111" s="3" t="s">
        <v>946</v>
      </c>
      <c r="AC111" s="2">
        <v>0.44</v>
      </c>
      <c r="AE111" s="2">
        <v>0.68</v>
      </c>
      <c r="AG111" s="1">
        <v>97</v>
      </c>
      <c r="AH111" s="1">
        <v>69</v>
      </c>
      <c r="AI111" s="2">
        <v>0.36</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B3F9C-019D-41AE-B6AF-6775CC51B396}">
  <dimension ref="A1:AB104"/>
  <sheetViews>
    <sheetView workbookViewId="0">
      <selection activeCell="G30" sqref="G30"/>
    </sheetView>
  </sheetViews>
  <sheetFormatPr defaultRowHeight="12.5" x14ac:dyDescent="0.25"/>
  <cols>
    <col min="1" max="1" width="3.6640625" style="1" bestFit="1" customWidth="1"/>
    <col min="2" max="2" width="32.75" style="1" bestFit="1" customWidth="1"/>
    <col min="3" max="3" width="7.58203125" style="1" bestFit="1" customWidth="1"/>
    <col min="4" max="4" width="5" style="1" bestFit="1" customWidth="1"/>
    <col min="5" max="5" width="11.25" style="1" bestFit="1" customWidth="1"/>
    <col min="6" max="6" width="9.9140625" style="1" bestFit="1" customWidth="1"/>
    <col min="7" max="7" width="11.25" style="1" bestFit="1" customWidth="1"/>
    <col min="8" max="8" width="19.9140625" style="1" bestFit="1" customWidth="1"/>
    <col min="9" max="9" width="27.5" style="1" bestFit="1" customWidth="1"/>
    <col min="10" max="10" width="7.58203125" style="1" bestFit="1" customWidth="1"/>
    <col min="11" max="11" width="21.33203125" style="1" bestFit="1" customWidth="1"/>
    <col min="12" max="12" width="18.83203125" style="1" bestFit="1" customWidth="1"/>
    <col min="13" max="13" width="7.58203125" style="1" bestFit="1" customWidth="1"/>
    <col min="14" max="14" width="28.58203125" style="1" bestFit="1" customWidth="1"/>
    <col min="15" max="15" width="32.75" style="1" bestFit="1" customWidth="1"/>
    <col min="16" max="16" width="7.58203125" style="1" bestFit="1" customWidth="1"/>
    <col min="17" max="17" width="31.33203125" style="1" bestFit="1" customWidth="1"/>
    <col min="18" max="18" width="7.58203125" style="1" bestFit="1" customWidth="1"/>
    <col min="19" max="19" width="24.5" style="1" bestFit="1" customWidth="1"/>
    <col min="20" max="20" width="7.58203125" style="1" bestFit="1" customWidth="1"/>
    <col min="21" max="21" width="20" style="1" bestFit="1" customWidth="1"/>
    <col min="22" max="22" width="7.58203125" style="1" bestFit="1" customWidth="1"/>
    <col min="23" max="23" width="27.75" style="1" bestFit="1" customWidth="1"/>
    <col min="24" max="24" width="7.58203125" style="1" bestFit="1" customWidth="1"/>
    <col min="25" max="25" width="14.1640625" style="1" bestFit="1" customWidth="1"/>
    <col min="26" max="26" width="7.58203125" style="1" bestFit="1" customWidth="1"/>
    <col min="27" max="27" width="22.25" style="1" bestFit="1" customWidth="1"/>
    <col min="28" max="28" width="7.58203125" style="1" bestFit="1" customWidth="1"/>
    <col min="29" max="256" width="8.6640625" style="1"/>
    <col min="257" max="257" width="3.6640625" style="1" bestFit="1" customWidth="1"/>
    <col min="258" max="258" width="32.75" style="1" bestFit="1" customWidth="1"/>
    <col min="259" max="259" width="7.58203125" style="1" bestFit="1" customWidth="1"/>
    <col min="260" max="260" width="5" style="1" bestFit="1" customWidth="1"/>
    <col min="261" max="261" width="11.25" style="1" bestFit="1" customWidth="1"/>
    <col min="262" max="262" width="9.9140625" style="1" bestFit="1" customWidth="1"/>
    <col min="263" max="263" width="11.25" style="1" bestFit="1" customWidth="1"/>
    <col min="264" max="264" width="19.9140625" style="1" bestFit="1" customWidth="1"/>
    <col min="265" max="265" width="27.5" style="1" bestFit="1" customWidth="1"/>
    <col min="266" max="266" width="7.58203125" style="1" bestFit="1" customWidth="1"/>
    <col min="267" max="267" width="21.33203125" style="1" bestFit="1" customWidth="1"/>
    <col min="268" max="268" width="18.83203125" style="1" bestFit="1" customWidth="1"/>
    <col min="269" max="269" width="7.58203125" style="1" bestFit="1" customWidth="1"/>
    <col min="270" max="270" width="28.58203125" style="1" bestFit="1" customWidth="1"/>
    <col min="271" max="271" width="32.75" style="1" bestFit="1" customWidth="1"/>
    <col min="272" max="272" width="7.58203125" style="1" bestFit="1" customWidth="1"/>
    <col min="273" max="273" width="31.33203125" style="1" bestFit="1" customWidth="1"/>
    <col min="274" max="274" width="7.58203125" style="1" bestFit="1" customWidth="1"/>
    <col min="275" max="275" width="24.5" style="1" bestFit="1" customWidth="1"/>
    <col min="276" max="276" width="7.58203125" style="1" bestFit="1" customWidth="1"/>
    <col min="277" max="277" width="20" style="1" bestFit="1" customWidth="1"/>
    <col min="278" max="278" width="7.58203125" style="1" bestFit="1" customWidth="1"/>
    <col min="279" max="279" width="27.75" style="1" bestFit="1" customWidth="1"/>
    <col min="280" max="280" width="7.58203125" style="1" bestFit="1" customWidth="1"/>
    <col min="281" max="281" width="14.1640625" style="1" bestFit="1" customWidth="1"/>
    <col min="282" max="282" width="7.58203125" style="1" bestFit="1" customWidth="1"/>
    <col min="283" max="283" width="22.25" style="1" bestFit="1" customWidth="1"/>
    <col min="284" max="284" width="7.58203125" style="1" bestFit="1" customWidth="1"/>
    <col min="285" max="512" width="8.6640625" style="1"/>
    <col min="513" max="513" width="3.6640625" style="1" bestFit="1" customWidth="1"/>
    <col min="514" max="514" width="32.75" style="1" bestFit="1" customWidth="1"/>
    <col min="515" max="515" width="7.58203125" style="1" bestFit="1" customWidth="1"/>
    <col min="516" max="516" width="5" style="1" bestFit="1" customWidth="1"/>
    <col min="517" max="517" width="11.25" style="1" bestFit="1" customWidth="1"/>
    <col min="518" max="518" width="9.9140625" style="1" bestFit="1" customWidth="1"/>
    <col min="519" max="519" width="11.25" style="1" bestFit="1" customWidth="1"/>
    <col min="520" max="520" width="19.9140625" style="1" bestFit="1" customWidth="1"/>
    <col min="521" max="521" width="27.5" style="1" bestFit="1" customWidth="1"/>
    <col min="522" max="522" width="7.58203125" style="1" bestFit="1" customWidth="1"/>
    <col min="523" max="523" width="21.33203125" style="1" bestFit="1" customWidth="1"/>
    <col min="524" max="524" width="18.83203125" style="1" bestFit="1" customWidth="1"/>
    <col min="525" max="525" width="7.58203125" style="1" bestFit="1" customWidth="1"/>
    <col min="526" max="526" width="28.58203125" style="1" bestFit="1" customWidth="1"/>
    <col min="527" max="527" width="32.75" style="1" bestFit="1" customWidth="1"/>
    <col min="528" max="528" width="7.58203125" style="1" bestFit="1" customWidth="1"/>
    <col min="529" max="529" width="31.33203125" style="1" bestFit="1" customWidth="1"/>
    <col min="530" max="530" width="7.58203125" style="1" bestFit="1" customWidth="1"/>
    <col min="531" max="531" width="24.5" style="1" bestFit="1" customWidth="1"/>
    <col min="532" max="532" width="7.58203125" style="1" bestFit="1" customWidth="1"/>
    <col min="533" max="533" width="20" style="1" bestFit="1" customWidth="1"/>
    <col min="534" max="534" width="7.58203125" style="1" bestFit="1" customWidth="1"/>
    <col min="535" max="535" width="27.75" style="1" bestFit="1" customWidth="1"/>
    <col min="536" max="536" width="7.58203125" style="1" bestFit="1" customWidth="1"/>
    <col min="537" max="537" width="14.1640625" style="1" bestFit="1" customWidth="1"/>
    <col min="538" max="538" width="7.58203125" style="1" bestFit="1" customWidth="1"/>
    <col min="539" max="539" width="22.25" style="1" bestFit="1" customWidth="1"/>
    <col min="540" max="540" width="7.58203125" style="1" bestFit="1" customWidth="1"/>
    <col min="541" max="768" width="8.6640625" style="1"/>
    <col min="769" max="769" width="3.6640625" style="1" bestFit="1" customWidth="1"/>
    <col min="770" max="770" width="32.75" style="1" bestFit="1" customWidth="1"/>
    <col min="771" max="771" width="7.58203125" style="1" bestFit="1" customWidth="1"/>
    <col min="772" max="772" width="5" style="1" bestFit="1" customWidth="1"/>
    <col min="773" max="773" width="11.25" style="1" bestFit="1" customWidth="1"/>
    <col min="774" max="774" width="9.9140625" style="1" bestFit="1" customWidth="1"/>
    <col min="775" max="775" width="11.25" style="1" bestFit="1" customWidth="1"/>
    <col min="776" max="776" width="19.9140625" style="1" bestFit="1" customWidth="1"/>
    <col min="777" max="777" width="27.5" style="1" bestFit="1" customWidth="1"/>
    <col min="778" max="778" width="7.58203125" style="1" bestFit="1" customWidth="1"/>
    <col min="779" max="779" width="21.33203125" style="1" bestFit="1" customWidth="1"/>
    <col min="780" max="780" width="18.83203125" style="1" bestFit="1" customWidth="1"/>
    <col min="781" max="781" width="7.58203125" style="1" bestFit="1" customWidth="1"/>
    <col min="782" max="782" width="28.58203125" style="1" bestFit="1" customWidth="1"/>
    <col min="783" max="783" width="32.75" style="1" bestFit="1" customWidth="1"/>
    <col min="784" max="784" width="7.58203125" style="1" bestFit="1" customWidth="1"/>
    <col min="785" max="785" width="31.33203125" style="1" bestFit="1" customWidth="1"/>
    <col min="786" max="786" width="7.58203125" style="1" bestFit="1" customWidth="1"/>
    <col min="787" max="787" width="24.5" style="1" bestFit="1" customWidth="1"/>
    <col min="788" max="788" width="7.58203125" style="1" bestFit="1" customWidth="1"/>
    <col min="789" max="789" width="20" style="1" bestFit="1" customWidth="1"/>
    <col min="790" max="790" width="7.58203125" style="1" bestFit="1" customWidth="1"/>
    <col min="791" max="791" width="27.75" style="1" bestFit="1" customWidth="1"/>
    <col min="792" max="792" width="7.58203125" style="1" bestFit="1" customWidth="1"/>
    <col min="793" max="793" width="14.1640625" style="1" bestFit="1" customWidth="1"/>
    <col min="794" max="794" width="7.58203125" style="1" bestFit="1" customWidth="1"/>
    <col min="795" max="795" width="22.25" style="1" bestFit="1" customWidth="1"/>
    <col min="796" max="796" width="7.58203125" style="1" bestFit="1" customWidth="1"/>
    <col min="797" max="1024" width="8.6640625" style="1"/>
    <col min="1025" max="1025" width="3.6640625" style="1" bestFit="1" customWidth="1"/>
    <col min="1026" max="1026" width="32.75" style="1" bestFit="1" customWidth="1"/>
    <col min="1027" max="1027" width="7.58203125" style="1" bestFit="1" customWidth="1"/>
    <col min="1028" max="1028" width="5" style="1" bestFit="1" customWidth="1"/>
    <col min="1029" max="1029" width="11.25" style="1" bestFit="1" customWidth="1"/>
    <col min="1030" max="1030" width="9.9140625" style="1" bestFit="1" customWidth="1"/>
    <col min="1031" max="1031" width="11.25" style="1" bestFit="1" customWidth="1"/>
    <col min="1032" max="1032" width="19.9140625" style="1" bestFit="1" customWidth="1"/>
    <col min="1033" max="1033" width="27.5" style="1" bestFit="1" customWidth="1"/>
    <col min="1034" max="1034" width="7.58203125" style="1" bestFit="1" customWidth="1"/>
    <col min="1035" max="1035" width="21.33203125" style="1" bestFit="1" customWidth="1"/>
    <col min="1036" max="1036" width="18.83203125" style="1" bestFit="1" customWidth="1"/>
    <col min="1037" max="1037" width="7.58203125" style="1" bestFit="1" customWidth="1"/>
    <col min="1038" max="1038" width="28.58203125" style="1" bestFit="1" customWidth="1"/>
    <col min="1039" max="1039" width="32.75" style="1" bestFit="1" customWidth="1"/>
    <col min="1040" max="1040" width="7.58203125" style="1" bestFit="1" customWidth="1"/>
    <col min="1041" max="1041" width="31.33203125" style="1" bestFit="1" customWidth="1"/>
    <col min="1042" max="1042" width="7.58203125" style="1" bestFit="1" customWidth="1"/>
    <col min="1043" max="1043" width="24.5" style="1" bestFit="1" customWidth="1"/>
    <col min="1044" max="1044" width="7.58203125" style="1" bestFit="1" customWidth="1"/>
    <col min="1045" max="1045" width="20" style="1" bestFit="1" customWidth="1"/>
    <col min="1046" max="1046" width="7.58203125" style="1" bestFit="1" customWidth="1"/>
    <col min="1047" max="1047" width="27.75" style="1" bestFit="1" customWidth="1"/>
    <col min="1048" max="1048" width="7.58203125" style="1" bestFit="1" customWidth="1"/>
    <col min="1049" max="1049" width="14.1640625" style="1" bestFit="1" customWidth="1"/>
    <col min="1050" max="1050" width="7.58203125" style="1" bestFit="1" customWidth="1"/>
    <col min="1051" max="1051" width="22.25" style="1" bestFit="1" customWidth="1"/>
    <col min="1052" max="1052" width="7.58203125" style="1" bestFit="1" customWidth="1"/>
    <col min="1053" max="1280" width="8.6640625" style="1"/>
    <col min="1281" max="1281" width="3.6640625" style="1" bestFit="1" customWidth="1"/>
    <col min="1282" max="1282" width="32.75" style="1" bestFit="1" customWidth="1"/>
    <col min="1283" max="1283" width="7.58203125" style="1" bestFit="1" customWidth="1"/>
    <col min="1284" max="1284" width="5" style="1" bestFit="1" customWidth="1"/>
    <col min="1285" max="1285" width="11.25" style="1" bestFit="1" customWidth="1"/>
    <col min="1286" max="1286" width="9.9140625" style="1" bestFit="1" customWidth="1"/>
    <col min="1287" max="1287" width="11.25" style="1" bestFit="1" customWidth="1"/>
    <col min="1288" max="1288" width="19.9140625" style="1" bestFit="1" customWidth="1"/>
    <col min="1289" max="1289" width="27.5" style="1" bestFit="1" customWidth="1"/>
    <col min="1290" max="1290" width="7.58203125" style="1" bestFit="1" customWidth="1"/>
    <col min="1291" max="1291" width="21.33203125" style="1" bestFit="1" customWidth="1"/>
    <col min="1292" max="1292" width="18.83203125" style="1" bestFit="1" customWidth="1"/>
    <col min="1293" max="1293" width="7.58203125" style="1" bestFit="1" customWidth="1"/>
    <col min="1294" max="1294" width="28.58203125" style="1" bestFit="1" customWidth="1"/>
    <col min="1295" max="1295" width="32.75" style="1" bestFit="1" customWidth="1"/>
    <col min="1296" max="1296" width="7.58203125" style="1" bestFit="1" customWidth="1"/>
    <col min="1297" max="1297" width="31.33203125" style="1" bestFit="1" customWidth="1"/>
    <col min="1298" max="1298" width="7.58203125" style="1" bestFit="1" customWidth="1"/>
    <col min="1299" max="1299" width="24.5" style="1" bestFit="1" customWidth="1"/>
    <col min="1300" max="1300" width="7.58203125" style="1" bestFit="1" customWidth="1"/>
    <col min="1301" max="1301" width="20" style="1" bestFit="1" customWidth="1"/>
    <col min="1302" max="1302" width="7.58203125" style="1" bestFit="1" customWidth="1"/>
    <col min="1303" max="1303" width="27.75" style="1" bestFit="1" customWidth="1"/>
    <col min="1304" max="1304" width="7.58203125" style="1" bestFit="1" customWidth="1"/>
    <col min="1305" max="1305" width="14.1640625" style="1" bestFit="1" customWidth="1"/>
    <col min="1306" max="1306" width="7.58203125" style="1" bestFit="1" customWidth="1"/>
    <col min="1307" max="1307" width="22.25" style="1" bestFit="1" customWidth="1"/>
    <col min="1308" max="1308" width="7.58203125" style="1" bestFit="1" customWidth="1"/>
    <col min="1309" max="1536" width="8.6640625" style="1"/>
    <col min="1537" max="1537" width="3.6640625" style="1" bestFit="1" customWidth="1"/>
    <col min="1538" max="1538" width="32.75" style="1" bestFit="1" customWidth="1"/>
    <col min="1539" max="1539" width="7.58203125" style="1" bestFit="1" customWidth="1"/>
    <col min="1540" max="1540" width="5" style="1" bestFit="1" customWidth="1"/>
    <col min="1541" max="1541" width="11.25" style="1" bestFit="1" customWidth="1"/>
    <col min="1542" max="1542" width="9.9140625" style="1" bestFit="1" customWidth="1"/>
    <col min="1543" max="1543" width="11.25" style="1" bestFit="1" customWidth="1"/>
    <col min="1544" max="1544" width="19.9140625" style="1" bestFit="1" customWidth="1"/>
    <col min="1545" max="1545" width="27.5" style="1" bestFit="1" customWidth="1"/>
    <col min="1546" max="1546" width="7.58203125" style="1" bestFit="1" customWidth="1"/>
    <col min="1547" max="1547" width="21.33203125" style="1" bestFit="1" customWidth="1"/>
    <col min="1548" max="1548" width="18.83203125" style="1" bestFit="1" customWidth="1"/>
    <col min="1549" max="1549" width="7.58203125" style="1" bestFit="1" customWidth="1"/>
    <col min="1550" max="1550" width="28.58203125" style="1" bestFit="1" customWidth="1"/>
    <col min="1551" max="1551" width="32.75" style="1" bestFit="1" customWidth="1"/>
    <col min="1552" max="1552" width="7.58203125" style="1" bestFit="1" customWidth="1"/>
    <col min="1553" max="1553" width="31.33203125" style="1" bestFit="1" customWidth="1"/>
    <col min="1554" max="1554" width="7.58203125" style="1" bestFit="1" customWidth="1"/>
    <col min="1555" max="1555" width="24.5" style="1" bestFit="1" customWidth="1"/>
    <col min="1556" max="1556" width="7.58203125" style="1" bestFit="1" customWidth="1"/>
    <col min="1557" max="1557" width="20" style="1" bestFit="1" customWidth="1"/>
    <col min="1558" max="1558" width="7.58203125" style="1" bestFit="1" customWidth="1"/>
    <col min="1559" max="1559" width="27.75" style="1" bestFit="1" customWidth="1"/>
    <col min="1560" max="1560" width="7.58203125" style="1" bestFit="1" customWidth="1"/>
    <col min="1561" max="1561" width="14.1640625" style="1" bestFit="1" customWidth="1"/>
    <col min="1562" max="1562" width="7.58203125" style="1" bestFit="1" customWidth="1"/>
    <col min="1563" max="1563" width="22.25" style="1" bestFit="1" customWidth="1"/>
    <col min="1564" max="1564" width="7.58203125" style="1" bestFit="1" customWidth="1"/>
    <col min="1565" max="1792" width="8.6640625" style="1"/>
    <col min="1793" max="1793" width="3.6640625" style="1" bestFit="1" customWidth="1"/>
    <col min="1794" max="1794" width="32.75" style="1" bestFit="1" customWidth="1"/>
    <col min="1795" max="1795" width="7.58203125" style="1" bestFit="1" customWidth="1"/>
    <col min="1796" max="1796" width="5" style="1" bestFit="1" customWidth="1"/>
    <col min="1797" max="1797" width="11.25" style="1" bestFit="1" customWidth="1"/>
    <col min="1798" max="1798" width="9.9140625" style="1" bestFit="1" customWidth="1"/>
    <col min="1799" max="1799" width="11.25" style="1" bestFit="1" customWidth="1"/>
    <col min="1800" max="1800" width="19.9140625" style="1" bestFit="1" customWidth="1"/>
    <col min="1801" max="1801" width="27.5" style="1" bestFit="1" customWidth="1"/>
    <col min="1802" max="1802" width="7.58203125" style="1" bestFit="1" customWidth="1"/>
    <col min="1803" max="1803" width="21.33203125" style="1" bestFit="1" customWidth="1"/>
    <col min="1804" max="1804" width="18.83203125" style="1" bestFit="1" customWidth="1"/>
    <col min="1805" max="1805" width="7.58203125" style="1" bestFit="1" customWidth="1"/>
    <col min="1806" max="1806" width="28.58203125" style="1" bestFit="1" customWidth="1"/>
    <col min="1807" max="1807" width="32.75" style="1" bestFit="1" customWidth="1"/>
    <col min="1808" max="1808" width="7.58203125" style="1" bestFit="1" customWidth="1"/>
    <col min="1809" max="1809" width="31.33203125" style="1" bestFit="1" customWidth="1"/>
    <col min="1810" max="1810" width="7.58203125" style="1" bestFit="1" customWidth="1"/>
    <col min="1811" max="1811" width="24.5" style="1" bestFit="1" customWidth="1"/>
    <col min="1812" max="1812" width="7.58203125" style="1" bestFit="1" customWidth="1"/>
    <col min="1813" max="1813" width="20" style="1" bestFit="1" customWidth="1"/>
    <col min="1814" max="1814" width="7.58203125" style="1" bestFit="1" customWidth="1"/>
    <col min="1815" max="1815" width="27.75" style="1" bestFit="1" customWidth="1"/>
    <col min="1816" max="1816" width="7.58203125" style="1" bestFit="1" customWidth="1"/>
    <col min="1817" max="1817" width="14.1640625" style="1" bestFit="1" customWidth="1"/>
    <col min="1818" max="1818" width="7.58203125" style="1" bestFit="1" customWidth="1"/>
    <col min="1819" max="1819" width="22.25" style="1" bestFit="1" customWidth="1"/>
    <col min="1820" max="1820" width="7.58203125" style="1" bestFit="1" customWidth="1"/>
    <col min="1821" max="2048" width="8.6640625" style="1"/>
    <col min="2049" max="2049" width="3.6640625" style="1" bestFit="1" customWidth="1"/>
    <col min="2050" max="2050" width="32.75" style="1" bestFit="1" customWidth="1"/>
    <col min="2051" max="2051" width="7.58203125" style="1" bestFit="1" customWidth="1"/>
    <col min="2052" max="2052" width="5" style="1" bestFit="1" customWidth="1"/>
    <col min="2053" max="2053" width="11.25" style="1" bestFit="1" customWidth="1"/>
    <col min="2054" max="2054" width="9.9140625" style="1" bestFit="1" customWidth="1"/>
    <col min="2055" max="2055" width="11.25" style="1" bestFit="1" customWidth="1"/>
    <col min="2056" max="2056" width="19.9140625" style="1" bestFit="1" customWidth="1"/>
    <col min="2057" max="2057" width="27.5" style="1" bestFit="1" customWidth="1"/>
    <col min="2058" max="2058" width="7.58203125" style="1" bestFit="1" customWidth="1"/>
    <col min="2059" max="2059" width="21.33203125" style="1" bestFit="1" customWidth="1"/>
    <col min="2060" max="2060" width="18.83203125" style="1" bestFit="1" customWidth="1"/>
    <col min="2061" max="2061" width="7.58203125" style="1" bestFit="1" customWidth="1"/>
    <col min="2062" max="2062" width="28.58203125" style="1" bestFit="1" customWidth="1"/>
    <col min="2063" max="2063" width="32.75" style="1" bestFit="1" customWidth="1"/>
    <col min="2064" max="2064" width="7.58203125" style="1" bestFit="1" customWidth="1"/>
    <col min="2065" max="2065" width="31.33203125" style="1" bestFit="1" customWidth="1"/>
    <col min="2066" max="2066" width="7.58203125" style="1" bestFit="1" customWidth="1"/>
    <col min="2067" max="2067" width="24.5" style="1" bestFit="1" customWidth="1"/>
    <col min="2068" max="2068" width="7.58203125" style="1" bestFit="1" customWidth="1"/>
    <col min="2069" max="2069" width="20" style="1" bestFit="1" customWidth="1"/>
    <col min="2070" max="2070" width="7.58203125" style="1" bestFit="1" customWidth="1"/>
    <col min="2071" max="2071" width="27.75" style="1" bestFit="1" customWidth="1"/>
    <col min="2072" max="2072" width="7.58203125" style="1" bestFit="1" customWidth="1"/>
    <col min="2073" max="2073" width="14.1640625" style="1" bestFit="1" customWidth="1"/>
    <col min="2074" max="2074" width="7.58203125" style="1" bestFit="1" customWidth="1"/>
    <col min="2075" max="2075" width="22.25" style="1" bestFit="1" customWidth="1"/>
    <col min="2076" max="2076" width="7.58203125" style="1" bestFit="1" customWidth="1"/>
    <col min="2077" max="2304" width="8.6640625" style="1"/>
    <col min="2305" max="2305" width="3.6640625" style="1" bestFit="1" customWidth="1"/>
    <col min="2306" max="2306" width="32.75" style="1" bestFit="1" customWidth="1"/>
    <col min="2307" max="2307" width="7.58203125" style="1" bestFit="1" customWidth="1"/>
    <col min="2308" max="2308" width="5" style="1" bestFit="1" customWidth="1"/>
    <col min="2309" max="2309" width="11.25" style="1" bestFit="1" customWidth="1"/>
    <col min="2310" max="2310" width="9.9140625" style="1" bestFit="1" customWidth="1"/>
    <col min="2311" max="2311" width="11.25" style="1" bestFit="1" customWidth="1"/>
    <col min="2312" max="2312" width="19.9140625" style="1" bestFit="1" customWidth="1"/>
    <col min="2313" max="2313" width="27.5" style="1" bestFit="1" customWidth="1"/>
    <col min="2314" max="2314" width="7.58203125" style="1" bestFit="1" customWidth="1"/>
    <col min="2315" max="2315" width="21.33203125" style="1" bestFit="1" customWidth="1"/>
    <col min="2316" max="2316" width="18.83203125" style="1" bestFit="1" customWidth="1"/>
    <col min="2317" max="2317" width="7.58203125" style="1" bestFit="1" customWidth="1"/>
    <col min="2318" max="2318" width="28.58203125" style="1" bestFit="1" customWidth="1"/>
    <col min="2319" max="2319" width="32.75" style="1" bestFit="1" customWidth="1"/>
    <col min="2320" max="2320" width="7.58203125" style="1" bestFit="1" customWidth="1"/>
    <col min="2321" max="2321" width="31.33203125" style="1" bestFit="1" customWidth="1"/>
    <col min="2322" max="2322" width="7.58203125" style="1" bestFit="1" customWidth="1"/>
    <col min="2323" max="2323" width="24.5" style="1" bestFit="1" customWidth="1"/>
    <col min="2324" max="2324" width="7.58203125" style="1" bestFit="1" customWidth="1"/>
    <col min="2325" max="2325" width="20" style="1" bestFit="1" customWidth="1"/>
    <col min="2326" max="2326" width="7.58203125" style="1" bestFit="1" customWidth="1"/>
    <col min="2327" max="2327" width="27.75" style="1" bestFit="1" customWidth="1"/>
    <col min="2328" max="2328" width="7.58203125" style="1" bestFit="1" customWidth="1"/>
    <col min="2329" max="2329" width="14.1640625" style="1" bestFit="1" customWidth="1"/>
    <col min="2330" max="2330" width="7.58203125" style="1" bestFit="1" customWidth="1"/>
    <col min="2331" max="2331" width="22.25" style="1" bestFit="1" customWidth="1"/>
    <col min="2332" max="2332" width="7.58203125" style="1" bestFit="1" customWidth="1"/>
    <col min="2333" max="2560" width="8.6640625" style="1"/>
    <col min="2561" max="2561" width="3.6640625" style="1" bestFit="1" customWidth="1"/>
    <col min="2562" max="2562" width="32.75" style="1" bestFit="1" customWidth="1"/>
    <col min="2563" max="2563" width="7.58203125" style="1" bestFit="1" customWidth="1"/>
    <col min="2564" max="2564" width="5" style="1" bestFit="1" customWidth="1"/>
    <col min="2565" max="2565" width="11.25" style="1" bestFit="1" customWidth="1"/>
    <col min="2566" max="2566" width="9.9140625" style="1" bestFit="1" customWidth="1"/>
    <col min="2567" max="2567" width="11.25" style="1" bestFit="1" customWidth="1"/>
    <col min="2568" max="2568" width="19.9140625" style="1" bestFit="1" customWidth="1"/>
    <col min="2569" max="2569" width="27.5" style="1" bestFit="1" customWidth="1"/>
    <col min="2570" max="2570" width="7.58203125" style="1" bestFit="1" customWidth="1"/>
    <col min="2571" max="2571" width="21.33203125" style="1" bestFit="1" customWidth="1"/>
    <col min="2572" max="2572" width="18.83203125" style="1" bestFit="1" customWidth="1"/>
    <col min="2573" max="2573" width="7.58203125" style="1" bestFit="1" customWidth="1"/>
    <col min="2574" max="2574" width="28.58203125" style="1" bestFit="1" customWidth="1"/>
    <col min="2575" max="2575" width="32.75" style="1" bestFit="1" customWidth="1"/>
    <col min="2576" max="2576" width="7.58203125" style="1" bestFit="1" customWidth="1"/>
    <col min="2577" max="2577" width="31.33203125" style="1" bestFit="1" customWidth="1"/>
    <col min="2578" max="2578" width="7.58203125" style="1" bestFit="1" customWidth="1"/>
    <col min="2579" max="2579" width="24.5" style="1" bestFit="1" customWidth="1"/>
    <col min="2580" max="2580" width="7.58203125" style="1" bestFit="1" customWidth="1"/>
    <col min="2581" max="2581" width="20" style="1" bestFit="1" customWidth="1"/>
    <col min="2582" max="2582" width="7.58203125" style="1" bestFit="1" customWidth="1"/>
    <col min="2583" max="2583" width="27.75" style="1" bestFit="1" customWidth="1"/>
    <col min="2584" max="2584" width="7.58203125" style="1" bestFit="1" customWidth="1"/>
    <col min="2585" max="2585" width="14.1640625" style="1" bestFit="1" customWidth="1"/>
    <col min="2586" max="2586" width="7.58203125" style="1" bestFit="1" customWidth="1"/>
    <col min="2587" max="2587" width="22.25" style="1" bestFit="1" customWidth="1"/>
    <col min="2588" max="2588" width="7.58203125" style="1" bestFit="1" customWidth="1"/>
    <col min="2589" max="2816" width="8.6640625" style="1"/>
    <col min="2817" max="2817" width="3.6640625" style="1" bestFit="1" customWidth="1"/>
    <col min="2818" max="2818" width="32.75" style="1" bestFit="1" customWidth="1"/>
    <col min="2819" max="2819" width="7.58203125" style="1" bestFit="1" customWidth="1"/>
    <col min="2820" max="2820" width="5" style="1" bestFit="1" customWidth="1"/>
    <col min="2821" max="2821" width="11.25" style="1" bestFit="1" customWidth="1"/>
    <col min="2822" max="2822" width="9.9140625" style="1" bestFit="1" customWidth="1"/>
    <col min="2823" max="2823" width="11.25" style="1" bestFit="1" customWidth="1"/>
    <col min="2824" max="2824" width="19.9140625" style="1" bestFit="1" customWidth="1"/>
    <col min="2825" max="2825" width="27.5" style="1" bestFit="1" customWidth="1"/>
    <col min="2826" max="2826" width="7.58203125" style="1" bestFit="1" customWidth="1"/>
    <col min="2827" max="2827" width="21.33203125" style="1" bestFit="1" customWidth="1"/>
    <col min="2828" max="2828" width="18.83203125" style="1" bestFit="1" customWidth="1"/>
    <col min="2829" max="2829" width="7.58203125" style="1" bestFit="1" customWidth="1"/>
    <col min="2830" max="2830" width="28.58203125" style="1" bestFit="1" customWidth="1"/>
    <col min="2831" max="2831" width="32.75" style="1" bestFit="1" customWidth="1"/>
    <col min="2832" max="2832" width="7.58203125" style="1" bestFit="1" customWidth="1"/>
    <col min="2833" max="2833" width="31.33203125" style="1" bestFit="1" customWidth="1"/>
    <col min="2834" max="2834" width="7.58203125" style="1" bestFit="1" customWidth="1"/>
    <col min="2835" max="2835" width="24.5" style="1" bestFit="1" customWidth="1"/>
    <col min="2836" max="2836" width="7.58203125" style="1" bestFit="1" customWidth="1"/>
    <col min="2837" max="2837" width="20" style="1" bestFit="1" customWidth="1"/>
    <col min="2838" max="2838" width="7.58203125" style="1" bestFit="1" customWidth="1"/>
    <col min="2839" max="2839" width="27.75" style="1" bestFit="1" customWidth="1"/>
    <col min="2840" max="2840" width="7.58203125" style="1" bestFit="1" customWidth="1"/>
    <col min="2841" max="2841" width="14.1640625" style="1" bestFit="1" customWidth="1"/>
    <col min="2842" max="2842" width="7.58203125" style="1" bestFit="1" customWidth="1"/>
    <col min="2843" max="2843" width="22.25" style="1" bestFit="1" customWidth="1"/>
    <col min="2844" max="2844" width="7.58203125" style="1" bestFit="1" customWidth="1"/>
    <col min="2845" max="3072" width="8.6640625" style="1"/>
    <col min="3073" max="3073" width="3.6640625" style="1" bestFit="1" customWidth="1"/>
    <col min="3074" max="3074" width="32.75" style="1" bestFit="1" customWidth="1"/>
    <col min="3075" max="3075" width="7.58203125" style="1" bestFit="1" customWidth="1"/>
    <col min="3076" max="3076" width="5" style="1" bestFit="1" customWidth="1"/>
    <col min="3077" max="3077" width="11.25" style="1" bestFit="1" customWidth="1"/>
    <col min="3078" max="3078" width="9.9140625" style="1" bestFit="1" customWidth="1"/>
    <col min="3079" max="3079" width="11.25" style="1" bestFit="1" customWidth="1"/>
    <col min="3080" max="3080" width="19.9140625" style="1" bestFit="1" customWidth="1"/>
    <col min="3081" max="3081" width="27.5" style="1" bestFit="1" customWidth="1"/>
    <col min="3082" max="3082" width="7.58203125" style="1" bestFit="1" customWidth="1"/>
    <col min="3083" max="3083" width="21.33203125" style="1" bestFit="1" customWidth="1"/>
    <col min="3084" max="3084" width="18.83203125" style="1" bestFit="1" customWidth="1"/>
    <col min="3085" max="3085" width="7.58203125" style="1" bestFit="1" customWidth="1"/>
    <col min="3086" max="3086" width="28.58203125" style="1" bestFit="1" customWidth="1"/>
    <col min="3087" max="3087" width="32.75" style="1" bestFit="1" customWidth="1"/>
    <col min="3088" max="3088" width="7.58203125" style="1" bestFit="1" customWidth="1"/>
    <col min="3089" max="3089" width="31.33203125" style="1" bestFit="1" customWidth="1"/>
    <col min="3090" max="3090" width="7.58203125" style="1" bestFit="1" customWidth="1"/>
    <col min="3091" max="3091" width="24.5" style="1" bestFit="1" customWidth="1"/>
    <col min="3092" max="3092" width="7.58203125" style="1" bestFit="1" customWidth="1"/>
    <col min="3093" max="3093" width="20" style="1" bestFit="1" customWidth="1"/>
    <col min="3094" max="3094" width="7.58203125" style="1" bestFit="1" customWidth="1"/>
    <col min="3095" max="3095" width="27.75" style="1" bestFit="1" customWidth="1"/>
    <col min="3096" max="3096" width="7.58203125" style="1" bestFit="1" customWidth="1"/>
    <col min="3097" max="3097" width="14.1640625" style="1" bestFit="1" customWidth="1"/>
    <col min="3098" max="3098" width="7.58203125" style="1" bestFit="1" customWidth="1"/>
    <col min="3099" max="3099" width="22.25" style="1" bestFit="1" customWidth="1"/>
    <col min="3100" max="3100" width="7.58203125" style="1" bestFit="1" customWidth="1"/>
    <col min="3101" max="3328" width="8.6640625" style="1"/>
    <col min="3329" max="3329" width="3.6640625" style="1" bestFit="1" customWidth="1"/>
    <col min="3330" max="3330" width="32.75" style="1" bestFit="1" customWidth="1"/>
    <col min="3331" max="3331" width="7.58203125" style="1" bestFit="1" customWidth="1"/>
    <col min="3332" max="3332" width="5" style="1" bestFit="1" customWidth="1"/>
    <col min="3333" max="3333" width="11.25" style="1" bestFit="1" customWidth="1"/>
    <col min="3334" max="3334" width="9.9140625" style="1" bestFit="1" customWidth="1"/>
    <col min="3335" max="3335" width="11.25" style="1" bestFit="1" customWidth="1"/>
    <col min="3336" max="3336" width="19.9140625" style="1" bestFit="1" customWidth="1"/>
    <col min="3337" max="3337" width="27.5" style="1" bestFit="1" customWidth="1"/>
    <col min="3338" max="3338" width="7.58203125" style="1" bestFit="1" customWidth="1"/>
    <col min="3339" max="3339" width="21.33203125" style="1" bestFit="1" customWidth="1"/>
    <col min="3340" max="3340" width="18.83203125" style="1" bestFit="1" customWidth="1"/>
    <col min="3341" max="3341" width="7.58203125" style="1" bestFit="1" customWidth="1"/>
    <col min="3342" max="3342" width="28.58203125" style="1" bestFit="1" customWidth="1"/>
    <col min="3343" max="3343" width="32.75" style="1" bestFit="1" customWidth="1"/>
    <col min="3344" max="3344" width="7.58203125" style="1" bestFit="1" customWidth="1"/>
    <col min="3345" max="3345" width="31.33203125" style="1" bestFit="1" customWidth="1"/>
    <col min="3346" max="3346" width="7.58203125" style="1" bestFit="1" customWidth="1"/>
    <col min="3347" max="3347" width="24.5" style="1" bestFit="1" customWidth="1"/>
    <col min="3348" max="3348" width="7.58203125" style="1" bestFit="1" customWidth="1"/>
    <col min="3349" max="3349" width="20" style="1" bestFit="1" customWidth="1"/>
    <col min="3350" max="3350" width="7.58203125" style="1" bestFit="1" customWidth="1"/>
    <col min="3351" max="3351" width="27.75" style="1" bestFit="1" customWidth="1"/>
    <col min="3352" max="3352" width="7.58203125" style="1" bestFit="1" customWidth="1"/>
    <col min="3353" max="3353" width="14.1640625" style="1" bestFit="1" customWidth="1"/>
    <col min="3354" max="3354" width="7.58203125" style="1" bestFit="1" customWidth="1"/>
    <col min="3355" max="3355" width="22.25" style="1" bestFit="1" customWidth="1"/>
    <col min="3356" max="3356" width="7.58203125" style="1" bestFit="1" customWidth="1"/>
    <col min="3357" max="3584" width="8.6640625" style="1"/>
    <col min="3585" max="3585" width="3.6640625" style="1" bestFit="1" customWidth="1"/>
    <col min="3586" max="3586" width="32.75" style="1" bestFit="1" customWidth="1"/>
    <col min="3587" max="3587" width="7.58203125" style="1" bestFit="1" customWidth="1"/>
    <col min="3588" max="3588" width="5" style="1" bestFit="1" customWidth="1"/>
    <col min="3589" max="3589" width="11.25" style="1" bestFit="1" customWidth="1"/>
    <col min="3590" max="3590" width="9.9140625" style="1" bestFit="1" customWidth="1"/>
    <col min="3591" max="3591" width="11.25" style="1" bestFit="1" customWidth="1"/>
    <col min="3592" max="3592" width="19.9140625" style="1" bestFit="1" customWidth="1"/>
    <col min="3593" max="3593" width="27.5" style="1" bestFit="1" customWidth="1"/>
    <col min="3594" max="3594" width="7.58203125" style="1" bestFit="1" customWidth="1"/>
    <col min="3595" max="3595" width="21.33203125" style="1" bestFit="1" customWidth="1"/>
    <col min="3596" max="3596" width="18.83203125" style="1" bestFit="1" customWidth="1"/>
    <col min="3597" max="3597" width="7.58203125" style="1" bestFit="1" customWidth="1"/>
    <col min="3598" max="3598" width="28.58203125" style="1" bestFit="1" customWidth="1"/>
    <col min="3599" max="3599" width="32.75" style="1" bestFit="1" customWidth="1"/>
    <col min="3600" max="3600" width="7.58203125" style="1" bestFit="1" customWidth="1"/>
    <col min="3601" max="3601" width="31.33203125" style="1" bestFit="1" customWidth="1"/>
    <col min="3602" max="3602" width="7.58203125" style="1" bestFit="1" customWidth="1"/>
    <col min="3603" max="3603" width="24.5" style="1" bestFit="1" customWidth="1"/>
    <col min="3604" max="3604" width="7.58203125" style="1" bestFit="1" customWidth="1"/>
    <col min="3605" max="3605" width="20" style="1" bestFit="1" customWidth="1"/>
    <col min="3606" max="3606" width="7.58203125" style="1" bestFit="1" customWidth="1"/>
    <col min="3607" max="3607" width="27.75" style="1" bestFit="1" customWidth="1"/>
    <col min="3608" max="3608" width="7.58203125" style="1" bestFit="1" customWidth="1"/>
    <col min="3609" max="3609" width="14.1640625" style="1" bestFit="1" customWidth="1"/>
    <col min="3610" max="3610" width="7.58203125" style="1" bestFit="1" customWidth="1"/>
    <col min="3611" max="3611" width="22.25" style="1" bestFit="1" customWidth="1"/>
    <col min="3612" max="3612" width="7.58203125" style="1" bestFit="1" customWidth="1"/>
    <col min="3613" max="3840" width="8.6640625" style="1"/>
    <col min="3841" max="3841" width="3.6640625" style="1" bestFit="1" customWidth="1"/>
    <col min="3842" max="3842" width="32.75" style="1" bestFit="1" customWidth="1"/>
    <col min="3843" max="3843" width="7.58203125" style="1" bestFit="1" customWidth="1"/>
    <col min="3844" max="3844" width="5" style="1" bestFit="1" customWidth="1"/>
    <col min="3845" max="3845" width="11.25" style="1" bestFit="1" customWidth="1"/>
    <col min="3846" max="3846" width="9.9140625" style="1" bestFit="1" customWidth="1"/>
    <col min="3847" max="3847" width="11.25" style="1" bestFit="1" customWidth="1"/>
    <col min="3848" max="3848" width="19.9140625" style="1" bestFit="1" customWidth="1"/>
    <col min="3849" max="3849" width="27.5" style="1" bestFit="1" customWidth="1"/>
    <col min="3850" max="3850" width="7.58203125" style="1" bestFit="1" customWidth="1"/>
    <col min="3851" max="3851" width="21.33203125" style="1" bestFit="1" customWidth="1"/>
    <col min="3852" max="3852" width="18.83203125" style="1" bestFit="1" customWidth="1"/>
    <col min="3853" max="3853" width="7.58203125" style="1" bestFit="1" customWidth="1"/>
    <col min="3854" max="3854" width="28.58203125" style="1" bestFit="1" customWidth="1"/>
    <col min="3855" max="3855" width="32.75" style="1" bestFit="1" customWidth="1"/>
    <col min="3856" max="3856" width="7.58203125" style="1" bestFit="1" customWidth="1"/>
    <col min="3857" max="3857" width="31.33203125" style="1" bestFit="1" customWidth="1"/>
    <col min="3858" max="3858" width="7.58203125" style="1" bestFit="1" customWidth="1"/>
    <col min="3859" max="3859" width="24.5" style="1" bestFit="1" customWidth="1"/>
    <col min="3860" max="3860" width="7.58203125" style="1" bestFit="1" customWidth="1"/>
    <col min="3861" max="3861" width="20" style="1" bestFit="1" customWidth="1"/>
    <col min="3862" max="3862" width="7.58203125" style="1" bestFit="1" customWidth="1"/>
    <col min="3863" max="3863" width="27.75" style="1" bestFit="1" customWidth="1"/>
    <col min="3864" max="3864" width="7.58203125" style="1" bestFit="1" customWidth="1"/>
    <col min="3865" max="3865" width="14.1640625" style="1" bestFit="1" customWidth="1"/>
    <col min="3866" max="3866" width="7.58203125" style="1" bestFit="1" customWidth="1"/>
    <col min="3867" max="3867" width="22.25" style="1" bestFit="1" customWidth="1"/>
    <col min="3868" max="3868" width="7.58203125" style="1" bestFit="1" customWidth="1"/>
    <col min="3869" max="4096" width="8.6640625" style="1"/>
    <col min="4097" max="4097" width="3.6640625" style="1" bestFit="1" customWidth="1"/>
    <col min="4098" max="4098" width="32.75" style="1" bestFit="1" customWidth="1"/>
    <col min="4099" max="4099" width="7.58203125" style="1" bestFit="1" customWidth="1"/>
    <col min="4100" max="4100" width="5" style="1" bestFit="1" customWidth="1"/>
    <col min="4101" max="4101" width="11.25" style="1" bestFit="1" customWidth="1"/>
    <col min="4102" max="4102" width="9.9140625" style="1" bestFit="1" customWidth="1"/>
    <col min="4103" max="4103" width="11.25" style="1" bestFit="1" customWidth="1"/>
    <col min="4104" max="4104" width="19.9140625" style="1" bestFit="1" customWidth="1"/>
    <col min="4105" max="4105" width="27.5" style="1" bestFit="1" customWidth="1"/>
    <col min="4106" max="4106" width="7.58203125" style="1" bestFit="1" customWidth="1"/>
    <col min="4107" max="4107" width="21.33203125" style="1" bestFit="1" customWidth="1"/>
    <col min="4108" max="4108" width="18.83203125" style="1" bestFit="1" customWidth="1"/>
    <col min="4109" max="4109" width="7.58203125" style="1" bestFit="1" customWidth="1"/>
    <col min="4110" max="4110" width="28.58203125" style="1" bestFit="1" customWidth="1"/>
    <col min="4111" max="4111" width="32.75" style="1" bestFit="1" customWidth="1"/>
    <col min="4112" max="4112" width="7.58203125" style="1" bestFit="1" customWidth="1"/>
    <col min="4113" max="4113" width="31.33203125" style="1" bestFit="1" customWidth="1"/>
    <col min="4114" max="4114" width="7.58203125" style="1" bestFit="1" customWidth="1"/>
    <col min="4115" max="4115" width="24.5" style="1" bestFit="1" customWidth="1"/>
    <col min="4116" max="4116" width="7.58203125" style="1" bestFit="1" customWidth="1"/>
    <col min="4117" max="4117" width="20" style="1" bestFit="1" customWidth="1"/>
    <col min="4118" max="4118" width="7.58203125" style="1" bestFit="1" customWidth="1"/>
    <col min="4119" max="4119" width="27.75" style="1" bestFit="1" customWidth="1"/>
    <col min="4120" max="4120" width="7.58203125" style="1" bestFit="1" customWidth="1"/>
    <col min="4121" max="4121" width="14.1640625" style="1" bestFit="1" customWidth="1"/>
    <col min="4122" max="4122" width="7.58203125" style="1" bestFit="1" customWidth="1"/>
    <col min="4123" max="4123" width="22.25" style="1" bestFit="1" customWidth="1"/>
    <col min="4124" max="4124" width="7.58203125" style="1" bestFit="1" customWidth="1"/>
    <col min="4125" max="4352" width="8.6640625" style="1"/>
    <col min="4353" max="4353" width="3.6640625" style="1" bestFit="1" customWidth="1"/>
    <col min="4354" max="4354" width="32.75" style="1" bestFit="1" customWidth="1"/>
    <col min="4355" max="4355" width="7.58203125" style="1" bestFit="1" customWidth="1"/>
    <col min="4356" max="4356" width="5" style="1" bestFit="1" customWidth="1"/>
    <col min="4357" max="4357" width="11.25" style="1" bestFit="1" customWidth="1"/>
    <col min="4358" max="4358" width="9.9140625" style="1" bestFit="1" customWidth="1"/>
    <col min="4359" max="4359" width="11.25" style="1" bestFit="1" customWidth="1"/>
    <col min="4360" max="4360" width="19.9140625" style="1" bestFit="1" customWidth="1"/>
    <col min="4361" max="4361" width="27.5" style="1" bestFit="1" customWidth="1"/>
    <col min="4362" max="4362" width="7.58203125" style="1" bestFit="1" customWidth="1"/>
    <col min="4363" max="4363" width="21.33203125" style="1" bestFit="1" customWidth="1"/>
    <col min="4364" max="4364" width="18.83203125" style="1" bestFit="1" customWidth="1"/>
    <col min="4365" max="4365" width="7.58203125" style="1" bestFit="1" customWidth="1"/>
    <col min="4366" max="4366" width="28.58203125" style="1" bestFit="1" customWidth="1"/>
    <col min="4367" max="4367" width="32.75" style="1" bestFit="1" customWidth="1"/>
    <col min="4368" max="4368" width="7.58203125" style="1" bestFit="1" customWidth="1"/>
    <col min="4369" max="4369" width="31.33203125" style="1" bestFit="1" customWidth="1"/>
    <col min="4370" max="4370" width="7.58203125" style="1" bestFit="1" customWidth="1"/>
    <col min="4371" max="4371" width="24.5" style="1" bestFit="1" customWidth="1"/>
    <col min="4372" max="4372" width="7.58203125" style="1" bestFit="1" customWidth="1"/>
    <col min="4373" max="4373" width="20" style="1" bestFit="1" customWidth="1"/>
    <col min="4374" max="4374" width="7.58203125" style="1" bestFit="1" customWidth="1"/>
    <col min="4375" max="4375" width="27.75" style="1" bestFit="1" customWidth="1"/>
    <col min="4376" max="4376" width="7.58203125" style="1" bestFit="1" customWidth="1"/>
    <col min="4377" max="4377" width="14.1640625" style="1" bestFit="1" customWidth="1"/>
    <col min="4378" max="4378" width="7.58203125" style="1" bestFit="1" customWidth="1"/>
    <col min="4379" max="4379" width="22.25" style="1" bestFit="1" customWidth="1"/>
    <col min="4380" max="4380" width="7.58203125" style="1" bestFit="1" customWidth="1"/>
    <col min="4381" max="4608" width="8.6640625" style="1"/>
    <col min="4609" max="4609" width="3.6640625" style="1" bestFit="1" customWidth="1"/>
    <col min="4610" max="4610" width="32.75" style="1" bestFit="1" customWidth="1"/>
    <col min="4611" max="4611" width="7.58203125" style="1" bestFit="1" customWidth="1"/>
    <col min="4612" max="4612" width="5" style="1" bestFit="1" customWidth="1"/>
    <col min="4613" max="4613" width="11.25" style="1" bestFit="1" customWidth="1"/>
    <col min="4614" max="4614" width="9.9140625" style="1" bestFit="1" customWidth="1"/>
    <col min="4615" max="4615" width="11.25" style="1" bestFit="1" customWidth="1"/>
    <col min="4616" max="4616" width="19.9140625" style="1" bestFit="1" customWidth="1"/>
    <col min="4617" max="4617" width="27.5" style="1" bestFit="1" customWidth="1"/>
    <col min="4618" max="4618" width="7.58203125" style="1" bestFit="1" customWidth="1"/>
    <col min="4619" max="4619" width="21.33203125" style="1" bestFit="1" customWidth="1"/>
    <col min="4620" max="4620" width="18.83203125" style="1" bestFit="1" customWidth="1"/>
    <col min="4621" max="4621" width="7.58203125" style="1" bestFit="1" customWidth="1"/>
    <col min="4622" max="4622" width="28.58203125" style="1" bestFit="1" customWidth="1"/>
    <col min="4623" max="4623" width="32.75" style="1" bestFit="1" customWidth="1"/>
    <col min="4624" max="4624" width="7.58203125" style="1" bestFit="1" customWidth="1"/>
    <col min="4625" max="4625" width="31.33203125" style="1" bestFit="1" customWidth="1"/>
    <col min="4626" max="4626" width="7.58203125" style="1" bestFit="1" customWidth="1"/>
    <col min="4627" max="4627" width="24.5" style="1" bestFit="1" customWidth="1"/>
    <col min="4628" max="4628" width="7.58203125" style="1" bestFit="1" customWidth="1"/>
    <col min="4629" max="4629" width="20" style="1" bestFit="1" customWidth="1"/>
    <col min="4630" max="4630" width="7.58203125" style="1" bestFit="1" customWidth="1"/>
    <col min="4631" max="4631" width="27.75" style="1" bestFit="1" customWidth="1"/>
    <col min="4632" max="4632" width="7.58203125" style="1" bestFit="1" customWidth="1"/>
    <col min="4633" max="4633" width="14.1640625" style="1" bestFit="1" customWidth="1"/>
    <col min="4634" max="4634" width="7.58203125" style="1" bestFit="1" customWidth="1"/>
    <col min="4635" max="4635" width="22.25" style="1" bestFit="1" customWidth="1"/>
    <col min="4636" max="4636" width="7.58203125" style="1" bestFit="1" customWidth="1"/>
    <col min="4637" max="4864" width="8.6640625" style="1"/>
    <col min="4865" max="4865" width="3.6640625" style="1" bestFit="1" customWidth="1"/>
    <col min="4866" max="4866" width="32.75" style="1" bestFit="1" customWidth="1"/>
    <col min="4867" max="4867" width="7.58203125" style="1" bestFit="1" customWidth="1"/>
    <col min="4868" max="4868" width="5" style="1" bestFit="1" customWidth="1"/>
    <col min="4869" max="4869" width="11.25" style="1" bestFit="1" customWidth="1"/>
    <col min="4870" max="4870" width="9.9140625" style="1" bestFit="1" customWidth="1"/>
    <col min="4871" max="4871" width="11.25" style="1" bestFit="1" customWidth="1"/>
    <col min="4872" max="4872" width="19.9140625" style="1" bestFit="1" customWidth="1"/>
    <col min="4873" max="4873" width="27.5" style="1" bestFit="1" customWidth="1"/>
    <col min="4874" max="4874" width="7.58203125" style="1" bestFit="1" customWidth="1"/>
    <col min="4875" max="4875" width="21.33203125" style="1" bestFit="1" customWidth="1"/>
    <col min="4876" max="4876" width="18.83203125" style="1" bestFit="1" customWidth="1"/>
    <col min="4877" max="4877" width="7.58203125" style="1" bestFit="1" customWidth="1"/>
    <col min="4878" max="4878" width="28.58203125" style="1" bestFit="1" customWidth="1"/>
    <col min="4879" max="4879" width="32.75" style="1" bestFit="1" customWidth="1"/>
    <col min="4880" max="4880" width="7.58203125" style="1" bestFit="1" customWidth="1"/>
    <col min="4881" max="4881" width="31.33203125" style="1" bestFit="1" customWidth="1"/>
    <col min="4882" max="4882" width="7.58203125" style="1" bestFit="1" customWidth="1"/>
    <col min="4883" max="4883" width="24.5" style="1" bestFit="1" customWidth="1"/>
    <col min="4884" max="4884" width="7.58203125" style="1" bestFit="1" customWidth="1"/>
    <col min="4885" max="4885" width="20" style="1" bestFit="1" customWidth="1"/>
    <col min="4886" max="4886" width="7.58203125" style="1" bestFit="1" customWidth="1"/>
    <col min="4887" max="4887" width="27.75" style="1" bestFit="1" customWidth="1"/>
    <col min="4888" max="4888" width="7.58203125" style="1" bestFit="1" customWidth="1"/>
    <col min="4889" max="4889" width="14.1640625" style="1" bestFit="1" customWidth="1"/>
    <col min="4890" max="4890" width="7.58203125" style="1" bestFit="1" customWidth="1"/>
    <col min="4891" max="4891" width="22.25" style="1" bestFit="1" customWidth="1"/>
    <col min="4892" max="4892" width="7.58203125" style="1" bestFit="1" customWidth="1"/>
    <col min="4893" max="5120" width="8.6640625" style="1"/>
    <col min="5121" max="5121" width="3.6640625" style="1" bestFit="1" customWidth="1"/>
    <col min="5122" max="5122" width="32.75" style="1" bestFit="1" customWidth="1"/>
    <col min="5123" max="5123" width="7.58203125" style="1" bestFit="1" customWidth="1"/>
    <col min="5124" max="5124" width="5" style="1" bestFit="1" customWidth="1"/>
    <col min="5125" max="5125" width="11.25" style="1" bestFit="1" customWidth="1"/>
    <col min="5126" max="5126" width="9.9140625" style="1" bestFit="1" customWidth="1"/>
    <col min="5127" max="5127" width="11.25" style="1" bestFit="1" customWidth="1"/>
    <col min="5128" max="5128" width="19.9140625" style="1" bestFit="1" customWidth="1"/>
    <col min="5129" max="5129" width="27.5" style="1" bestFit="1" customWidth="1"/>
    <col min="5130" max="5130" width="7.58203125" style="1" bestFit="1" customWidth="1"/>
    <col min="5131" max="5131" width="21.33203125" style="1" bestFit="1" customWidth="1"/>
    <col min="5132" max="5132" width="18.83203125" style="1" bestFit="1" customWidth="1"/>
    <col min="5133" max="5133" width="7.58203125" style="1" bestFit="1" customWidth="1"/>
    <col min="5134" max="5134" width="28.58203125" style="1" bestFit="1" customWidth="1"/>
    <col min="5135" max="5135" width="32.75" style="1" bestFit="1" customWidth="1"/>
    <col min="5136" max="5136" width="7.58203125" style="1" bestFit="1" customWidth="1"/>
    <col min="5137" max="5137" width="31.33203125" style="1" bestFit="1" customWidth="1"/>
    <col min="5138" max="5138" width="7.58203125" style="1" bestFit="1" customWidth="1"/>
    <col min="5139" max="5139" width="24.5" style="1" bestFit="1" customWidth="1"/>
    <col min="5140" max="5140" width="7.58203125" style="1" bestFit="1" customWidth="1"/>
    <col min="5141" max="5141" width="20" style="1" bestFit="1" customWidth="1"/>
    <col min="5142" max="5142" width="7.58203125" style="1" bestFit="1" customWidth="1"/>
    <col min="5143" max="5143" width="27.75" style="1" bestFit="1" customWidth="1"/>
    <col min="5144" max="5144" width="7.58203125" style="1" bestFit="1" customWidth="1"/>
    <col min="5145" max="5145" width="14.1640625" style="1" bestFit="1" customWidth="1"/>
    <col min="5146" max="5146" width="7.58203125" style="1" bestFit="1" customWidth="1"/>
    <col min="5147" max="5147" width="22.25" style="1" bestFit="1" customWidth="1"/>
    <col min="5148" max="5148" width="7.58203125" style="1" bestFit="1" customWidth="1"/>
    <col min="5149" max="5376" width="8.6640625" style="1"/>
    <col min="5377" max="5377" width="3.6640625" style="1" bestFit="1" customWidth="1"/>
    <col min="5378" max="5378" width="32.75" style="1" bestFit="1" customWidth="1"/>
    <col min="5379" max="5379" width="7.58203125" style="1" bestFit="1" customWidth="1"/>
    <col min="5380" max="5380" width="5" style="1" bestFit="1" customWidth="1"/>
    <col min="5381" max="5381" width="11.25" style="1" bestFit="1" customWidth="1"/>
    <col min="5382" max="5382" width="9.9140625" style="1" bestFit="1" customWidth="1"/>
    <col min="5383" max="5383" width="11.25" style="1" bestFit="1" customWidth="1"/>
    <col min="5384" max="5384" width="19.9140625" style="1" bestFit="1" customWidth="1"/>
    <col min="5385" max="5385" width="27.5" style="1" bestFit="1" customWidth="1"/>
    <col min="5386" max="5386" width="7.58203125" style="1" bestFit="1" customWidth="1"/>
    <col min="5387" max="5387" width="21.33203125" style="1" bestFit="1" customWidth="1"/>
    <col min="5388" max="5388" width="18.83203125" style="1" bestFit="1" customWidth="1"/>
    <col min="5389" max="5389" width="7.58203125" style="1" bestFit="1" customWidth="1"/>
    <col min="5390" max="5390" width="28.58203125" style="1" bestFit="1" customWidth="1"/>
    <col min="5391" max="5391" width="32.75" style="1" bestFit="1" customWidth="1"/>
    <col min="5392" max="5392" width="7.58203125" style="1" bestFit="1" customWidth="1"/>
    <col min="5393" max="5393" width="31.33203125" style="1" bestFit="1" customWidth="1"/>
    <col min="5394" max="5394" width="7.58203125" style="1" bestFit="1" customWidth="1"/>
    <col min="5395" max="5395" width="24.5" style="1" bestFit="1" customWidth="1"/>
    <col min="5396" max="5396" width="7.58203125" style="1" bestFit="1" customWidth="1"/>
    <col min="5397" max="5397" width="20" style="1" bestFit="1" customWidth="1"/>
    <col min="5398" max="5398" width="7.58203125" style="1" bestFit="1" customWidth="1"/>
    <col min="5399" max="5399" width="27.75" style="1" bestFit="1" customWidth="1"/>
    <col min="5400" max="5400" width="7.58203125" style="1" bestFit="1" customWidth="1"/>
    <col min="5401" max="5401" width="14.1640625" style="1" bestFit="1" customWidth="1"/>
    <col min="5402" max="5402" width="7.58203125" style="1" bestFit="1" customWidth="1"/>
    <col min="5403" max="5403" width="22.25" style="1" bestFit="1" customWidth="1"/>
    <col min="5404" max="5404" width="7.58203125" style="1" bestFit="1" customWidth="1"/>
    <col min="5405" max="5632" width="8.6640625" style="1"/>
    <col min="5633" max="5633" width="3.6640625" style="1" bestFit="1" customWidth="1"/>
    <col min="5634" max="5634" width="32.75" style="1" bestFit="1" customWidth="1"/>
    <col min="5635" max="5635" width="7.58203125" style="1" bestFit="1" customWidth="1"/>
    <col min="5636" max="5636" width="5" style="1" bestFit="1" customWidth="1"/>
    <col min="5637" max="5637" width="11.25" style="1" bestFit="1" customWidth="1"/>
    <col min="5638" max="5638" width="9.9140625" style="1" bestFit="1" customWidth="1"/>
    <col min="5639" max="5639" width="11.25" style="1" bestFit="1" customWidth="1"/>
    <col min="5640" max="5640" width="19.9140625" style="1" bestFit="1" customWidth="1"/>
    <col min="5641" max="5641" width="27.5" style="1" bestFit="1" customWidth="1"/>
    <col min="5642" max="5642" width="7.58203125" style="1" bestFit="1" customWidth="1"/>
    <col min="5643" max="5643" width="21.33203125" style="1" bestFit="1" customWidth="1"/>
    <col min="5644" max="5644" width="18.83203125" style="1" bestFit="1" customWidth="1"/>
    <col min="5645" max="5645" width="7.58203125" style="1" bestFit="1" customWidth="1"/>
    <col min="5646" max="5646" width="28.58203125" style="1" bestFit="1" customWidth="1"/>
    <col min="5647" max="5647" width="32.75" style="1" bestFit="1" customWidth="1"/>
    <col min="5648" max="5648" width="7.58203125" style="1" bestFit="1" customWidth="1"/>
    <col min="5649" max="5649" width="31.33203125" style="1" bestFit="1" customWidth="1"/>
    <col min="5650" max="5650" width="7.58203125" style="1" bestFit="1" customWidth="1"/>
    <col min="5651" max="5651" width="24.5" style="1" bestFit="1" customWidth="1"/>
    <col min="5652" max="5652" width="7.58203125" style="1" bestFit="1" customWidth="1"/>
    <col min="5653" max="5653" width="20" style="1" bestFit="1" customWidth="1"/>
    <col min="5654" max="5654" width="7.58203125" style="1" bestFit="1" customWidth="1"/>
    <col min="5655" max="5655" width="27.75" style="1" bestFit="1" customWidth="1"/>
    <col min="5656" max="5656" width="7.58203125" style="1" bestFit="1" customWidth="1"/>
    <col min="5657" max="5657" width="14.1640625" style="1" bestFit="1" customWidth="1"/>
    <col min="5658" max="5658" width="7.58203125" style="1" bestFit="1" customWidth="1"/>
    <col min="5659" max="5659" width="22.25" style="1" bestFit="1" customWidth="1"/>
    <col min="5660" max="5660" width="7.58203125" style="1" bestFit="1" customWidth="1"/>
    <col min="5661" max="5888" width="8.6640625" style="1"/>
    <col min="5889" max="5889" width="3.6640625" style="1" bestFit="1" customWidth="1"/>
    <col min="5890" max="5890" width="32.75" style="1" bestFit="1" customWidth="1"/>
    <col min="5891" max="5891" width="7.58203125" style="1" bestFit="1" customWidth="1"/>
    <col min="5892" max="5892" width="5" style="1" bestFit="1" customWidth="1"/>
    <col min="5893" max="5893" width="11.25" style="1" bestFit="1" customWidth="1"/>
    <col min="5894" max="5894" width="9.9140625" style="1" bestFit="1" customWidth="1"/>
    <col min="5895" max="5895" width="11.25" style="1" bestFit="1" customWidth="1"/>
    <col min="5896" max="5896" width="19.9140625" style="1" bestFit="1" customWidth="1"/>
    <col min="5897" max="5897" width="27.5" style="1" bestFit="1" customWidth="1"/>
    <col min="5898" max="5898" width="7.58203125" style="1" bestFit="1" customWidth="1"/>
    <col min="5899" max="5899" width="21.33203125" style="1" bestFit="1" customWidth="1"/>
    <col min="5900" max="5900" width="18.83203125" style="1" bestFit="1" customWidth="1"/>
    <col min="5901" max="5901" width="7.58203125" style="1" bestFit="1" customWidth="1"/>
    <col min="5902" max="5902" width="28.58203125" style="1" bestFit="1" customWidth="1"/>
    <col min="5903" max="5903" width="32.75" style="1" bestFit="1" customWidth="1"/>
    <col min="5904" max="5904" width="7.58203125" style="1" bestFit="1" customWidth="1"/>
    <col min="5905" max="5905" width="31.33203125" style="1" bestFit="1" customWidth="1"/>
    <col min="5906" max="5906" width="7.58203125" style="1" bestFit="1" customWidth="1"/>
    <col min="5907" max="5907" width="24.5" style="1" bestFit="1" customWidth="1"/>
    <col min="5908" max="5908" width="7.58203125" style="1" bestFit="1" customWidth="1"/>
    <col min="5909" max="5909" width="20" style="1" bestFit="1" customWidth="1"/>
    <col min="5910" max="5910" width="7.58203125" style="1" bestFit="1" customWidth="1"/>
    <col min="5911" max="5911" width="27.75" style="1" bestFit="1" customWidth="1"/>
    <col min="5912" max="5912" width="7.58203125" style="1" bestFit="1" customWidth="1"/>
    <col min="5913" max="5913" width="14.1640625" style="1" bestFit="1" customWidth="1"/>
    <col min="5914" max="5914" width="7.58203125" style="1" bestFit="1" customWidth="1"/>
    <col min="5915" max="5915" width="22.25" style="1" bestFit="1" customWidth="1"/>
    <col min="5916" max="5916" width="7.58203125" style="1" bestFit="1" customWidth="1"/>
    <col min="5917" max="6144" width="8.6640625" style="1"/>
    <col min="6145" max="6145" width="3.6640625" style="1" bestFit="1" customWidth="1"/>
    <col min="6146" max="6146" width="32.75" style="1" bestFit="1" customWidth="1"/>
    <col min="6147" max="6147" width="7.58203125" style="1" bestFit="1" customWidth="1"/>
    <col min="6148" max="6148" width="5" style="1" bestFit="1" customWidth="1"/>
    <col min="6149" max="6149" width="11.25" style="1" bestFit="1" customWidth="1"/>
    <col min="6150" max="6150" width="9.9140625" style="1" bestFit="1" customWidth="1"/>
    <col min="6151" max="6151" width="11.25" style="1" bestFit="1" customWidth="1"/>
    <col min="6152" max="6152" width="19.9140625" style="1" bestFit="1" customWidth="1"/>
    <col min="6153" max="6153" width="27.5" style="1" bestFit="1" customWidth="1"/>
    <col min="6154" max="6154" width="7.58203125" style="1" bestFit="1" customWidth="1"/>
    <col min="6155" max="6155" width="21.33203125" style="1" bestFit="1" customWidth="1"/>
    <col min="6156" max="6156" width="18.83203125" style="1" bestFit="1" customWidth="1"/>
    <col min="6157" max="6157" width="7.58203125" style="1" bestFit="1" customWidth="1"/>
    <col min="6158" max="6158" width="28.58203125" style="1" bestFit="1" customWidth="1"/>
    <col min="6159" max="6159" width="32.75" style="1" bestFit="1" customWidth="1"/>
    <col min="6160" max="6160" width="7.58203125" style="1" bestFit="1" customWidth="1"/>
    <col min="6161" max="6161" width="31.33203125" style="1" bestFit="1" customWidth="1"/>
    <col min="6162" max="6162" width="7.58203125" style="1" bestFit="1" customWidth="1"/>
    <col min="6163" max="6163" width="24.5" style="1" bestFit="1" customWidth="1"/>
    <col min="6164" max="6164" width="7.58203125" style="1" bestFit="1" customWidth="1"/>
    <col min="6165" max="6165" width="20" style="1" bestFit="1" customWidth="1"/>
    <col min="6166" max="6166" width="7.58203125" style="1" bestFit="1" customWidth="1"/>
    <col min="6167" max="6167" width="27.75" style="1" bestFit="1" customWidth="1"/>
    <col min="6168" max="6168" width="7.58203125" style="1" bestFit="1" customWidth="1"/>
    <col min="6169" max="6169" width="14.1640625" style="1" bestFit="1" customWidth="1"/>
    <col min="6170" max="6170" width="7.58203125" style="1" bestFit="1" customWidth="1"/>
    <col min="6171" max="6171" width="22.25" style="1" bestFit="1" customWidth="1"/>
    <col min="6172" max="6172" width="7.58203125" style="1" bestFit="1" customWidth="1"/>
    <col min="6173" max="6400" width="8.6640625" style="1"/>
    <col min="6401" max="6401" width="3.6640625" style="1" bestFit="1" customWidth="1"/>
    <col min="6402" max="6402" width="32.75" style="1" bestFit="1" customWidth="1"/>
    <col min="6403" max="6403" width="7.58203125" style="1" bestFit="1" customWidth="1"/>
    <col min="6404" max="6404" width="5" style="1" bestFit="1" customWidth="1"/>
    <col min="6405" max="6405" width="11.25" style="1" bestFit="1" customWidth="1"/>
    <col min="6406" max="6406" width="9.9140625" style="1" bestFit="1" customWidth="1"/>
    <col min="6407" max="6407" width="11.25" style="1" bestFit="1" customWidth="1"/>
    <col min="6408" max="6408" width="19.9140625" style="1" bestFit="1" customWidth="1"/>
    <col min="6409" max="6409" width="27.5" style="1" bestFit="1" customWidth="1"/>
    <col min="6410" max="6410" width="7.58203125" style="1" bestFit="1" customWidth="1"/>
    <col min="6411" max="6411" width="21.33203125" style="1" bestFit="1" customWidth="1"/>
    <col min="6412" max="6412" width="18.83203125" style="1" bestFit="1" customWidth="1"/>
    <col min="6413" max="6413" width="7.58203125" style="1" bestFit="1" customWidth="1"/>
    <col min="6414" max="6414" width="28.58203125" style="1" bestFit="1" customWidth="1"/>
    <col min="6415" max="6415" width="32.75" style="1" bestFit="1" customWidth="1"/>
    <col min="6416" max="6416" width="7.58203125" style="1" bestFit="1" customWidth="1"/>
    <col min="6417" max="6417" width="31.33203125" style="1" bestFit="1" customWidth="1"/>
    <col min="6418" max="6418" width="7.58203125" style="1" bestFit="1" customWidth="1"/>
    <col min="6419" max="6419" width="24.5" style="1" bestFit="1" customWidth="1"/>
    <col min="6420" max="6420" width="7.58203125" style="1" bestFit="1" customWidth="1"/>
    <col min="6421" max="6421" width="20" style="1" bestFit="1" customWidth="1"/>
    <col min="6422" max="6422" width="7.58203125" style="1" bestFit="1" customWidth="1"/>
    <col min="6423" max="6423" width="27.75" style="1" bestFit="1" customWidth="1"/>
    <col min="6424" max="6424" width="7.58203125" style="1" bestFit="1" customWidth="1"/>
    <col min="6425" max="6425" width="14.1640625" style="1" bestFit="1" customWidth="1"/>
    <col min="6426" max="6426" width="7.58203125" style="1" bestFit="1" customWidth="1"/>
    <col min="6427" max="6427" width="22.25" style="1" bestFit="1" customWidth="1"/>
    <col min="6428" max="6428" width="7.58203125" style="1" bestFit="1" customWidth="1"/>
    <col min="6429" max="6656" width="8.6640625" style="1"/>
    <col min="6657" max="6657" width="3.6640625" style="1" bestFit="1" customWidth="1"/>
    <col min="6658" max="6658" width="32.75" style="1" bestFit="1" customWidth="1"/>
    <col min="6659" max="6659" width="7.58203125" style="1" bestFit="1" customWidth="1"/>
    <col min="6660" max="6660" width="5" style="1" bestFit="1" customWidth="1"/>
    <col min="6661" max="6661" width="11.25" style="1" bestFit="1" customWidth="1"/>
    <col min="6662" max="6662" width="9.9140625" style="1" bestFit="1" customWidth="1"/>
    <col min="6663" max="6663" width="11.25" style="1" bestFit="1" customWidth="1"/>
    <col min="6664" max="6664" width="19.9140625" style="1" bestFit="1" customWidth="1"/>
    <col min="6665" max="6665" width="27.5" style="1" bestFit="1" customWidth="1"/>
    <col min="6666" max="6666" width="7.58203125" style="1" bestFit="1" customWidth="1"/>
    <col min="6667" max="6667" width="21.33203125" style="1" bestFit="1" customWidth="1"/>
    <col min="6668" max="6668" width="18.83203125" style="1" bestFit="1" customWidth="1"/>
    <col min="6669" max="6669" width="7.58203125" style="1" bestFit="1" customWidth="1"/>
    <col min="6670" max="6670" width="28.58203125" style="1" bestFit="1" customWidth="1"/>
    <col min="6671" max="6671" width="32.75" style="1" bestFit="1" customWidth="1"/>
    <col min="6672" max="6672" width="7.58203125" style="1" bestFit="1" customWidth="1"/>
    <col min="6673" max="6673" width="31.33203125" style="1" bestFit="1" customWidth="1"/>
    <col min="6674" max="6674" width="7.58203125" style="1" bestFit="1" customWidth="1"/>
    <col min="6675" max="6675" width="24.5" style="1" bestFit="1" customWidth="1"/>
    <col min="6676" max="6676" width="7.58203125" style="1" bestFit="1" customWidth="1"/>
    <col min="6677" max="6677" width="20" style="1" bestFit="1" customWidth="1"/>
    <col min="6678" max="6678" width="7.58203125" style="1" bestFit="1" customWidth="1"/>
    <col min="6679" max="6679" width="27.75" style="1" bestFit="1" customWidth="1"/>
    <col min="6680" max="6680" width="7.58203125" style="1" bestFit="1" customWidth="1"/>
    <col min="6681" max="6681" width="14.1640625" style="1" bestFit="1" customWidth="1"/>
    <col min="6682" max="6682" width="7.58203125" style="1" bestFit="1" customWidth="1"/>
    <col min="6683" max="6683" width="22.25" style="1" bestFit="1" customWidth="1"/>
    <col min="6684" max="6684" width="7.58203125" style="1" bestFit="1" customWidth="1"/>
    <col min="6685" max="6912" width="8.6640625" style="1"/>
    <col min="6913" max="6913" width="3.6640625" style="1" bestFit="1" customWidth="1"/>
    <col min="6914" max="6914" width="32.75" style="1" bestFit="1" customWidth="1"/>
    <col min="6915" max="6915" width="7.58203125" style="1" bestFit="1" customWidth="1"/>
    <col min="6916" max="6916" width="5" style="1" bestFit="1" customWidth="1"/>
    <col min="6917" max="6917" width="11.25" style="1" bestFit="1" customWidth="1"/>
    <col min="6918" max="6918" width="9.9140625" style="1" bestFit="1" customWidth="1"/>
    <col min="6919" max="6919" width="11.25" style="1" bestFit="1" customWidth="1"/>
    <col min="6920" max="6920" width="19.9140625" style="1" bestFit="1" customWidth="1"/>
    <col min="6921" max="6921" width="27.5" style="1" bestFit="1" customWidth="1"/>
    <col min="6922" max="6922" width="7.58203125" style="1" bestFit="1" customWidth="1"/>
    <col min="6923" max="6923" width="21.33203125" style="1" bestFit="1" customWidth="1"/>
    <col min="6924" max="6924" width="18.83203125" style="1" bestFit="1" customWidth="1"/>
    <col min="6925" max="6925" width="7.58203125" style="1" bestFit="1" customWidth="1"/>
    <col min="6926" max="6926" width="28.58203125" style="1" bestFit="1" customWidth="1"/>
    <col min="6927" max="6927" width="32.75" style="1" bestFit="1" customWidth="1"/>
    <col min="6928" max="6928" width="7.58203125" style="1" bestFit="1" customWidth="1"/>
    <col min="6929" max="6929" width="31.33203125" style="1" bestFit="1" customWidth="1"/>
    <col min="6930" max="6930" width="7.58203125" style="1" bestFit="1" customWidth="1"/>
    <col min="6931" max="6931" width="24.5" style="1" bestFit="1" customWidth="1"/>
    <col min="6932" max="6932" width="7.58203125" style="1" bestFit="1" customWidth="1"/>
    <col min="6933" max="6933" width="20" style="1" bestFit="1" customWidth="1"/>
    <col min="6934" max="6934" width="7.58203125" style="1" bestFit="1" customWidth="1"/>
    <col min="6935" max="6935" width="27.75" style="1" bestFit="1" customWidth="1"/>
    <col min="6936" max="6936" width="7.58203125" style="1" bestFit="1" customWidth="1"/>
    <col min="6937" max="6937" width="14.1640625" style="1" bestFit="1" customWidth="1"/>
    <col min="6938" max="6938" width="7.58203125" style="1" bestFit="1" customWidth="1"/>
    <col min="6939" max="6939" width="22.25" style="1" bestFit="1" customWidth="1"/>
    <col min="6940" max="6940" width="7.58203125" style="1" bestFit="1" customWidth="1"/>
    <col min="6941" max="7168" width="8.6640625" style="1"/>
    <col min="7169" max="7169" width="3.6640625" style="1" bestFit="1" customWidth="1"/>
    <col min="7170" max="7170" width="32.75" style="1" bestFit="1" customWidth="1"/>
    <col min="7171" max="7171" width="7.58203125" style="1" bestFit="1" customWidth="1"/>
    <col min="7172" max="7172" width="5" style="1" bestFit="1" customWidth="1"/>
    <col min="7173" max="7173" width="11.25" style="1" bestFit="1" customWidth="1"/>
    <col min="7174" max="7174" width="9.9140625" style="1" bestFit="1" customWidth="1"/>
    <col min="7175" max="7175" width="11.25" style="1" bestFit="1" customWidth="1"/>
    <col min="7176" max="7176" width="19.9140625" style="1" bestFit="1" customWidth="1"/>
    <col min="7177" max="7177" width="27.5" style="1" bestFit="1" customWidth="1"/>
    <col min="7178" max="7178" width="7.58203125" style="1" bestFit="1" customWidth="1"/>
    <col min="7179" max="7179" width="21.33203125" style="1" bestFit="1" customWidth="1"/>
    <col min="7180" max="7180" width="18.83203125" style="1" bestFit="1" customWidth="1"/>
    <col min="7181" max="7181" width="7.58203125" style="1" bestFit="1" customWidth="1"/>
    <col min="7182" max="7182" width="28.58203125" style="1" bestFit="1" customWidth="1"/>
    <col min="7183" max="7183" width="32.75" style="1" bestFit="1" customWidth="1"/>
    <col min="7184" max="7184" width="7.58203125" style="1" bestFit="1" customWidth="1"/>
    <col min="7185" max="7185" width="31.33203125" style="1" bestFit="1" customWidth="1"/>
    <col min="7186" max="7186" width="7.58203125" style="1" bestFit="1" customWidth="1"/>
    <col min="7187" max="7187" width="24.5" style="1" bestFit="1" customWidth="1"/>
    <col min="7188" max="7188" width="7.58203125" style="1" bestFit="1" customWidth="1"/>
    <col min="7189" max="7189" width="20" style="1" bestFit="1" customWidth="1"/>
    <col min="7190" max="7190" width="7.58203125" style="1" bestFit="1" customWidth="1"/>
    <col min="7191" max="7191" width="27.75" style="1" bestFit="1" customWidth="1"/>
    <col min="7192" max="7192" width="7.58203125" style="1" bestFit="1" customWidth="1"/>
    <col min="7193" max="7193" width="14.1640625" style="1" bestFit="1" customWidth="1"/>
    <col min="7194" max="7194" width="7.58203125" style="1" bestFit="1" customWidth="1"/>
    <col min="7195" max="7195" width="22.25" style="1" bestFit="1" customWidth="1"/>
    <col min="7196" max="7196" width="7.58203125" style="1" bestFit="1" customWidth="1"/>
    <col min="7197" max="7424" width="8.6640625" style="1"/>
    <col min="7425" max="7425" width="3.6640625" style="1" bestFit="1" customWidth="1"/>
    <col min="7426" max="7426" width="32.75" style="1" bestFit="1" customWidth="1"/>
    <col min="7427" max="7427" width="7.58203125" style="1" bestFit="1" customWidth="1"/>
    <col min="7428" max="7428" width="5" style="1" bestFit="1" customWidth="1"/>
    <col min="7429" max="7429" width="11.25" style="1" bestFit="1" customWidth="1"/>
    <col min="7430" max="7430" width="9.9140625" style="1" bestFit="1" customWidth="1"/>
    <col min="7431" max="7431" width="11.25" style="1" bestFit="1" customWidth="1"/>
    <col min="7432" max="7432" width="19.9140625" style="1" bestFit="1" customWidth="1"/>
    <col min="7433" max="7433" width="27.5" style="1" bestFit="1" customWidth="1"/>
    <col min="7434" max="7434" width="7.58203125" style="1" bestFit="1" customWidth="1"/>
    <col min="7435" max="7435" width="21.33203125" style="1" bestFit="1" customWidth="1"/>
    <col min="7436" max="7436" width="18.83203125" style="1" bestFit="1" customWidth="1"/>
    <col min="7437" max="7437" width="7.58203125" style="1" bestFit="1" customWidth="1"/>
    <col min="7438" max="7438" width="28.58203125" style="1" bestFit="1" customWidth="1"/>
    <col min="7439" max="7439" width="32.75" style="1" bestFit="1" customWidth="1"/>
    <col min="7440" max="7440" width="7.58203125" style="1" bestFit="1" customWidth="1"/>
    <col min="7441" max="7441" width="31.33203125" style="1" bestFit="1" customWidth="1"/>
    <col min="7442" max="7442" width="7.58203125" style="1" bestFit="1" customWidth="1"/>
    <col min="7443" max="7443" width="24.5" style="1" bestFit="1" customWidth="1"/>
    <col min="7444" max="7444" width="7.58203125" style="1" bestFit="1" customWidth="1"/>
    <col min="7445" max="7445" width="20" style="1" bestFit="1" customWidth="1"/>
    <col min="7446" max="7446" width="7.58203125" style="1" bestFit="1" customWidth="1"/>
    <col min="7447" max="7447" width="27.75" style="1" bestFit="1" customWidth="1"/>
    <col min="7448" max="7448" width="7.58203125" style="1" bestFit="1" customWidth="1"/>
    <col min="7449" max="7449" width="14.1640625" style="1" bestFit="1" customWidth="1"/>
    <col min="7450" max="7450" width="7.58203125" style="1" bestFit="1" customWidth="1"/>
    <col min="7451" max="7451" width="22.25" style="1" bestFit="1" customWidth="1"/>
    <col min="7452" max="7452" width="7.58203125" style="1" bestFit="1" customWidth="1"/>
    <col min="7453" max="7680" width="8.6640625" style="1"/>
    <col min="7681" max="7681" width="3.6640625" style="1" bestFit="1" customWidth="1"/>
    <col min="7682" max="7682" width="32.75" style="1" bestFit="1" customWidth="1"/>
    <col min="7683" max="7683" width="7.58203125" style="1" bestFit="1" customWidth="1"/>
    <col min="7684" max="7684" width="5" style="1" bestFit="1" customWidth="1"/>
    <col min="7685" max="7685" width="11.25" style="1" bestFit="1" customWidth="1"/>
    <col min="7686" max="7686" width="9.9140625" style="1" bestFit="1" customWidth="1"/>
    <col min="7687" max="7687" width="11.25" style="1" bestFit="1" customWidth="1"/>
    <col min="7688" max="7688" width="19.9140625" style="1" bestFit="1" customWidth="1"/>
    <col min="7689" max="7689" width="27.5" style="1" bestFit="1" customWidth="1"/>
    <col min="7690" max="7690" width="7.58203125" style="1" bestFit="1" customWidth="1"/>
    <col min="7691" max="7691" width="21.33203125" style="1" bestFit="1" customWidth="1"/>
    <col min="7692" max="7692" width="18.83203125" style="1" bestFit="1" customWidth="1"/>
    <col min="7693" max="7693" width="7.58203125" style="1" bestFit="1" customWidth="1"/>
    <col min="7694" max="7694" width="28.58203125" style="1" bestFit="1" customWidth="1"/>
    <col min="7695" max="7695" width="32.75" style="1" bestFit="1" customWidth="1"/>
    <col min="7696" max="7696" width="7.58203125" style="1" bestFit="1" customWidth="1"/>
    <col min="7697" max="7697" width="31.33203125" style="1" bestFit="1" customWidth="1"/>
    <col min="7698" max="7698" width="7.58203125" style="1" bestFit="1" customWidth="1"/>
    <col min="7699" max="7699" width="24.5" style="1" bestFit="1" customWidth="1"/>
    <col min="7700" max="7700" width="7.58203125" style="1" bestFit="1" customWidth="1"/>
    <col min="7701" max="7701" width="20" style="1" bestFit="1" customWidth="1"/>
    <col min="7702" max="7702" width="7.58203125" style="1" bestFit="1" customWidth="1"/>
    <col min="7703" max="7703" width="27.75" style="1" bestFit="1" customWidth="1"/>
    <col min="7704" max="7704" width="7.58203125" style="1" bestFit="1" customWidth="1"/>
    <col min="7705" max="7705" width="14.1640625" style="1" bestFit="1" customWidth="1"/>
    <col min="7706" max="7706" width="7.58203125" style="1" bestFit="1" customWidth="1"/>
    <col min="7707" max="7707" width="22.25" style="1" bestFit="1" customWidth="1"/>
    <col min="7708" max="7708" width="7.58203125" style="1" bestFit="1" customWidth="1"/>
    <col min="7709" max="7936" width="8.6640625" style="1"/>
    <col min="7937" max="7937" width="3.6640625" style="1" bestFit="1" customWidth="1"/>
    <col min="7938" max="7938" width="32.75" style="1" bestFit="1" customWidth="1"/>
    <col min="7939" max="7939" width="7.58203125" style="1" bestFit="1" customWidth="1"/>
    <col min="7940" max="7940" width="5" style="1" bestFit="1" customWidth="1"/>
    <col min="7941" max="7941" width="11.25" style="1" bestFit="1" customWidth="1"/>
    <col min="7942" max="7942" width="9.9140625" style="1" bestFit="1" customWidth="1"/>
    <col min="7943" max="7943" width="11.25" style="1" bestFit="1" customWidth="1"/>
    <col min="7944" max="7944" width="19.9140625" style="1" bestFit="1" customWidth="1"/>
    <col min="7945" max="7945" width="27.5" style="1" bestFit="1" customWidth="1"/>
    <col min="7946" max="7946" width="7.58203125" style="1" bestFit="1" customWidth="1"/>
    <col min="7947" max="7947" width="21.33203125" style="1" bestFit="1" customWidth="1"/>
    <col min="7948" max="7948" width="18.83203125" style="1" bestFit="1" customWidth="1"/>
    <col min="7949" max="7949" width="7.58203125" style="1" bestFit="1" customWidth="1"/>
    <col min="7950" max="7950" width="28.58203125" style="1" bestFit="1" customWidth="1"/>
    <col min="7951" max="7951" width="32.75" style="1" bestFit="1" customWidth="1"/>
    <col min="7952" max="7952" width="7.58203125" style="1" bestFit="1" customWidth="1"/>
    <col min="7953" max="7953" width="31.33203125" style="1" bestFit="1" customWidth="1"/>
    <col min="7954" max="7954" width="7.58203125" style="1" bestFit="1" customWidth="1"/>
    <col min="7955" max="7955" width="24.5" style="1" bestFit="1" customWidth="1"/>
    <col min="7956" max="7956" width="7.58203125" style="1" bestFit="1" customWidth="1"/>
    <col min="7957" max="7957" width="20" style="1" bestFit="1" customWidth="1"/>
    <col min="7958" max="7958" width="7.58203125" style="1" bestFit="1" customWidth="1"/>
    <col min="7959" max="7959" width="27.75" style="1" bestFit="1" customWidth="1"/>
    <col min="7960" max="7960" width="7.58203125" style="1" bestFit="1" customWidth="1"/>
    <col min="7961" max="7961" width="14.1640625" style="1" bestFit="1" customWidth="1"/>
    <col min="7962" max="7962" width="7.58203125" style="1" bestFit="1" customWidth="1"/>
    <col min="7963" max="7963" width="22.25" style="1" bestFit="1" customWidth="1"/>
    <col min="7964" max="7964" width="7.58203125" style="1" bestFit="1" customWidth="1"/>
    <col min="7965" max="8192" width="8.6640625" style="1"/>
    <col min="8193" max="8193" width="3.6640625" style="1" bestFit="1" customWidth="1"/>
    <col min="8194" max="8194" width="32.75" style="1" bestFit="1" customWidth="1"/>
    <col min="8195" max="8195" width="7.58203125" style="1" bestFit="1" customWidth="1"/>
    <col min="8196" max="8196" width="5" style="1" bestFit="1" customWidth="1"/>
    <col min="8197" max="8197" width="11.25" style="1" bestFit="1" customWidth="1"/>
    <col min="8198" max="8198" width="9.9140625" style="1" bestFit="1" customWidth="1"/>
    <col min="8199" max="8199" width="11.25" style="1" bestFit="1" customWidth="1"/>
    <col min="8200" max="8200" width="19.9140625" style="1" bestFit="1" customWidth="1"/>
    <col min="8201" max="8201" width="27.5" style="1" bestFit="1" customWidth="1"/>
    <col min="8202" max="8202" width="7.58203125" style="1" bestFit="1" customWidth="1"/>
    <col min="8203" max="8203" width="21.33203125" style="1" bestFit="1" customWidth="1"/>
    <col min="8204" max="8204" width="18.83203125" style="1" bestFit="1" customWidth="1"/>
    <col min="8205" max="8205" width="7.58203125" style="1" bestFit="1" customWidth="1"/>
    <col min="8206" max="8206" width="28.58203125" style="1" bestFit="1" customWidth="1"/>
    <col min="8207" max="8207" width="32.75" style="1" bestFit="1" customWidth="1"/>
    <col min="8208" max="8208" width="7.58203125" style="1" bestFit="1" customWidth="1"/>
    <col min="8209" max="8209" width="31.33203125" style="1" bestFit="1" customWidth="1"/>
    <col min="8210" max="8210" width="7.58203125" style="1" bestFit="1" customWidth="1"/>
    <col min="8211" max="8211" width="24.5" style="1" bestFit="1" customWidth="1"/>
    <col min="8212" max="8212" width="7.58203125" style="1" bestFit="1" customWidth="1"/>
    <col min="8213" max="8213" width="20" style="1" bestFit="1" customWidth="1"/>
    <col min="8214" max="8214" width="7.58203125" style="1" bestFit="1" customWidth="1"/>
    <col min="8215" max="8215" width="27.75" style="1" bestFit="1" customWidth="1"/>
    <col min="8216" max="8216" width="7.58203125" style="1" bestFit="1" customWidth="1"/>
    <col min="8217" max="8217" width="14.1640625" style="1" bestFit="1" customWidth="1"/>
    <col min="8218" max="8218" width="7.58203125" style="1" bestFit="1" customWidth="1"/>
    <col min="8219" max="8219" width="22.25" style="1" bestFit="1" customWidth="1"/>
    <col min="8220" max="8220" width="7.58203125" style="1" bestFit="1" customWidth="1"/>
    <col min="8221" max="8448" width="8.6640625" style="1"/>
    <col min="8449" max="8449" width="3.6640625" style="1" bestFit="1" customWidth="1"/>
    <col min="8450" max="8450" width="32.75" style="1" bestFit="1" customWidth="1"/>
    <col min="8451" max="8451" width="7.58203125" style="1" bestFit="1" customWidth="1"/>
    <col min="8452" max="8452" width="5" style="1" bestFit="1" customWidth="1"/>
    <col min="8453" max="8453" width="11.25" style="1" bestFit="1" customWidth="1"/>
    <col min="8454" max="8454" width="9.9140625" style="1" bestFit="1" customWidth="1"/>
    <col min="8455" max="8455" width="11.25" style="1" bestFit="1" customWidth="1"/>
    <col min="8456" max="8456" width="19.9140625" style="1" bestFit="1" customWidth="1"/>
    <col min="8457" max="8457" width="27.5" style="1" bestFit="1" customWidth="1"/>
    <col min="8458" max="8458" width="7.58203125" style="1" bestFit="1" customWidth="1"/>
    <col min="8459" max="8459" width="21.33203125" style="1" bestFit="1" customWidth="1"/>
    <col min="8460" max="8460" width="18.83203125" style="1" bestFit="1" customWidth="1"/>
    <col min="8461" max="8461" width="7.58203125" style="1" bestFit="1" customWidth="1"/>
    <col min="8462" max="8462" width="28.58203125" style="1" bestFit="1" customWidth="1"/>
    <col min="8463" max="8463" width="32.75" style="1" bestFit="1" customWidth="1"/>
    <col min="8464" max="8464" width="7.58203125" style="1" bestFit="1" customWidth="1"/>
    <col min="8465" max="8465" width="31.33203125" style="1" bestFit="1" customWidth="1"/>
    <col min="8466" max="8466" width="7.58203125" style="1" bestFit="1" customWidth="1"/>
    <col min="8467" max="8467" width="24.5" style="1" bestFit="1" customWidth="1"/>
    <col min="8468" max="8468" width="7.58203125" style="1" bestFit="1" customWidth="1"/>
    <col min="8469" max="8469" width="20" style="1" bestFit="1" customWidth="1"/>
    <col min="8470" max="8470" width="7.58203125" style="1" bestFit="1" customWidth="1"/>
    <col min="8471" max="8471" width="27.75" style="1" bestFit="1" customWidth="1"/>
    <col min="8472" max="8472" width="7.58203125" style="1" bestFit="1" customWidth="1"/>
    <col min="8473" max="8473" width="14.1640625" style="1" bestFit="1" customWidth="1"/>
    <col min="8474" max="8474" width="7.58203125" style="1" bestFit="1" customWidth="1"/>
    <col min="8475" max="8475" width="22.25" style="1" bestFit="1" customWidth="1"/>
    <col min="8476" max="8476" width="7.58203125" style="1" bestFit="1" customWidth="1"/>
    <col min="8477" max="8704" width="8.6640625" style="1"/>
    <col min="8705" max="8705" width="3.6640625" style="1" bestFit="1" customWidth="1"/>
    <col min="8706" max="8706" width="32.75" style="1" bestFit="1" customWidth="1"/>
    <col min="8707" max="8707" width="7.58203125" style="1" bestFit="1" customWidth="1"/>
    <col min="8708" max="8708" width="5" style="1" bestFit="1" customWidth="1"/>
    <col min="8709" max="8709" width="11.25" style="1" bestFit="1" customWidth="1"/>
    <col min="8710" max="8710" width="9.9140625" style="1" bestFit="1" customWidth="1"/>
    <col min="8711" max="8711" width="11.25" style="1" bestFit="1" customWidth="1"/>
    <col min="8712" max="8712" width="19.9140625" style="1" bestFit="1" customWidth="1"/>
    <col min="8713" max="8713" width="27.5" style="1" bestFit="1" customWidth="1"/>
    <col min="8714" max="8714" width="7.58203125" style="1" bestFit="1" customWidth="1"/>
    <col min="8715" max="8715" width="21.33203125" style="1" bestFit="1" customWidth="1"/>
    <col min="8716" max="8716" width="18.83203125" style="1" bestFit="1" customWidth="1"/>
    <col min="8717" max="8717" width="7.58203125" style="1" bestFit="1" customWidth="1"/>
    <col min="8718" max="8718" width="28.58203125" style="1" bestFit="1" customWidth="1"/>
    <col min="8719" max="8719" width="32.75" style="1" bestFit="1" customWidth="1"/>
    <col min="8720" max="8720" width="7.58203125" style="1" bestFit="1" customWidth="1"/>
    <col min="8721" max="8721" width="31.33203125" style="1" bestFit="1" customWidth="1"/>
    <col min="8722" max="8722" width="7.58203125" style="1" bestFit="1" customWidth="1"/>
    <col min="8723" max="8723" width="24.5" style="1" bestFit="1" customWidth="1"/>
    <col min="8724" max="8724" width="7.58203125" style="1" bestFit="1" customWidth="1"/>
    <col min="8725" max="8725" width="20" style="1" bestFit="1" customWidth="1"/>
    <col min="8726" max="8726" width="7.58203125" style="1" bestFit="1" customWidth="1"/>
    <col min="8727" max="8727" width="27.75" style="1" bestFit="1" customWidth="1"/>
    <col min="8728" max="8728" width="7.58203125" style="1" bestFit="1" customWidth="1"/>
    <col min="8729" max="8729" width="14.1640625" style="1" bestFit="1" customWidth="1"/>
    <col min="8730" max="8730" width="7.58203125" style="1" bestFit="1" customWidth="1"/>
    <col min="8731" max="8731" width="22.25" style="1" bestFit="1" customWidth="1"/>
    <col min="8732" max="8732" width="7.58203125" style="1" bestFit="1" customWidth="1"/>
    <col min="8733" max="8960" width="8.6640625" style="1"/>
    <col min="8961" max="8961" width="3.6640625" style="1" bestFit="1" customWidth="1"/>
    <col min="8962" max="8962" width="32.75" style="1" bestFit="1" customWidth="1"/>
    <col min="8963" max="8963" width="7.58203125" style="1" bestFit="1" customWidth="1"/>
    <col min="8964" max="8964" width="5" style="1" bestFit="1" customWidth="1"/>
    <col min="8965" max="8965" width="11.25" style="1" bestFit="1" customWidth="1"/>
    <col min="8966" max="8966" width="9.9140625" style="1" bestFit="1" customWidth="1"/>
    <col min="8967" max="8967" width="11.25" style="1" bestFit="1" customWidth="1"/>
    <col min="8968" max="8968" width="19.9140625" style="1" bestFit="1" customWidth="1"/>
    <col min="8969" max="8969" width="27.5" style="1" bestFit="1" customWidth="1"/>
    <col min="8970" max="8970" width="7.58203125" style="1" bestFit="1" customWidth="1"/>
    <col min="8971" max="8971" width="21.33203125" style="1" bestFit="1" customWidth="1"/>
    <col min="8972" max="8972" width="18.83203125" style="1" bestFit="1" customWidth="1"/>
    <col min="8973" max="8973" width="7.58203125" style="1" bestFit="1" customWidth="1"/>
    <col min="8974" max="8974" width="28.58203125" style="1" bestFit="1" customWidth="1"/>
    <col min="8975" max="8975" width="32.75" style="1" bestFit="1" customWidth="1"/>
    <col min="8976" max="8976" width="7.58203125" style="1" bestFit="1" customWidth="1"/>
    <col min="8977" max="8977" width="31.33203125" style="1" bestFit="1" customWidth="1"/>
    <col min="8978" max="8978" width="7.58203125" style="1" bestFit="1" customWidth="1"/>
    <col min="8979" max="8979" width="24.5" style="1" bestFit="1" customWidth="1"/>
    <col min="8980" max="8980" width="7.58203125" style="1" bestFit="1" customWidth="1"/>
    <col min="8981" max="8981" width="20" style="1" bestFit="1" customWidth="1"/>
    <col min="8982" max="8982" width="7.58203125" style="1" bestFit="1" customWidth="1"/>
    <col min="8983" max="8983" width="27.75" style="1" bestFit="1" customWidth="1"/>
    <col min="8984" max="8984" width="7.58203125" style="1" bestFit="1" customWidth="1"/>
    <col min="8985" max="8985" width="14.1640625" style="1" bestFit="1" customWidth="1"/>
    <col min="8986" max="8986" width="7.58203125" style="1" bestFit="1" customWidth="1"/>
    <col min="8987" max="8987" width="22.25" style="1" bestFit="1" customWidth="1"/>
    <col min="8988" max="8988" width="7.58203125" style="1" bestFit="1" customWidth="1"/>
    <col min="8989" max="9216" width="8.6640625" style="1"/>
    <col min="9217" max="9217" width="3.6640625" style="1" bestFit="1" customWidth="1"/>
    <col min="9218" max="9218" width="32.75" style="1" bestFit="1" customWidth="1"/>
    <col min="9219" max="9219" width="7.58203125" style="1" bestFit="1" customWidth="1"/>
    <col min="9220" max="9220" width="5" style="1" bestFit="1" customWidth="1"/>
    <col min="9221" max="9221" width="11.25" style="1" bestFit="1" customWidth="1"/>
    <col min="9222" max="9222" width="9.9140625" style="1" bestFit="1" customWidth="1"/>
    <col min="9223" max="9223" width="11.25" style="1" bestFit="1" customWidth="1"/>
    <col min="9224" max="9224" width="19.9140625" style="1" bestFit="1" customWidth="1"/>
    <col min="9225" max="9225" width="27.5" style="1" bestFit="1" customWidth="1"/>
    <col min="9226" max="9226" width="7.58203125" style="1" bestFit="1" customWidth="1"/>
    <col min="9227" max="9227" width="21.33203125" style="1" bestFit="1" customWidth="1"/>
    <col min="9228" max="9228" width="18.83203125" style="1" bestFit="1" customWidth="1"/>
    <col min="9229" max="9229" width="7.58203125" style="1" bestFit="1" customWidth="1"/>
    <col min="9230" max="9230" width="28.58203125" style="1" bestFit="1" customWidth="1"/>
    <col min="9231" max="9231" width="32.75" style="1" bestFit="1" customWidth="1"/>
    <col min="9232" max="9232" width="7.58203125" style="1" bestFit="1" customWidth="1"/>
    <col min="9233" max="9233" width="31.33203125" style="1" bestFit="1" customWidth="1"/>
    <col min="9234" max="9234" width="7.58203125" style="1" bestFit="1" customWidth="1"/>
    <col min="9235" max="9235" width="24.5" style="1" bestFit="1" customWidth="1"/>
    <col min="9236" max="9236" width="7.58203125" style="1" bestFit="1" customWidth="1"/>
    <col min="9237" max="9237" width="20" style="1" bestFit="1" customWidth="1"/>
    <col min="9238" max="9238" width="7.58203125" style="1" bestFit="1" customWidth="1"/>
    <col min="9239" max="9239" width="27.75" style="1" bestFit="1" customWidth="1"/>
    <col min="9240" max="9240" width="7.58203125" style="1" bestFit="1" customWidth="1"/>
    <col min="9241" max="9241" width="14.1640625" style="1" bestFit="1" customWidth="1"/>
    <col min="9242" max="9242" width="7.58203125" style="1" bestFit="1" customWidth="1"/>
    <col min="9243" max="9243" width="22.25" style="1" bestFit="1" customWidth="1"/>
    <col min="9244" max="9244" width="7.58203125" style="1" bestFit="1" customWidth="1"/>
    <col min="9245" max="9472" width="8.6640625" style="1"/>
    <col min="9473" max="9473" width="3.6640625" style="1" bestFit="1" customWidth="1"/>
    <col min="9474" max="9474" width="32.75" style="1" bestFit="1" customWidth="1"/>
    <col min="9475" max="9475" width="7.58203125" style="1" bestFit="1" customWidth="1"/>
    <col min="9476" max="9476" width="5" style="1" bestFit="1" customWidth="1"/>
    <col min="9477" max="9477" width="11.25" style="1" bestFit="1" customWidth="1"/>
    <col min="9478" max="9478" width="9.9140625" style="1" bestFit="1" customWidth="1"/>
    <col min="9479" max="9479" width="11.25" style="1" bestFit="1" customWidth="1"/>
    <col min="9480" max="9480" width="19.9140625" style="1" bestFit="1" customWidth="1"/>
    <col min="9481" max="9481" width="27.5" style="1" bestFit="1" customWidth="1"/>
    <col min="9482" max="9482" width="7.58203125" style="1" bestFit="1" customWidth="1"/>
    <col min="9483" max="9483" width="21.33203125" style="1" bestFit="1" customWidth="1"/>
    <col min="9484" max="9484" width="18.83203125" style="1" bestFit="1" customWidth="1"/>
    <col min="9485" max="9485" width="7.58203125" style="1" bestFit="1" customWidth="1"/>
    <col min="9486" max="9486" width="28.58203125" style="1" bestFit="1" customWidth="1"/>
    <col min="9487" max="9487" width="32.75" style="1" bestFit="1" customWidth="1"/>
    <col min="9488" max="9488" width="7.58203125" style="1" bestFit="1" customWidth="1"/>
    <col min="9489" max="9489" width="31.33203125" style="1" bestFit="1" customWidth="1"/>
    <col min="9490" max="9490" width="7.58203125" style="1" bestFit="1" customWidth="1"/>
    <col min="9491" max="9491" width="24.5" style="1" bestFit="1" customWidth="1"/>
    <col min="9492" max="9492" width="7.58203125" style="1" bestFit="1" customWidth="1"/>
    <col min="9493" max="9493" width="20" style="1" bestFit="1" customWidth="1"/>
    <col min="9494" max="9494" width="7.58203125" style="1" bestFit="1" customWidth="1"/>
    <col min="9495" max="9495" width="27.75" style="1" bestFit="1" customWidth="1"/>
    <col min="9496" max="9496" width="7.58203125" style="1" bestFit="1" customWidth="1"/>
    <col min="9497" max="9497" width="14.1640625" style="1" bestFit="1" customWidth="1"/>
    <col min="9498" max="9498" width="7.58203125" style="1" bestFit="1" customWidth="1"/>
    <col min="9499" max="9499" width="22.25" style="1" bestFit="1" customWidth="1"/>
    <col min="9500" max="9500" width="7.58203125" style="1" bestFit="1" customWidth="1"/>
    <col min="9501" max="9728" width="8.6640625" style="1"/>
    <col min="9729" max="9729" width="3.6640625" style="1" bestFit="1" customWidth="1"/>
    <col min="9730" max="9730" width="32.75" style="1" bestFit="1" customWidth="1"/>
    <col min="9731" max="9731" width="7.58203125" style="1" bestFit="1" customWidth="1"/>
    <col min="9732" max="9732" width="5" style="1" bestFit="1" customWidth="1"/>
    <col min="9733" max="9733" width="11.25" style="1" bestFit="1" customWidth="1"/>
    <col min="9734" max="9734" width="9.9140625" style="1" bestFit="1" customWidth="1"/>
    <col min="9735" max="9735" width="11.25" style="1" bestFit="1" customWidth="1"/>
    <col min="9736" max="9736" width="19.9140625" style="1" bestFit="1" customWidth="1"/>
    <col min="9737" max="9737" width="27.5" style="1" bestFit="1" customWidth="1"/>
    <col min="9738" max="9738" width="7.58203125" style="1" bestFit="1" customWidth="1"/>
    <col min="9739" max="9739" width="21.33203125" style="1" bestFit="1" customWidth="1"/>
    <col min="9740" max="9740" width="18.83203125" style="1" bestFit="1" customWidth="1"/>
    <col min="9741" max="9741" width="7.58203125" style="1" bestFit="1" customWidth="1"/>
    <col min="9742" max="9742" width="28.58203125" style="1" bestFit="1" customWidth="1"/>
    <col min="9743" max="9743" width="32.75" style="1" bestFit="1" customWidth="1"/>
    <col min="9744" max="9744" width="7.58203125" style="1" bestFit="1" customWidth="1"/>
    <col min="9745" max="9745" width="31.33203125" style="1" bestFit="1" customWidth="1"/>
    <col min="9746" max="9746" width="7.58203125" style="1" bestFit="1" customWidth="1"/>
    <col min="9747" max="9747" width="24.5" style="1" bestFit="1" customWidth="1"/>
    <col min="9748" max="9748" width="7.58203125" style="1" bestFit="1" customWidth="1"/>
    <col min="9749" max="9749" width="20" style="1" bestFit="1" customWidth="1"/>
    <col min="9750" max="9750" width="7.58203125" style="1" bestFit="1" customWidth="1"/>
    <col min="9751" max="9751" width="27.75" style="1" bestFit="1" customWidth="1"/>
    <col min="9752" max="9752" width="7.58203125" style="1" bestFit="1" customWidth="1"/>
    <col min="9753" max="9753" width="14.1640625" style="1" bestFit="1" customWidth="1"/>
    <col min="9754" max="9754" width="7.58203125" style="1" bestFit="1" customWidth="1"/>
    <col min="9755" max="9755" width="22.25" style="1" bestFit="1" customWidth="1"/>
    <col min="9756" max="9756" width="7.58203125" style="1" bestFit="1" customWidth="1"/>
    <col min="9757" max="9984" width="8.6640625" style="1"/>
    <col min="9985" max="9985" width="3.6640625" style="1" bestFit="1" customWidth="1"/>
    <col min="9986" max="9986" width="32.75" style="1" bestFit="1" customWidth="1"/>
    <col min="9987" max="9987" width="7.58203125" style="1" bestFit="1" customWidth="1"/>
    <col min="9988" max="9988" width="5" style="1" bestFit="1" customWidth="1"/>
    <col min="9989" max="9989" width="11.25" style="1" bestFit="1" customWidth="1"/>
    <col min="9990" max="9990" width="9.9140625" style="1" bestFit="1" customWidth="1"/>
    <col min="9991" max="9991" width="11.25" style="1" bestFit="1" customWidth="1"/>
    <col min="9992" max="9992" width="19.9140625" style="1" bestFit="1" customWidth="1"/>
    <col min="9993" max="9993" width="27.5" style="1" bestFit="1" customWidth="1"/>
    <col min="9994" max="9994" width="7.58203125" style="1" bestFit="1" customWidth="1"/>
    <col min="9995" max="9995" width="21.33203125" style="1" bestFit="1" customWidth="1"/>
    <col min="9996" max="9996" width="18.83203125" style="1" bestFit="1" customWidth="1"/>
    <col min="9997" max="9997" width="7.58203125" style="1" bestFit="1" customWidth="1"/>
    <col min="9998" max="9998" width="28.58203125" style="1" bestFit="1" customWidth="1"/>
    <col min="9999" max="9999" width="32.75" style="1" bestFit="1" customWidth="1"/>
    <col min="10000" max="10000" width="7.58203125" style="1" bestFit="1" customWidth="1"/>
    <col min="10001" max="10001" width="31.33203125" style="1" bestFit="1" customWidth="1"/>
    <col min="10002" max="10002" width="7.58203125" style="1" bestFit="1" customWidth="1"/>
    <col min="10003" max="10003" width="24.5" style="1" bestFit="1" customWidth="1"/>
    <col min="10004" max="10004" width="7.58203125" style="1" bestFit="1" customWidth="1"/>
    <col min="10005" max="10005" width="20" style="1" bestFit="1" customWidth="1"/>
    <col min="10006" max="10006" width="7.58203125" style="1" bestFit="1" customWidth="1"/>
    <col min="10007" max="10007" width="27.75" style="1" bestFit="1" customWidth="1"/>
    <col min="10008" max="10008" width="7.58203125" style="1" bestFit="1" customWidth="1"/>
    <col min="10009" max="10009" width="14.1640625" style="1" bestFit="1" customWidth="1"/>
    <col min="10010" max="10010" width="7.58203125" style="1" bestFit="1" customWidth="1"/>
    <col min="10011" max="10011" width="22.25" style="1" bestFit="1" customWidth="1"/>
    <col min="10012" max="10012" width="7.58203125" style="1" bestFit="1" customWidth="1"/>
    <col min="10013" max="10240" width="8.6640625" style="1"/>
    <col min="10241" max="10241" width="3.6640625" style="1" bestFit="1" customWidth="1"/>
    <col min="10242" max="10242" width="32.75" style="1" bestFit="1" customWidth="1"/>
    <col min="10243" max="10243" width="7.58203125" style="1" bestFit="1" customWidth="1"/>
    <col min="10244" max="10244" width="5" style="1" bestFit="1" customWidth="1"/>
    <col min="10245" max="10245" width="11.25" style="1" bestFit="1" customWidth="1"/>
    <col min="10246" max="10246" width="9.9140625" style="1" bestFit="1" customWidth="1"/>
    <col min="10247" max="10247" width="11.25" style="1" bestFit="1" customWidth="1"/>
    <col min="10248" max="10248" width="19.9140625" style="1" bestFit="1" customWidth="1"/>
    <col min="10249" max="10249" width="27.5" style="1" bestFit="1" customWidth="1"/>
    <col min="10250" max="10250" width="7.58203125" style="1" bestFit="1" customWidth="1"/>
    <col min="10251" max="10251" width="21.33203125" style="1" bestFit="1" customWidth="1"/>
    <col min="10252" max="10252" width="18.83203125" style="1" bestFit="1" customWidth="1"/>
    <col min="10253" max="10253" width="7.58203125" style="1" bestFit="1" customWidth="1"/>
    <col min="10254" max="10254" width="28.58203125" style="1" bestFit="1" customWidth="1"/>
    <col min="10255" max="10255" width="32.75" style="1" bestFit="1" customWidth="1"/>
    <col min="10256" max="10256" width="7.58203125" style="1" bestFit="1" customWidth="1"/>
    <col min="10257" max="10257" width="31.33203125" style="1" bestFit="1" customWidth="1"/>
    <col min="10258" max="10258" width="7.58203125" style="1" bestFit="1" customWidth="1"/>
    <col min="10259" max="10259" width="24.5" style="1" bestFit="1" customWidth="1"/>
    <col min="10260" max="10260" width="7.58203125" style="1" bestFit="1" customWidth="1"/>
    <col min="10261" max="10261" width="20" style="1" bestFit="1" customWidth="1"/>
    <col min="10262" max="10262" width="7.58203125" style="1" bestFit="1" customWidth="1"/>
    <col min="10263" max="10263" width="27.75" style="1" bestFit="1" customWidth="1"/>
    <col min="10264" max="10264" width="7.58203125" style="1" bestFit="1" customWidth="1"/>
    <col min="10265" max="10265" width="14.1640625" style="1" bestFit="1" customWidth="1"/>
    <col min="10266" max="10266" width="7.58203125" style="1" bestFit="1" customWidth="1"/>
    <col min="10267" max="10267" width="22.25" style="1" bestFit="1" customWidth="1"/>
    <col min="10268" max="10268" width="7.58203125" style="1" bestFit="1" customWidth="1"/>
    <col min="10269" max="10496" width="8.6640625" style="1"/>
    <col min="10497" max="10497" width="3.6640625" style="1" bestFit="1" customWidth="1"/>
    <col min="10498" max="10498" width="32.75" style="1" bestFit="1" customWidth="1"/>
    <col min="10499" max="10499" width="7.58203125" style="1" bestFit="1" customWidth="1"/>
    <col min="10500" max="10500" width="5" style="1" bestFit="1" customWidth="1"/>
    <col min="10501" max="10501" width="11.25" style="1" bestFit="1" customWidth="1"/>
    <col min="10502" max="10502" width="9.9140625" style="1" bestFit="1" customWidth="1"/>
    <col min="10503" max="10503" width="11.25" style="1" bestFit="1" customWidth="1"/>
    <col min="10504" max="10504" width="19.9140625" style="1" bestFit="1" customWidth="1"/>
    <col min="10505" max="10505" width="27.5" style="1" bestFit="1" customWidth="1"/>
    <col min="10506" max="10506" width="7.58203125" style="1" bestFit="1" customWidth="1"/>
    <col min="10507" max="10507" width="21.33203125" style="1" bestFit="1" customWidth="1"/>
    <col min="10508" max="10508" width="18.83203125" style="1" bestFit="1" customWidth="1"/>
    <col min="10509" max="10509" width="7.58203125" style="1" bestFit="1" customWidth="1"/>
    <col min="10510" max="10510" width="28.58203125" style="1" bestFit="1" customWidth="1"/>
    <col min="10511" max="10511" width="32.75" style="1" bestFit="1" customWidth="1"/>
    <col min="10512" max="10512" width="7.58203125" style="1" bestFit="1" customWidth="1"/>
    <col min="10513" max="10513" width="31.33203125" style="1" bestFit="1" customWidth="1"/>
    <col min="10514" max="10514" width="7.58203125" style="1" bestFit="1" customWidth="1"/>
    <col min="10515" max="10515" width="24.5" style="1" bestFit="1" customWidth="1"/>
    <col min="10516" max="10516" width="7.58203125" style="1" bestFit="1" customWidth="1"/>
    <col min="10517" max="10517" width="20" style="1" bestFit="1" customWidth="1"/>
    <col min="10518" max="10518" width="7.58203125" style="1" bestFit="1" customWidth="1"/>
    <col min="10519" max="10519" width="27.75" style="1" bestFit="1" customWidth="1"/>
    <col min="10520" max="10520" width="7.58203125" style="1" bestFit="1" customWidth="1"/>
    <col min="10521" max="10521" width="14.1640625" style="1" bestFit="1" customWidth="1"/>
    <col min="10522" max="10522" width="7.58203125" style="1" bestFit="1" customWidth="1"/>
    <col min="10523" max="10523" width="22.25" style="1" bestFit="1" customWidth="1"/>
    <col min="10524" max="10524" width="7.58203125" style="1" bestFit="1" customWidth="1"/>
    <col min="10525" max="10752" width="8.6640625" style="1"/>
    <col min="10753" max="10753" width="3.6640625" style="1" bestFit="1" customWidth="1"/>
    <col min="10754" max="10754" width="32.75" style="1" bestFit="1" customWidth="1"/>
    <col min="10755" max="10755" width="7.58203125" style="1" bestFit="1" customWidth="1"/>
    <col min="10756" max="10756" width="5" style="1" bestFit="1" customWidth="1"/>
    <col min="10757" max="10757" width="11.25" style="1" bestFit="1" customWidth="1"/>
    <col min="10758" max="10758" width="9.9140625" style="1" bestFit="1" customWidth="1"/>
    <col min="10759" max="10759" width="11.25" style="1" bestFit="1" customWidth="1"/>
    <col min="10760" max="10760" width="19.9140625" style="1" bestFit="1" customWidth="1"/>
    <col min="10761" max="10761" width="27.5" style="1" bestFit="1" customWidth="1"/>
    <col min="10762" max="10762" width="7.58203125" style="1" bestFit="1" customWidth="1"/>
    <col min="10763" max="10763" width="21.33203125" style="1" bestFit="1" customWidth="1"/>
    <col min="10764" max="10764" width="18.83203125" style="1" bestFit="1" customWidth="1"/>
    <col min="10765" max="10765" width="7.58203125" style="1" bestFit="1" customWidth="1"/>
    <col min="10766" max="10766" width="28.58203125" style="1" bestFit="1" customWidth="1"/>
    <col min="10767" max="10767" width="32.75" style="1" bestFit="1" customWidth="1"/>
    <col min="10768" max="10768" width="7.58203125" style="1" bestFit="1" customWidth="1"/>
    <col min="10769" max="10769" width="31.33203125" style="1" bestFit="1" customWidth="1"/>
    <col min="10770" max="10770" width="7.58203125" style="1" bestFit="1" customWidth="1"/>
    <col min="10771" max="10771" width="24.5" style="1" bestFit="1" customWidth="1"/>
    <col min="10772" max="10772" width="7.58203125" style="1" bestFit="1" customWidth="1"/>
    <col min="10773" max="10773" width="20" style="1" bestFit="1" customWidth="1"/>
    <col min="10774" max="10774" width="7.58203125" style="1" bestFit="1" customWidth="1"/>
    <col min="10775" max="10775" width="27.75" style="1" bestFit="1" customWidth="1"/>
    <col min="10776" max="10776" width="7.58203125" style="1" bestFit="1" customWidth="1"/>
    <col min="10777" max="10777" width="14.1640625" style="1" bestFit="1" customWidth="1"/>
    <col min="10778" max="10778" width="7.58203125" style="1" bestFit="1" customWidth="1"/>
    <col min="10779" max="10779" width="22.25" style="1" bestFit="1" customWidth="1"/>
    <col min="10780" max="10780" width="7.58203125" style="1" bestFit="1" customWidth="1"/>
    <col min="10781" max="11008" width="8.6640625" style="1"/>
    <col min="11009" max="11009" width="3.6640625" style="1" bestFit="1" customWidth="1"/>
    <col min="11010" max="11010" width="32.75" style="1" bestFit="1" customWidth="1"/>
    <col min="11011" max="11011" width="7.58203125" style="1" bestFit="1" customWidth="1"/>
    <col min="11012" max="11012" width="5" style="1" bestFit="1" customWidth="1"/>
    <col min="11013" max="11013" width="11.25" style="1" bestFit="1" customWidth="1"/>
    <col min="11014" max="11014" width="9.9140625" style="1" bestFit="1" customWidth="1"/>
    <col min="11015" max="11015" width="11.25" style="1" bestFit="1" customWidth="1"/>
    <col min="11016" max="11016" width="19.9140625" style="1" bestFit="1" customWidth="1"/>
    <col min="11017" max="11017" width="27.5" style="1" bestFit="1" customWidth="1"/>
    <col min="11018" max="11018" width="7.58203125" style="1" bestFit="1" customWidth="1"/>
    <col min="11019" max="11019" width="21.33203125" style="1" bestFit="1" customWidth="1"/>
    <col min="11020" max="11020" width="18.83203125" style="1" bestFit="1" customWidth="1"/>
    <col min="11021" max="11021" width="7.58203125" style="1" bestFit="1" customWidth="1"/>
    <col min="11022" max="11022" width="28.58203125" style="1" bestFit="1" customWidth="1"/>
    <col min="11023" max="11023" width="32.75" style="1" bestFit="1" customWidth="1"/>
    <col min="11024" max="11024" width="7.58203125" style="1" bestFit="1" customWidth="1"/>
    <col min="11025" max="11025" width="31.33203125" style="1" bestFit="1" customWidth="1"/>
    <col min="11026" max="11026" width="7.58203125" style="1" bestFit="1" customWidth="1"/>
    <col min="11027" max="11027" width="24.5" style="1" bestFit="1" customWidth="1"/>
    <col min="11028" max="11028" width="7.58203125" style="1" bestFit="1" customWidth="1"/>
    <col min="11029" max="11029" width="20" style="1" bestFit="1" customWidth="1"/>
    <col min="11030" max="11030" width="7.58203125" style="1" bestFit="1" customWidth="1"/>
    <col min="11031" max="11031" width="27.75" style="1" bestFit="1" customWidth="1"/>
    <col min="11032" max="11032" width="7.58203125" style="1" bestFit="1" customWidth="1"/>
    <col min="11033" max="11033" width="14.1640625" style="1" bestFit="1" customWidth="1"/>
    <col min="11034" max="11034" width="7.58203125" style="1" bestFit="1" customWidth="1"/>
    <col min="11035" max="11035" width="22.25" style="1" bestFit="1" customWidth="1"/>
    <col min="11036" max="11036" width="7.58203125" style="1" bestFit="1" customWidth="1"/>
    <col min="11037" max="11264" width="8.6640625" style="1"/>
    <col min="11265" max="11265" width="3.6640625" style="1" bestFit="1" customWidth="1"/>
    <col min="11266" max="11266" width="32.75" style="1" bestFit="1" customWidth="1"/>
    <col min="11267" max="11267" width="7.58203125" style="1" bestFit="1" customWidth="1"/>
    <col min="11268" max="11268" width="5" style="1" bestFit="1" customWidth="1"/>
    <col min="11269" max="11269" width="11.25" style="1" bestFit="1" customWidth="1"/>
    <col min="11270" max="11270" width="9.9140625" style="1" bestFit="1" customWidth="1"/>
    <col min="11271" max="11271" width="11.25" style="1" bestFit="1" customWidth="1"/>
    <col min="11272" max="11272" width="19.9140625" style="1" bestFit="1" customWidth="1"/>
    <col min="11273" max="11273" width="27.5" style="1" bestFit="1" customWidth="1"/>
    <col min="11274" max="11274" width="7.58203125" style="1" bestFit="1" customWidth="1"/>
    <col min="11275" max="11275" width="21.33203125" style="1" bestFit="1" customWidth="1"/>
    <col min="11276" max="11276" width="18.83203125" style="1" bestFit="1" customWidth="1"/>
    <col min="11277" max="11277" width="7.58203125" style="1" bestFit="1" customWidth="1"/>
    <col min="11278" max="11278" width="28.58203125" style="1" bestFit="1" customWidth="1"/>
    <col min="11279" max="11279" width="32.75" style="1" bestFit="1" customWidth="1"/>
    <col min="11280" max="11280" width="7.58203125" style="1" bestFit="1" customWidth="1"/>
    <col min="11281" max="11281" width="31.33203125" style="1" bestFit="1" customWidth="1"/>
    <col min="11282" max="11282" width="7.58203125" style="1" bestFit="1" customWidth="1"/>
    <col min="11283" max="11283" width="24.5" style="1" bestFit="1" customWidth="1"/>
    <col min="11284" max="11284" width="7.58203125" style="1" bestFit="1" customWidth="1"/>
    <col min="11285" max="11285" width="20" style="1" bestFit="1" customWidth="1"/>
    <col min="11286" max="11286" width="7.58203125" style="1" bestFit="1" customWidth="1"/>
    <col min="11287" max="11287" width="27.75" style="1" bestFit="1" customWidth="1"/>
    <col min="11288" max="11288" width="7.58203125" style="1" bestFit="1" customWidth="1"/>
    <col min="11289" max="11289" width="14.1640625" style="1" bestFit="1" customWidth="1"/>
    <col min="11290" max="11290" width="7.58203125" style="1" bestFit="1" customWidth="1"/>
    <col min="11291" max="11291" width="22.25" style="1" bestFit="1" customWidth="1"/>
    <col min="11292" max="11292" width="7.58203125" style="1" bestFit="1" customWidth="1"/>
    <col min="11293" max="11520" width="8.6640625" style="1"/>
    <col min="11521" max="11521" width="3.6640625" style="1" bestFit="1" customWidth="1"/>
    <col min="11522" max="11522" width="32.75" style="1" bestFit="1" customWidth="1"/>
    <col min="11523" max="11523" width="7.58203125" style="1" bestFit="1" customWidth="1"/>
    <col min="11524" max="11524" width="5" style="1" bestFit="1" customWidth="1"/>
    <col min="11525" max="11525" width="11.25" style="1" bestFit="1" customWidth="1"/>
    <col min="11526" max="11526" width="9.9140625" style="1" bestFit="1" customWidth="1"/>
    <col min="11527" max="11527" width="11.25" style="1" bestFit="1" customWidth="1"/>
    <col min="11528" max="11528" width="19.9140625" style="1" bestFit="1" customWidth="1"/>
    <col min="11529" max="11529" width="27.5" style="1" bestFit="1" customWidth="1"/>
    <col min="11530" max="11530" width="7.58203125" style="1" bestFit="1" customWidth="1"/>
    <col min="11531" max="11531" width="21.33203125" style="1" bestFit="1" customWidth="1"/>
    <col min="11532" max="11532" width="18.83203125" style="1" bestFit="1" customWidth="1"/>
    <col min="11533" max="11533" width="7.58203125" style="1" bestFit="1" customWidth="1"/>
    <col min="11534" max="11534" width="28.58203125" style="1" bestFit="1" customWidth="1"/>
    <col min="11535" max="11535" width="32.75" style="1" bestFit="1" customWidth="1"/>
    <col min="11536" max="11536" width="7.58203125" style="1" bestFit="1" customWidth="1"/>
    <col min="11537" max="11537" width="31.33203125" style="1" bestFit="1" customWidth="1"/>
    <col min="11538" max="11538" width="7.58203125" style="1" bestFit="1" customWidth="1"/>
    <col min="11539" max="11539" width="24.5" style="1" bestFit="1" customWidth="1"/>
    <col min="11540" max="11540" width="7.58203125" style="1" bestFit="1" customWidth="1"/>
    <col min="11541" max="11541" width="20" style="1" bestFit="1" customWidth="1"/>
    <col min="11542" max="11542" width="7.58203125" style="1" bestFit="1" customWidth="1"/>
    <col min="11543" max="11543" width="27.75" style="1" bestFit="1" customWidth="1"/>
    <col min="11544" max="11544" width="7.58203125" style="1" bestFit="1" customWidth="1"/>
    <col min="11545" max="11545" width="14.1640625" style="1" bestFit="1" customWidth="1"/>
    <col min="11546" max="11546" width="7.58203125" style="1" bestFit="1" customWidth="1"/>
    <col min="11547" max="11547" width="22.25" style="1" bestFit="1" customWidth="1"/>
    <col min="11548" max="11548" width="7.58203125" style="1" bestFit="1" customWidth="1"/>
    <col min="11549" max="11776" width="8.6640625" style="1"/>
    <col min="11777" max="11777" width="3.6640625" style="1" bestFit="1" customWidth="1"/>
    <col min="11778" max="11778" width="32.75" style="1" bestFit="1" customWidth="1"/>
    <col min="11779" max="11779" width="7.58203125" style="1" bestFit="1" customWidth="1"/>
    <col min="11780" max="11780" width="5" style="1" bestFit="1" customWidth="1"/>
    <col min="11781" max="11781" width="11.25" style="1" bestFit="1" customWidth="1"/>
    <col min="11782" max="11782" width="9.9140625" style="1" bestFit="1" customWidth="1"/>
    <col min="11783" max="11783" width="11.25" style="1" bestFit="1" customWidth="1"/>
    <col min="11784" max="11784" width="19.9140625" style="1" bestFit="1" customWidth="1"/>
    <col min="11785" max="11785" width="27.5" style="1" bestFit="1" customWidth="1"/>
    <col min="11786" max="11786" width="7.58203125" style="1" bestFit="1" customWidth="1"/>
    <col min="11787" max="11787" width="21.33203125" style="1" bestFit="1" customWidth="1"/>
    <col min="11788" max="11788" width="18.83203125" style="1" bestFit="1" customWidth="1"/>
    <col min="11789" max="11789" width="7.58203125" style="1" bestFit="1" customWidth="1"/>
    <col min="11790" max="11790" width="28.58203125" style="1" bestFit="1" customWidth="1"/>
    <col min="11791" max="11791" width="32.75" style="1" bestFit="1" customWidth="1"/>
    <col min="11792" max="11792" width="7.58203125" style="1" bestFit="1" customWidth="1"/>
    <col min="11793" max="11793" width="31.33203125" style="1" bestFit="1" customWidth="1"/>
    <col min="11794" max="11794" width="7.58203125" style="1" bestFit="1" customWidth="1"/>
    <col min="11795" max="11795" width="24.5" style="1" bestFit="1" customWidth="1"/>
    <col min="11796" max="11796" width="7.58203125" style="1" bestFit="1" customWidth="1"/>
    <col min="11797" max="11797" width="20" style="1" bestFit="1" customWidth="1"/>
    <col min="11798" max="11798" width="7.58203125" style="1" bestFit="1" customWidth="1"/>
    <col min="11799" max="11799" width="27.75" style="1" bestFit="1" customWidth="1"/>
    <col min="11800" max="11800" width="7.58203125" style="1" bestFit="1" customWidth="1"/>
    <col min="11801" max="11801" width="14.1640625" style="1" bestFit="1" customWidth="1"/>
    <col min="11802" max="11802" width="7.58203125" style="1" bestFit="1" customWidth="1"/>
    <col min="11803" max="11803" width="22.25" style="1" bestFit="1" customWidth="1"/>
    <col min="11804" max="11804" width="7.58203125" style="1" bestFit="1" customWidth="1"/>
    <col min="11805" max="12032" width="8.6640625" style="1"/>
    <col min="12033" max="12033" width="3.6640625" style="1" bestFit="1" customWidth="1"/>
    <col min="12034" max="12034" width="32.75" style="1" bestFit="1" customWidth="1"/>
    <col min="12035" max="12035" width="7.58203125" style="1" bestFit="1" customWidth="1"/>
    <col min="12036" max="12036" width="5" style="1" bestFit="1" customWidth="1"/>
    <col min="12037" max="12037" width="11.25" style="1" bestFit="1" customWidth="1"/>
    <col min="12038" max="12038" width="9.9140625" style="1" bestFit="1" customWidth="1"/>
    <col min="12039" max="12039" width="11.25" style="1" bestFit="1" customWidth="1"/>
    <col min="12040" max="12040" width="19.9140625" style="1" bestFit="1" customWidth="1"/>
    <col min="12041" max="12041" width="27.5" style="1" bestFit="1" customWidth="1"/>
    <col min="12042" max="12042" width="7.58203125" style="1" bestFit="1" customWidth="1"/>
    <col min="12043" max="12043" width="21.33203125" style="1" bestFit="1" customWidth="1"/>
    <col min="12044" max="12044" width="18.83203125" style="1" bestFit="1" customWidth="1"/>
    <col min="12045" max="12045" width="7.58203125" style="1" bestFit="1" customWidth="1"/>
    <col min="12046" max="12046" width="28.58203125" style="1" bestFit="1" customWidth="1"/>
    <col min="12047" max="12047" width="32.75" style="1" bestFit="1" customWidth="1"/>
    <col min="12048" max="12048" width="7.58203125" style="1" bestFit="1" customWidth="1"/>
    <col min="12049" max="12049" width="31.33203125" style="1" bestFit="1" customWidth="1"/>
    <col min="12050" max="12050" width="7.58203125" style="1" bestFit="1" customWidth="1"/>
    <col min="12051" max="12051" width="24.5" style="1" bestFit="1" customWidth="1"/>
    <col min="12052" max="12052" width="7.58203125" style="1" bestFit="1" customWidth="1"/>
    <col min="12053" max="12053" width="20" style="1" bestFit="1" customWidth="1"/>
    <col min="12054" max="12054" width="7.58203125" style="1" bestFit="1" customWidth="1"/>
    <col min="12055" max="12055" width="27.75" style="1" bestFit="1" customWidth="1"/>
    <col min="12056" max="12056" width="7.58203125" style="1" bestFit="1" customWidth="1"/>
    <col min="12057" max="12057" width="14.1640625" style="1" bestFit="1" customWidth="1"/>
    <col min="12058" max="12058" width="7.58203125" style="1" bestFit="1" customWidth="1"/>
    <col min="12059" max="12059" width="22.25" style="1" bestFit="1" customWidth="1"/>
    <col min="12060" max="12060" width="7.58203125" style="1" bestFit="1" customWidth="1"/>
    <col min="12061" max="12288" width="8.6640625" style="1"/>
    <col min="12289" max="12289" width="3.6640625" style="1" bestFit="1" customWidth="1"/>
    <col min="12290" max="12290" width="32.75" style="1" bestFit="1" customWidth="1"/>
    <col min="12291" max="12291" width="7.58203125" style="1" bestFit="1" customWidth="1"/>
    <col min="12292" max="12292" width="5" style="1" bestFit="1" customWidth="1"/>
    <col min="12293" max="12293" width="11.25" style="1" bestFit="1" customWidth="1"/>
    <col min="12294" max="12294" width="9.9140625" style="1" bestFit="1" customWidth="1"/>
    <col min="12295" max="12295" width="11.25" style="1" bestFit="1" customWidth="1"/>
    <col min="12296" max="12296" width="19.9140625" style="1" bestFit="1" customWidth="1"/>
    <col min="12297" max="12297" width="27.5" style="1" bestFit="1" customWidth="1"/>
    <col min="12298" max="12298" width="7.58203125" style="1" bestFit="1" customWidth="1"/>
    <col min="12299" max="12299" width="21.33203125" style="1" bestFit="1" customWidth="1"/>
    <col min="12300" max="12300" width="18.83203125" style="1" bestFit="1" customWidth="1"/>
    <col min="12301" max="12301" width="7.58203125" style="1" bestFit="1" customWidth="1"/>
    <col min="12302" max="12302" width="28.58203125" style="1" bestFit="1" customWidth="1"/>
    <col min="12303" max="12303" width="32.75" style="1" bestFit="1" customWidth="1"/>
    <col min="12304" max="12304" width="7.58203125" style="1" bestFit="1" customWidth="1"/>
    <col min="12305" max="12305" width="31.33203125" style="1" bestFit="1" customWidth="1"/>
    <col min="12306" max="12306" width="7.58203125" style="1" bestFit="1" customWidth="1"/>
    <col min="12307" max="12307" width="24.5" style="1" bestFit="1" customWidth="1"/>
    <col min="12308" max="12308" width="7.58203125" style="1" bestFit="1" customWidth="1"/>
    <col min="12309" max="12309" width="20" style="1" bestFit="1" customWidth="1"/>
    <col min="12310" max="12310" width="7.58203125" style="1" bestFit="1" customWidth="1"/>
    <col min="12311" max="12311" width="27.75" style="1" bestFit="1" customWidth="1"/>
    <col min="12312" max="12312" width="7.58203125" style="1" bestFit="1" customWidth="1"/>
    <col min="12313" max="12313" width="14.1640625" style="1" bestFit="1" customWidth="1"/>
    <col min="12314" max="12314" width="7.58203125" style="1" bestFit="1" customWidth="1"/>
    <col min="12315" max="12315" width="22.25" style="1" bestFit="1" customWidth="1"/>
    <col min="12316" max="12316" width="7.58203125" style="1" bestFit="1" customWidth="1"/>
    <col min="12317" max="12544" width="8.6640625" style="1"/>
    <col min="12545" max="12545" width="3.6640625" style="1" bestFit="1" customWidth="1"/>
    <col min="12546" max="12546" width="32.75" style="1" bestFit="1" customWidth="1"/>
    <col min="12547" max="12547" width="7.58203125" style="1" bestFit="1" customWidth="1"/>
    <col min="12548" max="12548" width="5" style="1" bestFit="1" customWidth="1"/>
    <col min="12549" max="12549" width="11.25" style="1" bestFit="1" customWidth="1"/>
    <col min="12550" max="12550" width="9.9140625" style="1" bestFit="1" customWidth="1"/>
    <col min="12551" max="12551" width="11.25" style="1" bestFit="1" customWidth="1"/>
    <col min="12552" max="12552" width="19.9140625" style="1" bestFit="1" customWidth="1"/>
    <col min="12553" max="12553" width="27.5" style="1" bestFit="1" customWidth="1"/>
    <col min="12554" max="12554" width="7.58203125" style="1" bestFit="1" customWidth="1"/>
    <col min="12555" max="12555" width="21.33203125" style="1" bestFit="1" customWidth="1"/>
    <col min="12556" max="12556" width="18.83203125" style="1" bestFit="1" customWidth="1"/>
    <col min="12557" max="12557" width="7.58203125" style="1" bestFit="1" customWidth="1"/>
    <col min="12558" max="12558" width="28.58203125" style="1" bestFit="1" customWidth="1"/>
    <col min="12559" max="12559" width="32.75" style="1" bestFit="1" customWidth="1"/>
    <col min="12560" max="12560" width="7.58203125" style="1" bestFit="1" customWidth="1"/>
    <col min="12561" max="12561" width="31.33203125" style="1" bestFit="1" customWidth="1"/>
    <col min="12562" max="12562" width="7.58203125" style="1" bestFit="1" customWidth="1"/>
    <col min="12563" max="12563" width="24.5" style="1" bestFit="1" customWidth="1"/>
    <col min="12564" max="12564" width="7.58203125" style="1" bestFit="1" customWidth="1"/>
    <col min="12565" max="12565" width="20" style="1" bestFit="1" customWidth="1"/>
    <col min="12566" max="12566" width="7.58203125" style="1" bestFit="1" customWidth="1"/>
    <col min="12567" max="12567" width="27.75" style="1" bestFit="1" customWidth="1"/>
    <col min="12568" max="12568" width="7.58203125" style="1" bestFit="1" customWidth="1"/>
    <col min="12569" max="12569" width="14.1640625" style="1" bestFit="1" customWidth="1"/>
    <col min="12570" max="12570" width="7.58203125" style="1" bestFit="1" customWidth="1"/>
    <col min="12571" max="12571" width="22.25" style="1" bestFit="1" customWidth="1"/>
    <col min="12572" max="12572" width="7.58203125" style="1" bestFit="1" customWidth="1"/>
    <col min="12573" max="12800" width="8.6640625" style="1"/>
    <col min="12801" max="12801" width="3.6640625" style="1" bestFit="1" customWidth="1"/>
    <col min="12802" max="12802" width="32.75" style="1" bestFit="1" customWidth="1"/>
    <col min="12803" max="12803" width="7.58203125" style="1" bestFit="1" customWidth="1"/>
    <col min="12804" max="12804" width="5" style="1" bestFit="1" customWidth="1"/>
    <col min="12805" max="12805" width="11.25" style="1" bestFit="1" customWidth="1"/>
    <col min="12806" max="12806" width="9.9140625" style="1" bestFit="1" customWidth="1"/>
    <col min="12807" max="12807" width="11.25" style="1" bestFit="1" customWidth="1"/>
    <col min="12808" max="12808" width="19.9140625" style="1" bestFit="1" customWidth="1"/>
    <col min="12809" max="12809" width="27.5" style="1" bestFit="1" customWidth="1"/>
    <col min="12810" max="12810" width="7.58203125" style="1" bestFit="1" customWidth="1"/>
    <col min="12811" max="12811" width="21.33203125" style="1" bestFit="1" customWidth="1"/>
    <col min="12812" max="12812" width="18.83203125" style="1" bestFit="1" customWidth="1"/>
    <col min="12813" max="12813" width="7.58203125" style="1" bestFit="1" customWidth="1"/>
    <col min="12814" max="12814" width="28.58203125" style="1" bestFit="1" customWidth="1"/>
    <col min="12815" max="12815" width="32.75" style="1" bestFit="1" customWidth="1"/>
    <col min="12816" max="12816" width="7.58203125" style="1" bestFit="1" customWidth="1"/>
    <col min="12817" max="12817" width="31.33203125" style="1" bestFit="1" customWidth="1"/>
    <col min="12818" max="12818" width="7.58203125" style="1" bestFit="1" customWidth="1"/>
    <col min="12819" max="12819" width="24.5" style="1" bestFit="1" customWidth="1"/>
    <col min="12820" max="12820" width="7.58203125" style="1" bestFit="1" customWidth="1"/>
    <col min="12821" max="12821" width="20" style="1" bestFit="1" customWidth="1"/>
    <col min="12822" max="12822" width="7.58203125" style="1" bestFit="1" customWidth="1"/>
    <col min="12823" max="12823" width="27.75" style="1" bestFit="1" customWidth="1"/>
    <col min="12824" max="12824" width="7.58203125" style="1" bestFit="1" customWidth="1"/>
    <col min="12825" max="12825" width="14.1640625" style="1" bestFit="1" customWidth="1"/>
    <col min="12826" max="12826" width="7.58203125" style="1" bestFit="1" customWidth="1"/>
    <col min="12827" max="12827" width="22.25" style="1" bestFit="1" customWidth="1"/>
    <col min="12828" max="12828" width="7.58203125" style="1" bestFit="1" customWidth="1"/>
    <col min="12829" max="13056" width="8.6640625" style="1"/>
    <col min="13057" max="13057" width="3.6640625" style="1" bestFit="1" customWidth="1"/>
    <col min="13058" max="13058" width="32.75" style="1" bestFit="1" customWidth="1"/>
    <col min="13059" max="13059" width="7.58203125" style="1" bestFit="1" customWidth="1"/>
    <col min="13060" max="13060" width="5" style="1" bestFit="1" customWidth="1"/>
    <col min="13061" max="13061" width="11.25" style="1" bestFit="1" customWidth="1"/>
    <col min="13062" max="13062" width="9.9140625" style="1" bestFit="1" customWidth="1"/>
    <col min="13063" max="13063" width="11.25" style="1" bestFit="1" customWidth="1"/>
    <col min="13064" max="13064" width="19.9140625" style="1" bestFit="1" customWidth="1"/>
    <col min="13065" max="13065" width="27.5" style="1" bestFit="1" customWidth="1"/>
    <col min="13066" max="13066" width="7.58203125" style="1" bestFit="1" customWidth="1"/>
    <col min="13067" max="13067" width="21.33203125" style="1" bestFit="1" customWidth="1"/>
    <col min="13068" max="13068" width="18.83203125" style="1" bestFit="1" customWidth="1"/>
    <col min="13069" max="13069" width="7.58203125" style="1" bestFit="1" customWidth="1"/>
    <col min="13070" max="13070" width="28.58203125" style="1" bestFit="1" customWidth="1"/>
    <col min="13071" max="13071" width="32.75" style="1" bestFit="1" customWidth="1"/>
    <col min="13072" max="13072" width="7.58203125" style="1" bestFit="1" customWidth="1"/>
    <col min="13073" max="13073" width="31.33203125" style="1" bestFit="1" customWidth="1"/>
    <col min="13074" max="13074" width="7.58203125" style="1" bestFit="1" customWidth="1"/>
    <col min="13075" max="13075" width="24.5" style="1" bestFit="1" customWidth="1"/>
    <col min="13076" max="13076" width="7.58203125" style="1" bestFit="1" customWidth="1"/>
    <col min="13077" max="13077" width="20" style="1" bestFit="1" customWidth="1"/>
    <col min="13078" max="13078" width="7.58203125" style="1" bestFit="1" customWidth="1"/>
    <col min="13079" max="13079" width="27.75" style="1" bestFit="1" customWidth="1"/>
    <col min="13080" max="13080" width="7.58203125" style="1" bestFit="1" customWidth="1"/>
    <col min="13081" max="13081" width="14.1640625" style="1" bestFit="1" customWidth="1"/>
    <col min="13082" max="13082" width="7.58203125" style="1" bestFit="1" customWidth="1"/>
    <col min="13083" max="13083" width="22.25" style="1" bestFit="1" customWidth="1"/>
    <col min="13084" max="13084" width="7.58203125" style="1" bestFit="1" customWidth="1"/>
    <col min="13085" max="13312" width="8.6640625" style="1"/>
    <col min="13313" max="13313" width="3.6640625" style="1" bestFit="1" customWidth="1"/>
    <col min="13314" max="13314" width="32.75" style="1" bestFit="1" customWidth="1"/>
    <col min="13315" max="13315" width="7.58203125" style="1" bestFit="1" customWidth="1"/>
    <col min="13316" max="13316" width="5" style="1" bestFit="1" customWidth="1"/>
    <col min="13317" max="13317" width="11.25" style="1" bestFit="1" customWidth="1"/>
    <col min="13318" max="13318" width="9.9140625" style="1" bestFit="1" customWidth="1"/>
    <col min="13319" max="13319" width="11.25" style="1" bestFit="1" customWidth="1"/>
    <col min="13320" max="13320" width="19.9140625" style="1" bestFit="1" customWidth="1"/>
    <col min="13321" max="13321" width="27.5" style="1" bestFit="1" customWidth="1"/>
    <col min="13322" max="13322" width="7.58203125" style="1" bestFit="1" customWidth="1"/>
    <col min="13323" max="13323" width="21.33203125" style="1" bestFit="1" customWidth="1"/>
    <col min="13324" max="13324" width="18.83203125" style="1" bestFit="1" customWidth="1"/>
    <col min="13325" max="13325" width="7.58203125" style="1" bestFit="1" customWidth="1"/>
    <col min="13326" max="13326" width="28.58203125" style="1" bestFit="1" customWidth="1"/>
    <col min="13327" max="13327" width="32.75" style="1" bestFit="1" customWidth="1"/>
    <col min="13328" max="13328" width="7.58203125" style="1" bestFit="1" customWidth="1"/>
    <col min="13329" max="13329" width="31.33203125" style="1" bestFit="1" customWidth="1"/>
    <col min="13330" max="13330" width="7.58203125" style="1" bestFit="1" customWidth="1"/>
    <col min="13331" max="13331" width="24.5" style="1" bestFit="1" customWidth="1"/>
    <col min="13332" max="13332" width="7.58203125" style="1" bestFit="1" customWidth="1"/>
    <col min="13333" max="13333" width="20" style="1" bestFit="1" customWidth="1"/>
    <col min="13334" max="13334" width="7.58203125" style="1" bestFit="1" customWidth="1"/>
    <col min="13335" max="13335" width="27.75" style="1" bestFit="1" customWidth="1"/>
    <col min="13336" max="13336" width="7.58203125" style="1" bestFit="1" customWidth="1"/>
    <col min="13337" max="13337" width="14.1640625" style="1" bestFit="1" customWidth="1"/>
    <col min="13338" max="13338" width="7.58203125" style="1" bestFit="1" customWidth="1"/>
    <col min="13339" max="13339" width="22.25" style="1" bestFit="1" customWidth="1"/>
    <col min="13340" max="13340" width="7.58203125" style="1" bestFit="1" customWidth="1"/>
    <col min="13341" max="13568" width="8.6640625" style="1"/>
    <col min="13569" max="13569" width="3.6640625" style="1" bestFit="1" customWidth="1"/>
    <col min="13570" max="13570" width="32.75" style="1" bestFit="1" customWidth="1"/>
    <col min="13571" max="13571" width="7.58203125" style="1" bestFit="1" customWidth="1"/>
    <col min="13572" max="13572" width="5" style="1" bestFit="1" customWidth="1"/>
    <col min="13573" max="13573" width="11.25" style="1" bestFit="1" customWidth="1"/>
    <col min="13574" max="13574" width="9.9140625" style="1" bestFit="1" customWidth="1"/>
    <col min="13575" max="13575" width="11.25" style="1" bestFit="1" customWidth="1"/>
    <col min="13576" max="13576" width="19.9140625" style="1" bestFit="1" customWidth="1"/>
    <col min="13577" max="13577" width="27.5" style="1" bestFit="1" customWidth="1"/>
    <col min="13578" max="13578" width="7.58203125" style="1" bestFit="1" customWidth="1"/>
    <col min="13579" max="13579" width="21.33203125" style="1" bestFit="1" customWidth="1"/>
    <col min="13580" max="13580" width="18.83203125" style="1" bestFit="1" customWidth="1"/>
    <col min="13581" max="13581" width="7.58203125" style="1" bestFit="1" customWidth="1"/>
    <col min="13582" max="13582" width="28.58203125" style="1" bestFit="1" customWidth="1"/>
    <col min="13583" max="13583" width="32.75" style="1" bestFit="1" customWidth="1"/>
    <col min="13584" max="13584" width="7.58203125" style="1" bestFit="1" customWidth="1"/>
    <col min="13585" max="13585" width="31.33203125" style="1" bestFit="1" customWidth="1"/>
    <col min="13586" max="13586" width="7.58203125" style="1" bestFit="1" customWidth="1"/>
    <col min="13587" max="13587" width="24.5" style="1" bestFit="1" customWidth="1"/>
    <col min="13588" max="13588" width="7.58203125" style="1" bestFit="1" customWidth="1"/>
    <col min="13589" max="13589" width="20" style="1" bestFit="1" customWidth="1"/>
    <col min="13590" max="13590" width="7.58203125" style="1" bestFit="1" customWidth="1"/>
    <col min="13591" max="13591" width="27.75" style="1" bestFit="1" customWidth="1"/>
    <col min="13592" max="13592" width="7.58203125" style="1" bestFit="1" customWidth="1"/>
    <col min="13593" max="13593" width="14.1640625" style="1" bestFit="1" customWidth="1"/>
    <col min="13594" max="13594" width="7.58203125" style="1" bestFit="1" customWidth="1"/>
    <col min="13595" max="13595" width="22.25" style="1" bestFit="1" customWidth="1"/>
    <col min="13596" max="13596" width="7.58203125" style="1" bestFit="1" customWidth="1"/>
    <col min="13597" max="13824" width="8.6640625" style="1"/>
    <col min="13825" max="13825" width="3.6640625" style="1" bestFit="1" customWidth="1"/>
    <col min="13826" max="13826" width="32.75" style="1" bestFit="1" customWidth="1"/>
    <col min="13827" max="13827" width="7.58203125" style="1" bestFit="1" customWidth="1"/>
    <col min="13828" max="13828" width="5" style="1" bestFit="1" customWidth="1"/>
    <col min="13829" max="13829" width="11.25" style="1" bestFit="1" customWidth="1"/>
    <col min="13830" max="13830" width="9.9140625" style="1" bestFit="1" customWidth="1"/>
    <col min="13831" max="13831" width="11.25" style="1" bestFit="1" customWidth="1"/>
    <col min="13832" max="13832" width="19.9140625" style="1" bestFit="1" customWidth="1"/>
    <col min="13833" max="13833" width="27.5" style="1" bestFit="1" customWidth="1"/>
    <col min="13834" max="13834" width="7.58203125" style="1" bestFit="1" customWidth="1"/>
    <col min="13835" max="13835" width="21.33203125" style="1" bestFit="1" customWidth="1"/>
    <col min="13836" max="13836" width="18.83203125" style="1" bestFit="1" customWidth="1"/>
    <col min="13837" max="13837" width="7.58203125" style="1" bestFit="1" customWidth="1"/>
    <col min="13838" max="13838" width="28.58203125" style="1" bestFit="1" customWidth="1"/>
    <col min="13839" max="13839" width="32.75" style="1" bestFit="1" customWidth="1"/>
    <col min="13840" max="13840" width="7.58203125" style="1" bestFit="1" customWidth="1"/>
    <col min="13841" max="13841" width="31.33203125" style="1" bestFit="1" customWidth="1"/>
    <col min="13842" max="13842" width="7.58203125" style="1" bestFit="1" customWidth="1"/>
    <col min="13843" max="13843" width="24.5" style="1" bestFit="1" customWidth="1"/>
    <col min="13844" max="13844" width="7.58203125" style="1" bestFit="1" customWidth="1"/>
    <col min="13845" max="13845" width="20" style="1" bestFit="1" customWidth="1"/>
    <col min="13846" max="13846" width="7.58203125" style="1" bestFit="1" customWidth="1"/>
    <col min="13847" max="13847" width="27.75" style="1" bestFit="1" customWidth="1"/>
    <col min="13848" max="13848" width="7.58203125" style="1" bestFit="1" customWidth="1"/>
    <col min="13849" max="13849" width="14.1640625" style="1" bestFit="1" customWidth="1"/>
    <col min="13850" max="13850" width="7.58203125" style="1" bestFit="1" customWidth="1"/>
    <col min="13851" max="13851" width="22.25" style="1" bestFit="1" customWidth="1"/>
    <col min="13852" max="13852" width="7.58203125" style="1" bestFit="1" customWidth="1"/>
    <col min="13853" max="14080" width="8.6640625" style="1"/>
    <col min="14081" max="14081" width="3.6640625" style="1" bestFit="1" customWidth="1"/>
    <col min="14082" max="14082" width="32.75" style="1" bestFit="1" customWidth="1"/>
    <col min="14083" max="14083" width="7.58203125" style="1" bestFit="1" customWidth="1"/>
    <col min="14084" max="14084" width="5" style="1" bestFit="1" customWidth="1"/>
    <col min="14085" max="14085" width="11.25" style="1" bestFit="1" customWidth="1"/>
    <col min="14086" max="14086" width="9.9140625" style="1" bestFit="1" customWidth="1"/>
    <col min="14087" max="14087" width="11.25" style="1" bestFit="1" customWidth="1"/>
    <col min="14088" max="14088" width="19.9140625" style="1" bestFit="1" customWidth="1"/>
    <col min="14089" max="14089" width="27.5" style="1" bestFit="1" customWidth="1"/>
    <col min="14090" max="14090" width="7.58203125" style="1" bestFit="1" customWidth="1"/>
    <col min="14091" max="14091" width="21.33203125" style="1" bestFit="1" customWidth="1"/>
    <col min="14092" max="14092" width="18.83203125" style="1" bestFit="1" customWidth="1"/>
    <col min="14093" max="14093" width="7.58203125" style="1" bestFit="1" customWidth="1"/>
    <col min="14094" max="14094" width="28.58203125" style="1" bestFit="1" customWidth="1"/>
    <col min="14095" max="14095" width="32.75" style="1" bestFit="1" customWidth="1"/>
    <col min="14096" max="14096" width="7.58203125" style="1" bestFit="1" customWidth="1"/>
    <col min="14097" max="14097" width="31.33203125" style="1" bestFit="1" customWidth="1"/>
    <col min="14098" max="14098" width="7.58203125" style="1" bestFit="1" customWidth="1"/>
    <col min="14099" max="14099" width="24.5" style="1" bestFit="1" customWidth="1"/>
    <col min="14100" max="14100" width="7.58203125" style="1" bestFit="1" customWidth="1"/>
    <col min="14101" max="14101" width="20" style="1" bestFit="1" customWidth="1"/>
    <col min="14102" max="14102" width="7.58203125" style="1" bestFit="1" customWidth="1"/>
    <col min="14103" max="14103" width="27.75" style="1" bestFit="1" customWidth="1"/>
    <col min="14104" max="14104" width="7.58203125" style="1" bestFit="1" customWidth="1"/>
    <col min="14105" max="14105" width="14.1640625" style="1" bestFit="1" customWidth="1"/>
    <col min="14106" max="14106" width="7.58203125" style="1" bestFit="1" customWidth="1"/>
    <col min="14107" max="14107" width="22.25" style="1" bestFit="1" customWidth="1"/>
    <col min="14108" max="14108" width="7.58203125" style="1" bestFit="1" customWidth="1"/>
    <col min="14109" max="14336" width="8.6640625" style="1"/>
    <col min="14337" max="14337" width="3.6640625" style="1" bestFit="1" customWidth="1"/>
    <col min="14338" max="14338" width="32.75" style="1" bestFit="1" customWidth="1"/>
    <col min="14339" max="14339" width="7.58203125" style="1" bestFit="1" customWidth="1"/>
    <col min="14340" max="14340" width="5" style="1" bestFit="1" customWidth="1"/>
    <col min="14341" max="14341" width="11.25" style="1" bestFit="1" customWidth="1"/>
    <col min="14342" max="14342" width="9.9140625" style="1" bestFit="1" customWidth="1"/>
    <col min="14343" max="14343" width="11.25" style="1" bestFit="1" customWidth="1"/>
    <col min="14344" max="14344" width="19.9140625" style="1" bestFit="1" customWidth="1"/>
    <col min="14345" max="14345" width="27.5" style="1" bestFit="1" customWidth="1"/>
    <col min="14346" max="14346" width="7.58203125" style="1" bestFit="1" customWidth="1"/>
    <col min="14347" max="14347" width="21.33203125" style="1" bestFit="1" customWidth="1"/>
    <col min="14348" max="14348" width="18.83203125" style="1" bestFit="1" customWidth="1"/>
    <col min="14349" max="14349" width="7.58203125" style="1" bestFit="1" customWidth="1"/>
    <col min="14350" max="14350" width="28.58203125" style="1" bestFit="1" customWidth="1"/>
    <col min="14351" max="14351" width="32.75" style="1" bestFit="1" customWidth="1"/>
    <col min="14352" max="14352" width="7.58203125" style="1" bestFit="1" customWidth="1"/>
    <col min="14353" max="14353" width="31.33203125" style="1" bestFit="1" customWidth="1"/>
    <col min="14354" max="14354" width="7.58203125" style="1" bestFit="1" customWidth="1"/>
    <col min="14355" max="14355" width="24.5" style="1" bestFit="1" customWidth="1"/>
    <col min="14356" max="14356" width="7.58203125" style="1" bestFit="1" customWidth="1"/>
    <col min="14357" max="14357" width="20" style="1" bestFit="1" customWidth="1"/>
    <col min="14358" max="14358" width="7.58203125" style="1" bestFit="1" customWidth="1"/>
    <col min="14359" max="14359" width="27.75" style="1" bestFit="1" customWidth="1"/>
    <col min="14360" max="14360" width="7.58203125" style="1" bestFit="1" customWidth="1"/>
    <col min="14361" max="14361" width="14.1640625" style="1" bestFit="1" customWidth="1"/>
    <col min="14362" max="14362" width="7.58203125" style="1" bestFit="1" customWidth="1"/>
    <col min="14363" max="14363" width="22.25" style="1" bestFit="1" customWidth="1"/>
    <col min="14364" max="14364" width="7.58203125" style="1" bestFit="1" customWidth="1"/>
    <col min="14365" max="14592" width="8.6640625" style="1"/>
    <col min="14593" max="14593" width="3.6640625" style="1" bestFit="1" customWidth="1"/>
    <col min="14594" max="14594" width="32.75" style="1" bestFit="1" customWidth="1"/>
    <col min="14595" max="14595" width="7.58203125" style="1" bestFit="1" customWidth="1"/>
    <col min="14596" max="14596" width="5" style="1" bestFit="1" customWidth="1"/>
    <col min="14597" max="14597" width="11.25" style="1" bestFit="1" customWidth="1"/>
    <col min="14598" max="14598" width="9.9140625" style="1" bestFit="1" customWidth="1"/>
    <col min="14599" max="14599" width="11.25" style="1" bestFit="1" customWidth="1"/>
    <col min="14600" max="14600" width="19.9140625" style="1" bestFit="1" customWidth="1"/>
    <col min="14601" max="14601" width="27.5" style="1" bestFit="1" customWidth="1"/>
    <col min="14602" max="14602" width="7.58203125" style="1" bestFit="1" customWidth="1"/>
    <col min="14603" max="14603" width="21.33203125" style="1" bestFit="1" customWidth="1"/>
    <col min="14604" max="14604" width="18.83203125" style="1" bestFit="1" customWidth="1"/>
    <col min="14605" max="14605" width="7.58203125" style="1" bestFit="1" customWidth="1"/>
    <col min="14606" max="14606" width="28.58203125" style="1" bestFit="1" customWidth="1"/>
    <col min="14607" max="14607" width="32.75" style="1" bestFit="1" customWidth="1"/>
    <col min="14608" max="14608" width="7.58203125" style="1" bestFit="1" customWidth="1"/>
    <col min="14609" max="14609" width="31.33203125" style="1" bestFit="1" customWidth="1"/>
    <col min="14610" max="14610" width="7.58203125" style="1" bestFit="1" customWidth="1"/>
    <col min="14611" max="14611" width="24.5" style="1" bestFit="1" customWidth="1"/>
    <col min="14612" max="14612" width="7.58203125" style="1" bestFit="1" customWidth="1"/>
    <col min="14613" max="14613" width="20" style="1" bestFit="1" customWidth="1"/>
    <col min="14614" max="14614" width="7.58203125" style="1" bestFit="1" customWidth="1"/>
    <col min="14615" max="14615" width="27.75" style="1" bestFit="1" customWidth="1"/>
    <col min="14616" max="14616" width="7.58203125" style="1" bestFit="1" customWidth="1"/>
    <col min="14617" max="14617" width="14.1640625" style="1" bestFit="1" customWidth="1"/>
    <col min="14618" max="14618" width="7.58203125" style="1" bestFit="1" customWidth="1"/>
    <col min="14619" max="14619" width="22.25" style="1" bestFit="1" customWidth="1"/>
    <col min="14620" max="14620" width="7.58203125" style="1" bestFit="1" customWidth="1"/>
    <col min="14621" max="14848" width="8.6640625" style="1"/>
    <col min="14849" max="14849" width="3.6640625" style="1" bestFit="1" customWidth="1"/>
    <col min="14850" max="14850" width="32.75" style="1" bestFit="1" customWidth="1"/>
    <col min="14851" max="14851" width="7.58203125" style="1" bestFit="1" customWidth="1"/>
    <col min="14852" max="14852" width="5" style="1" bestFit="1" customWidth="1"/>
    <col min="14853" max="14853" width="11.25" style="1" bestFit="1" customWidth="1"/>
    <col min="14854" max="14854" width="9.9140625" style="1" bestFit="1" customWidth="1"/>
    <col min="14855" max="14855" width="11.25" style="1" bestFit="1" customWidth="1"/>
    <col min="14856" max="14856" width="19.9140625" style="1" bestFit="1" customWidth="1"/>
    <col min="14857" max="14857" width="27.5" style="1" bestFit="1" customWidth="1"/>
    <col min="14858" max="14858" width="7.58203125" style="1" bestFit="1" customWidth="1"/>
    <col min="14859" max="14859" width="21.33203125" style="1" bestFit="1" customWidth="1"/>
    <col min="14860" max="14860" width="18.83203125" style="1" bestFit="1" customWidth="1"/>
    <col min="14861" max="14861" width="7.58203125" style="1" bestFit="1" customWidth="1"/>
    <col min="14862" max="14862" width="28.58203125" style="1" bestFit="1" customWidth="1"/>
    <col min="14863" max="14863" width="32.75" style="1" bestFit="1" customWidth="1"/>
    <col min="14864" max="14864" width="7.58203125" style="1" bestFit="1" customWidth="1"/>
    <col min="14865" max="14865" width="31.33203125" style="1" bestFit="1" customWidth="1"/>
    <col min="14866" max="14866" width="7.58203125" style="1" bestFit="1" customWidth="1"/>
    <col min="14867" max="14867" width="24.5" style="1" bestFit="1" customWidth="1"/>
    <col min="14868" max="14868" width="7.58203125" style="1" bestFit="1" customWidth="1"/>
    <col min="14869" max="14869" width="20" style="1" bestFit="1" customWidth="1"/>
    <col min="14870" max="14870" width="7.58203125" style="1" bestFit="1" customWidth="1"/>
    <col min="14871" max="14871" width="27.75" style="1" bestFit="1" customWidth="1"/>
    <col min="14872" max="14872" width="7.58203125" style="1" bestFit="1" customWidth="1"/>
    <col min="14873" max="14873" width="14.1640625" style="1" bestFit="1" customWidth="1"/>
    <col min="14874" max="14874" width="7.58203125" style="1" bestFit="1" customWidth="1"/>
    <col min="14875" max="14875" width="22.25" style="1" bestFit="1" customWidth="1"/>
    <col min="14876" max="14876" width="7.58203125" style="1" bestFit="1" customWidth="1"/>
    <col min="14877" max="15104" width="8.6640625" style="1"/>
    <col min="15105" max="15105" width="3.6640625" style="1" bestFit="1" customWidth="1"/>
    <col min="15106" max="15106" width="32.75" style="1" bestFit="1" customWidth="1"/>
    <col min="15107" max="15107" width="7.58203125" style="1" bestFit="1" customWidth="1"/>
    <col min="15108" max="15108" width="5" style="1" bestFit="1" customWidth="1"/>
    <col min="15109" max="15109" width="11.25" style="1" bestFit="1" customWidth="1"/>
    <col min="15110" max="15110" width="9.9140625" style="1" bestFit="1" customWidth="1"/>
    <col min="15111" max="15111" width="11.25" style="1" bestFit="1" customWidth="1"/>
    <col min="15112" max="15112" width="19.9140625" style="1" bestFit="1" customWidth="1"/>
    <col min="15113" max="15113" width="27.5" style="1" bestFit="1" customWidth="1"/>
    <col min="15114" max="15114" width="7.58203125" style="1" bestFit="1" customWidth="1"/>
    <col min="15115" max="15115" width="21.33203125" style="1" bestFit="1" customWidth="1"/>
    <col min="15116" max="15116" width="18.83203125" style="1" bestFit="1" customWidth="1"/>
    <col min="15117" max="15117" width="7.58203125" style="1" bestFit="1" customWidth="1"/>
    <col min="15118" max="15118" width="28.58203125" style="1" bestFit="1" customWidth="1"/>
    <col min="15119" max="15119" width="32.75" style="1" bestFit="1" customWidth="1"/>
    <col min="15120" max="15120" width="7.58203125" style="1" bestFit="1" customWidth="1"/>
    <col min="15121" max="15121" width="31.33203125" style="1" bestFit="1" customWidth="1"/>
    <col min="15122" max="15122" width="7.58203125" style="1" bestFit="1" customWidth="1"/>
    <col min="15123" max="15123" width="24.5" style="1" bestFit="1" customWidth="1"/>
    <col min="15124" max="15124" width="7.58203125" style="1" bestFit="1" customWidth="1"/>
    <col min="15125" max="15125" width="20" style="1" bestFit="1" customWidth="1"/>
    <col min="15126" max="15126" width="7.58203125" style="1" bestFit="1" customWidth="1"/>
    <col min="15127" max="15127" width="27.75" style="1" bestFit="1" customWidth="1"/>
    <col min="15128" max="15128" width="7.58203125" style="1" bestFit="1" customWidth="1"/>
    <col min="15129" max="15129" width="14.1640625" style="1" bestFit="1" customWidth="1"/>
    <col min="15130" max="15130" width="7.58203125" style="1" bestFit="1" customWidth="1"/>
    <col min="15131" max="15131" width="22.25" style="1" bestFit="1" customWidth="1"/>
    <col min="15132" max="15132" width="7.58203125" style="1" bestFit="1" customWidth="1"/>
    <col min="15133" max="15360" width="8.6640625" style="1"/>
    <col min="15361" max="15361" width="3.6640625" style="1" bestFit="1" customWidth="1"/>
    <col min="15362" max="15362" width="32.75" style="1" bestFit="1" customWidth="1"/>
    <col min="15363" max="15363" width="7.58203125" style="1" bestFit="1" customWidth="1"/>
    <col min="15364" max="15364" width="5" style="1" bestFit="1" customWidth="1"/>
    <col min="15365" max="15365" width="11.25" style="1" bestFit="1" customWidth="1"/>
    <col min="15366" max="15366" width="9.9140625" style="1" bestFit="1" customWidth="1"/>
    <col min="15367" max="15367" width="11.25" style="1" bestFit="1" customWidth="1"/>
    <col min="15368" max="15368" width="19.9140625" style="1" bestFit="1" customWidth="1"/>
    <col min="15369" max="15369" width="27.5" style="1" bestFit="1" customWidth="1"/>
    <col min="15370" max="15370" width="7.58203125" style="1" bestFit="1" customWidth="1"/>
    <col min="15371" max="15371" width="21.33203125" style="1" bestFit="1" customWidth="1"/>
    <col min="15372" max="15372" width="18.83203125" style="1" bestFit="1" customWidth="1"/>
    <col min="15373" max="15373" width="7.58203125" style="1" bestFit="1" customWidth="1"/>
    <col min="15374" max="15374" width="28.58203125" style="1" bestFit="1" customWidth="1"/>
    <col min="15375" max="15375" width="32.75" style="1" bestFit="1" customWidth="1"/>
    <col min="15376" max="15376" width="7.58203125" style="1" bestFit="1" customWidth="1"/>
    <col min="15377" max="15377" width="31.33203125" style="1" bestFit="1" customWidth="1"/>
    <col min="15378" max="15378" width="7.58203125" style="1" bestFit="1" customWidth="1"/>
    <col min="15379" max="15379" width="24.5" style="1" bestFit="1" customWidth="1"/>
    <col min="15380" max="15380" width="7.58203125" style="1" bestFit="1" customWidth="1"/>
    <col min="15381" max="15381" width="20" style="1" bestFit="1" customWidth="1"/>
    <col min="15382" max="15382" width="7.58203125" style="1" bestFit="1" customWidth="1"/>
    <col min="15383" max="15383" width="27.75" style="1" bestFit="1" customWidth="1"/>
    <col min="15384" max="15384" width="7.58203125" style="1" bestFit="1" customWidth="1"/>
    <col min="15385" max="15385" width="14.1640625" style="1" bestFit="1" customWidth="1"/>
    <col min="15386" max="15386" width="7.58203125" style="1" bestFit="1" customWidth="1"/>
    <col min="15387" max="15387" width="22.25" style="1" bestFit="1" customWidth="1"/>
    <col min="15388" max="15388" width="7.58203125" style="1" bestFit="1" customWidth="1"/>
    <col min="15389" max="15616" width="8.6640625" style="1"/>
    <col min="15617" max="15617" width="3.6640625" style="1" bestFit="1" customWidth="1"/>
    <col min="15618" max="15618" width="32.75" style="1" bestFit="1" customWidth="1"/>
    <col min="15619" max="15619" width="7.58203125" style="1" bestFit="1" customWidth="1"/>
    <col min="15620" max="15620" width="5" style="1" bestFit="1" customWidth="1"/>
    <col min="15621" max="15621" width="11.25" style="1" bestFit="1" customWidth="1"/>
    <col min="15622" max="15622" width="9.9140625" style="1" bestFit="1" customWidth="1"/>
    <col min="15623" max="15623" width="11.25" style="1" bestFit="1" customWidth="1"/>
    <col min="15624" max="15624" width="19.9140625" style="1" bestFit="1" customWidth="1"/>
    <col min="15625" max="15625" width="27.5" style="1" bestFit="1" customWidth="1"/>
    <col min="15626" max="15626" width="7.58203125" style="1" bestFit="1" customWidth="1"/>
    <col min="15627" max="15627" width="21.33203125" style="1" bestFit="1" customWidth="1"/>
    <col min="15628" max="15628" width="18.83203125" style="1" bestFit="1" customWidth="1"/>
    <col min="15629" max="15629" width="7.58203125" style="1" bestFit="1" customWidth="1"/>
    <col min="15630" max="15630" width="28.58203125" style="1" bestFit="1" customWidth="1"/>
    <col min="15631" max="15631" width="32.75" style="1" bestFit="1" customWidth="1"/>
    <col min="15632" max="15632" width="7.58203125" style="1" bestFit="1" customWidth="1"/>
    <col min="15633" max="15633" width="31.33203125" style="1" bestFit="1" customWidth="1"/>
    <col min="15634" max="15634" width="7.58203125" style="1" bestFit="1" customWidth="1"/>
    <col min="15635" max="15635" width="24.5" style="1" bestFit="1" customWidth="1"/>
    <col min="15636" max="15636" width="7.58203125" style="1" bestFit="1" customWidth="1"/>
    <col min="15637" max="15637" width="20" style="1" bestFit="1" customWidth="1"/>
    <col min="15638" max="15638" width="7.58203125" style="1" bestFit="1" customWidth="1"/>
    <col min="15639" max="15639" width="27.75" style="1" bestFit="1" customWidth="1"/>
    <col min="15640" max="15640" width="7.58203125" style="1" bestFit="1" customWidth="1"/>
    <col min="15641" max="15641" width="14.1640625" style="1" bestFit="1" customWidth="1"/>
    <col min="15642" max="15642" width="7.58203125" style="1" bestFit="1" customWidth="1"/>
    <col min="15643" max="15643" width="22.25" style="1" bestFit="1" customWidth="1"/>
    <col min="15644" max="15644" width="7.58203125" style="1" bestFit="1" customWidth="1"/>
    <col min="15645" max="15872" width="8.6640625" style="1"/>
    <col min="15873" max="15873" width="3.6640625" style="1" bestFit="1" customWidth="1"/>
    <col min="15874" max="15874" width="32.75" style="1" bestFit="1" customWidth="1"/>
    <col min="15875" max="15875" width="7.58203125" style="1" bestFit="1" customWidth="1"/>
    <col min="15876" max="15876" width="5" style="1" bestFit="1" customWidth="1"/>
    <col min="15877" max="15877" width="11.25" style="1" bestFit="1" customWidth="1"/>
    <col min="15878" max="15878" width="9.9140625" style="1" bestFit="1" customWidth="1"/>
    <col min="15879" max="15879" width="11.25" style="1" bestFit="1" customWidth="1"/>
    <col min="15880" max="15880" width="19.9140625" style="1" bestFit="1" customWidth="1"/>
    <col min="15881" max="15881" width="27.5" style="1" bestFit="1" customWidth="1"/>
    <col min="15882" max="15882" width="7.58203125" style="1" bestFit="1" customWidth="1"/>
    <col min="15883" max="15883" width="21.33203125" style="1" bestFit="1" customWidth="1"/>
    <col min="15884" max="15884" width="18.83203125" style="1" bestFit="1" customWidth="1"/>
    <col min="15885" max="15885" width="7.58203125" style="1" bestFit="1" customWidth="1"/>
    <col min="15886" max="15886" width="28.58203125" style="1" bestFit="1" customWidth="1"/>
    <col min="15887" max="15887" width="32.75" style="1" bestFit="1" customWidth="1"/>
    <col min="15888" max="15888" width="7.58203125" style="1" bestFit="1" customWidth="1"/>
    <col min="15889" max="15889" width="31.33203125" style="1" bestFit="1" customWidth="1"/>
    <col min="15890" max="15890" width="7.58203125" style="1" bestFit="1" customWidth="1"/>
    <col min="15891" max="15891" width="24.5" style="1" bestFit="1" customWidth="1"/>
    <col min="15892" max="15892" width="7.58203125" style="1" bestFit="1" customWidth="1"/>
    <col min="15893" max="15893" width="20" style="1" bestFit="1" customWidth="1"/>
    <col min="15894" max="15894" width="7.58203125" style="1" bestFit="1" customWidth="1"/>
    <col min="15895" max="15895" width="27.75" style="1" bestFit="1" customWidth="1"/>
    <col min="15896" max="15896" width="7.58203125" style="1" bestFit="1" customWidth="1"/>
    <col min="15897" max="15897" width="14.1640625" style="1" bestFit="1" customWidth="1"/>
    <col min="15898" max="15898" width="7.58203125" style="1" bestFit="1" customWidth="1"/>
    <col min="15899" max="15899" width="22.25" style="1" bestFit="1" customWidth="1"/>
    <col min="15900" max="15900" width="7.58203125" style="1" bestFit="1" customWidth="1"/>
    <col min="15901" max="16128" width="8.6640625" style="1"/>
    <col min="16129" max="16129" width="3.6640625" style="1" bestFit="1" customWidth="1"/>
    <col min="16130" max="16130" width="32.75" style="1" bestFit="1" customWidth="1"/>
    <col min="16131" max="16131" width="7.58203125" style="1" bestFit="1" customWidth="1"/>
    <col min="16132" max="16132" width="5" style="1" bestFit="1" customWidth="1"/>
    <col min="16133" max="16133" width="11.25" style="1" bestFit="1" customWidth="1"/>
    <col min="16134" max="16134" width="9.9140625" style="1" bestFit="1" customWidth="1"/>
    <col min="16135" max="16135" width="11.25" style="1" bestFit="1" customWidth="1"/>
    <col min="16136" max="16136" width="19.9140625" style="1" bestFit="1" customWidth="1"/>
    <col min="16137" max="16137" width="27.5" style="1" bestFit="1" customWidth="1"/>
    <col min="16138" max="16138" width="7.58203125" style="1" bestFit="1" customWidth="1"/>
    <col min="16139" max="16139" width="21.33203125" style="1" bestFit="1" customWidth="1"/>
    <col min="16140" max="16140" width="18.83203125" style="1" bestFit="1" customWidth="1"/>
    <col min="16141" max="16141" width="7.58203125" style="1" bestFit="1" customWidth="1"/>
    <col min="16142" max="16142" width="28.58203125" style="1" bestFit="1" customWidth="1"/>
    <col min="16143" max="16143" width="32.75" style="1" bestFit="1" customWidth="1"/>
    <col min="16144" max="16144" width="7.58203125" style="1" bestFit="1" customWidth="1"/>
    <col min="16145" max="16145" width="31.33203125" style="1" bestFit="1" customWidth="1"/>
    <col min="16146" max="16146" width="7.58203125" style="1" bestFit="1" customWidth="1"/>
    <col min="16147" max="16147" width="24.5" style="1" bestFit="1" customWidth="1"/>
    <col min="16148" max="16148" width="7.58203125" style="1" bestFit="1" customWidth="1"/>
    <col min="16149" max="16149" width="20" style="1" bestFit="1" customWidth="1"/>
    <col min="16150" max="16150" width="7.58203125" style="1" bestFit="1" customWidth="1"/>
    <col min="16151" max="16151" width="27.75" style="1" bestFit="1" customWidth="1"/>
    <col min="16152" max="16152" width="7.58203125" style="1" bestFit="1" customWidth="1"/>
    <col min="16153" max="16153" width="14.1640625" style="1" bestFit="1" customWidth="1"/>
    <col min="16154" max="16154" width="7.58203125" style="1" bestFit="1" customWidth="1"/>
    <col min="16155" max="16155" width="22.25" style="1" bestFit="1" customWidth="1"/>
    <col min="16156" max="16156" width="7.58203125" style="1" bestFit="1" customWidth="1"/>
    <col min="16157" max="16384" width="8.6640625" style="1"/>
  </cols>
  <sheetData>
    <row r="1" spans="1:28" x14ac:dyDescent="0.25">
      <c r="A1" s="1" t="s">
        <v>150</v>
      </c>
      <c r="B1" s="1" t="s">
        <v>148</v>
      </c>
      <c r="C1" s="1" t="s">
        <v>152</v>
      </c>
      <c r="D1" s="1" t="s">
        <v>146</v>
      </c>
      <c r="E1" s="1" t="s">
        <v>145</v>
      </c>
      <c r="F1" s="1" t="s">
        <v>143</v>
      </c>
      <c r="G1" s="1" t="s">
        <v>966</v>
      </c>
      <c r="H1" s="1" t="s">
        <v>968</v>
      </c>
      <c r="I1" s="1" t="s">
        <v>139</v>
      </c>
      <c r="J1" s="1" t="s">
        <v>152</v>
      </c>
      <c r="K1" s="1" t="s">
        <v>764</v>
      </c>
      <c r="L1" s="1" t="s">
        <v>765</v>
      </c>
      <c r="M1" s="1" t="s">
        <v>152</v>
      </c>
      <c r="N1" s="1" t="s">
        <v>875</v>
      </c>
      <c r="O1" s="1" t="s">
        <v>969</v>
      </c>
      <c r="P1" s="1" t="s">
        <v>152</v>
      </c>
      <c r="Q1" s="1" t="s">
        <v>970</v>
      </c>
      <c r="R1" s="1" t="s">
        <v>152</v>
      </c>
      <c r="S1" s="1" t="s">
        <v>971</v>
      </c>
      <c r="T1" s="1" t="s">
        <v>152</v>
      </c>
      <c r="U1" s="1" t="s">
        <v>972</v>
      </c>
      <c r="V1" s="1" t="s">
        <v>152</v>
      </c>
      <c r="W1" s="1" t="s">
        <v>973</v>
      </c>
      <c r="X1" s="1" t="s">
        <v>152</v>
      </c>
      <c r="Y1" s="1" t="s">
        <v>127</v>
      </c>
      <c r="Z1" s="1" t="s">
        <v>152</v>
      </c>
      <c r="AA1" s="1" t="s">
        <v>124</v>
      </c>
      <c r="AB1" s="1" t="s">
        <v>152</v>
      </c>
    </row>
    <row r="2" spans="1:28" x14ac:dyDescent="0.25">
      <c r="A2" s="1">
        <v>3</v>
      </c>
      <c r="B2" s="1" t="s">
        <v>604</v>
      </c>
      <c r="D2" s="1" t="s">
        <v>9</v>
      </c>
      <c r="E2" s="1">
        <v>2</v>
      </c>
      <c r="F2" s="1">
        <v>0</v>
      </c>
      <c r="G2" s="1">
        <v>0</v>
      </c>
      <c r="H2" s="1">
        <v>2.2000000000000002</v>
      </c>
      <c r="I2" s="2">
        <v>0.78</v>
      </c>
      <c r="K2" s="2">
        <v>0.55000000000000004</v>
      </c>
      <c r="L2" s="2">
        <v>0.56999999999999995</v>
      </c>
      <c r="N2" s="3" t="s">
        <v>992</v>
      </c>
      <c r="O2" s="2">
        <v>0.6</v>
      </c>
      <c r="Q2" s="4">
        <v>3.0000000000000001E-3</v>
      </c>
      <c r="S2" s="2">
        <v>0.86</v>
      </c>
      <c r="U2" s="3" t="s">
        <v>1106</v>
      </c>
      <c r="W2" s="2">
        <v>0.23</v>
      </c>
      <c r="Y2" s="2">
        <v>0.69</v>
      </c>
      <c r="AA2" s="2">
        <v>0.23</v>
      </c>
    </row>
    <row r="3" spans="1:28" x14ac:dyDescent="0.25">
      <c r="A3" s="1">
        <v>3</v>
      </c>
      <c r="B3" s="1" t="s">
        <v>526</v>
      </c>
      <c r="D3" s="1" t="s">
        <v>162</v>
      </c>
      <c r="E3" s="1">
        <v>2</v>
      </c>
      <c r="F3" s="1">
        <v>0</v>
      </c>
      <c r="G3" s="1">
        <v>0</v>
      </c>
      <c r="H3" s="1">
        <v>2.6</v>
      </c>
      <c r="I3" s="2">
        <v>0.81</v>
      </c>
      <c r="K3" s="2">
        <v>0.68</v>
      </c>
      <c r="L3" s="2">
        <v>0.72</v>
      </c>
      <c r="N3" s="3" t="s">
        <v>996</v>
      </c>
      <c r="O3" s="2">
        <v>0.59</v>
      </c>
      <c r="Q3" s="2">
        <v>0.02</v>
      </c>
      <c r="S3" s="2">
        <v>0.87</v>
      </c>
      <c r="U3" s="3" t="s">
        <v>285</v>
      </c>
      <c r="W3" s="2">
        <v>0.32</v>
      </c>
      <c r="Y3" s="2">
        <v>0.81</v>
      </c>
      <c r="AA3" s="2">
        <v>0.32</v>
      </c>
    </row>
    <row r="4" spans="1:28" x14ac:dyDescent="0.25">
      <c r="A4" s="1">
        <v>3</v>
      </c>
      <c r="B4" s="1" t="s">
        <v>606</v>
      </c>
      <c r="D4" s="1" t="s">
        <v>50</v>
      </c>
      <c r="E4" s="1">
        <v>2</v>
      </c>
      <c r="F4" s="1">
        <v>0</v>
      </c>
      <c r="G4" s="1">
        <v>0</v>
      </c>
      <c r="H4" s="1">
        <v>2.7</v>
      </c>
      <c r="I4" s="2">
        <v>0.65</v>
      </c>
      <c r="J4" s="1">
        <v>8</v>
      </c>
      <c r="K4" s="2">
        <v>0.64</v>
      </c>
      <c r="L4" s="2">
        <v>0.5</v>
      </c>
      <c r="N4" s="3" t="s">
        <v>1107</v>
      </c>
      <c r="O4" s="2">
        <v>0.92</v>
      </c>
      <c r="Q4" s="2">
        <v>0</v>
      </c>
      <c r="S4" s="2">
        <v>0.9</v>
      </c>
      <c r="U4" s="3" t="s">
        <v>530</v>
      </c>
      <c r="V4" s="1">
        <v>9</v>
      </c>
      <c r="W4" s="2">
        <v>0.13</v>
      </c>
      <c r="Y4" s="2">
        <v>0.51</v>
      </c>
      <c r="AA4" s="1" t="s">
        <v>176</v>
      </c>
    </row>
    <row r="5" spans="1:28" x14ac:dyDescent="0.25">
      <c r="A5" s="1">
        <v>3</v>
      </c>
      <c r="B5" s="1" t="s">
        <v>609</v>
      </c>
      <c r="C5" s="1">
        <v>1</v>
      </c>
      <c r="D5" s="1" t="s">
        <v>9</v>
      </c>
      <c r="E5" s="1">
        <v>2</v>
      </c>
      <c r="F5" s="1">
        <v>0</v>
      </c>
      <c r="G5" s="1">
        <v>0</v>
      </c>
      <c r="H5" s="1">
        <v>2.2999999999999998</v>
      </c>
      <c r="I5" s="2">
        <v>0.67</v>
      </c>
      <c r="J5" s="1">
        <v>8</v>
      </c>
      <c r="K5" s="2">
        <v>0.63</v>
      </c>
      <c r="L5" s="2">
        <v>0.61</v>
      </c>
      <c r="M5" s="1">
        <v>6</v>
      </c>
      <c r="N5" s="3" t="s">
        <v>977</v>
      </c>
      <c r="O5" s="2">
        <v>0.8</v>
      </c>
      <c r="P5" s="1">
        <v>4</v>
      </c>
      <c r="Q5" s="2">
        <v>0.01</v>
      </c>
      <c r="R5" s="1">
        <v>4</v>
      </c>
      <c r="S5" s="2">
        <v>0.98</v>
      </c>
      <c r="T5" s="1">
        <v>4</v>
      </c>
      <c r="U5" s="3" t="s">
        <v>181</v>
      </c>
      <c r="V5" s="1">
        <v>4</v>
      </c>
      <c r="W5" s="2">
        <v>0.23</v>
      </c>
      <c r="X5" s="1">
        <v>4</v>
      </c>
      <c r="Y5" s="2">
        <v>0.62</v>
      </c>
      <c r="Z5" s="1">
        <v>4</v>
      </c>
      <c r="AA5" s="2">
        <v>0.39</v>
      </c>
      <c r="AB5" s="1">
        <v>4</v>
      </c>
    </row>
    <row r="6" spans="1:28" x14ac:dyDescent="0.25">
      <c r="A6" s="1">
        <v>3</v>
      </c>
      <c r="B6" s="1" t="s">
        <v>690</v>
      </c>
      <c r="D6" s="1" t="s">
        <v>77</v>
      </c>
      <c r="E6" s="1">
        <v>2</v>
      </c>
      <c r="F6" s="1">
        <v>0</v>
      </c>
      <c r="G6" s="1">
        <v>0</v>
      </c>
      <c r="H6" s="1">
        <v>2.2999999999999998</v>
      </c>
      <c r="I6" s="2">
        <v>0.8</v>
      </c>
      <c r="K6" s="2">
        <v>0.73</v>
      </c>
      <c r="L6" s="2">
        <v>0.62</v>
      </c>
      <c r="N6" s="3" t="s">
        <v>1023</v>
      </c>
      <c r="O6" s="2">
        <v>0.97</v>
      </c>
      <c r="Q6" s="2">
        <v>0</v>
      </c>
      <c r="S6" s="2">
        <v>0.86</v>
      </c>
      <c r="U6" s="3" t="s">
        <v>227</v>
      </c>
      <c r="V6" s="1">
        <v>2</v>
      </c>
      <c r="W6" s="2">
        <v>0.36</v>
      </c>
      <c r="X6" s="1">
        <v>5</v>
      </c>
      <c r="Y6" s="2">
        <v>0.66</v>
      </c>
      <c r="AA6" s="2">
        <v>0.24</v>
      </c>
    </row>
    <row r="7" spans="1:28" x14ac:dyDescent="0.25">
      <c r="A7" s="1">
        <v>3</v>
      </c>
      <c r="B7" s="1" t="s">
        <v>610</v>
      </c>
      <c r="D7" s="1" t="s">
        <v>65</v>
      </c>
      <c r="E7" s="1">
        <v>2</v>
      </c>
      <c r="F7" s="1">
        <v>0</v>
      </c>
      <c r="G7" s="1">
        <v>0</v>
      </c>
      <c r="H7" s="1">
        <v>2.5</v>
      </c>
      <c r="I7" s="2">
        <v>0.8</v>
      </c>
      <c r="K7" s="2">
        <v>0.62</v>
      </c>
      <c r="L7" s="2">
        <v>0.63</v>
      </c>
      <c r="N7" s="3" t="s">
        <v>974</v>
      </c>
      <c r="O7" s="2">
        <v>0.45</v>
      </c>
      <c r="Q7" s="2">
        <v>0.02</v>
      </c>
      <c r="S7" s="2">
        <v>0.9</v>
      </c>
      <c r="U7" s="3" t="s">
        <v>285</v>
      </c>
      <c r="W7" s="2">
        <v>0.3</v>
      </c>
      <c r="Y7" s="2">
        <v>0.83</v>
      </c>
      <c r="AA7" s="2">
        <v>0.3</v>
      </c>
    </row>
    <row r="8" spans="1:28" x14ac:dyDescent="0.25">
      <c r="A8" s="1">
        <v>3</v>
      </c>
      <c r="B8" s="1" t="s">
        <v>536</v>
      </c>
      <c r="D8" s="1" t="s">
        <v>99</v>
      </c>
      <c r="E8" s="1">
        <v>2</v>
      </c>
      <c r="F8" s="1">
        <v>0</v>
      </c>
      <c r="G8" s="1">
        <v>0</v>
      </c>
      <c r="H8" s="1">
        <v>2.9</v>
      </c>
      <c r="I8" s="2">
        <v>0.8</v>
      </c>
      <c r="K8" s="2">
        <v>0.67</v>
      </c>
      <c r="L8" s="2">
        <v>0.67</v>
      </c>
      <c r="N8" s="3" t="s">
        <v>58</v>
      </c>
      <c r="O8" s="2">
        <v>0.59</v>
      </c>
      <c r="Q8" s="2">
        <v>0</v>
      </c>
      <c r="S8" s="2">
        <v>0.94</v>
      </c>
      <c r="U8" s="3" t="s">
        <v>170</v>
      </c>
      <c r="W8" s="2">
        <v>0.24</v>
      </c>
      <c r="Y8" s="2">
        <v>0.66</v>
      </c>
      <c r="AA8" s="2">
        <v>0.33</v>
      </c>
    </row>
    <row r="9" spans="1:28" x14ac:dyDescent="0.25">
      <c r="A9" s="1">
        <v>3</v>
      </c>
      <c r="B9" s="1" t="s">
        <v>692</v>
      </c>
      <c r="D9" s="1" t="s">
        <v>94</v>
      </c>
      <c r="E9" s="1">
        <v>2</v>
      </c>
      <c r="F9" s="1">
        <v>0</v>
      </c>
      <c r="G9" s="1">
        <v>0</v>
      </c>
      <c r="H9" s="1">
        <v>2</v>
      </c>
      <c r="I9" s="2">
        <v>0.78</v>
      </c>
      <c r="K9" s="2">
        <v>0.59</v>
      </c>
      <c r="L9" s="2">
        <v>0.67</v>
      </c>
      <c r="N9" s="3" t="s">
        <v>984</v>
      </c>
      <c r="O9" s="2">
        <v>0.62</v>
      </c>
      <c r="Q9" s="2">
        <v>0.03</v>
      </c>
      <c r="S9" s="2">
        <v>0.88</v>
      </c>
      <c r="U9" s="3" t="s">
        <v>1108</v>
      </c>
      <c r="W9" s="2">
        <v>0.21</v>
      </c>
      <c r="Y9" s="2">
        <v>0.77</v>
      </c>
      <c r="AA9" s="2">
        <v>0.31</v>
      </c>
    </row>
    <row r="10" spans="1:28" x14ac:dyDescent="0.25">
      <c r="A10" s="1">
        <v>3</v>
      </c>
      <c r="B10" s="1" t="s">
        <v>611</v>
      </c>
      <c r="D10" s="1" t="s">
        <v>288</v>
      </c>
      <c r="E10" s="1">
        <v>2</v>
      </c>
      <c r="F10" s="1">
        <v>0</v>
      </c>
      <c r="G10" s="1">
        <v>0</v>
      </c>
      <c r="H10" s="1">
        <v>2.7</v>
      </c>
      <c r="I10" s="2">
        <v>0.83</v>
      </c>
      <c r="K10" s="2">
        <v>0.68</v>
      </c>
      <c r="L10" s="2">
        <v>0.63</v>
      </c>
      <c r="N10" s="3" t="s">
        <v>995</v>
      </c>
      <c r="O10" s="2">
        <v>0.47</v>
      </c>
      <c r="Q10" s="2">
        <v>0.01</v>
      </c>
      <c r="S10" s="2">
        <v>0.86</v>
      </c>
      <c r="U10" s="3" t="s">
        <v>805</v>
      </c>
      <c r="W10" s="2">
        <v>0.19</v>
      </c>
      <c r="Y10" s="2">
        <v>0.72</v>
      </c>
      <c r="AA10" s="2">
        <v>0.23</v>
      </c>
    </row>
    <row r="11" spans="1:28" x14ac:dyDescent="0.25">
      <c r="A11" s="1">
        <v>3</v>
      </c>
      <c r="B11" s="1" t="s">
        <v>612</v>
      </c>
      <c r="D11" s="1" t="s">
        <v>94</v>
      </c>
      <c r="E11" s="1">
        <v>2</v>
      </c>
      <c r="F11" s="1">
        <v>0</v>
      </c>
      <c r="G11" s="1">
        <v>0</v>
      </c>
      <c r="H11" s="1">
        <v>2.4</v>
      </c>
      <c r="I11" s="2">
        <v>0.72</v>
      </c>
      <c r="K11" s="2">
        <v>0.55000000000000004</v>
      </c>
      <c r="L11" s="2">
        <v>0.52</v>
      </c>
      <c r="N11" s="3" t="s">
        <v>980</v>
      </c>
      <c r="O11" s="2">
        <v>0.72</v>
      </c>
      <c r="Q11" s="2">
        <v>0</v>
      </c>
      <c r="S11" s="2">
        <v>0.88</v>
      </c>
      <c r="U11" s="3" t="s">
        <v>1109</v>
      </c>
      <c r="W11" s="2">
        <v>0.18</v>
      </c>
      <c r="Y11" s="2">
        <v>0.76</v>
      </c>
      <c r="AA11" s="2">
        <v>0.41</v>
      </c>
    </row>
    <row r="12" spans="1:28" x14ac:dyDescent="0.25">
      <c r="A12" s="1">
        <v>3</v>
      </c>
      <c r="B12" s="1" t="s">
        <v>614</v>
      </c>
      <c r="D12" s="1" t="s">
        <v>21</v>
      </c>
      <c r="E12" s="1">
        <v>2</v>
      </c>
      <c r="F12" s="1">
        <v>0</v>
      </c>
      <c r="G12" s="1">
        <v>0</v>
      </c>
      <c r="H12" s="1">
        <v>2.2000000000000002</v>
      </c>
      <c r="I12" s="2">
        <v>0.75</v>
      </c>
      <c r="K12" s="2">
        <v>0.65</v>
      </c>
      <c r="L12" s="2">
        <v>0.65</v>
      </c>
      <c r="N12" s="3" t="s">
        <v>58</v>
      </c>
      <c r="O12" s="2">
        <v>0.72</v>
      </c>
      <c r="Q12" s="2">
        <v>0</v>
      </c>
      <c r="S12" s="2">
        <v>0.78</v>
      </c>
      <c r="U12" s="3" t="s">
        <v>293</v>
      </c>
      <c r="W12" s="2">
        <v>0.31</v>
      </c>
      <c r="Y12" s="2">
        <v>0.7</v>
      </c>
      <c r="AA12" s="2">
        <v>0.27</v>
      </c>
    </row>
    <row r="13" spans="1:28" x14ac:dyDescent="0.25">
      <c r="A13" s="1">
        <v>3</v>
      </c>
      <c r="B13" s="1" t="s">
        <v>615</v>
      </c>
      <c r="D13" s="1" t="s">
        <v>15</v>
      </c>
      <c r="E13" s="1">
        <v>2</v>
      </c>
      <c r="F13" s="1">
        <v>0</v>
      </c>
      <c r="G13" s="1">
        <v>0</v>
      </c>
      <c r="H13" s="1">
        <v>2.5</v>
      </c>
      <c r="I13" s="2">
        <v>0.85</v>
      </c>
      <c r="K13" s="2">
        <v>0.5</v>
      </c>
      <c r="L13" s="2">
        <v>0.57999999999999996</v>
      </c>
      <c r="N13" s="3" t="s">
        <v>984</v>
      </c>
      <c r="O13" s="2">
        <v>0.65</v>
      </c>
      <c r="Q13" s="2">
        <v>0.02</v>
      </c>
      <c r="S13" s="2">
        <v>0.8</v>
      </c>
      <c r="U13" s="3" t="s">
        <v>273</v>
      </c>
      <c r="W13" s="2">
        <v>0.17</v>
      </c>
      <c r="Y13" s="2">
        <v>0.79</v>
      </c>
      <c r="AA13" s="2">
        <v>0.15</v>
      </c>
    </row>
    <row r="14" spans="1:28" x14ac:dyDescent="0.25">
      <c r="A14" s="1">
        <v>3</v>
      </c>
      <c r="B14" s="1" t="s">
        <v>616</v>
      </c>
      <c r="D14" s="1" t="s">
        <v>29</v>
      </c>
      <c r="E14" s="1">
        <v>2</v>
      </c>
      <c r="F14" s="1">
        <v>0</v>
      </c>
      <c r="G14" s="1">
        <v>0</v>
      </c>
      <c r="H14" s="1">
        <v>2.4</v>
      </c>
      <c r="I14" s="2">
        <v>0.79</v>
      </c>
      <c r="K14" s="2">
        <v>0.66</v>
      </c>
      <c r="L14" s="2">
        <v>0.57999999999999996</v>
      </c>
      <c r="N14" s="3" t="s">
        <v>1042</v>
      </c>
      <c r="O14" s="2">
        <v>0.57999999999999996</v>
      </c>
      <c r="Q14" s="4">
        <v>2E-3</v>
      </c>
      <c r="S14" s="2">
        <v>0.81</v>
      </c>
      <c r="U14" s="3" t="s">
        <v>177</v>
      </c>
      <c r="W14" s="2">
        <v>0.31</v>
      </c>
      <c r="Y14" s="2">
        <v>0.95</v>
      </c>
      <c r="AA14" s="2">
        <v>0.11</v>
      </c>
    </row>
    <row r="15" spans="1:28" x14ac:dyDescent="0.25">
      <c r="A15" s="1">
        <v>3</v>
      </c>
      <c r="B15" s="1" t="s">
        <v>617</v>
      </c>
      <c r="D15" s="1" t="s">
        <v>53</v>
      </c>
      <c r="E15" s="1">
        <v>2</v>
      </c>
      <c r="F15" s="1">
        <v>0</v>
      </c>
      <c r="G15" s="1">
        <v>0</v>
      </c>
      <c r="H15" s="1">
        <v>2.2999999999999998</v>
      </c>
      <c r="I15" s="2">
        <v>0.87</v>
      </c>
      <c r="K15" s="2">
        <v>0.69</v>
      </c>
      <c r="L15" s="2">
        <v>0.74</v>
      </c>
      <c r="N15" s="3" t="s">
        <v>999</v>
      </c>
      <c r="O15" s="2">
        <v>0.66</v>
      </c>
      <c r="Q15" s="2">
        <v>0.06</v>
      </c>
      <c r="S15" s="2">
        <v>0.84</v>
      </c>
      <c r="U15" s="3" t="s">
        <v>160</v>
      </c>
      <c r="W15" s="2">
        <v>0.24</v>
      </c>
      <c r="Y15" s="2">
        <v>0.84</v>
      </c>
      <c r="AA15" s="2">
        <v>0.23</v>
      </c>
    </row>
    <row r="16" spans="1:28" x14ac:dyDescent="0.25">
      <c r="A16" s="1">
        <v>3</v>
      </c>
      <c r="B16" s="1" t="s">
        <v>618</v>
      </c>
      <c r="D16" s="1" t="s">
        <v>2</v>
      </c>
      <c r="E16" s="1">
        <v>2</v>
      </c>
      <c r="F16" s="1">
        <v>0</v>
      </c>
      <c r="G16" s="1">
        <v>0</v>
      </c>
      <c r="H16" s="1">
        <v>2.5</v>
      </c>
      <c r="I16" s="2">
        <v>0.81</v>
      </c>
      <c r="K16" s="2">
        <v>0.66</v>
      </c>
      <c r="L16" s="2">
        <v>0.6</v>
      </c>
      <c r="N16" s="3" t="s">
        <v>990</v>
      </c>
      <c r="O16" s="2">
        <v>0.65</v>
      </c>
      <c r="Q16" s="2">
        <v>0.04</v>
      </c>
      <c r="S16" s="2">
        <v>0.87</v>
      </c>
      <c r="U16" s="3" t="s">
        <v>1110</v>
      </c>
      <c r="W16" s="2">
        <v>0.3</v>
      </c>
      <c r="Y16" s="2">
        <v>0.76</v>
      </c>
      <c r="AA16" s="2">
        <v>0.33</v>
      </c>
    </row>
    <row r="17" spans="1:28" x14ac:dyDescent="0.25">
      <c r="A17" s="1">
        <v>3</v>
      </c>
      <c r="B17" s="1" t="s">
        <v>623</v>
      </c>
      <c r="D17" s="1" t="s">
        <v>26</v>
      </c>
      <c r="E17" s="1">
        <v>2</v>
      </c>
      <c r="F17" s="1">
        <v>0</v>
      </c>
      <c r="G17" s="1">
        <v>0</v>
      </c>
      <c r="H17" s="1">
        <v>2.5</v>
      </c>
      <c r="I17" s="2">
        <v>0.77</v>
      </c>
      <c r="K17" s="2">
        <v>0.64</v>
      </c>
      <c r="L17" s="2">
        <v>0.55000000000000004</v>
      </c>
      <c r="N17" s="3" t="s">
        <v>1038</v>
      </c>
      <c r="O17" s="2">
        <v>0.64</v>
      </c>
      <c r="Q17" s="4">
        <v>3.0000000000000001E-3</v>
      </c>
      <c r="S17" s="2">
        <v>0.84</v>
      </c>
      <c r="U17" s="3" t="s">
        <v>803</v>
      </c>
      <c r="V17" s="1">
        <v>2</v>
      </c>
      <c r="W17" s="2">
        <v>0.16</v>
      </c>
      <c r="Y17" s="2">
        <v>0.87</v>
      </c>
      <c r="AA17" s="2">
        <v>0.27</v>
      </c>
    </row>
    <row r="18" spans="1:28" x14ac:dyDescent="0.25">
      <c r="A18" s="1">
        <v>3</v>
      </c>
      <c r="B18" s="1" t="s">
        <v>548</v>
      </c>
      <c r="D18" s="1" t="s">
        <v>162</v>
      </c>
      <c r="E18" s="1">
        <v>2</v>
      </c>
      <c r="F18" s="1">
        <v>0</v>
      </c>
      <c r="G18" s="1">
        <v>0</v>
      </c>
      <c r="H18" s="1">
        <v>2.2000000000000002</v>
      </c>
      <c r="I18" s="2">
        <v>0.86</v>
      </c>
      <c r="K18" s="2">
        <v>0.74</v>
      </c>
      <c r="L18" s="2">
        <v>0.71</v>
      </c>
      <c r="N18" s="3" t="s">
        <v>980</v>
      </c>
      <c r="O18" s="2">
        <v>0.74</v>
      </c>
      <c r="Q18" s="2">
        <v>0.01</v>
      </c>
      <c r="S18" s="2">
        <v>0.88</v>
      </c>
      <c r="U18" s="3" t="s">
        <v>28</v>
      </c>
      <c r="W18" s="2">
        <v>0.4</v>
      </c>
      <c r="Y18" s="2">
        <v>0.79</v>
      </c>
      <c r="AA18" s="2">
        <v>0.26</v>
      </c>
    </row>
    <row r="19" spans="1:28" x14ac:dyDescent="0.25">
      <c r="A19" s="1">
        <v>3</v>
      </c>
      <c r="B19" s="1" t="s">
        <v>624</v>
      </c>
      <c r="D19" s="1" t="s">
        <v>50</v>
      </c>
      <c r="E19" s="1">
        <v>2</v>
      </c>
      <c r="F19" s="1">
        <v>0</v>
      </c>
      <c r="G19" s="1">
        <v>0</v>
      </c>
      <c r="H19" s="1">
        <v>2.5</v>
      </c>
      <c r="I19" s="2">
        <v>0.79</v>
      </c>
      <c r="K19" s="2">
        <v>0.66</v>
      </c>
      <c r="L19" s="2">
        <v>0.64</v>
      </c>
      <c r="N19" s="3" t="s">
        <v>977</v>
      </c>
      <c r="O19" s="2">
        <v>0.88</v>
      </c>
      <c r="P19" s="1">
        <v>4</v>
      </c>
      <c r="Q19" s="2">
        <v>0</v>
      </c>
      <c r="R19" s="1">
        <v>4</v>
      </c>
      <c r="S19" s="2">
        <v>0.83</v>
      </c>
      <c r="U19" s="3" t="s">
        <v>330</v>
      </c>
      <c r="W19" s="2">
        <v>0.24</v>
      </c>
      <c r="Y19" s="2">
        <v>0.85</v>
      </c>
      <c r="AA19" s="2">
        <v>0.23</v>
      </c>
    </row>
    <row r="20" spans="1:28" x14ac:dyDescent="0.25">
      <c r="A20" s="1">
        <v>3</v>
      </c>
      <c r="B20" s="1" t="s">
        <v>626</v>
      </c>
      <c r="D20" s="1" t="s">
        <v>26</v>
      </c>
      <c r="E20" s="1">
        <v>2</v>
      </c>
      <c r="F20" s="1">
        <v>0</v>
      </c>
      <c r="G20" s="1">
        <v>0</v>
      </c>
      <c r="H20" s="1">
        <v>2.4</v>
      </c>
      <c r="I20" s="2">
        <v>0.84</v>
      </c>
      <c r="K20" s="2">
        <v>0.68</v>
      </c>
      <c r="L20" s="2">
        <v>0.65</v>
      </c>
      <c r="N20" s="3" t="s">
        <v>980</v>
      </c>
      <c r="O20" s="2">
        <v>0.64</v>
      </c>
      <c r="Q20" s="2">
        <v>0.02</v>
      </c>
      <c r="S20" s="2">
        <v>0.95</v>
      </c>
      <c r="U20" s="3" t="s">
        <v>573</v>
      </c>
      <c r="W20" s="2">
        <v>0.32</v>
      </c>
      <c r="Y20" s="2">
        <v>0.9</v>
      </c>
      <c r="AA20" s="2">
        <v>0.26</v>
      </c>
    </row>
    <row r="21" spans="1:28" x14ac:dyDescent="0.25">
      <c r="A21" s="1">
        <v>3</v>
      </c>
      <c r="B21" s="1" t="s">
        <v>629</v>
      </c>
      <c r="D21" s="1" t="s">
        <v>9</v>
      </c>
      <c r="E21" s="1">
        <v>2</v>
      </c>
      <c r="F21" s="1">
        <v>0</v>
      </c>
      <c r="G21" s="1">
        <v>0</v>
      </c>
      <c r="H21" s="1">
        <v>2.2999999999999998</v>
      </c>
      <c r="I21" s="2">
        <v>0.84</v>
      </c>
      <c r="K21" s="2">
        <v>0.6</v>
      </c>
      <c r="L21" s="2">
        <v>0.66</v>
      </c>
      <c r="N21" s="3" t="s">
        <v>1011</v>
      </c>
      <c r="O21" s="2">
        <v>0.6</v>
      </c>
      <c r="Q21" s="2">
        <v>0.02</v>
      </c>
      <c r="S21" s="2">
        <v>0.86</v>
      </c>
      <c r="U21" s="3" t="s">
        <v>244</v>
      </c>
      <c r="W21" s="2">
        <v>0.19</v>
      </c>
      <c r="Y21" s="2">
        <v>0.77</v>
      </c>
      <c r="AA21" s="2">
        <v>0.24</v>
      </c>
    </row>
    <row r="22" spans="1:28" x14ac:dyDescent="0.25">
      <c r="A22" s="1">
        <v>3</v>
      </c>
      <c r="B22" s="1" t="s">
        <v>631</v>
      </c>
      <c r="D22" s="1" t="s">
        <v>200</v>
      </c>
      <c r="E22" s="1">
        <v>2</v>
      </c>
      <c r="F22" s="1">
        <v>0</v>
      </c>
      <c r="G22" s="1">
        <v>0</v>
      </c>
      <c r="H22" s="1">
        <v>2.5</v>
      </c>
      <c r="I22" s="2">
        <v>0.74</v>
      </c>
      <c r="K22" s="2">
        <v>0.75</v>
      </c>
      <c r="L22" s="2">
        <v>0.68</v>
      </c>
      <c r="N22" s="3" t="s">
        <v>1031</v>
      </c>
      <c r="O22" s="2">
        <v>0.74</v>
      </c>
      <c r="Q22" s="2">
        <v>0.01</v>
      </c>
      <c r="S22" s="2">
        <v>0.9</v>
      </c>
      <c r="U22" s="3" t="s">
        <v>163</v>
      </c>
      <c r="W22" s="2">
        <v>0.28999999999999998</v>
      </c>
      <c r="Y22" s="2">
        <v>0.72</v>
      </c>
      <c r="AA22" s="2">
        <v>0.46</v>
      </c>
    </row>
    <row r="23" spans="1:28" x14ac:dyDescent="0.25">
      <c r="A23" s="1">
        <v>3</v>
      </c>
      <c r="B23" s="1" t="s">
        <v>632</v>
      </c>
      <c r="D23" s="1" t="s">
        <v>105</v>
      </c>
      <c r="E23" s="1">
        <v>2</v>
      </c>
      <c r="F23" s="1">
        <v>0</v>
      </c>
      <c r="G23" s="1">
        <v>0</v>
      </c>
      <c r="H23" s="1">
        <v>2.2999999999999998</v>
      </c>
      <c r="I23" s="2">
        <v>0.75</v>
      </c>
      <c r="K23" s="2">
        <v>0.71</v>
      </c>
      <c r="L23" s="2">
        <v>0.56999999999999995</v>
      </c>
      <c r="N23" s="3" t="s">
        <v>1107</v>
      </c>
      <c r="O23" s="2">
        <v>0.89</v>
      </c>
      <c r="Q23" s="2">
        <v>0</v>
      </c>
      <c r="S23" s="2">
        <v>0.85</v>
      </c>
      <c r="T23" s="1">
        <v>4</v>
      </c>
      <c r="U23" s="3" t="s">
        <v>930</v>
      </c>
      <c r="W23" s="2">
        <v>0.33</v>
      </c>
      <c r="Y23" s="2">
        <v>0.57999999999999996</v>
      </c>
      <c r="AA23" s="2">
        <v>0.36</v>
      </c>
    </row>
    <row r="24" spans="1:28" x14ac:dyDescent="0.25">
      <c r="A24" s="1">
        <v>3</v>
      </c>
      <c r="B24" s="1" t="s">
        <v>635</v>
      </c>
      <c r="D24" s="1" t="s">
        <v>190</v>
      </c>
      <c r="E24" s="1">
        <v>2</v>
      </c>
      <c r="F24" s="1">
        <v>0</v>
      </c>
      <c r="G24" s="1">
        <v>0</v>
      </c>
      <c r="H24" s="1">
        <v>2.4</v>
      </c>
      <c r="I24" s="2">
        <v>0.82</v>
      </c>
      <c r="K24" s="2">
        <v>0.68</v>
      </c>
      <c r="L24" s="2">
        <v>0.74</v>
      </c>
      <c r="N24" s="3" t="s">
        <v>1011</v>
      </c>
      <c r="O24" s="2">
        <v>0.62</v>
      </c>
      <c r="Q24" s="4">
        <v>3.0000000000000001E-3</v>
      </c>
      <c r="S24" s="2">
        <v>0.85</v>
      </c>
      <c r="U24" s="3" t="s">
        <v>293</v>
      </c>
      <c r="V24" s="1">
        <v>2</v>
      </c>
      <c r="W24" s="2">
        <v>0.26</v>
      </c>
      <c r="Y24" s="2">
        <v>0.79</v>
      </c>
      <c r="AA24" s="2">
        <v>0.2</v>
      </c>
    </row>
    <row r="25" spans="1:28" x14ac:dyDescent="0.25">
      <c r="A25" s="1">
        <v>3</v>
      </c>
      <c r="B25" s="1" t="s">
        <v>636</v>
      </c>
      <c r="D25" s="1" t="s">
        <v>169</v>
      </c>
      <c r="E25" s="1">
        <v>2</v>
      </c>
      <c r="F25" s="1">
        <v>0</v>
      </c>
      <c r="G25" s="1">
        <v>0</v>
      </c>
      <c r="H25" s="1">
        <v>2.5</v>
      </c>
      <c r="I25" s="2">
        <v>0.81</v>
      </c>
      <c r="J25" s="1">
        <v>8</v>
      </c>
      <c r="K25" s="2">
        <v>0.52</v>
      </c>
      <c r="L25" s="2">
        <v>0.6</v>
      </c>
      <c r="M25" s="1">
        <v>6</v>
      </c>
      <c r="N25" s="3" t="s">
        <v>984</v>
      </c>
      <c r="O25" s="2">
        <v>0.51</v>
      </c>
      <c r="Q25" s="2">
        <v>0</v>
      </c>
      <c r="S25" s="2">
        <v>0.85</v>
      </c>
      <c r="U25" s="3" t="s">
        <v>330</v>
      </c>
      <c r="V25" s="1">
        <v>4</v>
      </c>
      <c r="W25" s="2">
        <v>0.14000000000000001</v>
      </c>
      <c r="X25" s="1">
        <v>4</v>
      </c>
      <c r="Y25" s="2">
        <v>0.72</v>
      </c>
      <c r="Z25" s="1">
        <v>4</v>
      </c>
      <c r="AA25" s="2">
        <v>0.34</v>
      </c>
    </row>
    <row r="26" spans="1:28" x14ac:dyDescent="0.25">
      <c r="A26" s="1">
        <v>3</v>
      </c>
      <c r="B26" s="1" t="s">
        <v>637</v>
      </c>
      <c r="D26" s="1" t="s">
        <v>9</v>
      </c>
      <c r="E26" s="1">
        <v>2</v>
      </c>
      <c r="F26" s="1">
        <v>0</v>
      </c>
      <c r="G26" s="1">
        <v>0</v>
      </c>
      <c r="H26" s="1">
        <v>2.5</v>
      </c>
      <c r="I26" s="2">
        <v>0.86</v>
      </c>
      <c r="K26" s="2">
        <v>0.62</v>
      </c>
      <c r="L26" s="2">
        <v>0.71</v>
      </c>
      <c r="N26" s="3" t="s">
        <v>1016</v>
      </c>
      <c r="O26" s="2">
        <v>0.66</v>
      </c>
      <c r="Q26" s="4">
        <v>3.0000000000000001E-3</v>
      </c>
      <c r="S26" s="2">
        <v>0.83</v>
      </c>
      <c r="U26" s="3" t="s">
        <v>198</v>
      </c>
      <c r="W26" s="2">
        <v>0.31</v>
      </c>
      <c r="Y26" s="2">
        <v>0.65</v>
      </c>
      <c r="AA26" s="2">
        <v>0.26</v>
      </c>
    </row>
    <row r="27" spans="1:28" x14ac:dyDescent="0.25">
      <c r="A27" s="1">
        <v>3</v>
      </c>
      <c r="B27" s="1" t="s">
        <v>639</v>
      </c>
      <c r="D27" s="1" t="s">
        <v>159</v>
      </c>
      <c r="E27" s="1">
        <v>2</v>
      </c>
      <c r="F27" s="1">
        <v>0</v>
      </c>
      <c r="G27" s="1">
        <v>0</v>
      </c>
      <c r="H27" s="1">
        <v>3.1</v>
      </c>
      <c r="I27" s="2">
        <v>0.85</v>
      </c>
      <c r="K27" s="2">
        <v>0.63</v>
      </c>
      <c r="L27" s="2">
        <v>0.61</v>
      </c>
      <c r="N27" s="3" t="s">
        <v>977</v>
      </c>
      <c r="O27" s="2">
        <v>0.41</v>
      </c>
      <c r="Q27" s="2">
        <v>0.03</v>
      </c>
      <c r="S27" s="2">
        <v>0.9</v>
      </c>
      <c r="U27" s="3" t="s">
        <v>939</v>
      </c>
      <c r="W27" s="2">
        <v>0.18</v>
      </c>
      <c r="X27" s="1">
        <v>5</v>
      </c>
      <c r="Y27" s="2">
        <v>0.53</v>
      </c>
      <c r="AA27" s="2">
        <v>0.21</v>
      </c>
    </row>
    <row r="28" spans="1:28" x14ac:dyDescent="0.25">
      <c r="A28" s="1">
        <v>3</v>
      </c>
      <c r="B28" s="1" t="s">
        <v>716</v>
      </c>
      <c r="D28" s="1" t="s">
        <v>50</v>
      </c>
      <c r="E28" s="1">
        <v>2</v>
      </c>
      <c r="F28" s="1">
        <v>0</v>
      </c>
      <c r="G28" s="1">
        <v>0</v>
      </c>
      <c r="H28" s="1">
        <v>2.2999999999999998</v>
      </c>
      <c r="I28" s="2">
        <v>0.73</v>
      </c>
      <c r="K28" s="2">
        <v>0.57999999999999996</v>
      </c>
      <c r="L28" s="2">
        <v>0.64</v>
      </c>
      <c r="N28" s="3" t="s">
        <v>1011</v>
      </c>
      <c r="O28" s="2">
        <v>0.61</v>
      </c>
      <c r="Q28" s="4">
        <v>2E-3</v>
      </c>
      <c r="S28" s="2">
        <v>0.88</v>
      </c>
      <c r="U28" s="3" t="s">
        <v>756</v>
      </c>
      <c r="V28" s="1">
        <v>3</v>
      </c>
      <c r="W28" s="2">
        <v>0.25</v>
      </c>
      <c r="Y28" s="2">
        <v>0.79</v>
      </c>
      <c r="AA28" s="2">
        <v>0.26</v>
      </c>
    </row>
    <row r="29" spans="1:28" x14ac:dyDescent="0.25">
      <c r="A29" s="1">
        <v>3</v>
      </c>
      <c r="B29" s="1" t="s">
        <v>641</v>
      </c>
      <c r="E29" s="1">
        <v>2</v>
      </c>
      <c r="F29" s="1">
        <v>0</v>
      </c>
      <c r="G29" s="1">
        <v>0</v>
      </c>
      <c r="H29" s="1">
        <v>2.4</v>
      </c>
      <c r="I29" s="2">
        <v>0.81</v>
      </c>
      <c r="K29" s="2">
        <v>0.61</v>
      </c>
      <c r="L29" s="2">
        <v>0.69</v>
      </c>
      <c r="N29" s="3" t="s">
        <v>984</v>
      </c>
      <c r="O29" s="2">
        <v>0.54</v>
      </c>
      <c r="Q29" s="2">
        <v>0.03</v>
      </c>
      <c r="S29" s="2">
        <v>0.71</v>
      </c>
      <c r="U29" s="3" t="s">
        <v>177</v>
      </c>
      <c r="W29" s="2">
        <v>0.22</v>
      </c>
      <c r="Y29" s="2">
        <v>0.84</v>
      </c>
      <c r="AA29" s="2">
        <v>0.25</v>
      </c>
    </row>
    <row r="30" spans="1:28" x14ac:dyDescent="0.25">
      <c r="A30" s="1">
        <v>3</v>
      </c>
      <c r="B30" s="1" t="s">
        <v>642</v>
      </c>
      <c r="D30" s="1" t="s">
        <v>159</v>
      </c>
      <c r="E30" s="1">
        <v>2</v>
      </c>
      <c r="F30" s="1">
        <v>0</v>
      </c>
      <c r="G30" s="1">
        <v>0</v>
      </c>
      <c r="H30" s="1">
        <v>2.6</v>
      </c>
      <c r="I30" s="2">
        <v>0.84</v>
      </c>
      <c r="K30" s="2">
        <v>0.72</v>
      </c>
      <c r="L30" s="2">
        <v>0.6</v>
      </c>
      <c r="N30" s="3" t="s">
        <v>979</v>
      </c>
      <c r="O30" s="2">
        <v>0.79</v>
      </c>
      <c r="Q30" s="2">
        <v>0</v>
      </c>
      <c r="S30" s="1" t="s">
        <v>176</v>
      </c>
      <c r="U30" s="3" t="s">
        <v>1111</v>
      </c>
      <c r="W30" s="2">
        <v>0.27</v>
      </c>
      <c r="X30" s="1">
        <v>5</v>
      </c>
      <c r="Y30" s="2">
        <v>0.64</v>
      </c>
      <c r="AA30" s="2">
        <v>0.12</v>
      </c>
      <c r="AB30" s="1">
        <v>7</v>
      </c>
    </row>
    <row r="31" spans="1:28" x14ac:dyDescent="0.25">
      <c r="A31" s="1">
        <v>3</v>
      </c>
      <c r="B31" s="1" t="s">
        <v>569</v>
      </c>
      <c r="D31" s="1" t="s">
        <v>21</v>
      </c>
      <c r="E31" s="1">
        <v>2</v>
      </c>
      <c r="F31" s="1">
        <v>0</v>
      </c>
      <c r="G31" s="1">
        <v>0</v>
      </c>
      <c r="H31" s="1">
        <v>2.6</v>
      </c>
      <c r="I31" s="2">
        <v>0.84</v>
      </c>
      <c r="K31" s="2">
        <v>0.67</v>
      </c>
      <c r="L31" s="2">
        <v>0.73</v>
      </c>
      <c r="N31" s="3" t="s">
        <v>1011</v>
      </c>
      <c r="O31" s="2">
        <v>0.67</v>
      </c>
      <c r="Q31" s="4">
        <v>4.0000000000000001E-3</v>
      </c>
      <c r="S31" s="2">
        <v>0.9</v>
      </c>
      <c r="U31" s="3" t="s">
        <v>803</v>
      </c>
      <c r="V31" s="1">
        <v>3</v>
      </c>
      <c r="W31" s="2">
        <v>0.31</v>
      </c>
      <c r="Y31" s="2">
        <v>0.76</v>
      </c>
      <c r="AA31" s="2">
        <v>0.33</v>
      </c>
    </row>
    <row r="32" spans="1:28" x14ac:dyDescent="0.25">
      <c r="A32" s="1">
        <v>3</v>
      </c>
      <c r="B32" s="1" t="s">
        <v>723</v>
      </c>
      <c r="E32" s="1">
        <v>1</v>
      </c>
      <c r="F32" s="1">
        <v>0</v>
      </c>
      <c r="G32" s="1">
        <v>0</v>
      </c>
      <c r="H32" s="1">
        <v>2.2000000000000002</v>
      </c>
      <c r="I32" s="2">
        <v>0.83</v>
      </c>
      <c r="K32" s="2">
        <v>0.48</v>
      </c>
      <c r="L32" s="2">
        <v>0.62</v>
      </c>
      <c r="N32" s="3" t="s">
        <v>1039</v>
      </c>
      <c r="O32" s="2">
        <v>0.33</v>
      </c>
      <c r="P32" s="1">
        <v>4</v>
      </c>
      <c r="Q32" s="2">
        <v>0.02</v>
      </c>
      <c r="R32" s="1">
        <v>4</v>
      </c>
      <c r="S32" s="2">
        <v>0.78</v>
      </c>
      <c r="U32" s="3" t="s">
        <v>815</v>
      </c>
      <c r="W32" s="2">
        <v>0.2</v>
      </c>
      <c r="Y32" s="2">
        <v>0.52</v>
      </c>
      <c r="AA32" s="2">
        <v>0.04</v>
      </c>
    </row>
    <row r="33" spans="1:28" x14ac:dyDescent="0.25">
      <c r="A33" s="1">
        <v>3</v>
      </c>
      <c r="B33" s="1" t="s">
        <v>645</v>
      </c>
      <c r="D33" s="1" t="s">
        <v>6</v>
      </c>
      <c r="E33" s="1">
        <v>2</v>
      </c>
      <c r="F33" s="1">
        <v>0</v>
      </c>
      <c r="G33" s="1">
        <v>0</v>
      </c>
      <c r="H33" s="1">
        <v>2.6</v>
      </c>
      <c r="I33" s="2">
        <v>0.85</v>
      </c>
      <c r="K33" s="2">
        <v>0.67</v>
      </c>
      <c r="L33" s="2">
        <v>0.68</v>
      </c>
      <c r="N33" s="3" t="s">
        <v>974</v>
      </c>
      <c r="O33" s="2">
        <v>0.57999999999999996</v>
      </c>
      <c r="Q33" s="2">
        <v>0.02</v>
      </c>
      <c r="S33" s="2">
        <v>0.83</v>
      </c>
      <c r="U33" s="3" t="s">
        <v>285</v>
      </c>
      <c r="W33" s="2">
        <v>0.23</v>
      </c>
      <c r="Y33" s="2">
        <v>0.81</v>
      </c>
      <c r="AA33" s="2">
        <v>0.37</v>
      </c>
    </row>
    <row r="34" spans="1:28" x14ac:dyDescent="0.25">
      <c r="A34" s="1">
        <v>3</v>
      </c>
      <c r="B34" s="1" t="s">
        <v>646</v>
      </c>
      <c r="D34" s="1" t="s">
        <v>94</v>
      </c>
      <c r="E34" s="1">
        <v>2</v>
      </c>
      <c r="F34" s="1">
        <v>0</v>
      </c>
      <c r="G34" s="1">
        <v>0</v>
      </c>
      <c r="H34" s="1">
        <v>2.6</v>
      </c>
      <c r="I34" s="2">
        <v>0.79</v>
      </c>
      <c r="K34" s="2">
        <v>0.63</v>
      </c>
      <c r="L34" s="2">
        <v>0.65</v>
      </c>
      <c r="N34" s="3" t="s">
        <v>992</v>
      </c>
      <c r="O34" s="2">
        <v>0.56999999999999995</v>
      </c>
      <c r="Q34" s="2">
        <v>0</v>
      </c>
      <c r="S34" s="2">
        <v>0.91</v>
      </c>
      <c r="U34" s="3" t="s">
        <v>928</v>
      </c>
      <c r="W34" s="2">
        <v>0.23</v>
      </c>
      <c r="Y34" s="2">
        <v>0.74</v>
      </c>
      <c r="AA34" s="2">
        <v>0.25</v>
      </c>
    </row>
    <row r="35" spans="1:28" x14ac:dyDescent="0.25">
      <c r="A35" s="1">
        <v>3</v>
      </c>
      <c r="B35" s="1" t="s">
        <v>647</v>
      </c>
      <c r="D35" s="1" t="s">
        <v>9</v>
      </c>
      <c r="E35" s="1">
        <v>2</v>
      </c>
      <c r="F35" s="1">
        <v>0</v>
      </c>
      <c r="G35" s="1">
        <v>0</v>
      </c>
      <c r="H35" s="1">
        <v>1.9</v>
      </c>
      <c r="I35" s="2">
        <v>0.82</v>
      </c>
      <c r="K35" s="2">
        <v>0.56000000000000005</v>
      </c>
      <c r="L35" s="2">
        <v>0.62</v>
      </c>
      <c r="N35" s="3" t="s">
        <v>1011</v>
      </c>
      <c r="O35" s="2">
        <v>0.92</v>
      </c>
      <c r="Q35" s="2">
        <v>0</v>
      </c>
      <c r="S35" s="2">
        <v>0.43</v>
      </c>
      <c r="U35" s="3" t="s">
        <v>813</v>
      </c>
      <c r="W35" s="2">
        <v>0.23</v>
      </c>
      <c r="X35" s="1">
        <v>5</v>
      </c>
      <c r="Y35" s="2">
        <v>0.66</v>
      </c>
      <c r="AA35" s="2">
        <v>0.24</v>
      </c>
    </row>
    <row r="36" spans="1:28" x14ac:dyDescent="0.25">
      <c r="A36" s="1">
        <v>3</v>
      </c>
      <c r="B36" s="1" t="s">
        <v>649</v>
      </c>
      <c r="D36" s="1" t="s">
        <v>102</v>
      </c>
      <c r="E36" s="1">
        <v>2</v>
      </c>
      <c r="F36" s="1">
        <v>0</v>
      </c>
      <c r="G36" s="1">
        <v>0</v>
      </c>
      <c r="H36" s="1">
        <v>2.2000000000000002</v>
      </c>
      <c r="I36" s="2">
        <v>0.77</v>
      </c>
      <c r="K36" s="2">
        <v>0.6</v>
      </c>
      <c r="L36" s="2">
        <v>0.5</v>
      </c>
      <c r="N36" s="3" t="s">
        <v>986</v>
      </c>
      <c r="O36" s="2">
        <v>0.84</v>
      </c>
      <c r="Q36" s="2">
        <v>0</v>
      </c>
      <c r="S36" s="2">
        <v>0.83</v>
      </c>
      <c r="U36" s="3" t="s">
        <v>814</v>
      </c>
      <c r="V36" s="1">
        <v>3</v>
      </c>
      <c r="W36" s="2">
        <v>0.33</v>
      </c>
      <c r="Y36" s="2">
        <v>0.69</v>
      </c>
      <c r="AA36" s="2">
        <v>0.32</v>
      </c>
    </row>
    <row r="37" spans="1:28" x14ac:dyDescent="0.25">
      <c r="A37" s="1">
        <v>3</v>
      </c>
      <c r="B37" s="1" t="s">
        <v>651</v>
      </c>
      <c r="D37" s="1" t="s">
        <v>26</v>
      </c>
      <c r="E37" s="1">
        <v>2</v>
      </c>
      <c r="F37" s="1">
        <v>0</v>
      </c>
      <c r="G37" s="1">
        <v>0</v>
      </c>
      <c r="H37" s="1">
        <v>2.5</v>
      </c>
      <c r="I37" s="2">
        <v>0.88</v>
      </c>
      <c r="K37" s="2">
        <v>0.6</v>
      </c>
      <c r="L37" s="2">
        <v>0.8</v>
      </c>
      <c r="N37" s="3" t="s">
        <v>1030</v>
      </c>
      <c r="O37" s="2">
        <v>0.38</v>
      </c>
      <c r="Q37" s="2">
        <v>0</v>
      </c>
      <c r="S37" s="2">
        <v>0.8</v>
      </c>
      <c r="U37" s="3" t="s">
        <v>295</v>
      </c>
      <c r="W37" s="2">
        <v>0.22</v>
      </c>
      <c r="Y37" s="2">
        <v>0.61</v>
      </c>
      <c r="AA37" s="2">
        <v>0.23</v>
      </c>
    </row>
    <row r="38" spans="1:28" x14ac:dyDescent="0.25">
      <c r="A38" s="1">
        <v>3</v>
      </c>
      <c r="B38" s="1" t="s">
        <v>652</v>
      </c>
      <c r="D38" s="1" t="s">
        <v>326</v>
      </c>
      <c r="E38" s="1">
        <v>2</v>
      </c>
      <c r="F38" s="1">
        <v>0</v>
      </c>
      <c r="G38" s="1">
        <v>0</v>
      </c>
      <c r="H38" s="1">
        <v>2.4</v>
      </c>
      <c r="I38" s="2">
        <v>0.84</v>
      </c>
      <c r="K38" s="2">
        <v>0.6</v>
      </c>
      <c r="L38" s="2">
        <v>0.75</v>
      </c>
      <c r="N38" s="3" t="s">
        <v>985</v>
      </c>
      <c r="O38" s="2">
        <v>0.52</v>
      </c>
      <c r="Q38" s="2">
        <v>0.04</v>
      </c>
      <c r="S38" s="2">
        <v>0.9</v>
      </c>
      <c r="U38" s="3" t="s">
        <v>234</v>
      </c>
      <c r="W38" s="2">
        <v>0.15</v>
      </c>
      <c r="Y38" s="2">
        <v>0.73</v>
      </c>
      <c r="AA38" s="2">
        <v>0.27</v>
      </c>
    </row>
    <row r="39" spans="1:28" x14ac:dyDescent="0.25">
      <c r="A39" s="1">
        <v>3</v>
      </c>
      <c r="B39" s="1" t="s">
        <v>653</v>
      </c>
      <c r="C39" s="1">
        <v>1</v>
      </c>
      <c r="D39" s="1" t="s">
        <v>331</v>
      </c>
      <c r="E39" s="1">
        <v>2</v>
      </c>
      <c r="F39" s="1">
        <v>0</v>
      </c>
      <c r="G39" s="1">
        <v>0</v>
      </c>
      <c r="H39" s="1">
        <v>3.1</v>
      </c>
      <c r="I39" s="1" t="s">
        <v>176</v>
      </c>
      <c r="K39" s="2">
        <v>0.76</v>
      </c>
      <c r="L39" s="2">
        <v>0.56999999999999995</v>
      </c>
      <c r="M39" s="1">
        <v>6</v>
      </c>
      <c r="N39" s="3" t="s">
        <v>1112</v>
      </c>
      <c r="O39" s="1" t="s">
        <v>176</v>
      </c>
      <c r="Q39" s="1" t="s">
        <v>176</v>
      </c>
      <c r="S39" s="1" t="s">
        <v>176</v>
      </c>
      <c r="U39" s="3" t="s">
        <v>176</v>
      </c>
      <c r="V39" s="1">
        <v>2</v>
      </c>
      <c r="W39" s="1" t="s">
        <v>176</v>
      </c>
      <c r="Y39" s="1" t="s">
        <v>176</v>
      </c>
      <c r="AA39" s="1" t="s">
        <v>176</v>
      </c>
    </row>
    <row r="40" spans="1:28" x14ac:dyDescent="0.25">
      <c r="A40" s="1">
        <v>3</v>
      </c>
      <c r="B40" s="1" t="s">
        <v>653</v>
      </c>
      <c r="C40" s="1">
        <v>1</v>
      </c>
      <c r="D40" s="1" t="s">
        <v>190</v>
      </c>
      <c r="E40" s="1">
        <v>2</v>
      </c>
      <c r="F40" s="1">
        <v>0</v>
      </c>
      <c r="G40" s="1">
        <v>0</v>
      </c>
      <c r="H40" s="1">
        <v>3.5</v>
      </c>
      <c r="I40" s="1" t="s">
        <v>176</v>
      </c>
      <c r="K40" s="2">
        <v>0.8</v>
      </c>
      <c r="L40" s="2">
        <v>0.66</v>
      </c>
      <c r="M40" s="1">
        <v>6</v>
      </c>
      <c r="N40" s="3" t="s">
        <v>1107</v>
      </c>
      <c r="O40" s="1" t="s">
        <v>176</v>
      </c>
      <c r="Q40" s="1" t="s">
        <v>176</v>
      </c>
      <c r="S40" s="1" t="s">
        <v>176</v>
      </c>
      <c r="U40" s="3" t="s">
        <v>176</v>
      </c>
      <c r="W40" s="1" t="s">
        <v>176</v>
      </c>
      <c r="Y40" s="1" t="s">
        <v>176</v>
      </c>
      <c r="AA40" s="1" t="s">
        <v>176</v>
      </c>
    </row>
    <row r="41" spans="1:28" x14ac:dyDescent="0.25">
      <c r="A41" s="1">
        <v>3</v>
      </c>
      <c r="B41" s="1" t="s">
        <v>655</v>
      </c>
      <c r="D41" s="1" t="s">
        <v>9</v>
      </c>
      <c r="E41" s="1">
        <v>2</v>
      </c>
      <c r="F41" s="1">
        <v>0</v>
      </c>
      <c r="G41" s="1">
        <v>0</v>
      </c>
      <c r="H41" s="1">
        <v>2.1</v>
      </c>
      <c r="I41" s="2">
        <v>0.86</v>
      </c>
      <c r="K41" s="2">
        <v>0.57999999999999996</v>
      </c>
      <c r="L41" s="2">
        <v>0.69</v>
      </c>
      <c r="N41" s="3" t="s">
        <v>1005</v>
      </c>
      <c r="O41" s="2">
        <v>0.44</v>
      </c>
      <c r="Q41" s="2">
        <v>0</v>
      </c>
      <c r="S41" s="2">
        <v>0.8</v>
      </c>
      <c r="U41" s="3" t="s">
        <v>1113</v>
      </c>
      <c r="W41" s="2">
        <v>0.21</v>
      </c>
      <c r="Y41" s="2">
        <v>0.73</v>
      </c>
      <c r="AA41" s="2">
        <v>0.23</v>
      </c>
    </row>
    <row r="42" spans="1:28" x14ac:dyDescent="0.25">
      <c r="A42" s="1">
        <v>3</v>
      </c>
      <c r="B42" s="1" t="s">
        <v>735</v>
      </c>
      <c r="D42" s="1" t="s">
        <v>179</v>
      </c>
      <c r="E42" s="1">
        <v>2</v>
      </c>
      <c r="F42" s="1">
        <v>0</v>
      </c>
      <c r="G42" s="1">
        <v>0</v>
      </c>
      <c r="H42" s="1">
        <v>1.8</v>
      </c>
      <c r="I42" s="2">
        <v>0.54</v>
      </c>
      <c r="J42" s="1">
        <v>8</v>
      </c>
      <c r="K42" s="2">
        <v>0.42</v>
      </c>
      <c r="L42" s="2">
        <v>0.77</v>
      </c>
      <c r="N42" s="3" t="s">
        <v>1114</v>
      </c>
      <c r="O42" s="2">
        <v>0.79</v>
      </c>
      <c r="P42" s="1">
        <v>4</v>
      </c>
      <c r="Q42" s="2">
        <v>0</v>
      </c>
      <c r="R42" s="1">
        <v>4</v>
      </c>
      <c r="S42" s="2">
        <v>0.88</v>
      </c>
      <c r="U42" s="3" t="s">
        <v>176</v>
      </c>
      <c r="W42" s="1" t="s">
        <v>176</v>
      </c>
      <c r="Y42" s="2">
        <v>0.38</v>
      </c>
      <c r="AA42" s="2">
        <v>0.17</v>
      </c>
    </row>
    <row r="43" spans="1:28" x14ac:dyDescent="0.25">
      <c r="A43" s="1">
        <v>3</v>
      </c>
      <c r="B43" s="1" t="s">
        <v>657</v>
      </c>
      <c r="E43" s="1">
        <v>2</v>
      </c>
      <c r="F43" s="1">
        <v>0</v>
      </c>
      <c r="G43" s="1">
        <v>0</v>
      </c>
      <c r="H43" s="1">
        <v>2.5</v>
      </c>
      <c r="I43" s="2">
        <v>0.81</v>
      </c>
      <c r="K43" s="2">
        <v>0.77</v>
      </c>
      <c r="L43" s="2">
        <v>0.66</v>
      </c>
      <c r="N43" s="3" t="s">
        <v>1023</v>
      </c>
      <c r="O43" s="2">
        <v>0.5</v>
      </c>
      <c r="Q43" s="2">
        <v>0.01</v>
      </c>
      <c r="S43" s="2">
        <v>0.77</v>
      </c>
      <c r="U43" s="3" t="s">
        <v>1115</v>
      </c>
      <c r="W43" s="2">
        <v>0.34</v>
      </c>
      <c r="Y43" s="2">
        <v>0.81</v>
      </c>
      <c r="AA43" s="2">
        <v>0.21</v>
      </c>
    </row>
    <row r="44" spans="1:28" x14ac:dyDescent="0.25">
      <c r="A44" s="1">
        <v>3</v>
      </c>
      <c r="B44" s="1" t="s">
        <v>660</v>
      </c>
      <c r="E44" s="1">
        <v>1</v>
      </c>
      <c r="F44" s="1">
        <v>0</v>
      </c>
      <c r="G44" s="1">
        <v>0</v>
      </c>
      <c r="H44" s="1">
        <v>2.5</v>
      </c>
      <c r="I44" s="2">
        <v>0.84</v>
      </c>
      <c r="K44" s="2">
        <v>0.61</v>
      </c>
      <c r="L44" s="2">
        <v>0.59</v>
      </c>
      <c r="N44" s="3" t="s">
        <v>977</v>
      </c>
      <c r="O44" s="2">
        <v>0.69</v>
      </c>
      <c r="Q44" s="2">
        <v>0.03</v>
      </c>
      <c r="S44" s="2">
        <v>0.87</v>
      </c>
      <c r="U44" s="3" t="s">
        <v>181</v>
      </c>
      <c r="V44" s="1">
        <v>3</v>
      </c>
      <c r="W44" s="2">
        <v>0.31</v>
      </c>
      <c r="Y44" s="2">
        <v>0.82</v>
      </c>
      <c r="AA44" s="2">
        <v>0.16</v>
      </c>
    </row>
    <row r="45" spans="1:28" x14ac:dyDescent="0.25">
      <c r="A45" s="1">
        <v>3</v>
      </c>
      <c r="B45" s="1" t="s">
        <v>661</v>
      </c>
      <c r="E45" s="1">
        <v>1</v>
      </c>
      <c r="F45" s="1">
        <v>0</v>
      </c>
      <c r="G45" s="1">
        <v>0</v>
      </c>
      <c r="H45" s="1">
        <v>2.8</v>
      </c>
      <c r="I45" s="2">
        <v>0.78</v>
      </c>
      <c r="K45" s="2">
        <v>0.56000000000000005</v>
      </c>
      <c r="L45" s="2">
        <v>0.54</v>
      </c>
      <c r="N45" s="3" t="s">
        <v>977</v>
      </c>
      <c r="O45" s="2">
        <v>0.52</v>
      </c>
      <c r="Q45" s="2">
        <v>0.01</v>
      </c>
      <c r="S45" s="2">
        <v>0.85</v>
      </c>
      <c r="U45" s="3" t="s">
        <v>802</v>
      </c>
      <c r="W45" s="2">
        <v>0.25</v>
      </c>
      <c r="Y45" s="2">
        <v>0.63</v>
      </c>
      <c r="AA45" s="2">
        <v>0.1</v>
      </c>
    </row>
    <row r="46" spans="1:28" x14ac:dyDescent="0.25">
      <c r="A46" s="1">
        <v>3</v>
      </c>
      <c r="B46" s="1" t="s">
        <v>593</v>
      </c>
      <c r="D46" s="1" t="s">
        <v>190</v>
      </c>
      <c r="E46" s="1">
        <v>2</v>
      </c>
      <c r="F46" s="1">
        <v>0</v>
      </c>
      <c r="G46" s="1">
        <v>0</v>
      </c>
      <c r="H46" s="1">
        <v>2.7</v>
      </c>
      <c r="I46" s="2">
        <v>0.86</v>
      </c>
      <c r="K46" s="2">
        <v>0.64</v>
      </c>
      <c r="L46" s="2">
        <v>0.68</v>
      </c>
      <c r="N46" s="3" t="s">
        <v>996</v>
      </c>
      <c r="O46" s="2">
        <v>0.69</v>
      </c>
      <c r="Q46" s="2">
        <v>0.01</v>
      </c>
      <c r="S46" s="2">
        <v>0.85</v>
      </c>
      <c r="U46" s="3" t="s">
        <v>211</v>
      </c>
      <c r="V46" s="1">
        <v>3</v>
      </c>
      <c r="W46" s="2">
        <v>0.36</v>
      </c>
      <c r="X46" s="1">
        <v>4</v>
      </c>
      <c r="Y46" s="2">
        <v>0.59</v>
      </c>
      <c r="AA46" s="2">
        <v>0.28999999999999998</v>
      </c>
      <c r="AB46" s="1">
        <v>4</v>
      </c>
    </row>
    <row r="47" spans="1:28" x14ac:dyDescent="0.25">
      <c r="A47" s="1">
        <v>3</v>
      </c>
      <c r="B47" s="1" t="s">
        <v>594</v>
      </c>
      <c r="D47" s="1" t="s">
        <v>26</v>
      </c>
      <c r="E47" s="1">
        <v>2</v>
      </c>
      <c r="F47" s="1">
        <v>0</v>
      </c>
      <c r="G47" s="1">
        <v>0</v>
      </c>
      <c r="H47" s="1">
        <v>2.5</v>
      </c>
      <c r="I47" s="2">
        <v>0.76</v>
      </c>
      <c r="K47" s="2">
        <v>0.69</v>
      </c>
      <c r="L47" s="2">
        <v>0.56999999999999995</v>
      </c>
      <c r="N47" s="3" t="s">
        <v>979</v>
      </c>
      <c r="O47" s="2">
        <v>0.82</v>
      </c>
      <c r="Q47" s="2">
        <v>0</v>
      </c>
      <c r="S47" s="2">
        <v>0.88</v>
      </c>
      <c r="U47" s="3" t="s">
        <v>801</v>
      </c>
      <c r="W47" s="2">
        <v>0.25</v>
      </c>
      <c r="Y47" s="2">
        <v>0.65</v>
      </c>
      <c r="AA47" s="2">
        <v>0.28999999999999998</v>
      </c>
    </row>
    <row r="48" spans="1:28" x14ac:dyDescent="0.25">
      <c r="A48" s="1">
        <v>3</v>
      </c>
      <c r="B48" s="1" t="s">
        <v>663</v>
      </c>
      <c r="D48" s="1" t="s">
        <v>159</v>
      </c>
      <c r="E48" s="1">
        <v>2</v>
      </c>
      <c r="F48" s="1">
        <v>0</v>
      </c>
      <c r="G48" s="1">
        <v>0</v>
      </c>
      <c r="H48" s="1">
        <v>2.4</v>
      </c>
      <c r="I48" s="2">
        <v>0.69</v>
      </c>
      <c r="K48" s="2">
        <v>0.72</v>
      </c>
      <c r="L48" s="2">
        <v>0.45</v>
      </c>
      <c r="N48" s="3" t="s">
        <v>1116</v>
      </c>
      <c r="O48" s="2">
        <v>0.9</v>
      </c>
      <c r="Q48" s="2">
        <v>0</v>
      </c>
      <c r="S48" s="2">
        <v>0.79</v>
      </c>
      <c r="U48" s="3" t="s">
        <v>293</v>
      </c>
      <c r="W48" s="2">
        <v>0.34</v>
      </c>
      <c r="Y48" s="2">
        <v>0.55000000000000004</v>
      </c>
      <c r="AA48" s="2">
        <v>0.33</v>
      </c>
    </row>
    <row r="49" spans="1:28" x14ac:dyDescent="0.25">
      <c r="A49" s="1">
        <v>3</v>
      </c>
      <c r="B49" s="1" t="s">
        <v>596</v>
      </c>
      <c r="D49" s="1" t="s">
        <v>329</v>
      </c>
      <c r="E49" s="1">
        <v>2</v>
      </c>
      <c r="F49" s="1">
        <v>0</v>
      </c>
      <c r="G49" s="1">
        <v>0</v>
      </c>
      <c r="H49" s="1">
        <v>2.4</v>
      </c>
      <c r="I49" s="2">
        <v>0.74</v>
      </c>
      <c r="K49" s="2">
        <v>0.62</v>
      </c>
      <c r="L49" s="2">
        <v>0.61</v>
      </c>
      <c r="N49" s="3" t="s">
        <v>981</v>
      </c>
      <c r="O49" s="2">
        <v>0.54</v>
      </c>
      <c r="Q49" s="2">
        <v>0</v>
      </c>
      <c r="S49" s="2">
        <v>0.88</v>
      </c>
      <c r="U49" s="3" t="s">
        <v>181</v>
      </c>
      <c r="W49" s="2">
        <v>0.18</v>
      </c>
      <c r="Y49" s="2">
        <v>0.79</v>
      </c>
      <c r="AA49" s="2">
        <v>0.39</v>
      </c>
    </row>
    <row r="50" spans="1:28" x14ac:dyDescent="0.25">
      <c r="A50" s="1">
        <v>3</v>
      </c>
      <c r="B50" s="1" t="s">
        <v>596</v>
      </c>
      <c r="D50" s="1" t="s">
        <v>9</v>
      </c>
      <c r="E50" s="1">
        <v>2</v>
      </c>
      <c r="F50" s="1">
        <v>0</v>
      </c>
      <c r="G50" s="1">
        <v>0</v>
      </c>
      <c r="H50" s="1">
        <v>2.5</v>
      </c>
      <c r="I50" s="2">
        <v>0.85</v>
      </c>
      <c r="K50" s="2">
        <v>0.59</v>
      </c>
      <c r="L50" s="2">
        <v>0.76</v>
      </c>
      <c r="N50" s="3" t="s">
        <v>1054</v>
      </c>
      <c r="O50" s="2">
        <v>0.68</v>
      </c>
      <c r="Q50" s="2">
        <v>0.01</v>
      </c>
      <c r="S50" s="2">
        <v>0.86</v>
      </c>
      <c r="U50" s="3" t="s">
        <v>1117</v>
      </c>
      <c r="W50" s="2">
        <v>0.2</v>
      </c>
      <c r="Y50" s="2">
        <v>0.77</v>
      </c>
      <c r="AA50" s="2">
        <v>0.31</v>
      </c>
    </row>
    <row r="51" spans="1:28" x14ac:dyDescent="0.25">
      <c r="A51" s="1">
        <v>3</v>
      </c>
      <c r="B51" s="1" t="s">
        <v>666</v>
      </c>
      <c r="D51" s="1" t="s">
        <v>18</v>
      </c>
      <c r="E51" s="1">
        <v>2</v>
      </c>
      <c r="F51" s="1">
        <v>0</v>
      </c>
      <c r="G51" s="1">
        <v>0</v>
      </c>
      <c r="H51" s="1">
        <v>2.8</v>
      </c>
      <c r="I51" s="2">
        <v>0.77</v>
      </c>
      <c r="K51" s="2">
        <v>0.63</v>
      </c>
      <c r="L51" s="2">
        <v>0.56000000000000005</v>
      </c>
      <c r="N51" s="3" t="s">
        <v>1031</v>
      </c>
      <c r="O51" s="2">
        <v>0.53</v>
      </c>
      <c r="Q51" s="2">
        <v>0.02</v>
      </c>
      <c r="S51" s="2">
        <v>0.82</v>
      </c>
      <c r="U51" s="3" t="s">
        <v>1118</v>
      </c>
      <c r="W51" s="2">
        <v>0.25</v>
      </c>
      <c r="Y51" s="2">
        <v>0.8</v>
      </c>
      <c r="AA51" s="2">
        <v>0.22</v>
      </c>
    </row>
    <row r="52" spans="1:28" x14ac:dyDescent="0.25">
      <c r="A52" s="1">
        <v>3</v>
      </c>
      <c r="B52" s="1" t="s">
        <v>667</v>
      </c>
      <c r="D52" s="1" t="s">
        <v>329</v>
      </c>
      <c r="E52" s="1">
        <v>2</v>
      </c>
      <c r="F52" s="1">
        <v>0</v>
      </c>
      <c r="G52" s="1">
        <v>0</v>
      </c>
      <c r="H52" s="1">
        <v>2.2999999999999998</v>
      </c>
      <c r="I52" s="2">
        <v>0.86</v>
      </c>
      <c r="K52" s="2">
        <v>0.65</v>
      </c>
      <c r="L52" s="2">
        <v>0.64</v>
      </c>
      <c r="N52" s="3" t="s">
        <v>981</v>
      </c>
      <c r="O52" s="2">
        <v>0.74</v>
      </c>
      <c r="Q52" s="2">
        <v>0.01</v>
      </c>
      <c r="S52" s="2">
        <v>0.74</v>
      </c>
      <c r="U52" s="3" t="s">
        <v>163</v>
      </c>
      <c r="W52" s="2">
        <v>0.3</v>
      </c>
      <c r="Y52" s="2">
        <v>0.64</v>
      </c>
      <c r="AA52" s="2">
        <v>0.19</v>
      </c>
    </row>
    <row r="53" spans="1:28" x14ac:dyDescent="0.25">
      <c r="A53" s="1">
        <v>3</v>
      </c>
      <c r="B53" s="1" t="s">
        <v>600</v>
      </c>
      <c r="D53" s="1" t="s">
        <v>50</v>
      </c>
      <c r="E53" s="1">
        <v>2</v>
      </c>
      <c r="F53" s="1">
        <v>0</v>
      </c>
      <c r="G53" s="1">
        <v>0</v>
      </c>
      <c r="H53" s="1">
        <v>2.7</v>
      </c>
      <c r="I53" s="2">
        <v>0.8</v>
      </c>
      <c r="K53" s="2">
        <v>0.69</v>
      </c>
      <c r="L53" s="2">
        <v>0.65</v>
      </c>
      <c r="N53" s="3" t="s">
        <v>1018</v>
      </c>
      <c r="O53" s="2">
        <v>0.62</v>
      </c>
      <c r="Q53" s="2">
        <v>0.01</v>
      </c>
      <c r="S53" s="2">
        <v>0.89</v>
      </c>
      <c r="U53" s="3" t="s">
        <v>285</v>
      </c>
      <c r="W53" s="2">
        <v>0.27</v>
      </c>
      <c r="Y53" s="2">
        <v>0.85</v>
      </c>
      <c r="AA53" s="2">
        <v>0.25</v>
      </c>
    </row>
    <row r="54" spans="1:28" x14ac:dyDescent="0.25">
      <c r="A54" s="1">
        <v>4</v>
      </c>
      <c r="B54" s="1" t="s">
        <v>668</v>
      </c>
      <c r="D54" s="1" t="s">
        <v>162</v>
      </c>
      <c r="E54" s="1">
        <v>2</v>
      </c>
      <c r="F54" s="1">
        <v>0</v>
      </c>
      <c r="G54" s="1">
        <v>0</v>
      </c>
      <c r="H54" s="1">
        <v>2.2999999999999998</v>
      </c>
      <c r="I54" s="2">
        <v>0.64</v>
      </c>
      <c r="K54" s="2">
        <v>0.54</v>
      </c>
      <c r="L54" s="2">
        <v>0.49</v>
      </c>
      <c r="N54" s="3" t="s">
        <v>995</v>
      </c>
      <c r="O54" s="2">
        <v>0.83</v>
      </c>
      <c r="Q54" s="4">
        <v>3.0000000000000001E-3</v>
      </c>
      <c r="S54" s="2">
        <v>0.78</v>
      </c>
      <c r="U54" s="3" t="s">
        <v>756</v>
      </c>
      <c r="V54" s="1">
        <v>3</v>
      </c>
      <c r="W54" s="2">
        <v>0.11</v>
      </c>
      <c r="Y54" s="2">
        <v>0.78</v>
      </c>
      <c r="AA54" s="2">
        <v>0.18</v>
      </c>
    </row>
    <row r="55" spans="1:28" x14ac:dyDescent="0.25">
      <c r="A55" s="1">
        <v>4</v>
      </c>
      <c r="B55" s="1" t="s">
        <v>603</v>
      </c>
      <c r="D55" s="1" t="s">
        <v>354</v>
      </c>
      <c r="E55" s="1">
        <v>2</v>
      </c>
      <c r="F55" s="1">
        <v>0</v>
      </c>
      <c r="G55" s="1">
        <v>0</v>
      </c>
      <c r="H55" s="1">
        <v>2.1</v>
      </c>
      <c r="I55" s="2">
        <v>0.77</v>
      </c>
      <c r="K55" s="2">
        <v>0.68</v>
      </c>
      <c r="L55" s="2">
        <v>0.55000000000000004</v>
      </c>
      <c r="N55" s="3" t="s">
        <v>989</v>
      </c>
      <c r="O55" s="2">
        <v>0.78</v>
      </c>
      <c r="Q55" s="2">
        <v>0.02</v>
      </c>
      <c r="S55" s="2">
        <v>0.78</v>
      </c>
      <c r="U55" s="3" t="s">
        <v>163</v>
      </c>
      <c r="V55" s="1">
        <v>3</v>
      </c>
      <c r="W55" s="2">
        <v>0.34</v>
      </c>
      <c r="Y55" s="2">
        <v>0.84</v>
      </c>
      <c r="AA55" s="2">
        <v>0.17</v>
      </c>
    </row>
    <row r="56" spans="1:28" x14ac:dyDescent="0.25">
      <c r="A56" s="1">
        <v>4</v>
      </c>
      <c r="B56" s="1" t="s">
        <v>670</v>
      </c>
      <c r="C56" s="1">
        <v>1</v>
      </c>
      <c r="E56" s="1">
        <v>2</v>
      </c>
      <c r="F56" s="1">
        <v>0</v>
      </c>
      <c r="G56" s="1">
        <v>0</v>
      </c>
      <c r="H56" s="1">
        <v>1.5</v>
      </c>
      <c r="I56" s="1" t="s">
        <v>176</v>
      </c>
      <c r="K56" s="2">
        <v>0.55000000000000004</v>
      </c>
      <c r="L56" s="2">
        <v>0.25</v>
      </c>
      <c r="M56" s="1">
        <v>6</v>
      </c>
      <c r="N56" s="3" t="s">
        <v>1119</v>
      </c>
      <c r="O56" s="1" t="s">
        <v>176</v>
      </c>
      <c r="Q56" s="1" t="s">
        <v>176</v>
      </c>
      <c r="S56" s="1" t="s">
        <v>176</v>
      </c>
      <c r="U56" s="3" t="s">
        <v>176</v>
      </c>
      <c r="V56" s="1">
        <v>2</v>
      </c>
      <c r="W56" s="1" t="s">
        <v>176</v>
      </c>
      <c r="Y56" s="1" t="s">
        <v>176</v>
      </c>
      <c r="AA56" s="1" t="s">
        <v>176</v>
      </c>
    </row>
    <row r="57" spans="1:28" x14ac:dyDescent="0.25">
      <c r="A57" s="1">
        <v>4</v>
      </c>
      <c r="B57" s="1" t="s">
        <v>673</v>
      </c>
      <c r="D57" s="1" t="s">
        <v>102</v>
      </c>
      <c r="E57" s="1">
        <v>2</v>
      </c>
      <c r="F57" s="1">
        <v>0</v>
      </c>
      <c r="G57" s="1">
        <v>0</v>
      </c>
      <c r="H57" s="1">
        <v>1.9</v>
      </c>
      <c r="I57" s="2">
        <v>0.7</v>
      </c>
      <c r="K57" s="2">
        <v>0.4</v>
      </c>
      <c r="L57" s="2">
        <v>0.37</v>
      </c>
      <c r="N57" s="3" t="s">
        <v>980</v>
      </c>
      <c r="O57" s="2">
        <v>0.73</v>
      </c>
      <c r="Q57" s="2">
        <v>0</v>
      </c>
      <c r="S57" s="2">
        <v>0.9</v>
      </c>
      <c r="U57" s="3" t="s">
        <v>1120</v>
      </c>
      <c r="W57" s="2">
        <v>0.05</v>
      </c>
      <c r="Y57" s="2">
        <v>0.56999999999999995</v>
      </c>
      <c r="AA57" s="2">
        <v>0.24</v>
      </c>
    </row>
    <row r="58" spans="1:28" x14ac:dyDescent="0.25">
      <c r="A58" s="1">
        <v>4</v>
      </c>
      <c r="B58" s="1" t="s">
        <v>607</v>
      </c>
      <c r="D58" s="1" t="s">
        <v>279</v>
      </c>
      <c r="E58" s="1">
        <v>2</v>
      </c>
      <c r="F58" s="1">
        <v>0</v>
      </c>
      <c r="G58" s="1">
        <v>0</v>
      </c>
      <c r="H58" s="1">
        <v>2.1</v>
      </c>
      <c r="I58" s="2">
        <v>0.79</v>
      </c>
      <c r="K58" s="2">
        <v>0.56000000000000005</v>
      </c>
      <c r="L58" s="2">
        <v>0.69</v>
      </c>
      <c r="N58" s="3" t="s">
        <v>978</v>
      </c>
      <c r="O58" s="2">
        <v>0.74</v>
      </c>
      <c r="Q58" s="2">
        <v>0.04</v>
      </c>
      <c r="S58" s="2">
        <v>0.89</v>
      </c>
      <c r="U58" s="3" t="s">
        <v>964</v>
      </c>
      <c r="W58" s="2">
        <v>0.11</v>
      </c>
      <c r="Y58" s="2">
        <v>0.89</v>
      </c>
      <c r="AA58" s="2">
        <v>0.28000000000000003</v>
      </c>
    </row>
    <row r="59" spans="1:28" x14ac:dyDescent="0.25">
      <c r="A59" s="1">
        <v>4</v>
      </c>
      <c r="B59" s="1" t="s">
        <v>675</v>
      </c>
      <c r="C59" s="1">
        <v>1</v>
      </c>
      <c r="D59" s="1" t="s">
        <v>15</v>
      </c>
      <c r="E59" s="1">
        <v>2</v>
      </c>
      <c r="F59" s="1">
        <v>0</v>
      </c>
      <c r="G59" s="1">
        <v>0</v>
      </c>
      <c r="H59" s="1">
        <v>1.8</v>
      </c>
      <c r="I59" s="1" t="s">
        <v>176</v>
      </c>
      <c r="K59" s="2">
        <v>0.46</v>
      </c>
      <c r="L59" s="2">
        <v>0.27</v>
      </c>
      <c r="M59" s="1">
        <v>6</v>
      </c>
      <c r="N59" s="3" t="s">
        <v>1112</v>
      </c>
      <c r="O59" s="1" t="s">
        <v>176</v>
      </c>
      <c r="Q59" s="1" t="s">
        <v>176</v>
      </c>
      <c r="S59" s="1" t="s">
        <v>176</v>
      </c>
      <c r="U59" s="3" t="s">
        <v>176</v>
      </c>
      <c r="W59" s="1" t="s">
        <v>176</v>
      </c>
      <c r="Y59" s="2">
        <v>0.6</v>
      </c>
      <c r="AA59" s="2">
        <v>0.22</v>
      </c>
      <c r="AB59" s="1">
        <v>4</v>
      </c>
    </row>
    <row r="60" spans="1:28" x14ac:dyDescent="0.25">
      <c r="A60" s="1">
        <v>4</v>
      </c>
      <c r="B60" s="1" t="s">
        <v>677</v>
      </c>
      <c r="D60" s="1" t="s">
        <v>169</v>
      </c>
      <c r="E60" s="1">
        <v>2</v>
      </c>
      <c r="F60" s="1">
        <v>0</v>
      </c>
      <c r="G60" s="1">
        <v>0</v>
      </c>
      <c r="H60" s="1">
        <v>1.8</v>
      </c>
      <c r="I60" s="2">
        <v>0.61</v>
      </c>
      <c r="K60" s="2">
        <v>0.52</v>
      </c>
      <c r="L60" s="2">
        <v>0.38</v>
      </c>
      <c r="M60" s="1">
        <v>6</v>
      </c>
      <c r="N60" s="3" t="s">
        <v>1107</v>
      </c>
      <c r="O60" s="2">
        <v>0.65</v>
      </c>
      <c r="Q60" s="2">
        <v>0.01</v>
      </c>
      <c r="S60" s="2">
        <v>0.75</v>
      </c>
      <c r="T60" s="1">
        <v>4</v>
      </c>
      <c r="U60" s="3" t="s">
        <v>756</v>
      </c>
      <c r="W60" s="2">
        <v>0.17</v>
      </c>
      <c r="Y60" s="2">
        <v>0.62</v>
      </c>
      <c r="AA60" s="2">
        <v>0.28000000000000003</v>
      </c>
    </row>
    <row r="61" spans="1:28" x14ac:dyDescent="0.25">
      <c r="A61" s="1">
        <v>4</v>
      </c>
      <c r="B61" s="1" t="s">
        <v>679</v>
      </c>
      <c r="D61" s="1" t="s">
        <v>94</v>
      </c>
      <c r="E61" s="1">
        <v>2</v>
      </c>
      <c r="F61" s="1">
        <v>0</v>
      </c>
      <c r="G61" s="1">
        <v>0</v>
      </c>
      <c r="H61" s="1">
        <v>2.2000000000000002</v>
      </c>
      <c r="I61" s="2">
        <v>0.77</v>
      </c>
      <c r="K61" s="2">
        <v>0.57999999999999996</v>
      </c>
      <c r="L61" s="2">
        <v>0.68</v>
      </c>
      <c r="N61" s="3" t="s">
        <v>982</v>
      </c>
      <c r="O61" s="2">
        <v>0.56000000000000005</v>
      </c>
      <c r="Q61" s="2">
        <v>0.02</v>
      </c>
      <c r="S61" s="2">
        <v>0.91</v>
      </c>
      <c r="U61" s="3" t="s">
        <v>1121</v>
      </c>
      <c r="W61" s="2">
        <v>0.17</v>
      </c>
      <c r="Y61" s="2">
        <v>0.86</v>
      </c>
      <c r="AA61" s="2">
        <v>0.21</v>
      </c>
    </row>
    <row r="62" spans="1:28" x14ac:dyDescent="0.25">
      <c r="A62" s="1">
        <v>4</v>
      </c>
      <c r="B62" s="1" t="s">
        <v>944</v>
      </c>
      <c r="C62" s="1">
        <v>1</v>
      </c>
      <c r="E62" s="1">
        <v>1</v>
      </c>
      <c r="F62" s="1">
        <v>0</v>
      </c>
      <c r="G62" s="1">
        <v>0</v>
      </c>
      <c r="H62" s="1">
        <v>2.2999999999999998</v>
      </c>
      <c r="I62" s="2">
        <v>0.73</v>
      </c>
      <c r="J62" s="1">
        <v>8</v>
      </c>
      <c r="K62" s="1" t="s">
        <v>176</v>
      </c>
      <c r="L62" s="2">
        <v>0.36</v>
      </c>
      <c r="M62" s="1">
        <v>8</v>
      </c>
      <c r="N62" s="3" t="s">
        <v>176</v>
      </c>
      <c r="O62" s="2">
        <v>0.33</v>
      </c>
      <c r="P62" s="1">
        <v>4</v>
      </c>
      <c r="Q62" s="2">
        <v>0.06</v>
      </c>
      <c r="R62" s="1">
        <v>4</v>
      </c>
      <c r="S62" s="2">
        <v>0.71</v>
      </c>
      <c r="T62" s="1">
        <v>4</v>
      </c>
      <c r="U62" s="3" t="s">
        <v>359</v>
      </c>
      <c r="V62" s="1">
        <v>4</v>
      </c>
      <c r="W62" s="2">
        <v>0.1</v>
      </c>
      <c r="X62" s="1">
        <v>4</v>
      </c>
      <c r="Y62" s="2">
        <v>0.62</v>
      </c>
      <c r="Z62" s="1">
        <v>4</v>
      </c>
      <c r="AA62" s="2">
        <v>0.03</v>
      </c>
      <c r="AB62" s="1">
        <v>4</v>
      </c>
    </row>
    <row r="63" spans="1:28" x14ac:dyDescent="0.25">
      <c r="A63" s="1">
        <v>4</v>
      </c>
      <c r="B63" s="1" t="s">
        <v>682</v>
      </c>
      <c r="D63" s="1" t="s">
        <v>94</v>
      </c>
      <c r="E63" s="1">
        <v>2</v>
      </c>
      <c r="F63" s="1">
        <v>0</v>
      </c>
      <c r="G63" s="1">
        <v>0</v>
      </c>
      <c r="H63" s="1">
        <v>1.6</v>
      </c>
      <c r="I63" s="2">
        <v>0.84</v>
      </c>
      <c r="K63" s="2">
        <v>0.68</v>
      </c>
      <c r="L63" s="2">
        <v>0.66</v>
      </c>
      <c r="M63" s="1">
        <v>8</v>
      </c>
      <c r="N63" s="3" t="s">
        <v>977</v>
      </c>
      <c r="O63" s="2">
        <v>0.59</v>
      </c>
      <c r="Q63" s="2">
        <v>0.02</v>
      </c>
      <c r="S63" s="2">
        <v>0.81</v>
      </c>
      <c r="U63" s="3" t="s">
        <v>946</v>
      </c>
      <c r="W63" s="2">
        <v>0.15</v>
      </c>
      <c r="X63" s="1">
        <v>5</v>
      </c>
      <c r="Y63" s="2">
        <v>0.76</v>
      </c>
      <c r="AA63" s="2">
        <v>0.32</v>
      </c>
    </row>
    <row r="64" spans="1:28" x14ac:dyDescent="0.25">
      <c r="A64" s="1">
        <v>4</v>
      </c>
      <c r="B64" s="1" t="s">
        <v>686</v>
      </c>
      <c r="D64" s="1" t="s">
        <v>94</v>
      </c>
      <c r="E64" s="1">
        <v>1</v>
      </c>
      <c r="F64" s="1">
        <v>0</v>
      </c>
      <c r="G64" s="1">
        <v>0</v>
      </c>
      <c r="H64" s="1">
        <v>2.1</v>
      </c>
      <c r="I64" s="2">
        <v>0.74</v>
      </c>
      <c r="K64" s="2">
        <v>0.42</v>
      </c>
      <c r="L64" s="2">
        <v>0.45</v>
      </c>
      <c r="N64" s="3" t="s">
        <v>1006</v>
      </c>
      <c r="O64" s="2">
        <v>0.42</v>
      </c>
      <c r="Q64" s="2">
        <v>0.03</v>
      </c>
      <c r="S64" s="2">
        <v>0.97</v>
      </c>
      <c r="U64" s="3" t="s">
        <v>934</v>
      </c>
      <c r="W64" s="2">
        <v>0.15</v>
      </c>
      <c r="Y64" s="2">
        <v>0.52</v>
      </c>
      <c r="AA64" s="2">
        <v>0.12</v>
      </c>
    </row>
    <row r="65" spans="1:27" x14ac:dyDescent="0.25">
      <c r="A65" s="1">
        <v>4</v>
      </c>
      <c r="B65" s="1" t="s">
        <v>688</v>
      </c>
      <c r="D65" s="1" t="s">
        <v>21</v>
      </c>
      <c r="E65" s="1">
        <v>1</v>
      </c>
      <c r="F65" s="1">
        <v>0</v>
      </c>
      <c r="G65" s="1">
        <v>0</v>
      </c>
      <c r="H65" s="1">
        <v>2</v>
      </c>
      <c r="I65" s="2">
        <v>0.7</v>
      </c>
      <c r="K65" s="2">
        <v>0.43</v>
      </c>
      <c r="L65" s="2">
        <v>0.43</v>
      </c>
      <c r="N65" s="3" t="s">
        <v>58</v>
      </c>
      <c r="O65" s="2">
        <v>0.32</v>
      </c>
      <c r="Q65" s="2">
        <v>7.0000000000000007E-2</v>
      </c>
      <c r="S65" s="2">
        <v>0.79</v>
      </c>
      <c r="U65" s="3" t="s">
        <v>1122</v>
      </c>
      <c r="V65" s="1">
        <v>3</v>
      </c>
      <c r="W65" s="2">
        <v>0.11</v>
      </c>
      <c r="Y65" s="2">
        <v>0.74</v>
      </c>
      <c r="AA65" s="2">
        <v>0.09</v>
      </c>
    </row>
    <row r="66" spans="1:27" x14ac:dyDescent="0.25">
      <c r="A66" s="1">
        <v>4</v>
      </c>
      <c r="B66" s="1" t="s">
        <v>694</v>
      </c>
      <c r="D66" s="1" t="s">
        <v>37</v>
      </c>
      <c r="E66" s="1">
        <v>1</v>
      </c>
      <c r="F66" s="1">
        <v>0</v>
      </c>
      <c r="G66" s="1">
        <v>0</v>
      </c>
      <c r="H66" s="1">
        <v>2.9</v>
      </c>
      <c r="I66" s="2">
        <v>0.72</v>
      </c>
      <c r="K66" s="2">
        <v>0.53</v>
      </c>
      <c r="L66" s="2">
        <v>0.56000000000000005</v>
      </c>
      <c r="N66" s="3" t="s">
        <v>1006</v>
      </c>
      <c r="O66" s="2">
        <v>0.43</v>
      </c>
      <c r="Q66" s="2">
        <v>0.11</v>
      </c>
      <c r="S66" s="2">
        <v>0.88</v>
      </c>
      <c r="U66" s="3" t="s">
        <v>206</v>
      </c>
      <c r="W66" s="2">
        <v>0.08</v>
      </c>
      <c r="X66" s="1">
        <v>5</v>
      </c>
      <c r="Y66" s="2">
        <v>0.97</v>
      </c>
      <c r="AA66" s="2">
        <v>0.09</v>
      </c>
    </row>
    <row r="67" spans="1:27" x14ac:dyDescent="0.25">
      <c r="A67" s="1">
        <v>4</v>
      </c>
      <c r="B67" s="1" t="s">
        <v>695</v>
      </c>
      <c r="D67" s="1" t="s">
        <v>375</v>
      </c>
      <c r="E67" s="1">
        <v>1</v>
      </c>
      <c r="F67" s="1">
        <v>0</v>
      </c>
      <c r="G67" s="1">
        <v>0</v>
      </c>
      <c r="H67" s="1">
        <v>2.2000000000000002</v>
      </c>
      <c r="I67" s="2">
        <v>0.56999999999999995</v>
      </c>
      <c r="K67" s="2">
        <v>0.36</v>
      </c>
      <c r="L67" s="2">
        <v>0.28000000000000003</v>
      </c>
      <c r="N67" s="3" t="s">
        <v>1042</v>
      </c>
      <c r="O67" s="2">
        <v>0.48</v>
      </c>
      <c r="Q67" s="2">
        <v>0.02</v>
      </c>
      <c r="S67" s="2">
        <v>0.89</v>
      </c>
      <c r="U67" s="3" t="s">
        <v>273</v>
      </c>
      <c r="W67" s="2">
        <v>0.04</v>
      </c>
      <c r="Y67" s="2">
        <v>0.74</v>
      </c>
      <c r="AA67" s="2">
        <v>0.1</v>
      </c>
    </row>
    <row r="68" spans="1:27" x14ac:dyDescent="0.25">
      <c r="A68" s="1">
        <v>4</v>
      </c>
      <c r="B68" s="1" t="s">
        <v>696</v>
      </c>
      <c r="D68" s="1" t="s">
        <v>326</v>
      </c>
      <c r="E68" s="1">
        <v>2</v>
      </c>
      <c r="F68" s="1">
        <v>0</v>
      </c>
      <c r="G68" s="1">
        <v>0</v>
      </c>
      <c r="H68" s="1">
        <v>2</v>
      </c>
      <c r="I68" s="2">
        <v>0.63</v>
      </c>
      <c r="K68" s="2">
        <v>0.52</v>
      </c>
      <c r="L68" s="2">
        <v>0.5</v>
      </c>
      <c r="N68" s="3" t="s">
        <v>977</v>
      </c>
      <c r="O68" s="2">
        <v>0.65</v>
      </c>
      <c r="Q68" s="2">
        <v>0.02</v>
      </c>
      <c r="S68" s="2">
        <v>0.75</v>
      </c>
      <c r="U68" s="3" t="s">
        <v>378</v>
      </c>
      <c r="W68" s="2">
        <v>0.01</v>
      </c>
      <c r="Y68" s="2">
        <v>0.74</v>
      </c>
      <c r="AA68" s="2">
        <v>0.1</v>
      </c>
    </row>
    <row r="69" spans="1:27" x14ac:dyDescent="0.25">
      <c r="A69" s="1">
        <v>4</v>
      </c>
      <c r="B69" s="1" t="s">
        <v>698</v>
      </c>
      <c r="D69" s="1" t="s">
        <v>102</v>
      </c>
      <c r="E69" s="1">
        <v>2</v>
      </c>
      <c r="F69" s="1">
        <v>0</v>
      </c>
      <c r="G69" s="1">
        <v>0</v>
      </c>
      <c r="H69" s="1">
        <v>2.2000000000000002</v>
      </c>
      <c r="I69" s="2">
        <v>0.67</v>
      </c>
      <c r="K69" s="2">
        <v>0.49</v>
      </c>
      <c r="L69" s="2">
        <v>0.46</v>
      </c>
      <c r="N69" s="3" t="s">
        <v>980</v>
      </c>
      <c r="O69" s="2">
        <v>0.81</v>
      </c>
      <c r="Q69" s="4">
        <v>3.0000000000000001E-3</v>
      </c>
      <c r="S69" s="2">
        <v>0.74</v>
      </c>
      <c r="U69" s="3" t="s">
        <v>1123</v>
      </c>
      <c r="W69" s="2">
        <v>0.09</v>
      </c>
      <c r="Y69" s="2">
        <v>0.69</v>
      </c>
      <c r="AA69" s="2">
        <v>0.2</v>
      </c>
    </row>
    <row r="70" spans="1:27" x14ac:dyDescent="0.25">
      <c r="A70" s="1">
        <v>4</v>
      </c>
      <c r="B70" s="1" t="s">
        <v>620</v>
      </c>
      <c r="D70" s="1" t="s">
        <v>102</v>
      </c>
      <c r="E70" s="1">
        <v>2</v>
      </c>
      <c r="F70" s="1">
        <v>0</v>
      </c>
      <c r="G70" s="1">
        <v>0</v>
      </c>
      <c r="H70" s="1">
        <v>2.7</v>
      </c>
      <c r="I70" s="2">
        <v>0.74</v>
      </c>
      <c r="K70" s="2">
        <v>0.65</v>
      </c>
      <c r="L70" s="2">
        <v>0.55000000000000004</v>
      </c>
      <c r="N70" s="3" t="s">
        <v>986</v>
      </c>
      <c r="O70" s="2">
        <v>0.55000000000000004</v>
      </c>
      <c r="Q70" s="2">
        <v>0</v>
      </c>
      <c r="S70" s="2">
        <v>0.83</v>
      </c>
      <c r="U70" s="3" t="s">
        <v>924</v>
      </c>
      <c r="W70" s="2">
        <v>0.14000000000000001</v>
      </c>
      <c r="Y70" s="2">
        <v>0.63</v>
      </c>
      <c r="AA70" s="2">
        <v>0.18</v>
      </c>
    </row>
    <row r="71" spans="1:27" x14ac:dyDescent="0.25">
      <c r="A71" s="1">
        <v>4</v>
      </c>
      <c r="B71" s="1" t="s">
        <v>700</v>
      </c>
      <c r="D71" s="1" t="s">
        <v>382</v>
      </c>
      <c r="E71" s="1">
        <v>2</v>
      </c>
      <c r="F71" s="1">
        <v>0</v>
      </c>
      <c r="G71" s="1">
        <v>0</v>
      </c>
      <c r="H71" s="1">
        <v>2.1</v>
      </c>
      <c r="I71" s="2">
        <v>0.75</v>
      </c>
      <c r="K71" s="2">
        <v>0.6</v>
      </c>
      <c r="L71" s="2">
        <v>0.62</v>
      </c>
      <c r="N71" s="3" t="s">
        <v>992</v>
      </c>
      <c r="O71" s="2">
        <v>0.66</v>
      </c>
      <c r="Q71" s="2">
        <v>0.01</v>
      </c>
      <c r="S71" s="2">
        <v>0.85</v>
      </c>
      <c r="U71" s="3" t="s">
        <v>330</v>
      </c>
      <c r="V71" s="1">
        <v>3</v>
      </c>
      <c r="W71" s="2">
        <v>0.14000000000000001</v>
      </c>
      <c r="Y71" s="2">
        <v>0.79</v>
      </c>
      <c r="AA71" s="2">
        <v>0.28999999999999998</v>
      </c>
    </row>
    <row r="72" spans="1:27" x14ac:dyDescent="0.25">
      <c r="A72" s="1">
        <v>4</v>
      </c>
      <c r="B72" s="1" t="s">
        <v>628</v>
      </c>
      <c r="D72" s="1" t="s">
        <v>179</v>
      </c>
      <c r="E72" s="1">
        <v>2</v>
      </c>
      <c r="F72" s="1">
        <v>0</v>
      </c>
      <c r="G72" s="1">
        <v>0</v>
      </c>
      <c r="H72" s="1">
        <v>2</v>
      </c>
      <c r="I72" s="2">
        <v>0.71</v>
      </c>
      <c r="K72" s="2">
        <v>0.65</v>
      </c>
      <c r="L72" s="2">
        <v>0.45</v>
      </c>
      <c r="N72" s="3" t="s">
        <v>1124</v>
      </c>
      <c r="O72" s="2">
        <v>0.68</v>
      </c>
      <c r="Q72" s="2">
        <v>0</v>
      </c>
      <c r="S72" s="2">
        <v>0.85</v>
      </c>
      <c r="U72" s="3" t="s">
        <v>387</v>
      </c>
      <c r="W72" s="2">
        <v>0.26</v>
      </c>
      <c r="Y72" s="2">
        <v>0.64</v>
      </c>
      <c r="AA72" s="2">
        <v>0.3</v>
      </c>
    </row>
    <row r="73" spans="1:27" x14ac:dyDescent="0.25">
      <c r="A73" s="1">
        <v>4</v>
      </c>
      <c r="B73" s="1" t="s">
        <v>701</v>
      </c>
      <c r="C73" s="1">
        <v>1</v>
      </c>
      <c r="D73" s="1" t="s">
        <v>179</v>
      </c>
      <c r="E73" s="1">
        <v>2</v>
      </c>
      <c r="F73" s="1">
        <v>0</v>
      </c>
      <c r="G73" s="1">
        <v>0</v>
      </c>
      <c r="H73" s="1">
        <v>1.8</v>
      </c>
      <c r="I73" s="2">
        <v>0.68</v>
      </c>
      <c r="J73" s="1">
        <v>8</v>
      </c>
      <c r="K73" s="2">
        <v>0.6</v>
      </c>
      <c r="L73" s="2">
        <v>0.45</v>
      </c>
      <c r="M73" s="1">
        <v>6</v>
      </c>
      <c r="N73" s="3" t="s">
        <v>1041</v>
      </c>
      <c r="O73" s="1" t="s">
        <v>176</v>
      </c>
      <c r="Q73" s="1" t="s">
        <v>176</v>
      </c>
      <c r="S73" s="1" t="s">
        <v>176</v>
      </c>
      <c r="U73" s="3" t="s">
        <v>176</v>
      </c>
      <c r="V73" s="1">
        <v>2</v>
      </c>
      <c r="W73" s="1" t="s">
        <v>176</v>
      </c>
      <c r="Y73" s="1" t="s">
        <v>176</v>
      </c>
      <c r="AA73" s="1" t="s">
        <v>176</v>
      </c>
    </row>
    <row r="74" spans="1:27" x14ac:dyDescent="0.25">
      <c r="A74" s="1">
        <v>4</v>
      </c>
      <c r="B74" s="1" t="s">
        <v>702</v>
      </c>
      <c r="D74" s="1" t="s">
        <v>15</v>
      </c>
      <c r="E74" s="1">
        <v>2</v>
      </c>
      <c r="F74" s="1">
        <v>0</v>
      </c>
      <c r="G74" s="1">
        <v>0</v>
      </c>
      <c r="H74" s="1">
        <v>1.9</v>
      </c>
      <c r="I74" s="2">
        <v>0.72</v>
      </c>
      <c r="K74" s="2">
        <v>0.64</v>
      </c>
      <c r="L74" s="2">
        <v>0.59</v>
      </c>
      <c r="N74" s="3" t="s">
        <v>995</v>
      </c>
      <c r="O74" s="2">
        <v>0.77</v>
      </c>
      <c r="Q74" s="2">
        <v>0.01</v>
      </c>
      <c r="S74" s="2">
        <v>0.77</v>
      </c>
      <c r="U74" s="3" t="s">
        <v>678</v>
      </c>
      <c r="W74" s="2">
        <v>0.19</v>
      </c>
      <c r="Y74" s="2">
        <v>0.95</v>
      </c>
      <c r="AA74" s="2">
        <v>0.16</v>
      </c>
    </row>
    <row r="75" spans="1:27" x14ac:dyDescent="0.25">
      <c r="A75" s="1">
        <v>4</v>
      </c>
      <c r="B75" s="1" t="s">
        <v>704</v>
      </c>
      <c r="D75" s="1" t="s">
        <v>15</v>
      </c>
      <c r="E75" s="1">
        <v>2</v>
      </c>
      <c r="F75" s="1">
        <v>0</v>
      </c>
      <c r="G75" s="1">
        <v>0</v>
      </c>
      <c r="H75" s="1">
        <v>1.7</v>
      </c>
      <c r="I75" s="2">
        <v>0.67</v>
      </c>
      <c r="K75" s="2">
        <v>0.45</v>
      </c>
      <c r="L75" s="2">
        <v>0.56000000000000005</v>
      </c>
      <c r="N75" s="3" t="s">
        <v>1005</v>
      </c>
      <c r="O75" s="2">
        <v>0.42</v>
      </c>
      <c r="Q75" s="2">
        <v>0.01</v>
      </c>
      <c r="S75" s="1" t="s">
        <v>176</v>
      </c>
      <c r="U75" s="3" t="s">
        <v>273</v>
      </c>
      <c r="W75" s="2">
        <v>0.43</v>
      </c>
      <c r="Y75" s="2">
        <v>0.35</v>
      </c>
      <c r="AA75" s="2">
        <v>0.36</v>
      </c>
    </row>
    <row r="76" spans="1:27" x14ac:dyDescent="0.25">
      <c r="A76" s="1">
        <v>4</v>
      </c>
      <c r="B76" s="1" t="s">
        <v>705</v>
      </c>
      <c r="D76" s="1" t="s">
        <v>102</v>
      </c>
      <c r="E76" s="1">
        <v>2</v>
      </c>
      <c r="F76" s="1">
        <v>0</v>
      </c>
      <c r="G76" s="1">
        <v>0</v>
      </c>
      <c r="H76" s="1">
        <v>1.8</v>
      </c>
      <c r="I76" s="2">
        <v>0.59</v>
      </c>
      <c r="K76" s="2">
        <v>0.46</v>
      </c>
      <c r="L76" s="2">
        <v>0.28000000000000003</v>
      </c>
      <c r="N76" s="3" t="s">
        <v>1071</v>
      </c>
      <c r="O76" s="2">
        <v>0.77</v>
      </c>
      <c r="Q76" s="2">
        <v>0</v>
      </c>
      <c r="S76" s="2">
        <v>0.69</v>
      </c>
      <c r="U76" s="3" t="s">
        <v>428</v>
      </c>
      <c r="W76" s="2">
        <v>0.08</v>
      </c>
      <c r="Y76" s="2">
        <v>0.74</v>
      </c>
      <c r="AA76" s="2">
        <v>0.11</v>
      </c>
    </row>
    <row r="77" spans="1:27" x14ac:dyDescent="0.25">
      <c r="A77" s="1">
        <v>4</v>
      </c>
      <c r="B77" s="1" t="s">
        <v>706</v>
      </c>
      <c r="D77" s="1" t="s">
        <v>29</v>
      </c>
      <c r="E77" s="1">
        <v>2</v>
      </c>
      <c r="F77" s="1">
        <v>0</v>
      </c>
      <c r="G77" s="1">
        <v>0</v>
      </c>
      <c r="H77" s="1">
        <v>1.8</v>
      </c>
      <c r="I77" s="2">
        <v>0.52</v>
      </c>
      <c r="K77" s="2">
        <v>0.42</v>
      </c>
      <c r="L77" s="2">
        <v>0.23</v>
      </c>
      <c r="N77" s="3" t="s">
        <v>1112</v>
      </c>
      <c r="O77" s="2">
        <v>0.64</v>
      </c>
      <c r="P77" s="1">
        <v>4</v>
      </c>
      <c r="Q77" s="2">
        <v>0.01</v>
      </c>
      <c r="R77" s="1">
        <v>4</v>
      </c>
      <c r="S77" s="2">
        <v>0.84</v>
      </c>
      <c r="U77" s="3" t="s">
        <v>376</v>
      </c>
      <c r="V77" s="1">
        <v>2</v>
      </c>
      <c r="W77" s="2">
        <v>0.12</v>
      </c>
      <c r="Y77" s="2">
        <v>0.8</v>
      </c>
      <c r="AA77" s="2">
        <v>0.1</v>
      </c>
    </row>
    <row r="78" spans="1:27" x14ac:dyDescent="0.25">
      <c r="A78" s="1">
        <v>4</v>
      </c>
      <c r="B78" s="1" t="s">
        <v>710</v>
      </c>
      <c r="D78" s="1" t="s">
        <v>26</v>
      </c>
      <c r="E78" s="1">
        <v>2</v>
      </c>
      <c r="F78" s="1">
        <v>0</v>
      </c>
      <c r="G78" s="1">
        <v>0</v>
      </c>
      <c r="H78" s="1">
        <v>2.1</v>
      </c>
      <c r="I78" s="2">
        <v>0.69</v>
      </c>
      <c r="K78" s="2">
        <v>0.55000000000000004</v>
      </c>
      <c r="L78" s="2">
        <v>0.42</v>
      </c>
      <c r="N78" s="3" t="s">
        <v>989</v>
      </c>
      <c r="O78" s="2">
        <v>0.74</v>
      </c>
      <c r="Q78" s="2">
        <v>0</v>
      </c>
      <c r="S78" s="2">
        <v>0.53</v>
      </c>
      <c r="U78" s="3" t="s">
        <v>1125</v>
      </c>
      <c r="V78" s="1">
        <v>2</v>
      </c>
      <c r="W78" s="1" t="s">
        <v>176</v>
      </c>
      <c r="Y78" s="2">
        <v>0.77</v>
      </c>
      <c r="AA78" s="2">
        <v>0.11</v>
      </c>
    </row>
    <row r="79" spans="1:27" x14ac:dyDescent="0.25">
      <c r="A79" s="1">
        <v>4</v>
      </c>
      <c r="B79" s="1" t="s">
        <v>712</v>
      </c>
      <c r="E79" s="1">
        <v>1</v>
      </c>
      <c r="F79" s="1">
        <v>0</v>
      </c>
      <c r="G79" s="1">
        <v>0</v>
      </c>
      <c r="H79" s="1">
        <v>2.2000000000000002</v>
      </c>
      <c r="I79" s="2">
        <v>0.73</v>
      </c>
      <c r="K79" s="2">
        <v>0.5</v>
      </c>
      <c r="L79" s="2">
        <v>0.47</v>
      </c>
      <c r="N79" s="3" t="s">
        <v>980</v>
      </c>
      <c r="O79" s="2">
        <v>0.68</v>
      </c>
      <c r="Q79" s="2">
        <v>0</v>
      </c>
      <c r="S79" s="2">
        <v>0.84</v>
      </c>
      <c r="U79" s="3" t="s">
        <v>837</v>
      </c>
      <c r="W79" s="1" t="s">
        <v>176</v>
      </c>
      <c r="Y79" s="2">
        <v>0.71</v>
      </c>
      <c r="AA79" s="2">
        <v>0.11</v>
      </c>
    </row>
    <row r="80" spans="1:27" x14ac:dyDescent="0.25">
      <c r="A80" s="1">
        <v>4</v>
      </c>
      <c r="B80" s="1" t="s">
        <v>714</v>
      </c>
      <c r="D80" s="1" t="s">
        <v>375</v>
      </c>
      <c r="E80" s="1">
        <v>1</v>
      </c>
      <c r="F80" s="1">
        <v>0</v>
      </c>
      <c r="G80" s="1">
        <v>0</v>
      </c>
      <c r="H80" s="1">
        <v>1.7</v>
      </c>
      <c r="I80" s="2">
        <v>0.59</v>
      </c>
      <c r="K80" s="2">
        <v>0.32</v>
      </c>
      <c r="L80" s="2">
        <v>0.27</v>
      </c>
      <c r="N80" s="3" t="s">
        <v>995</v>
      </c>
      <c r="O80" s="2">
        <v>0.53</v>
      </c>
      <c r="Q80" s="2">
        <v>0.06</v>
      </c>
      <c r="S80" s="2">
        <v>0.77</v>
      </c>
      <c r="U80" s="3" t="s">
        <v>273</v>
      </c>
      <c r="W80" s="2">
        <v>0.06</v>
      </c>
      <c r="Y80" s="2">
        <v>0.94</v>
      </c>
      <c r="AA80" s="2">
        <v>0.05</v>
      </c>
    </row>
    <row r="81" spans="1:27" x14ac:dyDescent="0.25">
      <c r="A81" s="1">
        <v>4</v>
      </c>
      <c r="B81" s="1" t="s">
        <v>838</v>
      </c>
      <c r="C81" s="1">
        <v>1</v>
      </c>
      <c r="D81" s="1" t="s">
        <v>18</v>
      </c>
      <c r="F81" s="1">
        <v>0</v>
      </c>
      <c r="G81" s="1">
        <v>0</v>
      </c>
      <c r="H81" s="1">
        <v>1.8</v>
      </c>
      <c r="I81" s="1" t="s">
        <v>176</v>
      </c>
      <c r="K81" s="1" t="s">
        <v>176</v>
      </c>
      <c r="L81" s="1" t="s">
        <v>176</v>
      </c>
      <c r="N81" s="3" t="s">
        <v>176</v>
      </c>
      <c r="O81" s="1" t="s">
        <v>176</v>
      </c>
      <c r="Q81" s="1" t="s">
        <v>176</v>
      </c>
      <c r="S81" s="1" t="s">
        <v>176</v>
      </c>
      <c r="U81" s="3" t="s">
        <v>176</v>
      </c>
      <c r="W81" s="1" t="s">
        <v>176</v>
      </c>
      <c r="Y81" s="1" t="s">
        <v>176</v>
      </c>
      <c r="AA81" s="1" t="s">
        <v>176</v>
      </c>
    </row>
    <row r="82" spans="1:27" x14ac:dyDescent="0.25">
      <c r="A82" s="1">
        <v>4</v>
      </c>
      <c r="B82" s="1" t="s">
        <v>717</v>
      </c>
      <c r="D82" s="1" t="s">
        <v>162</v>
      </c>
      <c r="E82" s="1">
        <v>2</v>
      </c>
      <c r="F82" s="1">
        <v>0</v>
      </c>
      <c r="G82" s="1">
        <v>0</v>
      </c>
      <c r="H82" s="1">
        <v>2.1</v>
      </c>
      <c r="I82" s="2">
        <v>0.63</v>
      </c>
      <c r="K82" s="2">
        <v>0.43</v>
      </c>
      <c r="L82" s="2">
        <v>0.38</v>
      </c>
      <c r="N82" s="3" t="s">
        <v>995</v>
      </c>
      <c r="O82" s="2">
        <v>0.52</v>
      </c>
      <c r="Q82" s="2">
        <v>0.02</v>
      </c>
      <c r="S82" s="2">
        <v>0.62</v>
      </c>
      <c r="U82" s="3" t="s">
        <v>669</v>
      </c>
      <c r="V82" s="1">
        <v>3</v>
      </c>
      <c r="W82" s="2">
        <v>0.16</v>
      </c>
      <c r="Y82" s="2">
        <v>0.53</v>
      </c>
      <c r="AA82" s="2">
        <v>0.18</v>
      </c>
    </row>
    <row r="83" spans="1:27" x14ac:dyDescent="0.25">
      <c r="A83" s="1">
        <v>4</v>
      </c>
      <c r="B83" s="1" t="s">
        <v>719</v>
      </c>
      <c r="D83" s="1" t="s">
        <v>159</v>
      </c>
      <c r="E83" s="1">
        <v>2</v>
      </c>
      <c r="F83" s="1">
        <v>0</v>
      </c>
      <c r="G83" s="1">
        <v>0</v>
      </c>
      <c r="H83" s="1">
        <v>1.8</v>
      </c>
      <c r="I83" s="2">
        <v>0.65</v>
      </c>
      <c r="K83" s="2">
        <v>0.3</v>
      </c>
      <c r="L83" s="2">
        <v>0.28000000000000003</v>
      </c>
      <c r="N83" s="3" t="s">
        <v>977</v>
      </c>
      <c r="O83" s="2">
        <v>0.78</v>
      </c>
      <c r="Q83" s="2">
        <v>0</v>
      </c>
      <c r="S83" s="2">
        <v>0.89</v>
      </c>
      <c r="U83" s="3" t="s">
        <v>1126</v>
      </c>
      <c r="W83" s="1" t="s">
        <v>176</v>
      </c>
      <c r="Y83" s="2">
        <v>0.28999999999999998</v>
      </c>
      <c r="AA83" s="2">
        <v>7.0000000000000007E-2</v>
      </c>
    </row>
    <row r="84" spans="1:27" x14ac:dyDescent="0.25">
      <c r="A84" s="1">
        <v>4</v>
      </c>
      <c r="B84" s="1" t="s">
        <v>721</v>
      </c>
      <c r="D84" s="1" t="s">
        <v>53</v>
      </c>
      <c r="E84" s="1">
        <v>2</v>
      </c>
      <c r="F84" s="1">
        <v>0</v>
      </c>
      <c r="G84" s="1">
        <v>0</v>
      </c>
      <c r="H84" s="1">
        <v>1.8</v>
      </c>
      <c r="I84" s="2">
        <v>0.64</v>
      </c>
      <c r="K84" s="2">
        <v>0.41</v>
      </c>
      <c r="L84" s="2">
        <v>0.39</v>
      </c>
      <c r="N84" s="3" t="s">
        <v>977</v>
      </c>
      <c r="O84" s="2">
        <v>0.52</v>
      </c>
      <c r="Q84" s="2">
        <v>0</v>
      </c>
      <c r="S84" s="2">
        <v>0.75</v>
      </c>
      <c r="U84" s="3" t="s">
        <v>1127</v>
      </c>
      <c r="W84" s="2">
        <v>0.08</v>
      </c>
      <c r="X84" s="1">
        <v>5</v>
      </c>
      <c r="Y84" s="2">
        <v>0.73</v>
      </c>
      <c r="AA84" s="2">
        <v>0.25</v>
      </c>
    </row>
    <row r="85" spans="1:27" x14ac:dyDescent="0.25">
      <c r="A85" s="1">
        <v>4</v>
      </c>
      <c r="B85" s="1" t="s">
        <v>1128</v>
      </c>
      <c r="D85" s="1" t="s">
        <v>18</v>
      </c>
      <c r="E85" s="1">
        <v>2</v>
      </c>
      <c r="F85" s="1">
        <v>0</v>
      </c>
      <c r="G85" s="1">
        <v>0</v>
      </c>
      <c r="H85" s="1">
        <v>1.7</v>
      </c>
      <c r="I85" s="2">
        <v>0.74</v>
      </c>
      <c r="K85" s="2">
        <v>0.47</v>
      </c>
      <c r="L85" s="2">
        <v>0.51</v>
      </c>
      <c r="N85" s="3" t="s">
        <v>996</v>
      </c>
      <c r="O85" s="2">
        <v>0.71</v>
      </c>
      <c r="Q85" s="2">
        <v>0.01</v>
      </c>
      <c r="S85" s="2">
        <v>0.71</v>
      </c>
      <c r="U85" s="3" t="s">
        <v>1129</v>
      </c>
      <c r="V85" s="1">
        <v>2</v>
      </c>
      <c r="W85" s="1" t="s">
        <v>176</v>
      </c>
      <c r="Y85" s="2">
        <v>0.72</v>
      </c>
      <c r="AA85" s="2">
        <v>7.0000000000000007E-2</v>
      </c>
    </row>
    <row r="86" spans="1:27" x14ac:dyDescent="0.25">
      <c r="A86" s="1">
        <v>4</v>
      </c>
      <c r="B86" s="1" t="s">
        <v>725</v>
      </c>
      <c r="D86" s="1" t="s">
        <v>172</v>
      </c>
      <c r="E86" s="1">
        <v>2</v>
      </c>
      <c r="F86" s="1">
        <v>0</v>
      </c>
      <c r="G86" s="1">
        <v>0</v>
      </c>
      <c r="H86" s="1">
        <v>1.9</v>
      </c>
      <c r="I86" s="2">
        <v>0.62</v>
      </c>
      <c r="K86" s="2">
        <v>0.52</v>
      </c>
      <c r="L86" s="2">
        <v>0.36</v>
      </c>
      <c r="N86" s="3" t="s">
        <v>1003</v>
      </c>
      <c r="O86" s="2">
        <v>0.66</v>
      </c>
      <c r="Q86" s="2">
        <v>0</v>
      </c>
      <c r="S86" s="2">
        <v>0.83</v>
      </c>
      <c r="U86" s="3" t="s">
        <v>1130</v>
      </c>
      <c r="V86" s="1">
        <v>3</v>
      </c>
      <c r="W86" s="2">
        <v>0.1</v>
      </c>
      <c r="Y86" s="2">
        <v>0.69</v>
      </c>
      <c r="AA86" s="2">
        <v>0.08</v>
      </c>
    </row>
    <row r="87" spans="1:27" x14ac:dyDescent="0.25">
      <c r="A87" s="1">
        <v>4</v>
      </c>
      <c r="B87" s="1" t="s">
        <v>842</v>
      </c>
      <c r="D87" s="1" t="s">
        <v>9</v>
      </c>
      <c r="E87" s="1">
        <v>2</v>
      </c>
      <c r="F87" s="1">
        <v>0</v>
      </c>
      <c r="G87" s="1">
        <v>0</v>
      </c>
      <c r="H87" s="1">
        <v>2.2999999999999998</v>
      </c>
      <c r="I87" s="2">
        <v>0.77</v>
      </c>
      <c r="K87" s="2">
        <v>0.54</v>
      </c>
      <c r="L87" s="2">
        <v>0.54</v>
      </c>
      <c r="N87" s="3" t="s">
        <v>58</v>
      </c>
      <c r="O87" s="2">
        <v>0.6</v>
      </c>
      <c r="Q87" s="2">
        <v>0</v>
      </c>
      <c r="S87" s="2">
        <v>0.64</v>
      </c>
      <c r="U87" s="3" t="s">
        <v>746</v>
      </c>
      <c r="V87" s="1">
        <v>2</v>
      </c>
      <c r="W87" s="2">
        <v>0.14000000000000001</v>
      </c>
      <c r="Y87" s="2">
        <v>0.7</v>
      </c>
      <c r="AA87" s="2">
        <v>0.27</v>
      </c>
    </row>
    <row r="88" spans="1:27" x14ac:dyDescent="0.25">
      <c r="A88" s="1">
        <v>4</v>
      </c>
      <c r="B88" s="1" t="s">
        <v>729</v>
      </c>
      <c r="D88" s="1" t="s">
        <v>50</v>
      </c>
      <c r="E88" s="1">
        <v>1</v>
      </c>
      <c r="F88" s="1">
        <v>0</v>
      </c>
      <c r="G88" s="1">
        <v>0</v>
      </c>
      <c r="H88" s="1">
        <v>1.7</v>
      </c>
      <c r="I88" s="2">
        <v>0.57999999999999996</v>
      </c>
      <c r="K88" s="2">
        <v>0.3</v>
      </c>
      <c r="L88" s="2">
        <v>0.24</v>
      </c>
      <c r="N88" s="3" t="s">
        <v>990</v>
      </c>
      <c r="O88" s="2">
        <v>0.6</v>
      </c>
      <c r="Q88" s="2">
        <v>0.03</v>
      </c>
      <c r="S88" s="2">
        <v>0.72</v>
      </c>
      <c r="U88" s="3" t="s">
        <v>359</v>
      </c>
      <c r="V88" s="1">
        <v>2</v>
      </c>
      <c r="W88" s="2">
        <v>0.15</v>
      </c>
      <c r="Y88" s="2">
        <v>1</v>
      </c>
      <c r="AA88" s="2">
        <v>0.01</v>
      </c>
    </row>
    <row r="89" spans="1:27" x14ac:dyDescent="0.25">
      <c r="A89" s="1">
        <v>4</v>
      </c>
      <c r="B89" s="1" t="s">
        <v>730</v>
      </c>
      <c r="D89" s="1" t="s">
        <v>102</v>
      </c>
      <c r="E89" s="1">
        <v>2</v>
      </c>
      <c r="F89" s="1">
        <v>0</v>
      </c>
      <c r="G89" s="1">
        <v>0</v>
      </c>
      <c r="H89" s="1">
        <v>2</v>
      </c>
      <c r="I89" s="2">
        <v>0.67</v>
      </c>
      <c r="K89" s="2">
        <v>0.55000000000000004</v>
      </c>
      <c r="L89" s="2">
        <v>0.44</v>
      </c>
      <c r="N89" s="3" t="s">
        <v>1023</v>
      </c>
      <c r="O89" s="2">
        <v>0.75</v>
      </c>
      <c r="Q89" s="2">
        <v>0.01</v>
      </c>
      <c r="S89" s="2">
        <v>0.78</v>
      </c>
      <c r="U89" s="3" t="s">
        <v>680</v>
      </c>
      <c r="W89" s="1" t="s">
        <v>176</v>
      </c>
      <c r="Y89" s="2">
        <v>0.76</v>
      </c>
      <c r="AA89" s="2">
        <v>0.22</v>
      </c>
    </row>
    <row r="90" spans="1:27" x14ac:dyDescent="0.25">
      <c r="A90" s="1">
        <v>4</v>
      </c>
      <c r="B90" s="1" t="s">
        <v>732</v>
      </c>
      <c r="D90" s="1" t="s">
        <v>102</v>
      </c>
      <c r="E90" s="1">
        <v>2</v>
      </c>
      <c r="F90" s="1">
        <v>0</v>
      </c>
      <c r="G90" s="1">
        <v>0</v>
      </c>
      <c r="H90" s="1">
        <v>1.8</v>
      </c>
      <c r="I90" s="2">
        <v>0.61</v>
      </c>
      <c r="K90" s="2">
        <v>0.26</v>
      </c>
      <c r="L90" s="2">
        <v>0.4</v>
      </c>
      <c r="N90" s="3" t="s">
        <v>1039</v>
      </c>
      <c r="O90" s="2">
        <v>0.65</v>
      </c>
      <c r="Q90" s="2">
        <v>0</v>
      </c>
      <c r="S90" s="2">
        <v>0.85</v>
      </c>
      <c r="U90" s="3" t="s">
        <v>1131</v>
      </c>
      <c r="V90" s="1">
        <v>3</v>
      </c>
      <c r="W90" s="2">
        <v>0.12</v>
      </c>
      <c r="Y90" s="2">
        <v>0.49</v>
      </c>
      <c r="AA90" s="2">
        <v>0.12</v>
      </c>
    </row>
    <row r="91" spans="1:27" x14ac:dyDescent="0.25">
      <c r="A91" s="1">
        <v>4</v>
      </c>
      <c r="B91" s="1" t="s">
        <v>734</v>
      </c>
      <c r="D91" s="1" t="s">
        <v>329</v>
      </c>
      <c r="E91" s="1">
        <v>2</v>
      </c>
      <c r="F91" s="1">
        <v>0</v>
      </c>
      <c r="G91" s="1">
        <v>0</v>
      </c>
      <c r="H91" s="1">
        <v>2.2000000000000002</v>
      </c>
      <c r="I91" s="2">
        <v>0.7</v>
      </c>
      <c r="K91" s="2">
        <v>0.66</v>
      </c>
      <c r="L91" s="2">
        <v>0.52</v>
      </c>
      <c r="N91" s="3" t="s">
        <v>1107</v>
      </c>
      <c r="O91" s="2">
        <v>0.75</v>
      </c>
      <c r="Q91" s="2">
        <v>0.01</v>
      </c>
      <c r="S91" s="2">
        <v>0.72</v>
      </c>
      <c r="U91" s="3" t="s">
        <v>285</v>
      </c>
      <c r="V91" s="1">
        <v>9</v>
      </c>
      <c r="W91" s="2">
        <v>0.19</v>
      </c>
      <c r="Y91" s="2">
        <v>0.64</v>
      </c>
      <c r="AA91" s="1" t="s">
        <v>176</v>
      </c>
    </row>
    <row r="92" spans="1:27" x14ac:dyDescent="0.25">
      <c r="A92" s="1">
        <v>4</v>
      </c>
      <c r="B92" s="1" t="s">
        <v>736</v>
      </c>
      <c r="E92" s="1">
        <v>1</v>
      </c>
      <c r="F92" s="1">
        <v>0</v>
      </c>
      <c r="G92" s="1">
        <v>0</v>
      </c>
      <c r="H92" s="1">
        <v>2.1</v>
      </c>
      <c r="I92" s="2">
        <v>0.71</v>
      </c>
      <c r="K92" s="2">
        <v>0.55000000000000004</v>
      </c>
      <c r="L92" s="2">
        <v>0.25</v>
      </c>
      <c r="N92" s="3" t="s">
        <v>1119</v>
      </c>
      <c r="O92" s="2">
        <v>0.56999999999999995</v>
      </c>
      <c r="Q92" s="2">
        <v>0.03</v>
      </c>
      <c r="S92" s="2">
        <v>0.82</v>
      </c>
      <c r="U92" s="3" t="s">
        <v>1132</v>
      </c>
      <c r="W92" s="2">
        <v>0.09</v>
      </c>
      <c r="Y92" s="2">
        <v>0.96</v>
      </c>
      <c r="AA92" s="2">
        <v>0.08</v>
      </c>
    </row>
    <row r="93" spans="1:27" x14ac:dyDescent="0.25">
      <c r="A93" s="1">
        <v>4</v>
      </c>
      <c r="B93" s="1" t="s">
        <v>738</v>
      </c>
      <c r="D93" s="1" t="s">
        <v>221</v>
      </c>
      <c r="E93" s="1">
        <v>2</v>
      </c>
      <c r="F93" s="1">
        <v>0</v>
      </c>
      <c r="G93" s="1">
        <v>0</v>
      </c>
      <c r="H93" s="1">
        <v>1.9</v>
      </c>
      <c r="I93" s="2">
        <v>0.77</v>
      </c>
      <c r="K93" s="2">
        <v>0.43</v>
      </c>
      <c r="L93" s="2">
        <v>0.48</v>
      </c>
      <c r="M93" s="1">
        <v>6</v>
      </c>
      <c r="N93" s="3" t="s">
        <v>999</v>
      </c>
      <c r="O93" s="1" t="s">
        <v>176</v>
      </c>
      <c r="Q93" s="1" t="s">
        <v>176</v>
      </c>
      <c r="S93" s="2">
        <v>0.98</v>
      </c>
      <c r="U93" s="3" t="s">
        <v>722</v>
      </c>
      <c r="W93" s="2">
        <v>0.25</v>
      </c>
      <c r="Y93" s="2">
        <v>0.2</v>
      </c>
      <c r="AA93" s="2">
        <v>0.39</v>
      </c>
    </row>
    <row r="94" spans="1:27" x14ac:dyDescent="0.25">
      <c r="A94" s="1">
        <v>4</v>
      </c>
      <c r="B94" s="1" t="s">
        <v>740</v>
      </c>
      <c r="E94" s="1">
        <v>1</v>
      </c>
      <c r="F94" s="1">
        <v>0</v>
      </c>
      <c r="G94" s="1">
        <v>0</v>
      </c>
      <c r="H94" s="1">
        <v>2.2999999999999998</v>
      </c>
      <c r="I94" s="2">
        <v>0.66</v>
      </c>
      <c r="K94" s="2">
        <v>0.41</v>
      </c>
      <c r="L94" s="2">
        <v>0.31</v>
      </c>
      <c r="N94" s="3" t="s">
        <v>986</v>
      </c>
      <c r="O94" s="2">
        <v>0.4</v>
      </c>
      <c r="P94" s="1">
        <v>4</v>
      </c>
      <c r="Q94" s="2">
        <v>0.04</v>
      </c>
      <c r="R94" s="1">
        <v>4</v>
      </c>
      <c r="S94" s="2">
        <v>0.84</v>
      </c>
      <c r="T94" s="1">
        <v>4</v>
      </c>
      <c r="U94" s="3" t="s">
        <v>1133</v>
      </c>
      <c r="V94" s="1">
        <v>3</v>
      </c>
      <c r="W94" s="2">
        <v>0.17</v>
      </c>
      <c r="Y94" s="2">
        <v>0.59</v>
      </c>
      <c r="AA94" s="1" t="s">
        <v>176</v>
      </c>
    </row>
    <row r="95" spans="1:27" x14ac:dyDescent="0.25">
      <c r="A95" s="1">
        <v>4</v>
      </c>
      <c r="B95" s="1" t="s">
        <v>658</v>
      </c>
      <c r="D95" s="1" t="s">
        <v>18</v>
      </c>
      <c r="E95" s="1">
        <v>2</v>
      </c>
      <c r="F95" s="1">
        <v>0</v>
      </c>
      <c r="G95" s="1">
        <v>0</v>
      </c>
      <c r="H95" s="1">
        <v>2.1</v>
      </c>
      <c r="I95" s="2">
        <v>0.85</v>
      </c>
      <c r="J95" s="1">
        <v>8</v>
      </c>
      <c r="K95" s="2">
        <v>0.86</v>
      </c>
      <c r="L95" s="2">
        <v>0.56999999999999995</v>
      </c>
      <c r="M95" s="1">
        <v>6</v>
      </c>
      <c r="N95" s="3" t="s">
        <v>1134</v>
      </c>
      <c r="O95" s="1" t="s">
        <v>176</v>
      </c>
      <c r="Q95" s="1" t="s">
        <v>176</v>
      </c>
      <c r="S95" s="1" t="s">
        <v>176</v>
      </c>
      <c r="U95" s="3" t="s">
        <v>176</v>
      </c>
      <c r="W95" s="1" t="s">
        <v>176</v>
      </c>
      <c r="Y95" s="1" t="s">
        <v>176</v>
      </c>
      <c r="AA95" s="1" t="s">
        <v>176</v>
      </c>
    </row>
    <row r="96" spans="1:27" x14ac:dyDescent="0.25">
      <c r="A96" s="1">
        <v>4</v>
      </c>
      <c r="B96" s="1" t="s">
        <v>742</v>
      </c>
      <c r="E96" s="1">
        <v>1</v>
      </c>
      <c r="F96" s="1">
        <v>0</v>
      </c>
      <c r="G96" s="1">
        <v>0</v>
      </c>
      <c r="H96" s="1">
        <v>2</v>
      </c>
      <c r="I96" s="2">
        <v>0.61</v>
      </c>
      <c r="K96" s="2">
        <v>0.31</v>
      </c>
      <c r="L96" s="2">
        <v>0.39</v>
      </c>
      <c r="N96" s="3" t="s">
        <v>984</v>
      </c>
      <c r="O96" s="2">
        <v>0.63</v>
      </c>
      <c r="Q96" s="2">
        <v>0</v>
      </c>
      <c r="S96" s="2">
        <v>0.72</v>
      </c>
      <c r="U96" s="3" t="s">
        <v>1135</v>
      </c>
      <c r="V96" s="1">
        <v>9</v>
      </c>
      <c r="W96" s="2">
        <v>0.08</v>
      </c>
      <c r="Y96" s="2">
        <v>0.86</v>
      </c>
      <c r="AA96" s="2">
        <v>0.01</v>
      </c>
    </row>
    <row r="97" spans="1:27" x14ac:dyDescent="0.25">
      <c r="A97" s="1">
        <v>4</v>
      </c>
      <c r="B97" s="1" t="s">
        <v>743</v>
      </c>
      <c r="E97" s="1">
        <v>1</v>
      </c>
      <c r="F97" s="1">
        <v>0</v>
      </c>
      <c r="G97" s="1">
        <v>0</v>
      </c>
      <c r="H97" s="1">
        <v>1.9</v>
      </c>
      <c r="I97" s="2">
        <v>0.64</v>
      </c>
      <c r="K97" s="2">
        <v>0.38</v>
      </c>
      <c r="L97" s="2">
        <v>0.41</v>
      </c>
      <c r="N97" s="3" t="s">
        <v>1006</v>
      </c>
      <c r="O97" s="2">
        <v>0.69</v>
      </c>
      <c r="Q97" s="2">
        <v>0.02</v>
      </c>
      <c r="S97" s="2">
        <v>0.77</v>
      </c>
      <c r="U97" s="3" t="s">
        <v>1136</v>
      </c>
      <c r="W97" s="2">
        <v>0.11</v>
      </c>
      <c r="Y97" s="2">
        <v>0.76</v>
      </c>
      <c r="AA97" s="2">
        <v>0.11</v>
      </c>
    </row>
    <row r="98" spans="1:27" x14ac:dyDescent="0.25">
      <c r="A98" s="1">
        <v>4</v>
      </c>
      <c r="B98" s="1" t="s">
        <v>745</v>
      </c>
      <c r="E98" s="1">
        <v>1</v>
      </c>
      <c r="F98" s="1">
        <v>0</v>
      </c>
      <c r="G98" s="1">
        <v>0</v>
      </c>
      <c r="H98" s="1">
        <v>1.9</v>
      </c>
      <c r="I98" s="2">
        <v>0.75</v>
      </c>
      <c r="J98" s="1">
        <v>8</v>
      </c>
      <c r="K98" s="2">
        <v>0.36</v>
      </c>
      <c r="L98" s="2">
        <v>0.47</v>
      </c>
      <c r="M98" s="1">
        <v>6</v>
      </c>
      <c r="N98" s="3" t="s">
        <v>1005</v>
      </c>
      <c r="O98" s="2">
        <v>0.35</v>
      </c>
      <c r="Q98" s="2">
        <v>0.08</v>
      </c>
      <c r="S98" s="2">
        <v>0.79</v>
      </c>
      <c r="U98" s="3" t="s">
        <v>1137</v>
      </c>
      <c r="V98" s="1">
        <v>3</v>
      </c>
      <c r="W98" s="2">
        <v>0.09</v>
      </c>
      <c r="Y98" s="2">
        <v>0.89</v>
      </c>
      <c r="AA98" s="1" t="s">
        <v>176</v>
      </c>
    </row>
    <row r="99" spans="1:27" x14ac:dyDescent="0.25">
      <c r="A99" s="1">
        <v>4</v>
      </c>
      <c r="B99" s="1" t="s">
        <v>747</v>
      </c>
      <c r="E99" s="1">
        <v>1</v>
      </c>
      <c r="F99" s="1">
        <v>0</v>
      </c>
      <c r="G99" s="1">
        <v>0</v>
      </c>
      <c r="H99" s="1">
        <v>2.2000000000000002</v>
      </c>
      <c r="I99" s="2">
        <v>0.73</v>
      </c>
      <c r="K99" s="2">
        <v>0.39</v>
      </c>
      <c r="L99" s="2">
        <v>0.41</v>
      </c>
      <c r="N99" s="3" t="s">
        <v>992</v>
      </c>
      <c r="O99" s="2">
        <v>0.63</v>
      </c>
      <c r="Q99" s="4">
        <v>2E-3</v>
      </c>
      <c r="S99" s="2">
        <v>0.84</v>
      </c>
      <c r="U99" s="3" t="s">
        <v>434</v>
      </c>
      <c r="W99" s="2">
        <v>0.25</v>
      </c>
      <c r="Y99" s="2">
        <v>0.76</v>
      </c>
      <c r="AA99" s="2">
        <v>0.15</v>
      </c>
    </row>
    <row r="100" spans="1:27" x14ac:dyDescent="0.25">
      <c r="A100" s="1">
        <v>4</v>
      </c>
      <c r="B100" s="1" t="s">
        <v>749</v>
      </c>
      <c r="E100" s="1">
        <v>2</v>
      </c>
      <c r="F100" s="1">
        <v>0</v>
      </c>
      <c r="G100" s="1">
        <v>0</v>
      </c>
      <c r="H100" s="1">
        <v>2</v>
      </c>
      <c r="I100" s="2">
        <v>0.54</v>
      </c>
      <c r="J100" s="1">
        <v>8</v>
      </c>
      <c r="K100" s="2">
        <v>0.3</v>
      </c>
      <c r="L100" s="2">
        <v>0.31</v>
      </c>
      <c r="N100" s="3" t="s">
        <v>974</v>
      </c>
      <c r="O100" s="1" t="s">
        <v>176</v>
      </c>
      <c r="Q100" s="1" t="s">
        <v>176</v>
      </c>
      <c r="S100" s="2">
        <v>1</v>
      </c>
      <c r="T100" s="1">
        <v>4</v>
      </c>
      <c r="U100" s="3" t="s">
        <v>1138</v>
      </c>
      <c r="V100" s="1">
        <v>4</v>
      </c>
      <c r="W100" s="2">
        <v>0.04</v>
      </c>
      <c r="Y100" s="2">
        <v>0.71</v>
      </c>
      <c r="Z100" s="1">
        <v>4</v>
      </c>
      <c r="AA100" s="1" t="s">
        <v>176</v>
      </c>
    </row>
    <row r="101" spans="1:27" x14ac:dyDescent="0.25">
      <c r="A101" s="1">
        <v>4</v>
      </c>
      <c r="B101" s="1" t="s">
        <v>751</v>
      </c>
      <c r="E101" s="1">
        <v>2</v>
      </c>
      <c r="F101" s="1">
        <v>0</v>
      </c>
      <c r="G101" s="1">
        <v>0</v>
      </c>
      <c r="H101" s="1">
        <v>2.2000000000000002</v>
      </c>
      <c r="I101" s="2">
        <v>0.66</v>
      </c>
      <c r="K101" s="2">
        <v>0.51</v>
      </c>
      <c r="L101" s="2">
        <v>0.37</v>
      </c>
      <c r="N101" s="3" t="s">
        <v>1107</v>
      </c>
      <c r="O101" s="2">
        <v>0.75</v>
      </c>
      <c r="Q101" s="2">
        <v>0</v>
      </c>
      <c r="S101" s="2">
        <v>0.81</v>
      </c>
      <c r="U101" s="3" t="s">
        <v>1139</v>
      </c>
      <c r="W101" s="2">
        <v>0.13</v>
      </c>
      <c r="Y101" s="2">
        <v>0.78</v>
      </c>
      <c r="AA101" s="2">
        <v>0.1</v>
      </c>
    </row>
    <row r="102" spans="1:27" x14ac:dyDescent="0.25">
      <c r="A102" s="1">
        <v>4</v>
      </c>
      <c r="B102" s="1" t="s">
        <v>753</v>
      </c>
      <c r="D102" s="1" t="s">
        <v>217</v>
      </c>
      <c r="E102" s="1">
        <v>2</v>
      </c>
      <c r="F102" s="1">
        <v>0</v>
      </c>
      <c r="G102" s="1">
        <v>0</v>
      </c>
      <c r="H102" s="1">
        <v>1.9</v>
      </c>
      <c r="I102" s="2">
        <v>0.66</v>
      </c>
      <c r="K102" s="2">
        <v>0.54</v>
      </c>
      <c r="L102" s="2">
        <v>0.47</v>
      </c>
      <c r="N102" s="3" t="s">
        <v>1031</v>
      </c>
      <c r="O102" s="2">
        <v>0.76</v>
      </c>
      <c r="Q102" s="2">
        <v>0.01</v>
      </c>
      <c r="S102" s="2">
        <v>0.67</v>
      </c>
      <c r="U102" s="3" t="s">
        <v>1140</v>
      </c>
      <c r="V102" s="1">
        <v>3</v>
      </c>
      <c r="W102" s="1" t="s">
        <v>176</v>
      </c>
      <c r="Y102" s="2">
        <v>0.56999999999999995</v>
      </c>
      <c r="AA102" s="2">
        <v>0.2</v>
      </c>
    </row>
    <row r="103" spans="1:27" x14ac:dyDescent="0.25">
      <c r="A103" s="1">
        <v>4</v>
      </c>
      <c r="B103" s="1" t="s">
        <v>755</v>
      </c>
      <c r="E103" s="1">
        <v>1</v>
      </c>
      <c r="F103" s="1">
        <v>0</v>
      </c>
      <c r="G103" s="1">
        <v>0</v>
      </c>
      <c r="H103" s="1">
        <v>1.8</v>
      </c>
      <c r="I103" s="2">
        <v>0.59</v>
      </c>
      <c r="K103" s="2">
        <v>0.34</v>
      </c>
      <c r="L103" s="2">
        <v>0.36</v>
      </c>
      <c r="N103" s="3" t="s">
        <v>992</v>
      </c>
      <c r="O103" s="2">
        <v>0.46</v>
      </c>
      <c r="Q103" s="2">
        <v>0.01</v>
      </c>
      <c r="S103" s="2">
        <v>0.93</v>
      </c>
      <c r="U103" s="3" t="s">
        <v>273</v>
      </c>
      <c r="W103" s="2">
        <v>0.04</v>
      </c>
      <c r="Y103" s="2">
        <v>0.95</v>
      </c>
      <c r="AA103" s="1" t="s">
        <v>176</v>
      </c>
    </row>
    <row r="104" spans="1:27" x14ac:dyDescent="0.25">
      <c r="A104" s="1">
        <v>4</v>
      </c>
      <c r="B104" s="1" t="s">
        <v>757</v>
      </c>
      <c r="E104" s="1">
        <v>2</v>
      </c>
      <c r="F104" s="1">
        <v>0</v>
      </c>
      <c r="G104" s="1">
        <v>0</v>
      </c>
      <c r="H104" s="1">
        <v>2.1</v>
      </c>
      <c r="I104" s="2">
        <v>0.78</v>
      </c>
      <c r="K104" s="2">
        <v>0.56000000000000005</v>
      </c>
      <c r="L104" s="2">
        <v>0.53</v>
      </c>
      <c r="N104" s="3" t="s">
        <v>980</v>
      </c>
      <c r="O104" s="2">
        <v>0.55000000000000004</v>
      </c>
      <c r="P104" s="1">
        <v>4</v>
      </c>
      <c r="Q104" s="2">
        <v>0.01</v>
      </c>
      <c r="R104" s="1">
        <v>4</v>
      </c>
      <c r="S104" s="2">
        <v>0.74</v>
      </c>
      <c r="U104" s="3" t="s">
        <v>387</v>
      </c>
      <c r="W104" s="2">
        <v>0.22</v>
      </c>
      <c r="Y104" s="2">
        <v>0.77</v>
      </c>
      <c r="AA104" s="2">
        <v>0.22</v>
      </c>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57ADA-7FBF-4FB0-8A62-C40E2E5B5E08}">
  <dimension ref="A1:AS52"/>
  <sheetViews>
    <sheetView topLeftCell="A20" workbookViewId="0"/>
  </sheetViews>
  <sheetFormatPr defaultRowHeight="12.5" x14ac:dyDescent="0.25"/>
  <cols>
    <col min="1" max="1" width="4.83203125" style="1" bestFit="1" customWidth="1"/>
    <col min="2" max="2" width="26.4140625" style="1" bestFit="1" customWidth="1"/>
    <col min="3" max="3" width="15.58203125" style="1" bestFit="1" customWidth="1"/>
    <col min="4" max="4" width="5" style="1" bestFit="1" customWidth="1"/>
    <col min="5" max="5" width="11.25" style="1" bestFit="1" customWidth="1"/>
    <col min="6" max="6" width="16.08203125" style="1" bestFit="1" customWidth="1"/>
    <col min="7" max="7" width="10.83203125" style="1" bestFit="1" customWidth="1"/>
    <col min="8" max="8" width="11" style="1" bestFit="1" customWidth="1"/>
    <col min="9" max="9" width="8.6640625" style="1"/>
    <col min="10" max="10" width="26.58203125" style="1" bestFit="1" customWidth="1"/>
    <col min="11" max="11" width="8.6640625" style="1"/>
    <col min="12" max="12" width="25.1640625" style="1" bestFit="1" customWidth="1"/>
    <col min="13" max="13" width="8.6640625" style="1"/>
    <col min="14" max="14" width="27.5" style="1" bestFit="1" customWidth="1"/>
    <col min="15" max="15" width="7.58203125" style="1" bestFit="1" customWidth="1"/>
    <col min="16" max="16" width="21.33203125" style="1" bestFit="1" customWidth="1"/>
    <col min="17" max="17" width="8.6640625" style="1"/>
    <col min="18" max="18" width="18.83203125" style="1" bestFit="1" customWidth="1"/>
    <col min="19" max="19" width="7.58203125" style="1" bestFit="1" customWidth="1"/>
    <col min="20" max="20" width="36.83203125" style="1" bestFit="1" customWidth="1"/>
    <col min="21" max="21" width="8.6640625" style="1"/>
    <col min="22" max="22" width="20" style="1" bestFit="1" customWidth="1"/>
    <col min="23" max="23" width="8.6640625" style="1"/>
    <col min="24" max="24" width="22.5" style="1" bestFit="1" customWidth="1"/>
    <col min="25" max="25" width="7.58203125" style="1" bestFit="1" customWidth="1"/>
    <col min="26" max="26" width="26.08203125" style="1" bestFit="1" customWidth="1"/>
    <col min="27" max="27" width="7.58203125" style="1" bestFit="1" customWidth="1"/>
    <col min="28" max="28" width="17" style="1" bestFit="1" customWidth="1"/>
    <col min="29" max="29" width="7.58203125" style="1" bestFit="1" customWidth="1"/>
    <col min="30" max="30" width="28.25" style="1" bestFit="1" customWidth="1"/>
    <col min="31" max="31" width="7.58203125" style="1" bestFit="1" customWidth="1"/>
    <col min="32" max="32" width="13.25" style="1" bestFit="1" customWidth="1"/>
    <col min="33" max="33" width="8.6640625" style="1"/>
    <col min="34" max="34" width="24" style="1" bestFit="1" customWidth="1"/>
    <col min="35" max="35" width="7.58203125" style="1" bestFit="1" customWidth="1"/>
    <col min="36" max="36" width="30" style="1" bestFit="1" customWidth="1"/>
    <col min="37" max="37" width="7.58203125" style="1" bestFit="1" customWidth="1"/>
    <col min="38" max="38" width="14.1640625" style="1" bestFit="1" customWidth="1"/>
    <col min="39" max="39" width="7.58203125" style="1" bestFit="1" customWidth="1"/>
    <col min="40" max="40" width="21.25" style="1" bestFit="1" customWidth="1"/>
    <col min="41" max="41" width="8.6640625" style="1"/>
    <col min="42" max="42" width="16" style="1" bestFit="1" customWidth="1"/>
    <col min="43" max="43" width="8.6640625" style="1"/>
    <col min="44" max="44" width="22.25" style="1" bestFit="1" customWidth="1"/>
    <col min="45" max="45" width="7.58203125" style="1" bestFit="1" customWidth="1"/>
    <col min="46" max="256" width="8.6640625" style="1"/>
    <col min="257" max="257" width="4.83203125" style="1" bestFit="1" customWidth="1"/>
    <col min="258" max="258" width="26.4140625" style="1" bestFit="1" customWidth="1"/>
    <col min="259" max="259" width="15.58203125" style="1" bestFit="1" customWidth="1"/>
    <col min="260" max="260" width="5" style="1" bestFit="1" customWidth="1"/>
    <col min="261" max="261" width="11.25" style="1" bestFit="1" customWidth="1"/>
    <col min="262" max="262" width="16.08203125" style="1" bestFit="1" customWidth="1"/>
    <col min="263" max="263" width="10.83203125" style="1" bestFit="1" customWidth="1"/>
    <col min="264" max="264" width="11" style="1" bestFit="1" customWidth="1"/>
    <col min="265" max="265" width="8.6640625" style="1"/>
    <col min="266" max="266" width="26.58203125" style="1" bestFit="1" customWidth="1"/>
    <col min="267" max="267" width="8.6640625" style="1"/>
    <col min="268" max="268" width="25.1640625" style="1" bestFit="1" customWidth="1"/>
    <col min="269" max="269" width="8.6640625" style="1"/>
    <col min="270" max="270" width="27.5" style="1" bestFit="1" customWidth="1"/>
    <col min="271" max="271" width="7.58203125" style="1" bestFit="1" customWidth="1"/>
    <col min="272" max="272" width="21.33203125" style="1" bestFit="1" customWidth="1"/>
    <col min="273" max="273" width="8.6640625" style="1"/>
    <col min="274" max="274" width="18.83203125" style="1" bestFit="1" customWidth="1"/>
    <col min="275" max="275" width="7.58203125" style="1" bestFit="1" customWidth="1"/>
    <col min="276" max="276" width="36.83203125" style="1" bestFit="1" customWidth="1"/>
    <col min="277" max="277" width="8.6640625" style="1"/>
    <col min="278" max="278" width="20" style="1" bestFit="1" customWidth="1"/>
    <col min="279" max="279" width="8.6640625" style="1"/>
    <col min="280" max="280" width="22.5" style="1" bestFit="1" customWidth="1"/>
    <col min="281" max="281" width="7.58203125" style="1" bestFit="1" customWidth="1"/>
    <col min="282" max="282" width="26.08203125" style="1" bestFit="1" customWidth="1"/>
    <col min="283" max="283" width="7.58203125" style="1" bestFit="1" customWidth="1"/>
    <col min="284" max="284" width="17" style="1" bestFit="1" customWidth="1"/>
    <col min="285" max="285" width="7.58203125" style="1" bestFit="1" customWidth="1"/>
    <col min="286" max="286" width="28.25" style="1" bestFit="1" customWidth="1"/>
    <col min="287" max="287" width="7.58203125" style="1" bestFit="1" customWidth="1"/>
    <col min="288" max="288" width="13.25" style="1" bestFit="1" customWidth="1"/>
    <col min="289" max="289" width="8.6640625" style="1"/>
    <col min="290" max="290" width="24" style="1" bestFit="1" customWidth="1"/>
    <col min="291" max="291" width="7.58203125" style="1" bestFit="1" customWidth="1"/>
    <col min="292" max="292" width="30" style="1" bestFit="1" customWidth="1"/>
    <col min="293" max="293" width="7.58203125" style="1" bestFit="1" customWidth="1"/>
    <col min="294" max="294" width="14.1640625" style="1" bestFit="1" customWidth="1"/>
    <col min="295" max="295" width="7.58203125" style="1" bestFit="1" customWidth="1"/>
    <col min="296" max="296" width="21.25" style="1" bestFit="1" customWidth="1"/>
    <col min="297" max="297" width="8.6640625" style="1"/>
    <col min="298" max="298" width="16" style="1" bestFit="1" customWidth="1"/>
    <col min="299" max="299" width="8.6640625" style="1"/>
    <col min="300" max="300" width="22.25" style="1" bestFit="1" customWidth="1"/>
    <col min="301" max="301" width="7.58203125" style="1" bestFit="1" customWidth="1"/>
    <col min="302" max="512" width="8.6640625" style="1"/>
    <col min="513" max="513" width="4.83203125" style="1" bestFit="1" customWidth="1"/>
    <col min="514" max="514" width="26.4140625" style="1" bestFit="1" customWidth="1"/>
    <col min="515" max="515" width="15.58203125" style="1" bestFit="1" customWidth="1"/>
    <col min="516" max="516" width="5" style="1" bestFit="1" customWidth="1"/>
    <col min="517" max="517" width="11.25" style="1" bestFit="1" customWidth="1"/>
    <col min="518" max="518" width="16.08203125" style="1" bestFit="1" customWidth="1"/>
    <col min="519" max="519" width="10.83203125" style="1" bestFit="1" customWidth="1"/>
    <col min="520" max="520" width="11" style="1" bestFit="1" customWidth="1"/>
    <col min="521" max="521" width="8.6640625" style="1"/>
    <col min="522" max="522" width="26.58203125" style="1" bestFit="1" customWidth="1"/>
    <col min="523" max="523" width="8.6640625" style="1"/>
    <col min="524" max="524" width="25.1640625" style="1" bestFit="1" customWidth="1"/>
    <col min="525" max="525" width="8.6640625" style="1"/>
    <col min="526" max="526" width="27.5" style="1" bestFit="1" customWidth="1"/>
    <col min="527" max="527" width="7.58203125" style="1" bestFit="1" customWidth="1"/>
    <col min="528" max="528" width="21.33203125" style="1" bestFit="1" customWidth="1"/>
    <col min="529" max="529" width="8.6640625" style="1"/>
    <col min="530" max="530" width="18.83203125" style="1" bestFit="1" customWidth="1"/>
    <col min="531" max="531" width="7.58203125" style="1" bestFit="1" customWidth="1"/>
    <col min="532" max="532" width="36.83203125" style="1" bestFit="1" customWidth="1"/>
    <col min="533" max="533" width="8.6640625" style="1"/>
    <col min="534" max="534" width="20" style="1" bestFit="1" customWidth="1"/>
    <col min="535" max="535" width="8.6640625" style="1"/>
    <col min="536" max="536" width="22.5" style="1" bestFit="1" customWidth="1"/>
    <col min="537" max="537" width="7.58203125" style="1" bestFit="1" customWidth="1"/>
    <col min="538" max="538" width="26.08203125" style="1" bestFit="1" customWidth="1"/>
    <col min="539" max="539" width="7.58203125" style="1" bestFit="1" customWidth="1"/>
    <col min="540" max="540" width="17" style="1" bestFit="1" customWidth="1"/>
    <col min="541" max="541" width="7.58203125" style="1" bestFit="1" customWidth="1"/>
    <col min="542" max="542" width="28.25" style="1" bestFit="1" customWidth="1"/>
    <col min="543" max="543" width="7.58203125" style="1" bestFit="1" customWidth="1"/>
    <col min="544" max="544" width="13.25" style="1" bestFit="1" customWidth="1"/>
    <col min="545" max="545" width="8.6640625" style="1"/>
    <col min="546" max="546" width="24" style="1" bestFit="1" customWidth="1"/>
    <col min="547" max="547" width="7.58203125" style="1" bestFit="1" customWidth="1"/>
    <col min="548" max="548" width="30" style="1" bestFit="1" customWidth="1"/>
    <col min="549" max="549" width="7.58203125" style="1" bestFit="1" customWidth="1"/>
    <col min="550" max="550" width="14.1640625" style="1" bestFit="1" customWidth="1"/>
    <col min="551" max="551" width="7.58203125" style="1" bestFit="1" customWidth="1"/>
    <col min="552" max="552" width="21.25" style="1" bestFit="1" customWidth="1"/>
    <col min="553" max="553" width="8.6640625" style="1"/>
    <col min="554" max="554" width="16" style="1" bestFit="1" customWidth="1"/>
    <col min="555" max="555" width="8.6640625" style="1"/>
    <col min="556" max="556" width="22.25" style="1" bestFit="1" customWidth="1"/>
    <col min="557" max="557" width="7.58203125" style="1" bestFit="1" customWidth="1"/>
    <col min="558" max="768" width="8.6640625" style="1"/>
    <col min="769" max="769" width="4.83203125" style="1" bestFit="1" customWidth="1"/>
    <col min="770" max="770" width="26.4140625" style="1" bestFit="1" customWidth="1"/>
    <col min="771" max="771" width="15.58203125" style="1" bestFit="1" customWidth="1"/>
    <col min="772" max="772" width="5" style="1" bestFit="1" customWidth="1"/>
    <col min="773" max="773" width="11.25" style="1" bestFit="1" customWidth="1"/>
    <col min="774" max="774" width="16.08203125" style="1" bestFit="1" customWidth="1"/>
    <col min="775" max="775" width="10.83203125" style="1" bestFit="1" customWidth="1"/>
    <col min="776" max="776" width="11" style="1" bestFit="1" customWidth="1"/>
    <col min="777" max="777" width="8.6640625" style="1"/>
    <col min="778" max="778" width="26.58203125" style="1" bestFit="1" customWidth="1"/>
    <col min="779" max="779" width="8.6640625" style="1"/>
    <col min="780" max="780" width="25.1640625" style="1" bestFit="1" customWidth="1"/>
    <col min="781" max="781" width="8.6640625" style="1"/>
    <col min="782" max="782" width="27.5" style="1" bestFit="1" customWidth="1"/>
    <col min="783" max="783" width="7.58203125" style="1" bestFit="1" customWidth="1"/>
    <col min="784" max="784" width="21.33203125" style="1" bestFit="1" customWidth="1"/>
    <col min="785" max="785" width="8.6640625" style="1"/>
    <col min="786" max="786" width="18.83203125" style="1" bestFit="1" customWidth="1"/>
    <col min="787" max="787" width="7.58203125" style="1" bestFit="1" customWidth="1"/>
    <col min="788" max="788" width="36.83203125" style="1" bestFit="1" customWidth="1"/>
    <col min="789" max="789" width="8.6640625" style="1"/>
    <col min="790" max="790" width="20" style="1" bestFit="1" customWidth="1"/>
    <col min="791" max="791" width="8.6640625" style="1"/>
    <col min="792" max="792" width="22.5" style="1" bestFit="1" customWidth="1"/>
    <col min="793" max="793" width="7.58203125" style="1" bestFit="1" customWidth="1"/>
    <col min="794" max="794" width="26.08203125" style="1" bestFit="1" customWidth="1"/>
    <col min="795" max="795" width="7.58203125" style="1" bestFit="1" customWidth="1"/>
    <col min="796" max="796" width="17" style="1" bestFit="1" customWidth="1"/>
    <col min="797" max="797" width="7.58203125" style="1" bestFit="1" customWidth="1"/>
    <col min="798" max="798" width="28.25" style="1" bestFit="1" customWidth="1"/>
    <col min="799" max="799" width="7.58203125" style="1" bestFit="1" customWidth="1"/>
    <col min="800" max="800" width="13.25" style="1" bestFit="1" customWidth="1"/>
    <col min="801" max="801" width="8.6640625" style="1"/>
    <col min="802" max="802" width="24" style="1" bestFit="1" customWidth="1"/>
    <col min="803" max="803" width="7.58203125" style="1" bestFit="1" customWidth="1"/>
    <col min="804" max="804" width="30" style="1" bestFit="1" customWidth="1"/>
    <col min="805" max="805" width="7.58203125" style="1" bestFit="1" customWidth="1"/>
    <col min="806" max="806" width="14.1640625" style="1" bestFit="1" customWidth="1"/>
    <col min="807" max="807" width="7.58203125" style="1" bestFit="1" customWidth="1"/>
    <col min="808" max="808" width="21.25" style="1" bestFit="1" customWidth="1"/>
    <col min="809" max="809" width="8.6640625" style="1"/>
    <col min="810" max="810" width="16" style="1" bestFit="1" customWidth="1"/>
    <col min="811" max="811" width="8.6640625" style="1"/>
    <col min="812" max="812" width="22.25" style="1" bestFit="1" customWidth="1"/>
    <col min="813" max="813" width="7.58203125" style="1" bestFit="1" customWidth="1"/>
    <col min="814" max="1024" width="8.6640625" style="1"/>
    <col min="1025" max="1025" width="4.83203125" style="1" bestFit="1" customWidth="1"/>
    <col min="1026" max="1026" width="26.4140625" style="1" bestFit="1" customWidth="1"/>
    <col min="1027" max="1027" width="15.58203125" style="1" bestFit="1" customWidth="1"/>
    <col min="1028" max="1028" width="5" style="1" bestFit="1" customWidth="1"/>
    <col min="1029" max="1029" width="11.25" style="1" bestFit="1" customWidth="1"/>
    <col min="1030" max="1030" width="16.08203125" style="1" bestFit="1" customWidth="1"/>
    <col min="1031" max="1031" width="10.83203125" style="1" bestFit="1" customWidth="1"/>
    <col min="1032" max="1032" width="11" style="1" bestFit="1" customWidth="1"/>
    <col min="1033" max="1033" width="8.6640625" style="1"/>
    <col min="1034" max="1034" width="26.58203125" style="1" bestFit="1" customWidth="1"/>
    <col min="1035" max="1035" width="8.6640625" style="1"/>
    <col min="1036" max="1036" width="25.1640625" style="1" bestFit="1" customWidth="1"/>
    <col min="1037" max="1037" width="8.6640625" style="1"/>
    <col min="1038" max="1038" width="27.5" style="1" bestFit="1" customWidth="1"/>
    <col min="1039" max="1039" width="7.58203125" style="1" bestFit="1" customWidth="1"/>
    <col min="1040" max="1040" width="21.33203125" style="1" bestFit="1" customWidth="1"/>
    <col min="1041" max="1041" width="8.6640625" style="1"/>
    <col min="1042" max="1042" width="18.83203125" style="1" bestFit="1" customWidth="1"/>
    <col min="1043" max="1043" width="7.58203125" style="1" bestFit="1" customWidth="1"/>
    <col min="1044" max="1044" width="36.83203125" style="1" bestFit="1" customWidth="1"/>
    <col min="1045" max="1045" width="8.6640625" style="1"/>
    <col min="1046" max="1046" width="20" style="1" bestFit="1" customWidth="1"/>
    <col min="1047" max="1047" width="8.6640625" style="1"/>
    <col min="1048" max="1048" width="22.5" style="1" bestFit="1" customWidth="1"/>
    <col min="1049" max="1049" width="7.58203125" style="1" bestFit="1" customWidth="1"/>
    <col min="1050" max="1050" width="26.08203125" style="1" bestFit="1" customWidth="1"/>
    <col min="1051" max="1051" width="7.58203125" style="1" bestFit="1" customWidth="1"/>
    <col min="1052" max="1052" width="17" style="1" bestFit="1" customWidth="1"/>
    <col min="1053" max="1053" width="7.58203125" style="1" bestFit="1" customWidth="1"/>
    <col min="1054" max="1054" width="28.25" style="1" bestFit="1" customWidth="1"/>
    <col min="1055" max="1055" width="7.58203125" style="1" bestFit="1" customWidth="1"/>
    <col min="1056" max="1056" width="13.25" style="1" bestFit="1" customWidth="1"/>
    <col min="1057" max="1057" width="8.6640625" style="1"/>
    <col min="1058" max="1058" width="24" style="1" bestFit="1" customWidth="1"/>
    <col min="1059" max="1059" width="7.58203125" style="1" bestFit="1" customWidth="1"/>
    <col min="1060" max="1060" width="30" style="1" bestFit="1" customWidth="1"/>
    <col min="1061" max="1061" width="7.58203125" style="1" bestFit="1" customWidth="1"/>
    <col min="1062" max="1062" width="14.1640625" style="1" bestFit="1" customWidth="1"/>
    <col min="1063" max="1063" width="7.58203125" style="1" bestFit="1" customWidth="1"/>
    <col min="1064" max="1064" width="21.25" style="1" bestFit="1" customWidth="1"/>
    <col min="1065" max="1065" width="8.6640625" style="1"/>
    <col min="1066" max="1066" width="16" style="1" bestFit="1" customWidth="1"/>
    <col min="1067" max="1067" width="8.6640625" style="1"/>
    <col min="1068" max="1068" width="22.25" style="1" bestFit="1" customWidth="1"/>
    <col min="1069" max="1069" width="7.58203125" style="1" bestFit="1" customWidth="1"/>
    <col min="1070" max="1280" width="8.6640625" style="1"/>
    <col min="1281" max="1281" width="4.83203125" style="1" bestFit="1" customWidth="1"/>
    <col min="1282" max="1282" width="26.4140625" style="1" bestFit="1" customWidth="1"/>
    <col min="1283" max="1283" width="15.58203125" style="1" bestFit="1" customWidth="1"/>
    <col min="1284" max="1284" width="5" style="1" bestFit="1" customWidth="1"/>
    <col min="1285" max="1285" width="11.25" style="1" bestFit="1" customWidth="1"/>
    <col min="1286" max="1286" width="16.08203125" style="1" bestFit="1" customWidth="1"/>
    <col min="1287" max="1287" width="10.83203125" style="1" bestFit="1" customWidth="1"/>
    <col min="1288" max="1288" width="11" style="1" bestFit="1" customWidth="1"/>
    <col min="1289" max="1289" width="8.6640625" style="1"/>
    <col min="1290" max="1290" width="26.58203125" style="1" bestFit="1" customWidth="1"/>
    <col min="1291" max="1291" width="8.6640625" style="1"/>
    <col min="1292" max="1292" width="25.1640625" style="1" bestFit="1" customWidth="1"/>
    <col min="1293" max="1293" width="8.6640625" style="1"/>
    <col min="1294" max="1294" width="27.5" style="1" bestFit="1" customWidth="1"/>
    <col min="1295" max="1295" width="7.58203125" style="1" bestFit="1" customWidth="1"/>
    <col min="1296" max="1296" width="21.33203125" style="1" bestFit="1" customWidth="1"/>
    <col min="1297" max="1297" width="8.6640625" style="1"/>
    <col min="1298" max="1298" width="18.83203125" style="1" bestFit="1" customWidth="1"/>
    <col min="1299" max="1299" width="7.58203125" style="1" bestFit="1" customWidth="1"/>
    <col min="1300" max="1300" width="36.83203125" style="1" bestFit="1" customWidth="1"/>
    <col min="1301" max="1301" width="8.6640625" style="1"/>
    <col min="1302" max="1302" width="20" style="1" bestFit="1" customWidth="1"/>
    <col min="1303" max="1303" width="8.6640625" style="1"/>
    <col min="1304" max="1304" width="22.5" style="1" bestFit="1" customWidth="1"/>
    <col min="1305" max="1305" width="7.58203125" style="1" bestFit="1" customWidth="1"/>
    <col min="1306" max="1306" width="26.08203125" style="1" bestFit="1" customWidth="1"/>
    <col min="1307" max="1307" width="7.58203125" style="1" bestFit="1" customWidth="1"/>
    <col min="1308" max="1308" width="17" style="1" bestFit="1" customWidth="1"/>
    <col min="1309" max="1309" width="7.58203125" style="1" bestFit="1" customWidth="1"/>
    <col min="1310" max="1310" width="28.25" style="1" bestFit="1" customWidth="1"/>
    <col min="1311" max="1311" width="7.58203125" style="1" bestFit="1" customWidth="1"/>
    <col min="1312" max="1312" width="13.25" style="1" bestFit="1" customWidth="1"/>
    <col min="1313" max="1313" width="8.6640625" style="1"/>
    <col min="1314" max="1314" width="24" style="1" bestFit="1" customWidth="1"/>
    <col min="1315" max="1315" width="7.58203125" style="1" bestFit="1" customWidth="1"/>
    <col min="1316" max="1316" width="30" style="1" bestFit="1" customWidth="1"/>
    <col min="1317" max="1317" width="7.58203125" style="1" bestFit="1" customWidth="1"/>
    <col min="1318" max="1318" width="14.1640625" style="1" bestFit="1" customWidth="1"/>
    <col min="1319" max="1319" width="7.58203125" style="1" bestFit="1" customWidth="1"/>
    <col min="1320" max="1320" width="21.25" style="1" bestFit="1" customWidth="1"/>
    <col min="1321" max="1321" width="8.6640625" style="1"/>
    <col min="1322" max="1322" width="16" style="1" bestFit="1" customWidth="1"/>
    <col min="1323" max="1323" width="8.6640625" style="1"/>
    <col min="1324" max="1324" width="22.25" style="1" bestFit="1" customWidth="1"/>
    <col min="1325" max="1325" width="7.58203125" style="1" bestFit="1" customWidth="1"/>
    <col min="1326" max="1536" width="8.6640625" style="1"/>
    <col min="1537" max="1537" width="4.83203125" style="1" bestFit="1" customWidth="1"/>
    <col min="1538" max="1538" width="26.4140625" style="1" bestFit="1" customWidth="1"/>
    <col min="1539" max="1539" width="15.58203125" style="1" bestFit="1" customWidth="1"/>
    <col min="1540" max="1540" width="5" style="1" bestFit="1" customWidth="1"/>
    <col min="1541" max="1541" width="11.25" style="1" bestFit="1" customWidth="1"/>
    <col min="1542" max="1542" width="16.08203125" style="1" bestFit="1" customWidth="1"/>
    <col min="1543" max="1543" width="10.83203125" style="1" bestFit="1" customWidth="1"/>
    <col min="1544" max="1544" width="11" style="1" bestFit="1" customWidth="1"/>
    <col min="1545" max="1545" width="8.6640625" style="1"/>
    <col min="1546" max="1546" width="26.58203125" style="1" bestFit="1" customWidth="1"/>
    <col min="1547" max="1547" width="8.6640625" style="1"/>
    <col min="1548" max="1548" width="25.1640625" style="1" bestFit="1" customWidth="1"/>
    <col min="1549" max="1549" width="8.6640625" style="1"/>
    <col min="1550" max="1550" width="27.5" style="1" bestFit="1" customWidth="1"/>
    <col min="1551" max="1551" width="7.58203125" style="1" bestFit="1" customWidth="1"/>
    <col min="1552" max="1552" width="21.33203125" style="1" bestFit="1" customWidth="1"/>
    <col min="1553" max="1553" width="8.6640625" style="1"/>
    <col min="1554" max="1554" width="18.83203125" style="1" bestFit="1" customWidth="1"/>
    <col min="1555" max="1555" width="7.58203125" style="1" bestFit="1" customWidth="1"/>
    <col min="1556" max="1556" width="36.83203125" style="1" bestFit="1" customWidth="1"/>
    <col min="1557" max="1557" width="8.6640625" style="1"/>
    <col min="1558" max="1558" width="20" style="1" bestFit="1" customWidth="1"/>
    <col min="1559" max="1559" width="8.6640625" style="1"/>
    <col min="1560" max="1560" width="22.5" style="1" bestFit="1" customWidth="1"/>
    <col min="1561" max="1561" width="7.58203125" style="1" bestFit="1" customWidth="1"/>
    <col min="1562" max="1562" width="26.08203125" style="1" bestFit="1" customWidth="1"/>
    <col min="1563" max="1563" width="7.58203125" style="1" bestFit="1" customWidth="1"/>
    <col min="1564" max="1564" width="17" style="1" bestFit="1" customWidth="1"/>
    <col min="1565" max="1565" width="7.58203125" style="1" bestFit="1" customWidth="1"/>
    <col min="1566" max="1566" width="28.25" style="1" bestFit="1" customWidth="1"/>
    <col min="1567" max="1567" width="7.58203125" style="1" bestFit="1" customWidth="1"/>
    <col min="1568" max="1568" width="13.25" style="1" bestFit="1" customWidth="1"/>
    <col min="1569" max="1569" width="8.6640625" style="1"/>
    <col min="1570" max="1570" width="24" style="1" bestFit="1" customWidth="1"/>
    <col min="1571" max="1571" width="7.58203125" style="1" bestFit="1" customWidth="1"/>
    <col min="1572" max="1572" width="30" style="1" bestFit="1" customWidth="1"/>
    <col min="1573" max="1573" width="7.58203125" style="1" bestFit="1" customWidth="1"/>
    <col min="1574" max="1574" width="14.1640625" style="1" bestFit="1" customWidth="1"/>
    <col min="1575" max="1575" width="7.58203125" style="1" bestFit="1" customWidth="1"/>
    <col min="1576" max="1576" width="21.25" style="1" bestFit="1" customWidth="1"/>
    <col min="1577" max="1577" width="8.6640625" style="1"/>
    <col min="1578" max="1578" width="16" style="1" bestFit="1" customWidth="1"/>
    <col min="1579" max="1579" width="8.6640625" style="1"/>
    <col min="1580" max="1580" width="22.25" style="1" bestFit="1" customWidth="1"/>
    <col min="1581" max="1581" width="7.58203125" style="1" bestFit="1" customWidth="1"/>
    <col min="1582" max="1792" width="8.6640625" style="1"/>
    <col min="1793" max="1793" width="4.83203125" style="1" bestFit="1" customWidth="1"/>
    <col min="1794" max="1794" width="26.4140625" style="1" bestFit="1" customWidth="1"/>
    <col min="1795" max="1795" width="15.58203125" style="1" bestFit="1" customWidth="1"/>
    <col min="1796" max="1796" width="5" style="1" bestFit="1" customWidth="1"/>
    <col min="1797" max="1797" width="11.25" style="1" bestFit="1" customWidth="1"/>
    <col min="1798" max="1798" width="16.08203125" style="1" bestFit="1" customWidth="1"/>
    <col min="1799" max="1799" width="10.83203125" style="1" bestFit="1" customWidth="1"/>
    <col min="1800" max="1800" width="11" style="1" bestFit="1" customWidth="1"/>
    <col min="1801" max="1801" width="8.6640625" style="1"/>
    <col min="1802" max="1802" width="26.58203125" style="1" bestFit="1" customWidth="1"/>
    <col min="1803" max="1803" width="8.6640625" style="1"/>
    <col min="1804" max="1804" width="25.1640625" style="1" bestFit="1" customWidth="1"/>
    <col min="1805" max="1805" width="8.6640625" style="1"/>
    <col min="1806" max="1806" width="27.5" style="1" bestFit="1" customWidth="1"/>
    <col min="1807" max="1807" width="7.58203125" style="1" bestFit="1" customWidth="1"/>
    <col min="1808" max="1808" width="21.33203125" style="1" bestFit="1" customWidth="1"/>
    <col min="1809" max="1809" width="8.6640625" style="1"/>
    <col min="1810" max="1810" width="18.83203125" style="1" bestFit="1" customWidth="1"/>
    <col min="1811" max="1811" width="7.58203125" style="1" bestFit="1" customWidth="1"/>
    <col min="1812" max="1812" width="36.83203125" style="1" bestFit="1" customWidth="1"/>
    <col min="1813" max="1813" width="8.6640625" style="1"/>
    <col min="1814" max="1814" width="20" style="1" bestFit="1" customWidth="1"/>
    <col min="1815" max="1815" width="8.6640625" style="1"/>
    <col min="1816" max="1816" width="22.5" style="1" bestFit="1" customWidth="1"/>
    <col min="1817" max="1817" width="7.58203125" style="1" bestFit="1" customWidth="1"/>
    <col min="1818" max="1818" width="26.08203125" style="1" bestFit="1" customWidth="1"/>
    <col min="1819" max="1819" width="7.58203125" style="1" bestFit="1" customWidth="1"/>
    <col min="1820" max="1820" width="17" style="1" bestFit="1" customWidth="1"/>
    <col min="1821" max="1821" width="7.58203125" style="1" bestFit="1" customWidth="1"/>
    <col min="1822" max="1822" width="28.25" style="1" bestFit="1" customWidth="1"/>
    <col min="1823" max="1823" width="7.58203125" style="1" bestFit="1" customWidth="1"/>
    <col min="1824" max="1824" width="13.25" style="1" bestFit="1" customWidth="1"/>
    <col min="1825" max="1825" width="8.6640625" style="1"/>
    <col min="1826" max="1826" width="24" style="1" bestFit="1" customWidth="1"/>
    <col min="1827" max="1827" width="7.58203125" style="1" bestFit="1" customWidth="1"/>
    <col min="1828" max="1828" width="30" style="1" bestFit="1" customWidth="1"/>
    <col min="1829" max="1829" width="7.58203125" style="1" bestFit="1" customWidth="1"/>
    <col min="1830" max="1830" width="14.1640625" style="1" bestFit="1" customWidth="1"/>
    <col min="1831" max="1831" width="7.58203125" style="1" bestFit="1" customWidth="1"/>
    <col min="1832" max="1832" width="21.25" style="1" bestFit="1" customWidth="1"/>
    <col min="1833" max="1833" width="8.6640625" style="1"/>
    <col min="1834" max="1834" width="16" style="1" bestFit="1" customWidth="1"/>
    <col min="1835" max="1835" width="8.6640625" style="1"/>
    <col min="1836" max="1836" width="22.25" style="1" bestFit="1" customWidth="1"/>
    <col min="1837" max="1837" width="7.58203125" style="1" bestFit="1" customWidth="1"/>
    <col min="1838" max="2048" width="8.6640625" style="1"/>
    <col min="2049" max="2049" width="4.83203125" style="1" bestFit="1" customWidth="1"/>
    <col min="2050" max="2050" width="26.4140625" style="1" bestFit="1" customWidth="1"/>
    <col min="2051" max="2051" width="15.58203125" style="1" bestFit="1" customWidth="1"/>
    <col min="2052" max="2052" width="5" style="1" bestFit="1" customWidth="1"/>
    <col min="2053" max="2053" width="11.25" style="1" bestFit="1" customWidth="1"/>
    <col min="2054" max="2054" width="16.08203125" style="1" bestFit="1" customWidth="1"/>
    <col min="2055" max="2055" width="10.83203125" style="1" bestFit="1" customWidth="1"/>
    <col min="2056" max="2056" width="11" style="1" bestFit="1" customWidth="1"/>
    <col min="2057" max="2057" width="8.6640625" style="1"/>
    <col min="2058" max="2058" width="26.58203125" style="1" bestFit="1" customWidth="1"/>
    <col min="2059" max="2059" width="8.6640625" style="1"/>
    <col min="2060" max="2060" width="25.1640625" style="1" bestFit="1" customWidth="1"/>
    <col min="2061" max="2061" width="8.6640625" style="1"/>
    <col min="2062" max="2062" width="27.5" style="1" bestFit="1" customWidth="1"/>
    <col min="2063" max="2063" width="7.58203125" style="1" bestFit="1" customWidth="1"/>
    <col min="2064" max="2064" width="21.33203125" style="1" bestFit="1" customWidth="1"/>
    <col min="2065" max="2065" width="8.6640625" style="1"/>
    <col min="2066" max="2066" width="18.83203125" style="1" bestFit="1" customWidth="1"/>
    <col min="2067" max="2067" width="7.58203125" style="1" bestFit="1" customWidth="1"/>
    <col min="2068" max="2068" width="36.83203125" style="1" bestFit="1" customWidth="1"/>
    <col min="2069" max="2069" width="8.6640625" style="1"/>
    <col min="2070" max="2070" width="20" style="1" bestFit="1" customWidth="1"/>
    <col min="2071" max="2071" width="8.6640625" style="1"/>
    <col min="2072" max="2072" width="22.5" style="1" bestFit="1" customWidth="1"/>
    <col min="2073" max="2073" width="7.58203125" style="1" bestFit="1" customWidth="1"/>
    <col min="2074" max="2074" width="26.08203125" style="1" bestFit="1" customWidth="1"/>
    <col min="2075" max="2075" width="7.58203125" style="1" bestFit="1" customWidth="1"/>
    <col min="2076" max="2076" width="17" style="1" bestFit="1" customWidth="1"/>
    <col min="2077" max="2077" width="7.58203125" style="1" bestFit="1" customWidth="1"/>
    <col min="2078" max="2078" width="28.25" style="1" bestFit="1" customWidth="1"/>
    <col min="2079" max="2079" width="7.58203125" style="1" bestFit="1" customWidth="1"/>
    <col min="2080" max="2080" width="13.25" style="1" bestFit="1" customWidth="1"/>
    <col min="2081" max="2081" width="8.6640625" style="1"/>
    <col min="2082" max="2082" width="24" style="1" bestFit="1" customWidth="1"/>
    <col min="2083" max="2083" width="7.58203125" style="1" bestFit="1" customWidth="1"/>
    <col min="2084" max="2084" width="30" style="1" bestFit="1" customWidth="1"/>
    <col min="2085" max="2085" width="7.58203125" style="1" bestFit="1" customWidth="1"/>
    <col min="2086" max="2086" width="14.1640625" style="1" bestFit="1" customWidth="1"/>
    <col min="2087" max="2087" width="7.58203125" style="1" bestFit="1" customWidth="1"/>
    <col min="2088" max="2088" width="21.25" style="1" bestFit="1" customWidth="1"/>
    <col min="2089" max="2089" width="8.6640625" style="1"/>
    <col min="2090" max="2090" width="16" style="1" bestFit="1" customWidth="1"/>
    <col min="2091" max="2091" width="8.6640625" style="1"/>
    <col min="2092" max="2092" width="22.25" style="1" bestFit="1" customWidth="1"/>
    <col min="2093" max="2093" width="7.58203125" style="1" bestFit="1" customWidth="1"/>
    <col min="2094" max="2304" width="8.6640625" style="1"/>
    <col min="2305" max="2305" width="4.83203125" style="1" bestFit="1" customWidth="1"/>
    <col min="2306" max="2306" width="26.4140625" style="1" bestFit="1" customWidth="1"/>
    <col min="2307" max="2307" width="15.58203125" style="1" bestFit="1" customWidth="1"/>
    <col min="2308" max="2308" width="5" style="1" bestFit="1" customWidth="1"/>
    <col min="2309" max="2309" width="11.25" style="1" bestFit="1" customWidth="1"/>
    <col min="2310" max="2310" width="16.08203125" style="1" bestFit="1" customWidth="1"/>
    <col min="2311" max="2311" width="10.83203125" style="1" bestFit="1" customWidth="1"/>
    <col min="2312" max="2312" width="11" style="1" bestFit="1" customWidth="1"/>
    <col min="2313" max="2313" width="8.6640625" style="1"/>
    <col min="2314" max="2314" width="26.58203125" style="1" bestFit="1" customWidth="1"/>
    <col min="2315" max="2315" width="8.6640625" style="1"/>
    <col min="2316" max="2316" width="25.1640625" style="1" bestFit="1" customWidth="1"/>
    <col min="2317" max="2317" width="8.6640625" style="1"/>
    <col min="2318" max="2318" width="27.5" style="1" bestFit="1" customWidth="1"/>
    <col min="2319" max="2319" width="7.58203125" style="1" bestFit="1" customWidth="1"/>
    <col min="2320" max="2320" width="21.33203125" style="1" bestFit="1" customWidth="1"/>
    <col min="2321" max="2321" width="8.6640625" style="1"/>
    <col min="2322" max="2322" width="18.83203125" style="1" bestFit="1" customWidth="1"/>
    <col min="2323" max="2323" width="7.58203125" style="1" bestFit="1" customWidth="1"/>
    <col min="2324" max="2324" width="36.83203125" style="1" bestFit="1" customWidth="1"/>
    <col min="2325" max="2325" width="8.6640625" style="1"/>
    <col min="2326" max="2326" width="20" style="1" bestFit="1" customWidth="1"/>
    <col min="2327" max="2327" width="8.6640625" style="1"/>
    <col min="2328" max="2328" width="22.5" style="1" bestFit="1" customWidth="1"/>
    <col min="2329" max="2329" width="7.58203125" style="1" bestFit="1" customWidth="1"/>
    <col min="2330" max="2330" width="26.08203125" style="1" bestFit="1" customWidth="1"/>
    <col min="2331" max="2331" width="7.58203125" style="1" bestFit="1" customWidth="1"/>
    <col min="2332" max="2332" width="17" style="1" bestFit="1" customWidth="1"/>
    <col min="2333" max="2333" width="7.58203125" style="1" bestFit="1" customWidth="1"/>
    <col min="2334" max="2334" width="28.25" style="1" bestFit="1" customWidth="1"/>
    <col min="2335" max="2335" width="7.58203125" style="1" bestFit="1" customWidth="1"/>
    <col min="2336" max="2336" width="13.25" style="1" bestFit="1" customWidth="1"/>
    <col min="2337" max="2337" width="8.6640625" style="1"/>
    <col min="2338" max="2338" width="24" style="1" bestFit="1" customWidth="1"/>
    <col min="2339" max="2339" width="7.58203125" style="1" bestFit="1" customWidth="1"/>
    <col min="2340" max="2340" width="30" style="1" bestFit="1" customWidth="1"/>
    <col min="2341" max="2341" width="7.58203125" style="1" bestFit="1" customWidth="1"/>
    <col min="2342" max="2342" width="14.1640625" style="1" bestFit="1" customWidth="1"/>
    <col min="2343" max="2343" width="7.58203125" style="1" bestFit="1" customWidth="1"/>
    <col min="2344" max="2344" width="21.25" style="1" bestFit="1" customWidth="1"/>
    <col min="2345" max="2345" width="8.6640625" style="1"/>
    <col min="2346" max="2346" width="16" style="1" bestFit="1" customWidth="1"/>
    <col min="2347" max="2347" width="8.6640625" style="1"/>
    <col min="2348" max="2348" width="22.25" style="1" bestFit="1" customWidth="1"/>
    <col min="2349" max="2349" width="7.58203125" style="1" bestFit="1" customWidth="1"/>
    <col min="2350" max="2560" width="8.6640625" style="1"/>
    <col min="2561" max="2561" width="4.83203125" style="1" bestFit="1" customWidth="1"/>
    <col min="2562" max="2562" width="26.4140625" style="1" bestFit="1" customWidth="1"/>
    <col min="2563" max="2563" width="15.58203125" style="1" bestFit="1" customWidth="1"/>
    <col min="2564" max="2564" width="5" style="1" bestFit="1" customWidth="1"/>
    <col min="2565" max="2565" width="11.25" style="1" bestFit="1" customWidth="1"/>
    <col min="2566" max="2566" width="16.08203125" style="1" bestFit="1" customWidth="1"/>
    <col min="2567" max="2567" width="10.83203125" style="1" bestFit="1" customWidth="1"/>
    <col min="2568" max="2568" width="11" style="1" bestFit="1" customWidth="1"/>
    <col min="2569" max="2569" width="8.6640625" style="1"/>
    <col min="2570" max="2570" width="26.58203125" style="1" bestFit="1" customWidth="1"/>
    <col min="2571" max="2571" width="8.6640625" style="1"/>
    <col min="2572" max="2572" width="25.1640625" style="1" bestFit="1" customWidth="1"/>
    <col min="2573" max="2573" width="8.6640625" style="1"/>
    <col min="2574" max="2574" width="27.5" style="1" bestFit="1" customWidth="1"/>
    <col min="2575" max="2575" width="7.58203125" style="1" bestFit="1" customWidth="1"/>
    <col min="2576" max="2576" width="21.33203125" style="1" bestFit="1" customWidth="1"/>
    <col min="2577" max="2577" width="8.6640625" style="1"/>
    <col min="2578" max="2578" width="18.83203125" style="1" bestFit="1" customWidth="1"/>
    <col min="2579" max="2579" width="7.58203125" style="1" bestFit="1" customWidth="1"/>
    <col min="2580" max="2580" width="36.83203125" style="1" bestFit="1" customWidth="1"/>
    <col min="2581" max="2581" width="8.6640625" style="1"/>
    <col min="2582" max="2582" width="20" style="1" bestFit="1" customWidth="1"/>
    <col min="2583" max="2583" width="8.6640625" style="1"/>
    <col min="2584" max="2584" width="22.5" style="1" bestFit="1" customWidth="1"/>
    <col min="2585" max="2585" width="7.58203125" style="1" bestFit="1" customWidth="1"/>
    <col min="2586" max="2586" width="26.08203125" style="1" bestFit="1" customWidth="1"/>
    <col min="2587" max="2587" width="7.58203125" style="1" bestFit="1" customWidth="1"/>
    <col min="2588" max="2588" width="17" style="1" bestFit="1" customWidth="1"/>
    <col min="2589" max="2589" width="7.58203125" style="1" bestFit="1" customWidth="1"/>
    <col min="2590" max="2590" width="28.25" style="1" bestFit="1" customWidth="1"/>
    <col min="2591" max="2591" width="7.58203125" style="1" bestFit="1" customWidth="1"/>
    <col min="2592" max="2592" width="13.25" style="1" bestFit="1" customWidth="1"/>
    <col min="2593" max="2593" width="8.6640625" style="1"/>
    <col min="2594" max="2594" width="24" style="1" bestFit="1" customWidth="1"/>
    <col min="2595" max="2595" width="7.58203125" style="1" bestFit="1" customWidth="1"/>
    <col min="2596" max="2596" width="30" style="1" bestFit="1" customWidth="1"/>
    <col min="2597" max="2597" width="7.58203125" style="1" bestFit="1" customWidth="1"/>
    <col min="2598" max="2598" width="14.1640625" style="1" bestFit="1" customWidth="1"/>
    <col min="2599" max="2599" width="7.58203125" style="1" bestFit="1" customWidth="1"/>
    <col min="2600" max="2600" width="21.25" style="1" bestFit="1" customWidth="1"/>
    <col min="2601" max="2601" width="8.6640625" style="1"/>
    <col min="2602" max="2602" width="16" style="1" bestFit="1" customWidth="1"/>
    <col min="2603" max="2603" width="8.6640625" style="1"/>
    <col min="2604" max="2604" width="22.25" style="1" bestFit="1" customWidth="1"/>
    <col min="2605" max="2605" width="7.58203125" style="1" bestFit="1" customWidth="1"/>
    <col min="2606" max="2816" width="8.6640625" style="1"/>
    <col min="2817" max="2817" width="4.83203125" style="1" bestFit="1" customWidth="1"/>
    <col min="2818" max="2818" width="26.4140625" style="1" bestFit="1" customWidth="1"/>
    <col min="2819" max="2819" width="15.58203125" style="1" bestFit="1" customWidth="1"/>
    <col min="2820" max="2820" width="5" style="1" bestFit="1" customWidth="1"/>
    <col min="2821" max="2821" width="11.25" style="1" bestFit="1" customWidth="1"/>
    <col min="2822" max="2822" width="16.08203125" style="1" bestFit="1" customWidth="1"/>
    <col min="2823" max="2823" width="10.83203125" style="1" bestFit="1" customWidth="1"/>
    <col min="2824" max="2824" width="11" style="1" bestFit="1" customWidth="1"/>
    <col min="2825" max="2825" width="8.6640625" style="1"/>
    <col min="2826" max="2826" width="26.58203125" style="1" bestFit="1" customWidth="1"/>
    <col min="2827" max="2827" width="8.6640625" style="1"/>
    <col min="2828" max="2828" width="25.1640625" style="1" bestFit="1" customWidth="1"/>
    <col min="2829" max="2829" width="8.6640625" style="1"/>
    <col min="2830" max="2830" width="27.5" style="1" bestFit="1" customWidth="1"/>
    <col min="2831" max="2831" width="7.58203125" style="1" bestFit="1" customWidth="1"/>
    <col min="2832" max="2832" width="21.33203125" style="1" bestFit="1" customWidth="1"/>
    <col min="2833" max="2833" width="8.6640625" style="1"/>
    <col min="2834" max="2834" width="18.83203125" style="1" bestFit="1" customWidth="1"/>
    <col min="2835" max="2835" width="7.58203125" style="1" bestFit="1" customWidth="1"/>
    <col min="2836" max="2836" width="36.83203125" style="1" bestFit="1" customWidth="1"/>
    <col min="2837" max="2837" width="8.6640625" style="1"/>
    <col min="2838" max="2838" width="20" style="1" bestFit="1" customWidth="1"/>
    <col min="2839" max="2839" width="8.6640625" style="1"/>
    <col min="2840" max="2840" width="22.5" style="1" bestFit="1" customWidth="1"/>
    <col min="2841" max="2841" width="7.58203125" style="1" bestFit="1" customWidth="1"/>
    <col min="2842" max="2842" width="26.08203125" style="1" bestFit="1" customWidth="1"/>
    <col min="2843" max="2843" width="7.58203125" style="1" bestFit="1" customWidth="1"/>
    <col min="2844" max="2844" width="17" style="1" bestFit="1" customWidth="1"/>
    <col min="2845" max="2845" width="7.58203125" style="1" bestFit="1" customWidth="1"/>
    <col min="2846" max="2846" width="28.25" style="1" bestFit="1" customWidth="1"/>
    <col min="2847" max="2847" width="7.58203125" style="1" bestFit="1" customWidth="1"/>
    <col min="2848" max="2848" width="13.25" style="1" bestFit="1" customWidth="1"/>
    <col min="2849" max="2849" width="8.6640625" style="1"/>
    <col min="2850" max="2850" width="24" style="1" bestFit="1" customWidth="1"/>
    <col min="2851" max="2851" width="7.58203125" style="1" bestFit="1" customWidth="1"/>
    <col min="2852" max="2852" width="30" style="1" bestFit="1" customWidth="1"/>
    <col min="2853" max="2853" width="7.58203125" style="1" bestFit="1" customWidth="1"/>
    <col min="2854" max="2854" width="14.1640625" style="1" bestFit="1" customWidth="1"/>
    <col min="2855" max="2855" width="7.58203125" style="1" bestFit="1" customWidth="1"/>
    <col min="2856" max="2856" width="21.25" style="1" bestFit="1" customWidth="1"/>
    <col min="2857" max="2857" width="8.6640625" style="1"/>
    <col min="2858" max="2858" width="16" style="1" bestFit="1" customWidth="1"/>
    <col min="2859" max="2859" width="8.6640625" style="1"/>
    <col min="2860" max="2860" width="22.25" style="1" bestFit="1" customWidth="1"/>
    <col min="2861" max="2861" width="7.58203125" style="1" bestFit="1" customWidth="1"/>
    <col min="2862" max="3072" width="8.6640625" style="1"/>
    <col min="3073" max="3073" width="4.83203125" style="1" bestFit="1" customWidth="1"/>
    <col min="3074" max="3074" width="26.4140625" style="1" bestFit="1" customWidth="1"/>
    <col min="3075" max="3075" width="15.58203125" style="1" bestFit="1" customWidth="1"/>
    <col min="3076" max="3076" width="5" style="1" bestFit="1" customWidth="1"/>
    <col min="3077" max="3077" width="11.25" style="1" bestFit="1" customWidth="1"/>
    <col min="3078" max="3078" width="16.08203125" style="1" bestFit="1" customWidth="1"/>
    <col min="3079" max="3079" width="10.83203125" style="1" bestFit="1" customWidth="1"/>
    <col min="3080" max="3080" width="11" style="1" bestFit="1" customWidth="1"/>
    <col min="3081" max="3081" width="8.6640625" style="1"/>
    <col min="3082" max="3082" width="26.58203125" style="1" bestFit="1" customWidth="1"/>
    <col min="3083" max="3083" width="8.6640625" style="1"/>
    <col min="3084" max="3084" width="25.1640625" style="1" bestFit="1" customWidth="1"/>
    <col min="3085" max="3085" width="8.6640625" style="1"/>
    <col min="3086" max="3086" width="27.5" style="1" bestFit="1" customWidth="1"/>
    <col min="3087" max="3087" width="7.58203125" style="1" bestFit="1" customWidth="1"/>
    <col min="3088" max="3088" width="21.33203125" style="1" bestFit="1" customWidth="1"/>
    <col min="3089" max="3089" width="8.6640625" style="1"/>
    <col min="3090" max="3090" width="18.83203125" style="1" bestFit="1" customWidth="1"/>
    <col min="3091" max="3091" width="7.58203125" style="1" bestFit="1" customWidth="1"/>
    <col min="3092" max="3092" width="36.83203125" style="1" bestFit="1" customWidth="1"/>
    <col min="3093" max="3093" width="8.6640625" style="1"/>
    <col min="3094" max="3094" width="20" style="1" bestFit="1" customWidth="1"/>
    <col min="3095" max="3095" width="8.6640625" style="1"/>
    <col min="3096" max="3096" width="22.5" style="1" bestFit="1" customWidth="1"/>
    <col min="3097" max="3097" width="7.58203125" style="1" bestFit="1" customWidth="1"/>
    <col min="3098" max="3098" width="26.08203125" style="1" bestFit="1" customWidth="1"/>
    <col min="3099" max="3099" width="7.58203125" style="1" bestFit="1" customWidth="1"/>
    <col min="3100" max="3100" width="17" style="1" bestFit="1" customWidth="1"/>
    <col min="3101" max="3101" width="7.58203125" style="1" bestFit="1" customWidth="1"/>
    <col min="3102" max="3102" width="28.25" style="1" bestFit="1" customWidth="1"/>
    <col min="3103" max="3103" width="7.58203125" style="1" bestFit="1" customWidth="1"/>
    <col min="3104" max="3104" width="13.25" style="1" bestFit="1" customWidth="1"/>
    <col min="3105" max="3105" width="8.6640625" style="1"/>
    <col min="3106" max="3106" width="24" style="1" bestFit="1" customWidth="1"/>
    <col min="3107" max="3107" width="7.58203125" style="1" bestFit="1" customWidth="1"/>
    <col min="3108" max="3108" width="30" style="1" bestFit="1" customWidth="1"/>
    <col min="3109" max="3109" width="7.58203125" style="1" bestFit="1" customWidth="1"/>
    <col min="3110" max="3110" width="14.1640625" style="1" bestFit="1" customWidth="1"/>
    <col min="3111" max="3111" width="7.58203125" style="1" bestFit="1" customWidth="1"/>
    <col min="3112" max="3112" width="21.25" style="1" bestFit="1" customWidth="1"/>
    <col min="3113" max="3113" width="8.6640625" style="1"/>
    <col min="3114" max="3114" width="16" style="1" bestFit="1" customWidth="1"/>
    <col min="3115" max="3115" width="8.6640625" style="1"/>
    <col min="3116" max="3116" width="22.25" style="1" bestFit="1" customWidth="1"/>
    <col min="3117" max="3117" width="7.58203125" style="1" bestFit="1" customWidth="1"/>
    <col min="3118" max="3328" width="8.6640625" style="1"/>
    <col min="3329" max="3329" width="4.83203125" style="1" bestFit="1" customWidth="1"/>
    <col min="3330" max="3330" width="26.4140625" style="1" bestFit="1" customWidth="1"/>
    <col min="3331" max="3331" width="15.58203125" style="1" bestFit="1" customWidth="1"/>
    <col min="3332" max="3332" width="5" style="1" bestFit="1" customWidth="1"/>
    <col min="3333" max="3333" width="11.25" style="1" bestFit="1" customWidth="1"/>
    <col min="3334" max="3334" width="16.08203125" style="1" bestFit="1" customWidth="1"/>
    <col min="3335" max="3335" width="10.83203125" style="1" bestFit="1" customWidth="1"/>
    <col min="3336" max="3336" width="11" style="1" bestFit="1" customWidth="1"/>
    <col min="3337" max="3337" width="8.6640625" style="1"/>
    <col min="3338" max="3338" width="26.58203125" style="1" bestFit="1" customWidth="1"/>
    <col min="3339" max="3339" width="8.6640625" style="1"/>
    <col min="3340" max="3340" width="25.1640625" style="1" bestFit="1" customWidth="1"/>
    <col min="3341" max="3341" width="8.6640625" style="1"/>
    <col min="3342" max="3342" width="27.5" style="1" bestFit="1" customWidth="1"/>
    <col min="3343" max="3343" width="7.58203125" style="1" bestFit="1" customWidth="1"/>
    <col min="3344" max="3344" width="21.33203125" style="1" bestFit="1" customWidth="1"/>
    <col min="3345" max="3345" width="8.6640625" style="1"/>
    <col min="3346" max="3346" width="18.83203125" style="1" bestFit="1" customWidth="1"/>
    <col min="3347" max="3347" width="7.58203125" style="1" bestFit="1" customWidth="1"/>
    <col min="3348" max="3348" width="36.83203125" style="1" bestFit="1" customWidth="1"/>
    <col min="3349" max="3349" width="8.6640625" style="1"/>
    <col min="3350" max="3350" width="20" style="1" bestFit="1" customWidth="1"/>
    <col min="3351" max="3351" width="8.6640625" style="1"/>
    <col min="3352" max="3352" width="22.5" style="1" bestFit="1" customWidth="1"/>
    <col min="3353" max="3353" width="7.58203125" style="1" bestFit="1" customWidth="1"/>
    <col min="3354" max="3354" width="26.08203125" style="1" bestFit="1" customWidth="1"/>
    <col min="3355" max="3355" width="7.58203125" style="1" bestFit="1" customWidth="1"/>
    <col min="3356" max="3356" width="17" style="1" bestFit="1" customWidth="1"/>
    <col min="3357" max="3357" width="7.58203125" style="1" bestFit="1" customWidth="1"/>
    <col min="3358" max="3358" width="28.25" style="1" bestFit="1" customWidth="1"/>
    <col min="3359" max="3359" width="7.58203125" style="1" bestFit="1" customWidth="1"/>
    <col min="3360" max="3360" width="13.25" style="1" bestFit="1" customWidth="1"/>
    <col min="3361" max="3361" width="8.6640625" style="1"/>
    <col min="3362" max="3362" width="24" style="1" bestFit="1" customWidth="1"/>
    <col min="3363" max="3363" width="7.58203125" style="1" bestFit="1" customWidth="1"/>
    <col min="3364" max="3364" width="30" style="1" bestFit="1" customWidth="1"/>
    <col min="3365" max="3365" width="7.58203125" style="1" bestFit="1" customWidth="1"/>
    <col min="3366" max="3366" width="14.1640625" style="1" bestFit="1" customWidth="1"/>
    <col min="3367" max="3367" width="7.58203125" style="1" bestFit="1" customWidth="1"/>
    <col min="3368" max="3368" width="21.25" style="1" bestFit="1" customWidth="1"/>
    <col min="3369" max="3369" width="8.6640625" style="1"/>
    <col min="3370" max="3370" width="16" style="1" bestFit="1" customWidth="1"/>
    <col min="3371" max="3371" width="8.6640625" style="1"/>
    <col min="3372" max="3372" width="22.25" style="1" bestFit="1" customWidth="1"/>
    <col min="3373" max="3373" width="7.58203125" style="1" bestFit="1" customWidth="1"/>
    <col min="3374" max="3584" width="8.6640625" style="1"/>
    <col min="3585" max="3585" width="4.83203125" style="1" bestFit="1" customWidth="1"/>
    <col min="3586" max="3586" width="26.4140625" style="1" bestFit="1" customWidth="1"/>
    <col min="3587" max="3587" width="15.58203125" style="1" bestFit="1" customWidth="1"/>
    <col min="3588" max="3588" width="5" style="1" bestFit="1" customWidth="1"/>
    <col min="3589" max="3589" width="11.25" style="1" bestFit="1" customWidth="1"/>
    <col min="3590" max="3590" width="16.08203125" style="1" bestFit="1" customWidth="1"/>
    <col min="3591" max="3591" width="10.83203125" style="1" bestFit="1" customWidth="1"/>
    <col min="3592" max="3592" width="11" style="1" bestFit="1" customWidth="1"/>
    <col min="3593" max="3593" width="8.6640625" style="1"/>
    <col min="3594" max="3594" width="26.58203125" style="1" bestFit="1" customWidth="1"/>
    <col min="3595" max="3595" width="8.6640625" style="1"/>
    <col min="3596" max="3596" width="25.1640625" style="1" bestFit="1" customWidth="1"/>
    <col min="3597" max="3597" width="8.6640625" style="1"/>
    <col min="3598" max="3598" width="27.5" style="1" bestFit="1" customWidth="1"/>
    <col min="3599" max="3599" width="7.58203125" style="1" bestFit="1" customWidth="1"/>
    <col min="3600" max="3600" width="21.33203125" style="1" bestFit="1" customWidth="1"/>
    <col min="3601" max="3601" width="8.6640625" style="1"/>
    <col min="3602" max="3602" width="18.83203125" style="1" bestFit="1" customWidth="1"/>
    <col min="3603" max="3603" width="7.58203125" style="1" bestFit="1" customWidth="1"/>
    <col min="3604" max="3604" width="36.83203125" style="1" bestFit="1" customWidth="1"/>
    <col min="3605" max="3605" width="8.6640625" style="1"/>
    <col min="3606" max="3606" width="20" style="1" bestFit="1" customWidth="1"/>
    <col min="3607" max="3607" width="8.6640625" style="1"/>
    <col min="3608" max="3608" width="22.5" style="1" bestFit="1" customWidth="1"/>
    <col min="3609" max="3609" width="7.58203125" style="1" bestFit="1" customWidth="1"/>
    <col min="3610" max="3610" width="26.08203125" style="1" bestFit="1" customWidth="1"/>
    <col min="3611" max="3611" width="7.58203125" style="1" bestFit="1" customWidth="1"/>
    <col min="3612" max="3612" width="17" style="1" bestFit="1" customWidth="1"/>
    <col min="3613" max="3613" width="7.58203125" style="1" bestFit="1" customWidth="1"/>
    <col min="3614" max="3614" width="28.25" style="1" bestFit="1" customWidth="1"/>
    <col min="3615" max="3615" width="7.58203125" style="1" bestFit="1" customWidth="1"/>
    <col min="3616" max="3616" width="13.25" style="1" bestFit="1" customWidth="1"/>
    <col min="3617" max="3617" width="8.6640625" style="1"/>
    <col min="3618" max="3618" width="24" style="1" bestFit="1" customWidth="1"/>
    <col min="3619" max="3619" width="7.58203125" style="1" bestFit="1" customWidth="1"/>
    <col min="3620" max="3620" width="30" style="1" bestFit="1" customWidth="1"/>
    <col min="3621" max="3621" width="7.58203125" style="1" bestFit="1" customWidth="1"/>
    <col min="3622" max="3622" width="14.1640625" style="1" bestFit="1" customWidth="1"/>
    <col min="3623" max="3623" width="7.58203125" style="1" bestFit="1" customWidth="1"/>
    <col min="3624" max="3624" width="21.25" style="1" bestFit="1" customWidth="1"/>
    <col min="3625" max="3625" width="8.6640625" style="1"/>
    <col min="3626" max="3626" width="16" style="1" bestFit="1" customWidth="1"/>
    <col min="3627" max="3627" width="8.6640625" style="1"/>
    <col min="3628" max="3628" width="22.25" style="1" bestFit="1" customWidth="1"/>
    <col min="3629" max="3629" width="7.58203125" style="1" bestFit="1" customWidth="1"/>
    <col min="3630" max="3840" width="8.6640625" style="1"/>
    <col min="3841" max="3841" width="4.83203125" style="1" bestFit="1" customWidth="1"/>
    <col min="3842" max="3842" width="26.4140625" style="1" bestFit="1" customWidth="1"/>
    <col min="3843" max="3843" width="15.58203125" style="1" bestFit="1" customWidth="1"/>
    <col min="3844" max="3844" width="5" style="1" bestFit="1" customWidth="1"/>
    <col min="3845" max="3845" width="11.25" style="1" bestFit="1" customWidth="1"/>
    <col min="3846" max="3846" width="16.08203125" style="1" bestFit="1" customWidth="1"/>
    <col min="3847" max="3847" width="10.83203125" style="1" bestFit="1" customWidth="1"/>
    <col min="3848" max="3848" width="11" style="1" bestFit="1" customWidth="1"/>
    <col min="3849" max="3849" width="8.6640625" style="1"/>
    <col min="3850" max="3850" width="26.58203125" style="1" bestFit="1" customWidth="1"/>
    <col min="3851" max="3851" width="8.6640625" style="1"/>
    <col min="3852" max="3852" width="25.1640625" style="1" bestFit="1" customWidth="1"/>
    <col min="3853" max="3853" width="8.6640625" style="1"/>
    <col min="3854" max="3854" width="27.5" style="1" bestFit="1" customWidth="1"/>
    <col min="3855" max="3855" width="7.58203125" style="1" bestFit="1" customWidth="1"/>
    <col min="3856" max="3856" width="21.33203125" style="1" bestFit="1" customWidth="1"/>
    <col min="3857" max="3857" width="8.6640625" style="1"/>
    <col min="3858" max="3858" width="18.83203125" style="1" bestFit="1" customWidth="1"/>
    <col min="3859" max="3859" width="7.58203125" style="1" bestFit="1" customWidth="1"/>
    <col min="3860" max="3860" width="36.83203125" style="1" bestFit="1" customWidth="1"/>
    <col min="3861" max="3861" width="8.6640625" style="1"/>
    <col min="3862" max="3862" width="20" style="1" bestFit="1" customWidth="1"/>
    <col min="3863" max="3863" width="8.6640625" style="1"/>
    <col min="3864" max="3864" width="22.5" style="1" bestFit="1" customWidth="1"/>
    <col min="3865" max="3865" width="7.58203125" style="1" bestFit="1" customWidth="1"/>
    <col min="3866" max="3866" width="26.08203125" style="1" bestFit="1" customWidth="1"/>
    <col min="3867" max="3867" width="7.58203125" style="1" bestFit="1" customWidth="1"/>
    <col min="3868" max="3868" width="17" style="1" bestFit="1" customWidth="1"/>
    <col min="3869" max="3869" width="7.58203125" style="1" bestFit="1" customWidth="1"/>
    <col min="3870" max="3870" width="28.25" style="1" bestFit="1" customWidth="1"/>
    <col min="3871" max="3871" width="7.58203125" style="1" bestFit="1" customWidth="1"/>
    <col min="3872" max="3872" width="13.25" style="1" bestFit="1" customWidth="1"/>
    <col min="3873" max="3873" width="8.6640625" style="1"/>
    <col min="3874" max="3874" width="24" style="1" bestFit="1" customWidth="1"/>
    <col min="3875" max="3875" width="7.58203125" style="1" bestFit="1" customWidth="1"/>
    <col min="3876" max="3876" width="30" style="1" bestFit="1" customWidth="1"/>
    <col min="3877" max="3877" width="7.58203125" style="1" bestFit="1" customWidth="1"/>
    <col min="3878" max="3878" width="14.1640625" style="1" bestFit="1" customWidth="1"/>
    <col min="3879" max="3879" width="7.58203125" style="1" bestFit="1" customWidth="1"/>
    <col min="3880" max="3880" width="21.25" style="1" bestFit="1" customWidth="1"/>
    <col min="3881" max="3881" width="8.6640625" style="1"/>
    <col min="3882" max="3882" width="16" style="1" bestFit="1" customWidth="1"/>
    <col min="3883" max="3883" width="8.6640625" style="1"/>
    <col min="3884" max="3884" width="22.25" style="1" bestFit="1" customWidth="1"/>
    <col min="3885" max="3885" width="7.58203125" style="1" bestFit="1" customWidth="1"/>
    <col min="3886" max="4096" width="8.6640625" style="1"/>
    <col min="4097" max="4097" width="4.83203125" style="1" bestFit="1" customWidth="1"/>
    <col min="4098" max="4098" width="26.4140625" style="1" bestFit="1" customWidth="1"/>
    <col min="4099" max="4099" width="15.58203125" style="1" bestFit="1" customWidth="1"/>
    <col min="4100" max="4100" width="5" style="1" bestFit="1" customWidth="1"/>
    <col min="4101" max="4101" width="11.25" style="1" bestFit="1" customWidth="1"/>
    <col min="4102" max="4102" width="16.08203125" style="1" bestFit="1" customWidth="1"/>
    <col min="4103" max="4103" width="10.83203125" style="1" bestFit="1" customWidth="1"/>
    <col min="4104" max="4104" width="11" style="1" bestFit="1" customWidth="1"/>
    <col min="4105" max="4105" width="8.6640625" style="1"/>
    <col min="4106" max="4106" width="26.58203125" style="1" bestFit="1" customWidth="1"/>
    <col min="4107" max="4107" width="8.6640625" style="1"/>
    <col min="4108" max="4108" width="25.1640625" style="1" bestFit="1" customWidth="1"/>
    <col min="4109" max="4109" width="8.6640625" style="1"/>
    <col min="4110" max="4110" width="27.5" style="1" bestFit="1" customWidth="1"/>
    <col min="4111" max="4111" width="7.58203125" style="1" bestFit="1" customWidth="1"/>
    <col min="4112" max="4112" width="21.33203125" style="1" bestFit="1" customWidth="1"/>
    <col min="4113" max="4113" width="8.6640625" style="1"/>
    <col min="4114" max="4114" width="18.83203125" style="1" bestFit="1" customWidth="1"/>
    <col min="4115" max="4115" width="7.58203125" style="1" bestFit="1" customWidth="1"/>
    <col min="4116" max="4116" width="36.83203125" style="1" bestFit="1" customWidth="1"/>
    <col min="4117" max="4117" width="8.6640625" style="1"/>
    <col min="4118" max="4118" width="20" style="1" bestFit="1" customWidth="1"/>
    <col min="4119" max="4119" width="8.6640625" style="1"/>
    <col min="4120" max="4120" width="22.5" style="1" bestFit="1" customWidth="1"/>
    <col min="4121" max="4121" width="7.58203125" style="1" bestFit="1" customWidth="1"/>
    <col min="4122" max="4122" width="26.08203125" style="1" bestFit="1" customWidth="1"/>
    <col min="4123" max="4123" width="7.58203125" style="1" bestFit="1" customWidth="1"/>
    <col min="4124" max="4124" width="17" style="1" bestFit="1" customWidth="1"/>
    <col min="4125" max="4125" width="7.58203125" style="1" bestFit="1" customWidth="1"/>
    <col min="4126" max="4126" width="28.25" style="1" bestFit="1" customWidth="1"/>
    <col min="4127" max="4127" width="7.58203125" style="1" bestFit="1" customWidth="1"/>
    <col min="4128" max="4128" width="13.25" style="1" bestFit="1" customWidth="1"/>
    <col min="4129" max="4129" width="8.6640625" style="1"/>
    <col min="4130" max="4130" width="24" style="1" bestFit="1" customWidth="1"/>
    <col min="4131" max="4131" width="7.58203125" style="1" bestFit="1" customWidth="1"/>
    <col min="4132" max="4132" width="30" style="1" bestFit="1" customWidth="1"/>
    <col min="4133" max="4133" width="7.58203125" style="1" bestFit="1" customWidth="1"/>
    <col min="4134" max="4134" width="14.1640625" style="1" bestFit="1" customWidth="1"/>
    <col min="4135" max="4135" width="7.58203125" style="1" bestFit="1" customWidth="1"/>
    <col min="4136" max="4136" width="21.25" style="1" bestFit="1" customWidth="1"/>
    <col min="4137" max="4137" width="8.6640625" style="1"/>
    <col min="4138" max="4138" width="16" style="1" bestFit="1" customWidth="1"/>
    <col min="4139" max="4139" width="8.6640625" style="1"/>
    <col min="4140" max="4140" width="22.25" style="1" bestFit="1" customWidth="1"/>
    <col min="4141" max="4141" width="7.58203125" style="1" bestFit="1" customWidth="1"/>
    <col min="4142" max="4352" width="8.6640625" style="1"/>
    <col min="4353" max="4353" width="4.83203125" style="1" bestFit="1" customWidth="1"/>
    <col min="4354" max="4354" width="26.4140625" style="1" bestFit="1" customWidth="1"/>
    <col min="4355" max="4355" width="15.58203125" style="1" bestFit="1" customWidth="1"/>
    <col min="4356" max="4356" width="5" style="1" bestFit="1" customWidth="1"/>
    <col min="4357" max="4357" width="11.25" style="1" bestFit="1" customWidth="1"/>
    <col min="4358" max="4358" width="16.08203125" style="1" bestFit="1" customWidth="1"/>
    <col min="4359" max="4359" width="10.83203125" style="1" bestFit="1" customWidth="1"/>
    <col min="4360" max="4360" width="11" style="1" bestFit="1" customWidth="1"/>
    <col min="4361" max="4361" width="8.6640625" style="1"/>
    <col min="4362" max="4362" width="26.58203125" style="1" bestFit="1" customWidth="1"/>
    <col min="4363" max="4363" width="8.6640625" style="1"/>
    <col min="4364" max="4364" width="25.1640625" style="1" bestFit="1" customWidth="1"/>
    <col min="4365" max="4365" width="8.6640625" style="1"/>
    <col min="4366" max="4366" width="27.5" style="1" bestFit="1" customWidth="1"/>
    <col min="4367" max="4367" width="7.58203125" style="1" bestFit="1" customWidth="1"/>
    <col min="4368" max="4368" width="21.33203125" style="1" bestFit="1" customWidth="1"/>
    <col min="4369" max="4369" width="8.6640625" style="1"/>
    <col min="4370" max="4370" width="18.83203125" style="1" bestFit="1" customWidth="1"/>
    <col min="4371" max="4371" width="7.58203125" style="1" bestFit="1" customWidth="1"/>
    <col min="4372" max="4372" width="36.83203125" style="1" bestFit="1" customWidth="1"/>
    <col min="4373" max="4373" width="8.6640625" style="1"/>
    <col min="4374" max="4374" width="20" style="1" bestFit="1" customWidth="1"/>
    <col min="4375" max="4375" width="8.6640625" style="1"/>
    <col min="4376" max="4376" width="22.5" style="1" bestFit="1" customWidth="1"/>
    <col min="4377" max="4377" width="7.58203125" style="1" bestFit="1" customWidth="1"/>
    <col min="4378" max="4378" width="26.08203125" style="1" bestFit="1" customWidth="1"/>
    <col min="4379" max="4379" width="7.58203125" style="1" bestFit="1" customWidth="1"/>
    <col min="4380" max="4380" width="17" style="1" bestFit="1" customWidth="1"/>
    <col min="4381" max="4381" width="7.58203125" style="1" bestFit="1" customWidth="1"/>
    <col min="4382" max="4382" width="28.25" style="1" bestFit="1" customWidth="1"/>
    <col min="4383" max="4383" width="7.58203125" style="1" bestFit="1" customWidth="1"/>
    <col min="4384" max="4384" width="13.25" style="1" bestFit="1" customWidth="1"/>
    <col min="4385" max="4385" width="8.6640625" style="1"/>
    <col min="4386" max="4386" width="24" style="1" bestFit="1" customWidth="1"/>
    <col min="4387" max="4387" width="7.58203125" style="1" bestFit="1" customWidth="1"/>
    <col min="4388" max="4388" width="30" style="1" bestFit="1" customWidth="1"/>
    <col min="4389" max="4389" width="7.58203125" style="1" bestFit="1" customWidth="1"/>
    <col min="4390" max="4390" width="14.1640625" style="1" bestFit="1" customWidth="1"/>
    <col min="4391" max="4391" width="7.58203125" style="1" bestFit="1" customWidth="1"/>
    <col min="4392" max="4392" width="21.25" style="1" bestFit="1" customWidth="1"/>
    <col min="4393" max="4393" width="8.6640625" style="1"/>
    <col min="4394" max="4394" width="16" style="1" bestFit="1" customWidth="1"/>
    <col min="4395" max="4395" width="8.6640625" style="1"/>
    <col min="4396" max="4396" width="22.25" style="1" bestFit="1" customWidth="1"/>
    <col min="4397" max="4397" width="7.58203125" style="1" bestFit="1" customWidth="1"/>
    <col min="4398" max="4608" width="8.6640625" style="1"/>
    <col min="4609" max="4609" width="4.83203125" style="1" bestFit="1" customWidth="1"/>
    <col min="4610" max="4610" width="26.4140625" style="1" bestFit="1" customWidth="1"/>
    <col min="4611" max="4611" width="15.58203125" style="1" bestFit="1" customWidth="1"/>
    <col min="4612" max="4612" width="5" style="1" bestFit="1" customWidth="1"/>
    <col min="4613" max="4613" width="11.25" style="1" bestFit="1" customWidth="1"/>
    <col min="4614" max="4614" width="16.08203125" style="1" bestFit="1" customWidth="1"/>
    <col min="4615" max="4615" width="10.83203125" style="1" bestFit="1" customWidth="1"/>
    <col min="4616" max="4616" width="11" style="1" bestFit="1" customWidth="1"/>
    <col min="4617" max="4617" width="8.6640625" style="1"/>
    <col min="4618" max="4618" width="26.58203125" style="1" bestFit="1" customWidth="1"/>
    <col min="4619" max="4619" width="8.6640625" style="1"/>
    <col min="4620" max="4620" width="25.1640625" style="1" bestFit="1" customWidth="1"/>
    <col min="4621" max="4621" width="8.6640625" style="1"/>
    <col min="4622" max="4622" width="27.5" style="1" bestFit="1" customWidth="1"/>
    <col min="4623" max="4623" width="7.58203125" style="1" bestFit="1" customWidth="1"/>
    <col min="4624" max="4624" width="21.33203125" style="1" bestFit="1" customWidth="1"/>
    <col min="4625" max="4625" width="8.6640625" style="1"/>
    <col min="4626" max="4626" width="18.83203125" style="1" bestFit="1" customWidth="1"/>
    <col min="4627" max="4627" width="7.58203125" style="1" bestFit="1" customWidth="1"/>
    <col min="4628" max="4628" width="36.83203125" style="1" bestFit="1" customWidth="1"/>
    <col min="4629" max="4629" width="8.6640625" style="1"/>
    <col min="4630" max="4630" width="20" style="1" bestFit="1" customWidth="1"/>
    <col min="4631" max="4631" width="8.6640625" style="1"/>
    <col min="4632" max="4632" width="22.5" style="1" bestFit="1" customWidth="1"/>
    <col min="4633" max="4633" width="7.58203125" style="1" bestFit="1" customWidth="1"/>
    <col min="4634" max="4634" width="26.08203125" style="1" bestFit="1" customWidth="1"/>
    <col min="4635" max="4635" width="7.58203125" style="1" bestFit="1" customWidth="1"/>
    <col min="4636" max="4636" width="17" style="1" bestFit="1" customWidth="1"/>
    <col min="4637" max="4637" width="7.58203125" style="1" bestFit="1" customWidth="1"/>
    <col min="4638" max="4638" width="28.25" style="1" bestFit="1" customWidth="1"/>
    <col min="4639" max="4639" width="7.58203125" style="1" bestFit="1" customWidth="1"/>
    <col min="4640" max="4640" width="13.25" style="1" bestFit="1" customWidth="1"/>
    <col min="4641" max="4641" width="8.6640625" style="1"/>
    <col min="4642" max="4642" width="24" style="1" bestFit="1" customWidth="1"/>
    <col min="4643" max="4643" width="7.58203125" style="1" bestFit="1" customWidth="1"/>
    <col min="4644" max="4644" width="30" style="1" bestFit="1" customWidth="1"/>
    <col min="4645" max="4645" width="7.58203125" style="1" bestFit="1" customWidth="1"/>
    <col min="4646" max="4646" width="14.1640625" style="1" bestFit="1" customWidth="1"/>
    <col min="4647" max="4647" width="7.58203125" style="1" bestFit="1" customWidth="1"/>
    <col min="4648" max="4648" width="21.25" style="1" bestFit="1" customWidth="1"/>
    <col min="4649" max="4649" width="8.6640625" style="1"/>
    <col min="4650" max="4650" width="16" style="1" bestFit="1" customWidth="1"/>
    <col min="4651" max="4651" width="8.6640625" style="1"/>
    <col min="4652" max="4652" width="22.25" style="1" bestFit="1" customWidth="1"/>
    <col min="4653" max="4653" width="7.58203125" style="1" bestFit="1" customWidth="1"/>
    <col min="4654" max="4864" width="8.6640625" style="1"/>
    <col min="4865" max="4865" width="4.83203125" style="1" bestFit="1" customWidth="1"/>
    <col min="4866" max="4866" width="26.4140625" style="1" bestFit="1" customWidth="1"/>
    <col min="4867" max="4867" width="15.58203125" style="1" bestFit="1" customWidth="1"/>
    <col min="4868" max="4868" width="5" style="1" bestFit="1" customWidth="1"/>
    <col min="4869" max="4869" width="11.25" style="1" bestFit="1" customWidth="1"/>
    <col min="4870" max="4870" width="16.08203125" style="1" bestFit="1" customWidth="1"/>
    <col min="4871" max="4871" width="10.83203125" style="1" bestFit="1" customWidth="1"/>
    <col min="4872" max="4872" width="11" style="1" bestFit="1" customWidth="1"/>
    <col min="4873" max="4873" width="8.6640625" style="1"/>
    <col min="4874" max="4874" width="26.58203125" style="1" bestFit="1" customWidth="1"/>
    <col min="4875" max="4875" width="8.6640625" style="1"/>
    <col min="4876" max="4876" width="25.1640625" style="1" bestFit="1" customWidth="1"/>
    <col min="4877" max="4877" width="8.6640625" style="1"/>
    <col min="4878" max="4878" width="27.5" style="1" bestFit="1" customWidth="1"/>
    <col min="4879" max="4879" width="7.58203125" style="1" bestFit="1" customWidth="1"/>
    <col min="4880" max="4880" width="21.33203125" style="1" bestFit="1" customWidth="1"/>
    <col min="4881" max="4881" width="8.6640625" style="1"/>
    <col min="4882" max="4882" width="18.83203125" style="1" bestFit="1" customWidth="1"/>
    <col min="4883" max="4883" width="7.58203125" style="1" bestFit="1" customWidth="1"/>
    <col min="4884" max="4884" width="36.83203125" style="1" bestFit="1" customWidth="1"/>
    <col min="4885" max="4885" width="8.6640625" style="1"/>
    <col min="4886" max="4886" width="20" style="1" bestFit="1" customWidth="1"/>
    <col min="4887" max="4887" width="8.6640625" style="1"/>
    <col min="4888" max="4888" width="22.5" style="1" bestFit="1" customWidth="1"/>
    <col min="4889" max="4889" width="7.58203125" style="1" bestFit="1" customWidth="1"/>
    <col min="4890" max="4890" width="26.08203125" style="1" bestFit="1" customWidth="1"/>
    <col min="4891" max="4891" width="7.58203125" style="1" bestFit="1" customWidth="1"/>
    <col min="4892" max="4892" width="17" style="1" bestFit="1" customWidth="1"/>
    <col min="4893" max="4893" width="7.58203125" style="1" bestFit="1" customWidth="1"/>
    <col min="4894" max="4894" width="28.25" style="1" bestFit="1" customWidth="1"/>
    <col min="4895" max="4895" width="7.58203125" style="1" bestFit="1" customWidth="1"/>
    <col min="4896" max="4896" width="13.25" style="1" bestFit="1" customWidth="1"/>
    <col min="4897" max="4897" width="8.6640625" style="1"/>
    <col min="4898" max="4898" width="24" style="1" bestFit="1" customWidth="1"/>
    <col min="4899" max="4899" width="7.58203125" style="1" bestFit="1" customWidth="1"/>
    <col min="4900" max="4900" width="30" style="1" bestFit="1" customWidth="1"/>
    <col min="4901" max="4901" width="7.58203125" style="1" bestFit="1" customWidth="1"/>
    <col min="4902" max="4902" width="14.1640625" style="1" bestFit="1" customWidth="1"/>
    <col min="4903" max="4903" width="7.58203125" style="1" bestFit="1" customWidth="1"/>
    <col min="4904" max="4904" width="21.25" style="1" bestFit="1" customWidth="1"/>
    <col min="4905" max="4905" width="8.6640625" style="1"/>
    <col min="4906" max="4906" width="16" style="1" bestFit="1" customWidth="1"/>
    <col min="4907" max="4907" width="8.6640625" style="1"/>
    <col min="4908" max="4908" width="22.25" style="1" bestFit="1" customWidth="1"/>
    <col min="4909" max="4909" width="7.58203125" style="1" bestFit="1" customWidth="1"/>
    <col min="4910" max="5120" width="8.6640625" style="1"/>
    <col min="5121" max="5121" width="4.83203125" style="1" bestFit="1" customWidth="1"/>
    <col min="5122" max="5122" width="26.4140625" style="1" bestFit="1" customWidth="1"/>
    <col min="5123" max="5123" width="15.58203125" style="1" bestFit="1" customWidth="1"/>
    <col min="5124" max="5124" width="5" style="1" bestFit="1" customWidth="1"/>
    <col min="5125" max="5125" width="11.25" style="1" bestFit="1" customWidth="1"/>
    <col min="5126" max="5126" width="16.08203125" style="1" bestFit="1" customWidth="1"/>
    <col min="5127" max="5127" width="10.83203125" style="1" bestFit="1" customWidth="1"/>
    <col min="5128" max="5128" width="11" style="1" bestFit="1" customWidth="1"/>
    <col min="5129" max="5129" width="8.6640625" style="1"/>
    <col min="5130" max="5130" width="26.58203125" style="1" bestFit="1" customWidth="1"/>
    <col min="5131" max="5131" width="8.6640625" style="1"/>
    <col min="5132" max="5132" width="25.1640625" style="1" bestFit="1" customWidth="1"/>
    <col min="5133" max="5133" width="8.6640625" style="1"/>
    <col min="5134" max="5134" width="27.5" style="1" bestFit="1" customWidth="1"/>
    <col min="5135" max="5135" width="7.58203125" style="1" bestFit="1" customWidth="1"/>
    <col min="5136" max="5136" width="21.33203125" style="1" bestFit="1" customWidth="1"/>
    <col min="5137" max="5137" width="8.6640625" style="1"/>
    <col min="5138" max="5138" width="18.83203125" style="1" bestFit="1" customWidth="1"/>
    <col min="5139" max="5139" width="7.58203125" style="1" bestFit="1" customWidth="1"/>
    <col min="5140" max="5140" width="36.83203125" style="1" bestFit="1" customWidth="1"/>
    <col min="5141" max="5141" width="8.6640625" style="1"/>
    <col min="5142" max="5142" width="20" style="1" bestFit="1" customWidth="1"/>
    <col min="5143" max="5143" width="8.6640625" style="1"/>
    <col min="5144" max="5144" width="22.5" style="1" bestFit="1" customWidth="1"/>
    <col min="5145" max="5145" width="7.58203125" style="1" bestFit="1" customWidth="1"/>
    <col min="5146" max="5146" width="26.08203125" style="1" bestFit="1" customWidth="1"/>
    <col min="5147" max="5147" width="7.58203125" style="1" bestFit="1" customWidth="1"/>
    <col min="5148" max="5148" width="17" style="1" bestFit="1" customWidth="1"/>
    <col min="5149" max="5149" width="7.58203125" style="1" bestFit="1" customWidth="1"/>
    <col min="5150" max="5150" width="28.25" style="1" bestFit="1" customWidth="1"/>
    <col min="5151" max="5151" width="7.58203125" style="1" bestFit="1" customWidth="1"/>
    <col min="5152" max="5152" width="13.25" style="1" bestFit="1" customWidth="1"/>
    <col min="5153" max="5153" width="8.6640625" style="1"/>
    <col min="5154" max="5154" width="24" style="1" bestFit="1" customWidth="1"/>
    <col min="5155" max="5155" width="7.58203125" style="1" bestFit="1" customWidth="1"/>
    <col min="5156" max="5156" width="30" style="1" bestFit="1" customWidth="1"/>
    <col min="5157" max="5157" width="7.58203125" style="1" bestFit="1" customWidth="1"/>
    <col min="5158" max="5158" width="14.1640625" style="1" bestFit="1" customWidth="1"/>
    <col min="5159" max="5159" width="7.58203125" style="1" bestFit="1" customWidth="1"/>
    <col min="5160" max="5160" width="21.25" style="1" bestFit="1" customWidth="1"/>
    <col min="5161" max="5161" width="8.6640625" style="1"/>
    <col min="5162" max="5162" width="16" style="1" bestFit="1" customWidth="1"/>
    <col min="5163" max="5163" width="8.6640625" style="1"/>
    <col min="5164" max="5164" width="22.25" style="1" bestFit="1" customWidth="1"/>
    <col min="5165" max="5165" width="7.58203125" style="1" bestFit="1" customWidth="1"/>
    <col min="5166" max="5376" width="8.6640625" style="1"/>
    <col min="5377" max="5377" width="4.83203125" style="1" bestFit="1" customWidth="1"/>
    <col min="5378" max="5378" width="26.4140625" style="1" bestFit="1" customWidth="1"/>
    <col min="5379" max="5379" width="15.58203125" style="1" bestFit="1" customWidth="1"/>
    <col min="5380" max="5380" width="5" style="1" bestFit="1" customWidth="1"/>
    <col min="5381" max="5381" width="11.25" style="1" bestFit="1" customWidth="1"/>
    <col min="5382" max="5382" width="16.08203125" style="1" bestFit="1" customWidth="1"/>
    <col min="5383" max="5383" width="10.83203125" style="1" bestFit="1" customWidth="1"/>
    <col min="5384" max="5384" width="11" style="1" bestFit="1" customWidth="1"/>
    <col min="5385" max="5385" width="8.6640625" style="1"/>
    <col min="5386" max="5386" width="26.58203125" style="1" bestFit="1" customWidth="1"/>
    <col min="5387" max="5387" width="8.6640625" style="1"/>
    <col min="5388" max="5388" width="25.1640625" style="1" bestFit="1" customWidth="1"/>
    <col min="5389" max="5389" width="8.6640625" style="1"/>
    <col min="5390" max="5390" width="27.5" style="1" bestFit="1" customWidth="1"/>
    <col min="5391" max="5391" width="7.58203125" style="1" bestFit="1" customWidth="1"/>
    <col min="5392" max="5392" width="21.33203125" style="1" bestFit="1" customWidth="1"/>
    <col min="5393" max="5393" width="8.6640625" style="1"/>
    <col min="5394" max="5394" width="18.83203125" style="1" bestFit="1" customWidth="1"/>
    <col min="5395" max="5395" width="7.58203125" style="1" bestFit="1" customWidth="1"/>
    <col min="5396" max="5396" width="36.83203125" style="1" bestFit="1" customWidth="1"/>
    <col min="5397" max="5397" width="8.6640625" style="1"/>
    <col min="5398" max="5398" width="20" style="1" bestFit="1" customWidth="1"/>
    <col min="5399" max="5399" width="8.6640625" style="1"/>
    <col min="5400" max="5400" width="22.5" style="1" bestFit="1" customWidth="1"/>
    <col min="5401" max="5401" width="7.58203125" style="1" bestFit="1" customWidth="1"/>
    <col min="5402" max="5402" width="26.08203125" style="1" bestFit="1" customWidth="1"/>
    <col min="5403" max="5403" width="7.58203125" style="1" bestFit="1" customWidth="1"/>
    <col min="5404" max="5404" width="17" style="1" bestFit="1" customWidth="1"/>
    <col min="5405" max="5405" width="7.58203125" style="1" bestFit="1" customWidth="1"/>
    <col min="5406" max="5406" width="28.25" style="1" bestFit="1" customWidth="1"/>
    <col min="5407" max="5407" width="7.58203125" style="1" bestFit="1" customWidth="1"/>
    <col min="5408" max="5408" width="13.25" style="1" bestFit="1" customWidth="1"/>
    <col min="5409" max="5409" width="8.6640625" style="1"/>
    <col min="5410" max="5410" width="24" style="1" bestFit="1" customWidth="1"/>
    <col min="5411" max="5411" width="7.58203125" style="1" bestFit="1" customWidth="1"/>
    <col min="5412" max="5412" width="30" style="1" bestFit="1" customWidth="1"/>
    <col min="5413" max="5413" width="7.58203125" style="1" bestFit="1" customWidth="1"/>
    <col min="5414" max="5414" width="14.1640625" style="1" bestFit="1" customWidth="1"/>
    <col min="5415" max="5415" width="7.58203125" style="1" bestFit="1" customWidth="1"/>
    <col min="5416" max="5416" width="21.25" style="1" bestFit="1" customWidth="1"/>
    <col min="5417" max="5417" width="8.6640625" style="1"/>
    <col min="5418" max="5418" width="16" style="1" bestFit="1" customWidth="1"/>
    <col min="5419" max="5419" width="8.6640625" style="1"/>
    <col min="5420" max="5420" width="22.25" style="1" bestFit="1" customWidth="1"/>
    <col min="5421" max="5421" width="7.58203125" style="1" bestFit="1" customWidth="1"/>
    <col min="5422" max="5632" width="8.6640625" style="1"/>
    <col min="5633" max="5633" width="4.83203125" style="1" bestFit="1" customWidth="1"/>
    <col min="5634" max="5634" width="26.4140625" style="1" bestFit="1" customWidth="1"/>
    <col min="5635" max="5635" width="15.58203125" style="1" bestFit="1" customWidth="1"/>
    <col min="5636" max="5636" width="5" style="1" bestFit="1" customWidth="1"/>
    <col min="5637" max="5637" width="11.25" style="1" bestFit="1" customWidth="1"/>
    <col min="5638" max="5638" width="16.08203125" style="1" bestFit="1" customWidth="1"/>
    <col min="5639" max="5639" width="10.83203125" style="1" bestFit="1" customWidth="1"/>
    <col min="5640" max="5640" width="11" style="1" bestFit="1" customWidth="1"/>
    <col min="5641" max="5641" width="8.6640625" style="1"/>
    <col min="5642" max="5642" width="26.58203125" style="1" bestFit="1" customWidth="1"/>
    <col min="5643" max="5643" width="8.6640625" style="1"/>
    <col min="5644" max="5644" width="25.1640625" style="1" bestFit="1" customWidth="1"/>
    <col min="5645" max="5645" width="8.6640625" style="1"/>
    <col min="5646" max="5646" width="27.5" style="1" bestFit="1" customWidth="1"/>
    <col min="5647" max="5647" width="7.58203125" style="1" bestFit="1" customWidth="1"/>
    <col min="5648" max="5648" width="21.33203125" style="1" bestFit="1" customWidth="1"/>
    <col min="5649" max="5649" width="8.6640625" style="1"/>
    <col min="5650" max="5650" width="18.83203125" style="1" bestFit="1" customWidth="1"/>
    <col min="5651" max="5651" width="7.58203125" style="1" bestFit="1" customWidth="1"/>
    <col min="5652" max="5652" width="36.83203125" style="1" bestFit="1" customWidth="1"/>
    <col min="5653" max="5653" width="8.6640625" style="1"/>
    <col min="5654" max="5654" width="20" style="1" bestFit="1" customWidth="1"/>
    <col min="5655" max="5655" width="8.6640625" style="1"/>
    <col min="5656" max="5656" width="22.5" style="1" bestFit="1" customWidth="1"/>
    <col min="5657" max="5657" width="7.58203125" style="1" bestFit="1" customWidth="1"/>
    <col min="5658" max="5658" width="26.08203125" style="1" bestFit="1" customWidth="1"/>
    <col min="5659" max="5659" width="7.58203125" style="1" bestFit="1" customWidth="1"/>
    <col min="5660" max="5660" width="17" style="1" bestFit="1" customWidth="1"/>
    <col min="5661" max="5661" width="7.58203125" style="1" bestFit="1" customWidth="1"/>
    <col min="5662" max="5662" width="28.25" style="1" bestFit="1" customWidth="1"/>
    <col min="5663" max="5663" width="7.58203125" style="1" bestFit="1" customWidth="1"/>
    <col min="5664" max="5664" width="13.25" style="1" bestFit="1" customWidth="1"/>
    <col min="5665" max="5665" width="8.6640625" style="1"/>
    <col min="5666" max="5666" width="24" style="1" bestFit="1" customWidth="1"/>
    <col min="5667" max="5667" width="7.58203125" style="1" bestFit="1" customWidth="1"/>
    <col min="5668" max="5668" width="30" style="1" bestFit="1" customWidth="1"/>
    <col min="5669" max="5669" width="7.58203125" style="1" bestFit="1" customWidth="1"/>
    <col min="5670" max="5670" width="14.1640625" style="1" bestFit="1" customWidth="1"/>
    <col min="5671" max="5671" width="7.58203125" style="1" bestFit="1" customWidth="1"/>
    <col min="5672" max="5672" width="21.25" style="1" bestFit="1" customWidth="1"/>
    <col min="5673" max="5673" width="8.6640625" style="1"/>
    <col min="5674" max="5674" width="16" style="1" bestFit="1" customWidth="1"/>
    <col min="5675" max="5675" width="8.6640625" style="1"/>
    <col min="5676" max="5676" width="22.25" style="1" bestFit="1" customWidth="1"/>
    <col min="5677" max="5677" width="7.58203125" style="1" bestFit="1" customWidth="1"/>
    <col min="5678" max="5888" width="8.6640625" style="1"/>
    <col min="5889" max="5889" width="4.83203125" style="1" bestFit="1" customWidth="1"/>
    <col min="5890" max="5890" width="26.4140625" style="1" bestFit="1" customWidth="1"/>
    <col min="5891" max="5891" width="15.58203125" style="1" bestFit="1" customWidth="1"/>
    <col min="5892" max="5892" width="5" style="1" bestFit="1" customWidth="1"/>
    <col min="5893" max="5893" width="11.25" style="1" bestFit="1" customWidth="1"/>
    <col min="5894" max="5894" width="16.08203125" style="1" bestFit="1" customWidth="1"/>
    <col min="5895" max="5895" width="10.83203125" style="1" bestFit="1" customWidth="1"/>
    <col min="5896" max="5896" width="11" style="1" bestFit="1" customWidth="1"/>
    <col min="5897" max="5897" width="8.6640625" style="1"/>
    <col min="5898" max="5898" width="26.58203125" style="1" bestFit="1" customWidth="1"/>
    <col min="5899" max="5899" width="8.6640625" style="1"/>
    <col min="5900" max="5900" width="25.1640625" style="1" bestFit="1" customWidth="1"/>
    <col min="5901" max="5901" width="8.6640625" style="1"/>
    <col min="5902" max="5902" width="27.5" style="1" bestFit="1" customWidth="1"/>
    <col min="5903" max="5903" width="7.58203125" style="1" bestFit="1" customWidth="1"/>
    <col min="5904" max="5904" width="21.33203125" style="1" bestFit="1" customWidth="1"/>
    <col min="5905" max="5905" width="8.6640625" style="1"/>
    <col min="5906" max="5906" width="18.83203125" style="1" bestFit="1" customWidth="1"/>
    <col min="5907" max="5907" width="7.58203125" style="1" bestFit="1" customWidth="1"/>
    <col min="5908" max="5908" width="36.83203125" style="1" bestFit="1" customWidth="1"/>
    <col min="5909" max="5909" width="8.6640625" style="1"/>
    <col min="5910" max="5910" width="20" style="1" bestFit="1" customWidth="1"/>
    <col min="5911" max="5911" width="8.6640625" style="1"/>
    <col min="5912" max="5912" width="22.5" style="1" bestFit="1" customWidth="1"/>
    <col min="5913" max="5913" width="7.58203125" style="1" bestFit="1" customWidth="1"/>
    <col min="5914" max="5914" width="26.08203125" style="1" bestFit="1" customWidth="1"/>
    <col min="5915" max="5915" width="7.58203125" style="1" bestFit="1" customWidth="1"/>
    <col min="5916" max="5916" width="17" style="1" bestFit="1" customWidth="1"/>
    <col min="5917" max="5917" width="7.58203125" style="1" bestFit="1" customWidth="1"/>
    <col min="5918" max="5918" width="28.25" style="1" bestFit="1" customWidth="1"/>
    <col min="5919" max="5919" width="7.58203125" style="1" bestFit="1" customWidth="1"/>
    <col min="5920" max="5920" width="13.25" style="1" bestFit="1" customWidth="1"/>
    <col min="5921" max="5921" width="8.6640625" style="1"/>
    <col min="5922" max="5922" width="24" style="1" bestFit="1" customWidth="1"/>
    <col min="5923" max="5923" width="7.58203125" style="1" bestFit="1" customWidth="1"/>
    <col min="5924" max="5924" width="30" style="1" bestFit="1" customWidth="1"/>
    <col min="5925" max="5925" width="7.58203125" style="1" bestFit="1" customWidth="1"/>
    <col min="5926" max="5926" width="14.1640625" style="1" bestFit="1" customWidth="1"/>
    <col min="5927" max="5927" width="7.58203125" style="1" bestFit="1" customWidth="1"/>
    <col min="5928" max="5928" width="21.25" style="1" bestFit="1" customWidth="1"/>
    <col min="5929" max="5929" width="8.6640625" style="1"/>
    <col min="5930" max="5930" width="16" style="1" bestFit="1" customWidth="1"/>
    <col min="5931" max="5931" width="8.6640625" style="1"/>
    <col min="5932" max="5932" width="22.25" style="1" bestFit="1" customWidth="1"/>
    <col min="5933" max="5933" width="7.58203125" style="1" bestFit="1" customWidth="1"/>
    <col min="5934" max="6144" width="8.6640625" style="1"/>
    <col min="6145" max="6145" width="4.83203125" style="1" bestFit="1" customWidth="1"/>
    <col min="6146" max="6146" width="26.4140625" style="1" bestFit="1" customWidth="1"/>
    <col min="6147" max="6147" width="15.58203125" style="1" bestFit="1" customWidth="1"/>
    <col min="6148" max="6148" width="5" style="1" bestFit="1" customWidth="1"/>
    <col min="6149" max="6149" width="11.25" style="1" bestFit="1" customWidth="1"/>
    <col min="6150" max="6150" width="16.08203125" style="1" bestFit="1" customWidth="1"/>
    <col min="6151" max="6151" width="10.83203125" style="1" bestFit="1" customWidth="1"/>
    <col min="6152" max="6152" width="11" style="1" bestFit="1" customWidth="1"/>
    <col min="6153" max="6153" width="8.6640625" style="1"/>
    <col min="6154" max="6154" width="26.58203125" style="1" bestFit="1" customWidth="1"/>
    <col min="6155" max="6155" width="8.6640625" style="1"/>
    <col min="6156" max="6156" width="25.1640625" style="1" bestFit="1" customWidth="1"/>
    <col min="6157" max="6157" width="8.6640625" style="1"/>
    <col min="6158" max="6158" width="27.5" style="1" bestFit="1" customWidth="1"/>
    <col min="6159" max="6159" width="7.58203125" style="1" bestFit="1" customWidth="1"/>
    <col min="6160" max="6160" width="21.33203125" style="1" bestFit="1" customWidth="1"/>
    <col min="6161" max="6161" width="8.6640625" style="1"/>
    <col min="6162" max="6162" width="18.83203125" style="1" bestFit="1" customWidth="1"/>
    <col min="6163" max="6163" width="7.58203125" style="1" bestFit="1" customWidth="1"/>
    <col min="6164" max="6164" width="36.83203125" style="1" bestFit="1" customWidth="1"/>
    <col min="6165" max="6165" width="8.6640625" style="1"/>
    <col min="6166" max="6166" width="20" style="1" bestFit="1" customWidth="1"/>
    <col min="6167" max="6167" width="8.6640625" style="1"/>
    <col min="6168" max="6168" width="22.5" style="1" bestFit="1" customWidth="1"/>
    <col min="6169" max="6169" width="7.58203125" style="1" bestFit="1" customWidth="1"/>
    <col min="6170" max="6170" width="26.08203125" style="1" bestFit="1" customWidth="1"/>
    <col min="6171" max="6171" width="7.58203125" style="1" bestFit="1" customWidth="1"/>
    <col min="6172" max="6172" width="17" style="1" bestFit="1" customWidth="1"/>
    <col min="6173" max="6173" width="7.58203125" style="1" bestFit="1" customWidth="1"/>
    <col min="6174" max="6174" width="28.25" style="1" bestFit="1" customWidth="1"/>
    <col min="6175" max="6175" width="7.58203125" style="1" bestFit="1" customWidth="1"/>
    <col min="6176" max="6176" width="13.25" style="1" bestFit="1" customWidth="1"/>
    <col min="6177" max="6177" width="8.6640625" style="1"/>
    <col min="6178" max="6178" width="24" style="1" bestFit="1" customWidth="1"/>
    <col min="6179" max="6179" width="7.58203125" style="1" bestFit="1" customWidth="1"/>
    <col min="6180" max="6180" width="30" style="1" bestFit="1" customWidth="1"/>
    <col min="6181" max="6181" width="7.58203125" style="1" bestFit="1" customWidth="1"/>
    <col min="6182" max="6182" width="14.1640625" style="1" bestFit="1" customWidth="1"/>
    <col min="6183" max="6183" width="7.58203125" style="1" bestFit="1" customWidth="1"/>
    <col min="6184" max="6184" width="21.25" style="1" bestFit="1" customWidth="1"/>
    <col min="6185" max="6185" width="8.6640625" style="1"/>
    <col min="6186" max="6186" width="16" style="1" bestFit="1" customWidth="1"/>
    <col min="6187" max="6187" width="8.6640625" style="1"/>
    <col min="6188" max="6188" width="22.25" style="1" bestFit="1" customWidth="1"/>
    <col min="6189" max="6189" width="7.58203125" style="1" bestFit="1" customWidth="1"/>
    <col min="6190" max="6400" width="8.6640625" style="1"/>
    <col min="6401" max="6401" width="4.83203125" style="1" bestFit="1" customWidth="1"/>
    <col min="6402" max="6402" width="26.4140625" style="1" bestFit="1" customWidth="1"/>
    <col min="6403" max="6403" width="15.58203125" style="1" bestFit="1" customWidth="1"/>
    <col min="6404" max="6404" width="5" style="1" bestFit="1" customWidth="1"/>
    <col min="6405" max="6405" width="11.25" style="1" bestFit="1" customWidth="1"/>
    <col min="6406" max="6406" width="16.08203125" style="1" bestFit="1" customWidth="1"/>
    <col min="6407" max="6407" width="10.83203125" style="1" bestFit="1" customWidth="1"/>
    <col min="6408" max="6408" width="11" style="1" bestFit="1" customWidth="1"/>
    <col min="6409" max="6409" width="8.6640625" style="1"/>
    <col min="6410" max="6410" width="26.58203125" style="1" bestFit="1" customWidth="1"/>
    <col min="6411" max="6411" width="8.6640625" style="1"/>
    <col min="6412" max="6412" width="25.1640625" style="1" bestFit="1" customWidth="1"/>
    <col min="6413" max="6413" width="8.6640625" style="1"/>
    <col min="6414" max="6414" width="27.5" style="1" bestFit="1" customWidth="1"/>
    <col min="6415" max="6415" width="7.58203125" style="1" bestFit="1" customWidth="1"/>
    <col min="6416" max="6416" width="21.33203125" style="1" bestFit="1" customWidth="1"/>
    <col min="6417" max="6417" width="8.6640625" style="1"/>
    <col min="6418" max="6418" width="18.83203125" style="1" bestFit="1" customWidth="1"/>
    <col min="6419" max="6419" width="7.58203125" style="1" bestFit="1" customWidth="1"/>
    <col min="6420" max="6420" width="36.83203125" style="1" bestFit="1" customWidth="1"/>
    <col min="6421" max="6421" width="8.6640625" style="1"/>
    <col min="6422" max="6422" width="20" style="1" bestFit="1" customWidth="1"/>
    <col min="6423" max="6423" width="8.6640625" style="1"/>
    <col min="6424" max="6424" width="22.5" style="1" bestFit="1" customWidth="1"/>
    <col min="6425" max="6425" width="7.58203125" style="1" bestFit="1" customWidth="1"/>
    <col min="6426" max="6426" width="26.08203125" style="1" bestFit="1" customWidth="1"/>
    <col min="6427" max="6427" width="7.58203125" style="1" bestFit="1" customWidth="1"/>
    <col min="6428" max="6428" width="17" style="1" bestFit="1" customWidth="1"/>
    <col min="6429" max="6429" width="7.58203125" style="1" bestFit="1" customWidth="1"/>
    <col min="6430" max="6430" width="28.25" style="1" bestFit="1" customWidth="1"/>
    <col min="6431" max="6431" width="7.58203125" style="1" bestFit="1" customWidth="1"/>
    <col min="6432" max="6432" width="13.25" style="1" bestFit="1" customWidth="1"/>
    <col min="6433" max="6433" width="8.6640625" style="1"/>
    <col min="6434" max="6434" width="24" style="1" bestFit="1" customWidth="1"/>
    <col min="6435" max="6435" width="7.58203125" style="1" bestFit="1" customWidth="1"/>
    <col min="6436" max="6436" width="30" style="1" bestFit="1" customWidth="1"/>
    <col min="6437" max="6437" width="7.58203125" style="1" bestFit="1" customWidth="1"/>
    <col min="6438" max="6438" width="14.1640625" style="1" bestFit="1" customWidth="1"/>
    <col min="6439" max="6439" width="7.58203125" style="1" bestFit="1" customWidth="1"/>
    <col min="6440" max="6440" width="21.25" style="1" bestFit="1" customWidth="1"/>
    <col min="6441" max="6441" width="8.6640625" style="1"/>
    <col min="6442" max="6442" width="16" style="1" bestFit="1" customWidth="1"/>
    <col min="6443" max="6443" width="8.6640625" style="1"/>
    <col min="6444" max="6444" width="22.25" style="1" bestFit="1" customWidth="1"/>
    <col min="6445" max="6445" width="7.58203125" style="1" bestFit="1" customWidth="1"/>
    <col min="6446" max="6656" width="8.6640625" style="1"/>
    <col min="6657" max="6657" width="4.83203125" style="1" bestFit="1" customWidth="1"/>
    <col min="6658" max="6658" width="26.4140625" style="1" bestFit="1" customWidth="1"/>
    <col min="6659" max="6659" width="15.58203125" style="1" bestFit="1" customWidth="1"/>
    <col min="6660" max="6660" width="5" style="1" bestFit="1" customWidth="1"/>
    <col min="6661" max="6661" width="11.25" style="1" bestFit="1" customWidth="1"/>
    <col min="6662" max="6662" width="16.08203125" style="1" bestFit="1" customWidth="1"/>
    <col min="6663" max="6663" width="10.83203125" style="1" bestFit="1" customWidth="1"/>
    <col min="6664" max="6664" width="11" style="1" bestFit="1" customWidth="1"/>
    <col min="6665" max="6665" width="8.6640625" style="1"/>
    <col min="6666" max="6666" width="26.58203125" style="1" bestFit="1" customWidth="1"/>
    <col min="6667" max="6667" width="8.6640625" style="1"/>
    <col min="6668" max="6668" width="25.1640625" style="1" bestFit="1" customWidth="1"/>
    <col min="6669" max="6669" width="8.6640625" style="1"/>
    <col min="6670" max="6670" width="27.5" style="1" bestFit="1" customWidth="1"/>
    <col min="6671" max="6671" width="7.58203125" style="1" bestFit="1" customWidth="1"/>
    <col min="6672" max="6672" width="21.33203125" style="1" bestFit="1" customWidth="1"/>
    <col min="6673" max="6673" width="8.6640625" style="1"/>
    <col min="6674" max="6674" width="18.83203125" style="1" bestFit="1" customWidth="1"/>
    <col min="6675" max="6675" width="7.58203125" style="1" bestFit="1" customWidth="1"/>
    <col min="6676" max="6676" width="36.83203125" style="1" bestFit="1" customWidth="1"/>
    <col min="6677" max="6677" width="8.6640625" style="1"/>
    <col min="6678" max="6678" width="20" style="1" bestFit="1" customWidth="1"/>
    <col min="6679" max="6679" width="8.6640625" style="1"/>
    <col min="6680" max="6680" width="22.5" style="1" bestFit="1" customWidth="1"/>
    <col min="6681" max="6681" width="7.58203125" style="1" bestFit="1" customWidth="1"/>
    <col min="6682" max="6682" width="26.08203125" style="1" bestFit="1" customWidth="1"/>
    <col min="6683" max="6683" width="7.58203125" style="1" bestFit="1" customWidth="1"/>
    <col min="6684" max="6684" width="17" style="1" bestFit="1" customWidth="1"/>
    <col min="6685" max="6685" width="7.58203125" style="1" bestFit="1" customWidth="1"/>
    <col min="6686" max="6686" width="28.25" style="1" bestFit="1" customWidth="1"/>
    <col min="6687" max="6687" width="7.58203125" style="1" bestFit="1" customWidth="1"/>
    <col min="6688" max="6688" width="13.25" style="1" bestFit="1" customWidth="1"/>
    <col min="6689" max="6689" width="8.6640625" style="1"/>
    <col min="6690" max="6690" width="24" style="1" bestFit="1" customWidth="1"/>
    <col min="6691" max="6691" width="7.58203125" style="1" bestFit="1" customWidth="1"/>
    <col min="6692" max="6692" width="30" style="1" bestFit="1" customWidth="1"/>
    <col min="6693" max="6693" width="7.58203125" style="1" bestFit="1" customWidth="1"/>
    <col min="6694" max="6694" width="14.1640625" style="1" bestFit="1" customWidth="1"/>
    <col min="6695" max="6695" width="7.58203125" style="1" bestFit="1" customWidth="1"/>
    <col min="6696" max="6696" width="21.25" style="1" bestFit="1" customWidth="1"/>
    <col min="6697" max="6697" width="8.6640625" style="1"/>
    <col min="6698" max="6698" width="16" style="1" bestFit="1" customWidth="1"/>
    <col min="6699" max="6699" width="8.6640625" style="1"/>
    <col min="6700" max="6700" width="22.25" style="1" bestFit="1" customWidth="1"/>
    <col min="6701" max="6701" width="7.58203125" style="1" bestFit="1" customWidth="1"/>
    <col min="6702" max="6912" width="8.6640625" style="1"/>
    <col min="6913" max="6913" width="4.83203125" style="1" bestFit="1" customWidth="1"/>
    <col min="6914" max="6914" width="26.4140625" style="1" bestFit="1" customWidth="1"/>
    <col min="6915" max="6915" width="15.58203125" style="1" bestFit="1" customWidth="1"/>
    <col min="6916" max="6916" width="5" style="1" bestFit="1" customWidth="1"/>
    <col min="6917" max="6917" width="11.25" style="1" bestFit="1" customWidth="1"/>
    <col min="6918" max="6918" width="16.08203125" style="1" bestFit="1" customWidth="1"/>
    <col min="6919" max="6919" width="10.83203125" style="1" bestFit="1" customWidth="1"/>
    <col min="6920" max="6920" width="11" style="1" bestFit="1" customWidth="1"/>
    <col min="6921" max="6921" width="8.6640625" style="1"/>
    <col min="6922" max="6922" width="26.58203125" style="1" bestFit="1" customWidth="1"/>
    <col min="6923" max="6923" width="8.6640625" style="1"/>
    <col min="6924" max="6924" width="25.1640625" style="1" bestFit="1" customWidth="1"/>
    <col min="6925" max="6925" width="8.6640625" style="1"/>
    <col min="6926" max="6926" width="27.5" style="1" bestFit="1" customWidth="1"/>
    <col min="6927" max="6927" width="7.58203125" style="1" bestFit="1" customWidth="1"/>
    <col min="6928" max="6928" width="21.33203125" style="1" bestFit="1" customWidth="1"/>
    <col min="6929" max="6929" width="8.6640625" style="1"/>
    <col min="6930" max="6930" width="18.83203125" style="1" bestFit="1" customWidth="1"/>
    <col min="6931" max="6931" width="7.58203125" style="1" bestFit="1" customWidth="1"/>
    <col min="6932" max="6932" width="36.83203125" style="1" bestFit="1" customWidth="1"/>
    <col min="6933" max="6933" width="8.6640625" style="1"/>
    <col min="6934" max="6934" width="20" style="1" bestFit="1" customWidth="1"/>
    <col min="6935" max="6935" width="8.6640625" style="1"/>
    <col min="6936" max="6936" width="22.5" style="1" bestFit="1" customWidth="1"/>
    <col min="6937" max="6937" width="7.58203125" style="1" bestFit="1" customWidth="1"/>
    <col min="6938" max="6938" width="26.08203125" style="1" bestFit="1" customWidth="1"/>
    <col min="6939" max="6939" width="7.58203125" style="1" bestFit="1" customWidth="1"/>
    <col min="6940" max="6940" width="17" style="1" bestFit="1" customWidth="1"/>
    <col min="6941" max="6941" width="7.58203125" style="1" bestFit="1" customWidth="1"/>
    <col min="6942" max="6942" width="28.25" style="1" bestFit="1" customWidth="1"/>
    <col min="6943" max="6943" width="7.58203125" style="1" bestFit="1" customWidth="1"/>
    <col min="6944" max="6944" width="13.25" style="1" bestFit="1" customWidth="1"/>
    <col min="6945" max="6945" width="8.6640625" style="1"/>
    <col min="6946" max="6946" width="24" style="1" bestFit="1" customWidth="1"/>
    <col min="6947" max="6947" width="7.58203125" style="1" bestFit="1" customWidth="1"/>
    <col min="6948" max="6948" width="30" style="1" bestFit="1" customWidth="1"/>
    <col min="6949" max="6949" width="7.58203125" style="1" bestFit="1" customWidth="1"/>
    <col min="6950" max="6950" width="14.1640625" style="1" bestFit="1" customWidth="1"/>
    <col min="6951" max="6951" width="7.58203125" style="1" bestFit="1" customWidth="1"/>
    <col min="6952" max="6952" width="21.25" style="1" bestFit="1" customWidth="1"/>
    <col min="6953" max="6953" width="8.6640625" style="1"/>
    <col min="6954" max="6954" width="16" style="1" bestFit="1" customWidth="1"/>
    <col min="6955" max="6955" width="8.6640625" style="1"/>
    <col min="6956" max="6956" width="22.25" style="1" bestFit="1" customWidth="1"/>
    <col min="6957" max="6957" width="7.58203125" style="1" bestFit="1" customWidth="1"/>
    <col min="6958" max="7168" width="8.6640625" style="1"/>
    <col min="7169" max="7169" width="4.83203125" style="1" bestFit="1" customWidth="1"/>
    <col min="7170" max="7170" width="26.4140625" style="1" bestFit="1" customWidth="1"/>
    <col min="7171" max="7171" width="15.58203125" style="1" bestFit="1" customWidth="1"/>
    <col min="7172" max="7172" width="5" style="1" bestFit="1" customWidth="1"/>
    <col min="7173" max="7173" width="11.25" style="1" bestFit="1" customWidth="1"/>
    <col min="7174" max="7174" width="16.08203125" style="1" bestFit="1" customWidth="1"/>
    <col min="7175" max="7175" width="10.83203125" style="1" bestFit="1" customWidth="1"/>
    <col min="7176" max="7176" width="11" style="1" bestFit="1" customWidth="1"/>
    <col min="7177" max="7177" width="8.6640625" style="1"/>
    <col min="7178" max="7178" width="26.58203125" style="1" bestFit="1" customWidth="1"/>
    <col min="7179" max="7179" width="8.6640625" style="1"/>
    <col min="7180" max="7180" width="25.1640625" style="1" bestFit="1" customWidth="1"/>
    <col min="7181" max="7181" width="8.6640625" style="1"/>
    <col min="7182" max="7182" width="27.5" style="1" bestFit="1" customWidth="1"/>
    <col min="7183" max="7183" width="7.58203125" style="1" bestFit="1" customWidth="1"/>
    <col min="7184" max="7184" width="21.33203125" style="1" bestFit="1" customWidth="1"/>
    <col min="7185" max="7185" width="8.6640625" style="1"/>
    <col min="7186" max="7186" width="18.83203125" style="1" bestFit="1" customWidth="1"/>
    <col min="7187" max="7187" width="7.58203125" style="1" bestFit="1" customWidth="1"/>
    <col min="7188" max="7188" width="36.83203125" style="1" bestFit="1" customWidth="1"/>
    <col min="7189" max="7189" width="8.6640625" style="1"/>
    <col min="7190" max="7190" width="20" style="1" bestFit="1" customWidth="1"/>
    <col min="7191" max="7191" width="8.6640625" style="1"/>
    <col min="7192" max="7192" width="22.5" style="1" bestFit="1" customWidth="1"/>
    <col min="7193" max="7193" width="7.58203125" style="1" bestFit="1" customWidth="1"/>
    <col min="7194" max="7194" width="26.08203125" style="1" bestFit="1" customWidth="1"/>
    <col min="7195" max="7195" width="7.58203125" style="1" bestFit="1" customWidth="1"/>
    <col min="7196" max="7196" width="17" style="1" bestFit="1" customWidth="1"/>
    <col min="7197" max="7197" width="7.58203125" style="1" bestFit="1" customWidth="1"/>
    <col min="7198" max="7198" width="28.25" style="1" bestFit="1" customWidth="1"/>
    <col min="7199" max="7199" width="7.58203125" style="1" bestFit="1" customWidth="1"/>
    <col min="7200" max="7200" width="13.25" style="1" bestFit="1" customWidth="1"/>
    <col min="7201" max="7201" width="8.6640625" style="1"/>
    <col min="7202" max="7202" width="24" style="1" bestFit="1" customWidth="1"/>
    <col min="7203" max="7203" width="7.58203125" style="1" bestFit="1" customWidth="1"/>
    <col min="7204" max="7204" width="30" style="1" bestFit="1" customWidth="1"/>
    <col min="7205" max="7205" width="7.58203125" style="1" bestFit="1" customWidth="1"/>
    <col min="7206" max="7206" width="14.1640625" style="1" bestFit="1" customWidth="1"/>
    <col min="7207" max="7207" width="7.58203125" style="1" bestFit="1" customWidth="1"/>
    <col min="7208" max="7208" width="21.25" style="1" bestFit="1" customWidth="1"/>
    <col min="7209" max="7209" width="8.6640625" style="1"/>
    <col min="7210" max="7210" width="16" style="1" bestFit="1" customWidth="1"/>
    <col min="7211" max="7211" width="8.6640625" style="1"/>
    <col min="7212" max="7212" width="22.25" style="1" bestFit="1" customWidth="1"/>
    <col min="7213" max="7213" width="7.58203125" style="1" bestFit="1" customWidth="1"/>
    <col min="7214" max="7424" width="8.6640625" style="1"/>
    <col min="7425" max="7425" width="4.83203125" style="1" bestFit="1" customWidth="1"/>
    <col min="7426" max="7426" width="26.4140625" style="1" bestFit="1" customWidth="1"/>
    <col min="7427" max="7427" width="15.58203125" style="1" bestFit="1" customWidth="1"/>
    <col min="7428" max="7428" width="5" style="1" bestFit="1" customWidth="1"/>
    <col min="7429" max="7429" width="11.25" style="1" bestFit="1" customWidth="1"/>
    <col min="7430" max="7430" width="16.08203125" style="1" bestFit="1" customWidth="1"/>
    <col min="7431" max="7431" width="10.83203125" style="1" bestFit="1" customWidth="1"/>
    <col min="7432" max="7432" width="11" style="1" bestFit="1" customWidth="1"/>
    <col min="7433" max="7433" width="8.6640625" style="1"/>
    <col min="7434" max="7434" width="26.58203125" style="1" bestFit="1" customWidth="1"/>
    <col min="7435" max="7435" width="8.6640625" style="1"/>
    <col min="7436" max="7436" width="25.1640625" style="1" bestFit="1" customWidth="1"/>
    <col min="7437" max="7437" width="8.6640625" style="1"/>
    <col min="7438" max="7438" width="27.5" style="1" bestFit="1" customWidth="1"/>
    <col min="7439" max="7439" width="7.58203125" style="1" bestFit="1" customWidth="1"/>
    <col min="7440" max="7440" width="21.33203125" style="1" bestFit="1" customWidth="1"/>
    <col min="7441" max="7441" width="8.6640625" style="1"/>
    <col min="7442" max="7442" width="18.83203125" style="1" bestFit="1" customWidth="1"/>
    <col min="7443" max="7443" width="7.58203125" style="1" bestFit="1" customWidth="1"/>
    <col min="7444" max="7444" width="36.83203125" style="1" bestFit="1" customWidth="1"/>
    <col min="7445" max="7445" width="8.6640625" style="1"/>
    <col min="7446" max="7446" width="20" style="1" bestFit="1" customWidth="1"/>
    <col min="7447" max="7447" width="8.6640625" style="1"/>
    <col min="7448" max="7448" width="22.5" style="1" bestFit="1" customWidth="1"/>
    <col min="7449" max="7449" width="7.58203125" style="1" bestFit="1" customWidth="1"/>
    <col min="7450" max="7450" width="26.08203125" style="1" bestFit="1" customWidth="1"/>
    <col min="7451" max="7451" width="7.58203125" style="1" bestFit="1" customWidth="1"/>
    <col min="7452" max="7452" width="17" style="1" bestFit="1" customWidth="1"/>
    <col min="7453" max="7453" width="7.58203125" style="1" bestFit="1" customWidth="1"/>
    <col min="7454" max="7454" width="28.25" style="1" bestFit="1" customWidth="1"/>
    <col min="7455" max="7455" width="7.58203125" style="1" bestFit="1" customWidth="1"/>
    <col min="7456" max="7456" width="13.25" style="1" bestFit="1" customWidth="1"/>
    <col min="7457" max="7457" width="8.6640625" style="1"/>
    <col min="7458" max="7458" width="24" style="1" bestFit="1" customWidth="1"/>
    <col min="7459" max="7459" width="7.58203125" style="1" bestFit="1" customWidth="1"/>
    <col min="7460" max="7460" width="30" style="1" bestFit="1" customWidth="1"/>
    <col min="7461" max="7461" width="7.58203125" style="1" bestFit="1" customWidth="1"/>
    <col min="7462" max="7462" width="14.1640625" style="1" bestFit="1" customWidth="1"/>
    <col min="7463" max="7463" width="7.58203125" style="1" bestFit="1" customWidth="1"/>
    <col min="7464" max="7464" width="21.25" style="1" bestFit="1" customWidth="1"/>
    <col min="7465" max="7465" width="8.6640625" style="1"/>
    <col min="7466" max="7466" width="16" style="1" bestFit="1" customWidth="1"/>
    <col min="7467" max="7467" width="8.6640625" style="1"/>
    <col min="7468" max="7468" width="22.25" style="1" bestFit="1" customWidth="1"/>
    <col min="7469" max="7469" width="7.58203125" style="1" bestFit="1" customWidth="1"/>
    <col min="7470" max="7680" width="8.6640625" style="1"/>
    <col min="7681" max="7681" width="4.83203125" style="1" bestFit="1" customWidth="1"/>
    <col min="7682" max="7682" width="26.4140625" style="1" bestFit="1" customWidth="1"/>
    <col min="7683" max="7683" width="15.58203125" style="1" bestFit="1" customWidth="1"/>
    <col min="7684" max="7684" width="5" style="1" bestFit="1" customWidth="1"/>
    <col min="7685" max="7685" width="11.25" style="1" bestFit="1" customWidth="1"/>
    <col min="7686" max="7686" width="16.08203125" style="1" bestFit="1" customWidth="1"/>
    <col min="7687" max="7687" width="10.83203125" style="1" bestFit="1" customWidth="1"/>
    <col min="7688" max="7688" width="11" style="1" bestFit="1" customWidth="1"/>
    <col min="7689" max="7689" width="8.6640625" style="1"/>
    <col min="7690" max="7690" width="26.58203125" style="1" bestFit="1" customWidth="1"/>
    <col min="7691" max="7691" width="8.6640625" style="1"/>
    <col min="7692" max="7692" width="25.1640625" style="1" bestFit="1" customWidth="1"/>
    <col min="7693" max="7693" width="8.6640625" style="1"/>
    <col min="7694" max="7694" width="27.5" style="1" bestFit="1" customWidth="1"/>
    <col min="7695" max="7695" width="7.58203125" style="1" bestFit="1" customWidth="1"/>
    <col min="7696" max="7696" width="21.33203125" style="1" bestFit="1" customWidth="1"/>
    <col min="7697" max="7697" width="8.6640625" style="1"/>
    <col min="7698" max="7698" width="18.83203125" style="1" bestFit="1" customWidth="1"/>
    <col min="7699" max="7699" width="7.58203125" style="1" bestFit="1" customWidth="1"/>
    <col min="7700" max="7700" width="36.83203125" style="1" bestFit="1" customWidth="1"/>
    <col min="7701" max="7701" width="8.6640625" style="1"/>
    <col min="7702" max="7702" width="20" style="1" bestFit="1" customWidth="1"/>
    <col min="7703" max="7703" width="8.6640625" style="1"/>
    <col min="7704" max="7704" width="22.5" style="1" bestFit="1" customWidth="1"/>
    <col min="7705" max="7705" width="7.58203125" style="1" bestFit="1" customWidth="1"/>
    <col min="7706" max="7706" width="26.08203125" style="1" bestFit="1" customWidth="1"/>
    <col min="7707" max="7707" width="7.58203125" style="1" bestFit="1" customWidth="1"/>
    <col min="7708" max="7708" width="17" style="1" bestFit="1" customWidth="1"/>
    <col min="7709" max="7709" width="7.58203125" style="1" bestFit="1" customWidth="1"/>
    <col min="7710" max="7710" width="28.25" style="1" bestFit="1" customWidth="1"/>
    <col min="7711" max="7711" width="7.58203125" style="1" bestFit="1" customWidth="1"/>
    <col min="7712" max="7712" width="13.25" style="1" bestFit="1" customWidth="1"/>
    <col min="7713" max="7713" width="8.6640625" style="1"/>
    <col min="7714" max="7714" width="24" style="1" bestFit="1" customWidth="1"/>
    <col min="7715" max="7715" width="7.58203125" style="1" bestFit="1" customWidth="1"/>
    <col min="7716" max="7716" width="30" style="1" bestFit="1" customWidth="1"/>
    <col min="7717" max="7717" width="7.58203125" style="1" bestFit="1" customWidth="1"/>
    <col min="7718" max="7718" width="14.1640625" style="1" bestFit="1" customWidth="1"/>
    <col min="7719" max="7719" width="7.58203125" style="1" bestFit="1" customWidth="1"/>
    <col min="7720" max="7720" width="21.25" style="1" bestFit="1" customWidth="1"/>
    <col min="7721" max="7721" width="8.6640625" style="1"/>
    <col min="7722" max="7722" width="16" style="1" bestFit="1" customWidth="1"/>
    <col min="7723" max="7723" width="8.6640625" style="1"/>
    <col min="7724" max="7724" width="22.25" style="1" bestFit="1" customWidth="1"/>
    <col min="7725" max="7725" width="7.58203125" style="1" bestFit="1" customWidth="1"/>
    <col min="7726" max="7936" width="8.6640625" style="1"/>
    <col min="7937" max="7937" width="4.83203125" style="1" bestFit="1" customWidth="1"/>
    <col min="7938" max="7938" width="26.4140625" style="1" bestFit="1" customWidth="1"/>
    <col min="7939" max="7939" width="15.58203125" style="1" bestFit="1" customWidth="1"/>
    <col min="7940" max="7940" width="5" style="1" bestFit="1" customWidth="1"/>
    <col min="7941" max="7941" width="11.25" style="1" bestFit="1" customWidth="1"/>
    <col min="7942" max="7942" width="16.08203125" style="1" bestFit="1" customWidth="1"/>
    <col min="7943" max="7943" width="10.83203125" style="1" bestFit="1" customWidth="1"/>
    <col min="7944" max="7944" width="11" style="1" bestFit="1" customWidth="1"/>
    <col min="7945" max="7945" width="8.6640625" style="1"/>
    <col min="7946" max="7946" width="26.58203125" style="1" bestFit="1" customWidth="1"/>
    <col min="7947" max="7947" width="8.6640625" style="1"/>
    <col min="7948" max="7948" width="25.1640625" style="1" bestFit="1" customWidth="1"/>
    <col min="7949" max="7949" width="8.6640625" style="1"/>
    <col min="7950" max="7950" width="27.5" style="1" bestFit="1" customWidth="1"/>
    <col min="7951" max="7951" width="7.58203125" style="1" bestFit="1" customWidth="1"/>
    <col min="7952" max="7952" width="21.33203125" style="1" bestFit="1" customWidth="1"/>
    <col min="7953" max="7953" width="8.6640625" style="1"/>
    <col min="7954" max="7954" width="18.83203125" style="1" bestFit="1" customWidth="1"/>
    <col min="7955" max="7955" width="7.58203125" style="1" bestFit="1" customWidth="1"/>
    <col min="7956" max="7956" width="36.83203125" style="1" bestFit="1" customWidth="1"/>
    <col min="7957" max="7957" width="8.6640625" style="1"/>
    <col min="7958" max="7958" width="20" style="1" bestFit="1" customWidth="1"/>
    <col min="7959" max="7959" width="8.6640625" style="1"/>
    <col min="7960" max="7960" width="22.5" style="1" bestFit="1" customWidth="1"/>
    <col min="7961" max="7961" width="7.58203125" style="1" bestFit="1" customWidth="1"/>
    <col min="7962" max="7962" width="26.08203125" style="1" bestFit="1" customWidth="1"/>
    <col min="7963" max="7963" width="7.58203125" style="1" bestFit="1" customWidth="1"/>
    <col min="7964" max="7964" width="17" style="1" bestFit="1" customWidth="1"/>
    <col min="7965" max="7965" width="7.58203125" style="1" bestFit="1" customWidth="1"/>
    <col min="7966" max="7966" width="28.25" style="1" bestFit="1" customWidth="1"/>
    <col min="7967" max="7967" width="7.58203125" style="1" bestFit="1" customWidth="1"/>
    <col min="7968" max="7968" width="13.25" style="1" bestFit="1" customWidth="1"/>
    <col min="7969" max="7969" width="8.6640625" style="1"/>
    <col min="7970" max="7970" width="24" style="1" bestFit="1" customWidth="1"/>
    <col min="7971" max="7971" width="7.58203125" style="1" bestFit="1" customWidth="1"/>
    <col min="7972" max="7972" width="30" style="1" bestFit="1" customWidth="1"/>
    <col min="7973" max="7973" width="7.58203125" style="1" bestFit="1" customWidth="1"/>
    <col min="7974" max="7974" width="14.1640625" style="1" bestFit="1" customWidth="1"/>
    <col min="7975" max="7975" width="7.58203125" style="1" bestFit="1" customWidth="1"/>
    <col min="7976" max="7976" width="21.25" style="1" bestFit="1" customWidth="1"/>
    <col min="7977" max="7977" width="8.6640625" style="1"/>
    <col min="7978" max="7978" width="16" style="1" bestFit="1" customWidth="1"/>
    <col min="7979" max="7979" width="8.6640625" style="1"/>
    <col min="7980" max="7980" width="22.25" style="1" bestFit="1" customWidth="1"/>
    <col min="7981" max="7981" width="7.58203125" style="1" bestFit="1" customWidth="1"/>
    <col min="7982" max="8192" width="8.6640625" style="1"/>
    <col min="8193" max="8193" width="4.83203125" style="1" bestFit="1" customWidth="1"/>
    <col min="8194" max="8194" width="26.4140625" style="1" bestFit="1" customWidth="1"/>
    <col min="8195" max="8195" width="15.58203125" style="1" bestFit="1" customWidth="1"/>
    <col min="8196" max="8196" width="5" style="1" bestFit="1" customWidth="1"/>
    <col min="8197" max="8197" width="11.25" style="1" bestFit="1" customWidth="1"/>
    <col min="8198" max="8198" width="16.08203125" style="1" bestFit="1" customWidth="1"/>
    <col min="8199" max="8199" width="10.83203125" style="1" bestFit="1" customWidth="1"/>
    <col min="8200" max="8200" width="11" style="1" bestFit="1" customWidth="1"/>
    <col min="8201" max="8201" width="8.6640625" style="1"/>
    <col min="8202" max="8202" width="26.58203125" style="1" bestFit="1" customWidth="1"/>
    <col min="8203" max="8203" width="8.6640625" style="1"/>
    <col min="8204" max="8204" width="25.1640625" style="1" bestFit="1" customWidth="1"/>
    <col min="8205" max="8205" width="8.6640625" style="1"/>
    <col min="8206" max="8206" width="27.5" style="1" bestFit="1" customWidth="1"/>
    <col min="8207" max="8207" width="7.58203125" style="1" bestFit="1" customWidth="1"/>
    <col min="8208" max="8208" width="21.33203125" style="1" bestFit="1" customWidth="1"/>
    <col min="8209" max="8209" width="8.6640625" style="1"/>
    <col min="8210" max="8210" width="18.83203125" style="1" bestFit="1" customWidth="1"/>
    <col min="8211" max="8211" width="7.58203125" style="1" bestFit="1" customWidth="1"/>
    <col min="8212" max="8212" width="36.83203125" style="1" bestFit="1" customWidth="1"/>
    <col min="8213" max="8213" width="8.6640625" style="1"/>
    <col min="8214" max="8214" width="20" style="1" bestFit="1" customWidth="1"/>
    <col min="8215" max="8215" width="8.6640625" style="1"/>
    <col min="8216" max="8216" width="22.5" style="1" bestFit="1" customWidth="1"/>
    <col min="8217" max="8217" width="7.58203125" style="1" bestFit="1" customWidth="1"/>
    <col min="8218" max="8218" width="26.08203125" style="1" bestFit="1" customWidth="1"/>
    <col min="8219" max="8219" width="7.58203125" style="1" bestFit="1" customWidth="1"/>
    <col min="8220" max="8220" width="17" style="1" bestFit="1" customWidth="1"/>
    <col min="8221" max="8221" width="7.58203125" style="1" bestFit="1" customWidth="1"/>
    <col min="8222" max="8222" width="28.25" style="1" bestFit="1" customWidth="1"/>
    <col min="8223" max="8223" width="7.58203125" style="1" bestFit="1" customWidth="1"/>
    <col min="8224" max="8224" width="13.25" style="1" bestFit="1" customWidth="1"/>
    <col min="8225" max="8225" width="8.6640625" style="1"/>
    <col min="8226" max="8226" width="24" style="1" bestFit="1" customWidth="1"/>
    <col min="8227" max="8227" width="7.58203125" style="1" bestFit="1" customWidth="1"/>
    <col min="8228" max="8228" width="30" style="1" bestFit="1" customWidth="1"/>
    <col min="8229" max="8229" width="7.58203125" style="1" bestFit="1" customWidth="1"/>
    <col min="8230" max="8230" width="14.1640625" style="1" bestFit="1" customWidth="1"/>
    <col min="8231" max="8231" width="7.58203125" style="1" bestFit="1" customWidth="1"/>
    <col min="8232" max="8232" width="21.25" style="1" bestFit="1" customWidth="1"/>
    <col min="8233" max="8233" width="8.6640625" style="1"/>
    <col min="8234" max="8234" width="16" style="1" bestFit="1" customWidth="1"/>
    <col min="8235" max="8235" width="8.6640625" style="1"/>
    <col min="8236" max="8236" width="22.25" style="1" bestFit="1" customWidth="1"/>
    <col min="8237" max="8237" width="7.58203125" style="1" bestFit="1" customWidth="1"/>
    <col min="8238" max="8448" width="8.6640625" style="1"/>
    <col min="8449" max="8449" width="4.83203125" style="1" bestFit="1" customWidth="1"/>
    <col min="8450" max="8450" width="26.4140625" style="1" bestFit="1" customWidth="1"/>
    <col min="8451" max="8451" width="15.58203125" style="1" bestFit="1" customWidth="1"/>
    <col min="8452" max="8452" width="5" style="1" bestFit="1" customWidth="1"/>
    <col min="8453" max="8453" width="11.25" style="1" bestFit="1" customWidth="1"/>
    <col min="8454" max="8454" width="16.08203125" style="1" bestFit="1" customWidth="1"/>
    <col min="8455" max="8455" width="10.83203125" style="1" bestFit="1" customWidth="1"/>
    <col min="8456" max="8456" width="11" style="1" bestFit="1" customWidth="1"/>
    <col min="8457" max="8457" width="8.6640625" style="1"/>
    <col min="8458" max="8458" width="26.58203125" style="1" bestFit="1" customWidth="1"/>
    <col min="8459" max="8459" width="8.6640625" style="1"/>
    <col min="8460" max="8460" width="25.1640625" style="1" bestFit="1" customWidth="1"/>
    <col min="8461" max="8461" width="8.6640625" style="1"/>
    <col min="8462" max="8462" width="27.5" style="1" bestFit="1" customWidth="1"/>
    <col min="8463" max="8463" width="7.58203125" style="1" bestFit="1" customWidth="1"/>
    <col min="8464" max="8464" width="21.33203125" style="1" bestFit="1" customWidth="1"/>
    <col min="8465" max="8465" width="8.6640625" style="1"/>
    <col min="8466" max="8466" width="18.83203125" style="1" bestFit="1" customWidth="1"/>
    <col min="8467" max="8467" width="7.58203125" style="1" bestFit="1" customWidth="1"/>
    <col min="8468" max="8468" width="36.83203125" style="1" bestFit="1" customWidth="1"/>
    <col min="8469" max="8469" width="8.6640625" style="1"/>
    <col min="8470" max="8470" width="20" style="1" bestFit="1" customWidth="1"/>
    <col min="8471" max="8471" width="8.6640625" style="1"/>
    <col min="8472" max="8472" width="22.5" style="1" bestFit="1" customWidth="1"/>
    <col min="8473" max="8473" width="7.58203125" style="1" bestFit="1" customWidth="1"/>
    <col min="8474" max="8474" width="26.08203125" style="1" bestFit="1" customWidth="1"/>
    <col min="8475" max="8475" width="7.58203125" style="1" bestFit="1" customWidth="1"/>
    <col min="8476" max="8476" width="17" style="1" bestFit="1" customWidth="1"/>
    <col min="8477" max="8477" width="7.58203125" style="1" bestFit="1" customWidth="1"/>
    <col min="8478" max="8478" width="28.25" style="1" bestFit="1" customWidth="1"/>
    <col min="8479" max="8479" width="7.58203125" style="1" bestFit="1" customWidth="1"/>
    <col min="8480" max="8480" width="13.25" style="1" bestFit="1" customWidth="1"/>
    <col min="8481" max="8481" width="8.6640625" style="1"/>
    <col min="8482" max="8482" width="24" style="1" bestFit="1" customWidth="1"/>
    <col min="8483" max="8483" width="7.58203125" style="1" bestFit="1" customWidth="1"/>
    <col min="8484" max="8484" width="30" style="1" bestFit="1" customWidth="1"/>
    <col min="8485" max="8485" width="7.58203125" style="1" bestFit="1" customWidth="1"/>
    <col min="8486" max="8486" width="14.1640625" style="1" bestFit="1" customWidth="1"/>
    <col min="8487" max="8487" width="7.58203125" style="1" bestFit="1" customWidth="1"/>
    <col min="8488" max="8488" width="21.25" style="1" bestFit="1" customWidth="1"/>
    <col min="8489" max="8489" width="8.6640625" style="1"/>
    <col min="8490" max="8490" width="16" style="1" bestFit="1" customWidth="1"/>
    <col min="8491" max="8491" width="8.6640625" style="1"/>
    <col min="8492" max="8492" width="22.25" style="1" bestFit="1" customWidth="1"/>
    <col min="8493" max="8493" width="7.58203125" style="1" bestFit="1" customWidth="1"/>
    <col min="8494" max="8704" width="8.6640625" style="1"/>
    <col min="8705" max="8705" width="4.83203125" style="1" bestFit="1" customWidth="1"/>
    <col min="8706" max="8706" width="26.4140625" style="1" bestFit="1" customWidth="1"/>
    <col min="8707" max="8707" width="15.58203125" style="1" bestFit="1" customWidth="1"/>
    <col min="8708" max="8708" width="5" style="1" bestFit="1" customWidth="1"/>
    <col min="8709" max="8709" width="11.25" style="1" bestFit="1" customWidth="1"/>
    <col min="8710" max="8710" width="16.08203125" style="1" bestFit="1" customWidth="1"/>
    <col min="8711" max="8711" width="10.83203125" style="1" bestFit="1" customWidth="1"/>
    <col min="8712" max="8712" width="11" style="1" bestFit="1" customWidth="1"/>
    <col min="8713" max="8713" width="8.6640625" style="1"/>
    <col min="8714" max="8714" width="26.58203125" style="1" bestFit="1" customWidth="1"/>
    <col min="8715" max="8715" width="8.6640625" style="1"/>
    <col min="8716" max="8716" width="25.1640625" style="1" bestFit="1" customWidth="1"/>
    <col min="8717" max="8717" width="8.6640625" style="1"/>
    <col min="8718" max="8718" width="27.5" style="1" bestFit="1" customWidth="1"/>
    <col min="8719" max="8719" width="7.58203125" style="1" bestFit="1" customWidth="1"/>
    <col min="8720" max="8720" width="21.33203125" style="1" bestFit="1" customWidth="1"/>
    <col min="8721" max="8721" width="8.6640625" style="1"/>
    <col min="8722" max="8722" width="18.83203125" style="1" bestFit="1" customWidth="1"/>
    <col min="8723" max="8723" width="7.58203125" style="1" bestFit="1" customWidth="1"/>
    <col min="8724" max="8724" width="36.83203125" style="1" bestFit="1" customWidth="1"/>
    <col min="8725" max="8725" width="8.6640625" style="1"/>
    <col min="8726" max="8726" width="20" style="1" bestFit="1" customWidth="1"/>
    <col min="8727" max="8727" width="8.6640625" style="1"/>
    <col min="8728" max="8728" width="22.5" style="1" bestFit="1" customWidth="1"/>
    <col min="8729" max="8729" width="7.58203125" style="1" bestFit="1" customWidth="1"/>
    <col min="8730" max="8730" width="26.08203125" style="1" bestFit="1" customWidth="1"/>
    <col min="8731" max="8731" width="7.58203125" style="1" bestFit="1" customWidth="1"/>
    <col min="8732" max="8732" width="17" style="1" bestFit="1" customWidth="1"/>
    <col min="8733" max="8733" width="7.58203125" style="1" bestFit="1" customWidth="1"/>
    <col min="8734" max="8734" width="28.25" style="1" bestFit="1" customWidth="1"/>
    <col min="8735" max="8735" width="7.58203125" style="1" bestFit="1" customWidth="1"/>
    <col min="8736" max="8736" width="13.25" style="1" bestFit="1" customWidth="1"/>
    <col min="8737" max="8737" width="8.6640625" style="1"/>
    <col min="8738" max="8738" width="24" style="1" bestFit="1" customWidth="1"/>
    <col min="8739" max="8739" width="7.58203125" style="1" bestFit="1" customWidth="1"/>
    <col min="8740" max="8740" width="30" style="1" bestFit="1" customWidth="1"/>
    <col min="8741" max="8741" width="7.58203125" style="1" bestFit="1" customWidth="1"/>
    <col min="8742" max="8742" width="14.1640625" style="1" bestFit="1" customWidth="1"/>
    <col min="8743" max="8743" width="7.58203125" style="1" bestFit="1" customWidth="1"/>
    <col min="8744" max="8744" width="21.25" style="1" bestFit="1" customWidth="1"/>
    <col min="8745" max="8745" width="8.6640625" style="1"/>
    <col min="8746" max="8746" width="16" style="1" bestFit="1" customWidth="1"/>
    <col min="8747" max="8747" width="8.6640625" style="1"/>
    <col min="8748" max="8748" width="22.25" style="1" bestFit="1" customWidth="1"/>
    <col min="8749" max="8749" width="7.58203125" style="1" bestFit="1" customWidth="1"/>
    <col min="8750" max="8960" width="8.6640625" style="1"/>
    <col min="8961" max="8961" width="4.83203125" style="1" bestFit="1" customWidth="1"/>
    <col min="8962" max="8962" width="26.4140625" style="1" bestFit="1" customWidth="1"/>
    <col min="8963" max="8963" width="15.58203125" style="1" bestFit="1" customWidth="1"/>
    <col min="8964" max="8964" width="5" style="1" bestFit="1" customWidth="1"/>
    <col min="8965" max="8965" width="11.25" style="1" bestFit="1" customWidth="1"/>
    <col min="8966" max="8966" width="16.08203125" style="1" bestFit="1" customWidth="1"/>
    <col min="8967" max="8967" width="10.83203125" style="1" bestFit="1" customWidth="1"/>
    <col min="8968" max="8968" width="11" style="1" bestFit="1" customWidth="1"/>
    <col min="8969" max="8969" width="8.6640625" style="1"/>
    <col min="8970" max="8970" width="26.58203125" style="1" bestFit="1" customWidth="1"/>
    <col min="8971" max="8971" width="8.6640625" style="1"/>
    <col min="8972" max="8972" width="25.1640625" style="1" bestFit="1" customWidth="1"/>
    <col min="8973" max="8973" width="8.6640625" style="1"/>
    <col min="8974" max="8974" width="27.5" style="1" bestFit="1" customWidth="1"/>
    <col min="8975" max="8975" width="7.58203125" style="1" bestFit="1" customWidth="1"/>
    <col min="8976" max="8976" width="21.33203125" style="1" bestFit="1" customWidth="1"/>
    <col min="8977" max="8977" width="8.6640625" style="1"/>
    <col min="8978" max="8978" width="18.83203125" style="1" bestFit="1" customWidth="1"/>
    <col min="8979" max="8979" width="7.58203125" style="1" bestFit="1" customWidth="1"/>
    <col min="8980" max="8980" width="36.83203125" style="1" bestFit="1" customWidth="1"/>
    <col min="8981" max="8981" width="8.6640625" style="1"/>
    <col min="8982" max="8982" width="20" style="1" bestFit="1" customWidth="1"/>
    <col min="8983" max="8983" width="8.6640625" style="1"/>
    <col min="8984" max="8984" width="22.5" style="1" bestFit="1" customWidth="1"/>
    <col min="8985" max="8985" width="7.58203125" style="1" bestFit="1" customWidth="1"/>
    <col min="8986" max="8986" width="26.08203125" style="1" bestFit="1" customWidth="1"/>
    <col min="8987" max="8987" width="7.58203125" style="1" bestFit="1" customWidth="1"/>
    <col min="8988" max="8988" width="17" style="1" bestFit="1" customWidth="1"/>
    <col min="8989" max="8989" width="7.58203125" style="1" bestFit="1" customWidth="1"/>
    <col min="8990" max="8990" width="28.25" style="1" bestFit="1" customWidth="1"/>
    <col min="8991" max="8991" width="7.58203125" style="1" bestFit="1" customWidth="1"/>
    <col min="8992" max="8992" width="13.25" style="1" bestFit="1" customWidth="1"/>
    <col min="8993" max="8993" width="8.6640625" style="1"/>
    <col min="8994" max="8994" width="24" style="1" bestFit="1" customWidth="1"/>
    <col min="8995" max="8995" width="7.58203125" style="1" bestFit="1" customWidth="1"/>
    <col min="8996" max="8996" width="30" style="1" bestFit="1" customWidth="1"/>
    <col min="8997" max="8997" width="7.58203125" style="1" bestFit="1" customWidth="1"/>
    <col min="8998" max="8998" width="14.1640625" style="1" bestFit="1" customWidth="1"/>
    <col min="8999" max="8999" width="7.58203125" style="1" bestFit="1" customWidth="1"/>
    <col min="9000" max="9000" width="21.25" style="1" bestFit="1" customWidth="1"/>
    <col min="9001" max="9001" width="8.6640625" style="1"/>
    <col min="9002" max="9002" width="16" style="1" bestFit="1" customWidth="1"/>
    <col min="9003" max="9003" width="8.6640625" style="1"/>
    <col min="9004" max="9004" width="22.25" style="1" bestFit="1" customWidth="1"/>
    <col min="9005" max="9005" width="7.58203125" style="1" bestFit="1" customWidth="1"/>
    <col min="9006" max="9216" width="8.6640625" style="1"/>
    <col min="9217" max="9217" width="4.83203125" style="1" bestFit="1" customWidth="1"/>
    <col min="9218" max="9218" width="26.4140625" style="1" bestFit="1" customWidth="1"/>
    <col min="9219" max="9219" width="15.58203125" style="1" bestFit="1" customWidth="1"/>
    <col min="9220" max="9220" width="5" style="1" bestFit="1" customWidth="1"/>
    <col min="9221" max="9221" width="11.25" style="1" bestFit="1" customWidth="1"/>
    <col min="9222" max="9222" width="16.08203125" style="1" bestFit="1" customWidth="1"/>
    <col min="9223" max="9223" width="10.83203125" style="1" bestFit="1" customWidth="1"/>
    <col min="9224" max="9224" width="11" style="1" bestFit="1" customWidth="1"/>
    <col min="9225" max="9225" width="8.6640625" style="1"/>
    <col min="9226" max="9226" width="26.58203125" style="1" bestFit="1" customWidth="1"/>
    <col min="9227" max="9227" width="8.6640625" style="1"/>
    <col min="9228" max="9228" width="25.1640625" style="1" bestFit="1" customWidth="1"/>
    <col min="9229" max="9229" width="8.6640625" style="1"/>
    <col min="9230" max="9230" width="27.5" style="1" bestFit="1" customWidth="1"/>
    <col min="9231" max="9231" width="7.58203125" style="1" bestFit="1" customWidth="1"/>
    <col min="9232" max="9232" width="21.33203125" style="1" bestFit="1" customWidth="1"/>
    <col min="9233" max="9233" width="8.6640625" style="1"/>
    <col min="9234" max="9234" width="18.83203125" style="1" bestFit="1" customWidth="1"/>
    <col min="9235" max="9235" width="7.58203125" style="1" bestFit="1" customWidth="1"/>
    <col min="9236" max="9236" width="36.83203125" style="1" bestFit="1" customWidth="1"/>
    <col min="9237" max="9237" width="8.6640625" style="1"/>
    <col min="9238" max="9238" width="20" style="1" bestFit="1" customWidth="1"/>
    <col min="9239" max="9239" width="8.6640625" style="1"/>
    <col min="9240" max="9240" width="22.5" style="1" bestFit="1" customWidth="1"/>
    <col min="9241" max="9241" width="7.58203125" style="1" bestFit="1" customWidth="1"/>
    <col min="9242" max="9242" width="26.08203125" style="1" bestFit="1" customWidth="1"/>
    <col min="9243" max="9243" width="7.58203125" style="1" bestFit="1" customWidth="1"/>
    <col min="9244" max="9244" width="17" style="1" bestFit="1" customWidth="1"/>
    <col min="9245" max="9245" width="7.58203125" style="1" bestFit="1" customWidth="1"/>
    <col min="9246" max="9246" width="28.25" style="1" bestFit="1" customWidth="1"/>
    <col min="9247" max="9247" width="7.58203125" style="1" bestFit="1" customWidth="1"/>
    <col min="9248" max="9248" width="13.25" style="1" bestFit="1" customWidth="1"/>
    <col min="9249" max="9249" width="8.6640625" style="1"/>
    <col min="9250" max="9250" width="24" style="1" bestFit="1" customWidth="1"/>
    <col min="9251" max="9251" width="7.58203125" style="1" bestFit="1" customWidth="1"/>
    <col min="9252" max="9252" width="30" style="1" bestFit="1" customWidth="1"/>
    <col min="9253" max="9253" width="7.58203125" style="1" bestFit="1" customWidth="1"/>
    <col min="9254" max="9254" width="14.1640625" style="1" bestFit="1" customWidth="1"/>
    <col min="9255" max="9255" width="7.58203125" style="1" bestFit="1" customWidth="1"/>
    <col min="9256" max="9256" width="21.25" style="1" bestFit="1" customWidth="1"/>
    <col min="9257" max="9257" width="8.6640625" style="1"/>
    <col min="9258" max="9258" width="16" style="1" bestFit="1" customWidth="1"/>
    <col min="9259" max="9259" width="8.6640625" style="1"/>
    <col min="9260" max="9260" width="22.25" style="1" bestFit="1" customWidth="1"/>
    <col min="9261" max="9261" width="7.58203125" style="1" bestFit="1" customWidth="1"/>
    <col min="9262" max="9472" width="8.6640625" style="1"/>
    <col min="9473" max="9473" width="4.83203125" style="1" bestFit="1" customWidth="1"/>
    <col min="9474" max="9474" width="26.4140625" style="1" bestFit="1" customWidth="1"/>
    <col min="9475" max="9475" width="15.58203125" style="1" bestFit="1" customWidth="1"/>
    <col min="9476" max="9476" width="5" style="1" bestFit="1" customWidth="1"/>
    <col min="9477" max="9477" width="11.25" style="1" bestFit="1" customWidth="1"/>
    <col min="9478" max="9478" width="16.08203125" style="1" bestFit="1" customWidth="1"/>
    <col min="9479" max="9479" width="10.83203125" style="1" bestFit="1" customWidth="1"/>
    <col min="9480" max="9480" width="11" style="1" bestFit="1" customWidth="1"/>
    <col min="9481" max="9481" width="8.6640625" style="1"/>
    <col min="9482" max="9482" width="26.58203125" style="1" bestFit="1" customWidth="1"/>
    <col min="9483" max="9483" width="8.6640625" style="1"/>
    <col min="9484" max="9484" width="25.1640625" style="1" bestFit="1" customWidth="1"/>
    <col min="9485" max="9485" width="8.6640625" style="1"/>
    <col min="9486" max="9486" width="27.5" style="1" bestFit="1" customWidth="1"/>
    <col min="9487" max="9487" width="7.58203125" style="1" bestFit="1" customWidth="1"/>
    <col min="9488" max="9488" width="21.33203125" style="1" bestFit="1" customWidth="1"/>
    <col min="9489" max="9489" width="8.6640625" style="1"/>
    <col min="9490" max="9490" width="18.83203125" style="1" bestFit="1" customWidth="1"/>
    <col min="9491" max="9491" width="7.58203125" style="1" bestFit="1" customWidth="1"/>
    <col min="9492" max="9492" width="36.83203125" style="1" bestFit="1" customWidth="1"/>
    <col min="9493" max="9493" width="8.6640625" style="1"/>
    <col min="9494" max="9494" width="20" style="1" bestFit="1" customWidth="1"/>
    <col min="9495" max="9495" width="8.6640625" style="1"/>
    <col min="9496" max="9496" width="22.5" style="1" bestFit="1" customWidth="1"/>
    <col min="9497" max="9497" width="7.58203125" style="1" bestFit="1" customWidth="1"/>
    <col min="9498" max="9498" width="26.08203125" style="1" bestFit="1" customWidth="1"/>
    <col min="9499" max="9499" width="7.58203125" style="1" bestFit="1" customWidth="1"/>
    <col min="9500" max="9500" width="17" style="1" bestFit="1" customWidth="1"/>
    <col min="9501" max="9501" width="7.58203125" style="1" bestFit="1" customWidth="1"/>
    <col min="9502" max="9502" width="28.25" style="1" bestFit="1" customWidth="1"/>
    <col min="9503" max="9503" width="7.58203125" style="1" bestFit="1" customWidth="1"/>
    <col min="9504" max="9504" width="13.25" style="1" bestFit="1" customWidth="1"/>
    <col min="9505" max="9505" width="8.6640625" style="1"/>
    <col min="9506" max="9506" width="24" style="1" bestFit="1" customWidth="1"/>
    <col min="9507" max="9507" width="7.58203125" style="1" bestFit="1" customWidth="1"/>
    <col min="9508" max="9508" width="30" style="1" bestFit="1" customWidth="1"/>
    <col min="9509" max="9509" width="7.58203125" style="1" bestFit="1" customWidth="1"/>
    <col min="9510" max="9510" width="14.1640625" style="1" bestFit="1" customWidth="1"/>
    <col min="9511" max="9511" width="7.58203125" style="1" bestFit="1" customWidth="1"/>
    <col min="9512" max="9512" width="21.25" style="1" bestFit="1" customWidth="1"/>
    <col min="9513" max="9513" width="8.6640625" style="1"/>
    <col min="9514" max="9514" width="16" style="1" bestFit="1" customWidth="1"/>
    <col min="9515" max="9515" width="8.6640625" style="1"/>
    <col min="9516" max="9516" width="22.25" style="1" bestFit="1" customWidth="1"/>
    <col min="9517" max="9517" width="7.58203125" style="1" bestFit="1" customWidth="1"/>
    <col min="9518" max="9728" width="8.6640625" style="1"/>
    <col min="9729" max="9729" width="4.83203125" style="1" bestFit="1" customWidth="1"/>
    <col min="9730" max="9730" width="26.4140625" style="1" bestFit="1" customWidth="1"/>
    <col min="9731" max="9731" width="15.58203125" style="1" bestFit="1" customWidth="1"/>
    <col min="9732" max="9732" width="5" style="1" bestFit="1" customWidth="1"/>
    <col min="9733" max="9733" width="11.25" style="1" bestFit="1" customWidth="1"/>
    <col min="9734" max="9734" width="16.08203125" style="1" bestFit="1" customWidth="1"/>
    <col min="9735" max="9735" width="10.83203125" style="1" bestFit="1" customWidth="1"/>
    <col min="9736" max="9736" width="11" style="1" bestFit="1" customWidth="1"/>
    <col min="9737" max="9737" width="8.6640625" style="1"/>
    <col min="9738" max="9738" width="26.58203125" style="1" bestFit="1" customWidth="1"/>
    <col min="9739" max="9739" width="8.6640625" style="1"/>
    <col min="9740" max="9740" width="25.1640625" style="1" bestFit="1" customWidth="1"/>
    <col min="9741" max="9741" width="8.6640625" style="1"/>
    <col min="9742" max="9742" width="27.5" style="1" bestFit="1" customWidth="1"/>
    <col min="9743" max="9743" width="7.58203125" style="1" bestFit="1" customWidth="1"/>
    <col min="9744" max="9744" width="21.33203125" style="1" bestFit="1" customWidth="1"/>
    <col min="9745" max="9745" width="8.6640625" style="1"/>
    <col min="9746" max="9746" width="18.83203125" style="1" bestFit="1" customWidth="1"/>
    <col min="9747" max="9747" width="7.58203125" style="1" bestFit="1" customWidth="1"/>
    <col min="9748" max="9748" width="36.83203125" style="1" bestFit="1" customWidth="1"/>
    <col min="9749" max="9749" width="8.6640625" style="1"/>
    <col min="9750" max="9750" width="20" style="1" bestFit="1" customWidth="1"/>
    <col min="9751" max="9751" width="8.6640625" style="1"/>
    <col min="9752" max="9752" width="22.5" style="1" bestFit="1" customWidth="1"/>
    <col min="9753" max="9753" width="7.58203125" style="1" bestFit="1" customWidth="1"/>
    <col min="9754" max="9754" width="26.08203125" style="1" bestFit="1" customWidth="1"/>
    <col min="9755" max="9755" width="7.58203125" style="1" bestFit="1" customWidth="1"/>
    <col min="9756" max="9756" width="17" style="1" bestFit="1" customWidth="1"/>
    <col min="9757" max="9757" width="7.58203125" style="1" bestFit="1" customWidth="1"/>
    <col min="9758" max="9758" width="28.25" style="1" bestFit="1" customWidth="1"/>
    <col min="9759" max="9759" width="7.58203125" style="1" bestFit="1" customWidth="1"/>
    <col min="9760" max="9760" width="13.25" style="1" bestFit="1" customWidth="1"/>
    <col min="9761" max="9761" width="8.6640625" style="1"/>
    <col min="9762" max="9762" width="24" style="1" bestFit="1" customWidth="1"/>
    <col min="9763" max="9763" width="7.58203125" style="1" bestFit="1" customWidth="1"/>
    <col min="9764" max="9764" width="30" style="1" bestFit="1" customWidth="1"/>
    <col min="9765" max="9765" width="7.58203125" style="1" bestFit="1" customWidth="1"/>
    <col min="9766" max="9766" width="14.1640625" style="1" bestFit="1" customWidth="1"/>
    <col min="9767" max="9767" width="7.58203125" style="1" bestFit="1" customWidth="1"/>
    <col min="9768" max="9768" width="21.25" style="1" bestFit="1" customWidth="1"/>
    <col min="9769" max="9769" width="8.6640625" style="1"/>
    <col min="9770" max="9770" width="16" style="1" bestFit="1" customWidth="1"/>
    <col min="9771" max="9771" width="8.6640625" style="1"/>
    <col min="9772" max="9772" width="22.25" style="1" bestFit="1" customWidth="1"/>
    <col min="9773" max="9773" width="7.58203125" style="1" bestFit="1" customWidth="1"/>
    <col min="9774" max="9984" width="8.6640625" style="1"/>
    <col min="9985" max="9985" width="4.83203125" style="1" bestFit="1" customWidth="1"/>
    <col min="9986" max="9986" width="26.4140625" style="1" bestFit="1" customWidth="1"/>
    <col min="9987" max="9987" width="15.58203125" style="1" bestFit="1" customWidth="1"/>
    <col min="9988" max="9988" width="5" style="1" bestFit="1" customWidth="1"/>
    <col min="9989" max="9989" width="11.25" style="1" bestFit="1" customWidth="1"/>
    <col min="9990" max="9990" width="16.08203125" style="1" bestFit="1" customWidth="1"/>
    <col min="9991" max="9991" width="10.83203125" style="1" bestFit="1" customWidth="1"/>
    <col min="9992" max="9992" width="11" style="1" bestFit="1" customWidth="1"/>
    <col min="9993" max="9993" width="8.6640625" style="1"/>
    <col min="9994" max="9994" width="26.58203125" style="1" bestFit="1" customWidth="1"/>
    <col min="9995" max="9995" width="8.6640625" style="1"/>
    <col min="9996" max="9996" width="25.1640625" style="1" bestFit="1" customWidth="1"/>
    <col min="9997" max="9997" width="8.6640625" style="1"/>
    <col min="9998" max="9998" width="27.5" style="1" bestFit="1" customWidth="1"/>
    <col min="9999" max="9999" width="7.58203125" style="1" bestFit="1" customWidth="1"/>
    <col min="10000" max="10000" width="21.33203125" style="1" bestFit="1" customWidth="1"/>
    <col min="10001" max="10001" width="8.6640625" style="1"/>
    <col min="10002" max="10002" width="18.83203125" style="1" bestFit="1" customWidth="1"/>
    <col min="10003" max="10003" width="7.58203125" style="1" bestFit="1" customWidth="1"/>
    <col min="10004" max="10004" width="36.83203125" style="1" bestFit="1" customWidth="1"/>
    <col min="10005" max="10005" width="8.6640625" style="1"/>
    <col min="10006" max="10006" width="20" style="1" bestFit="1" customWidth="1"/>
    <col min="10007" max="10007" width="8.6640625" style="1"/>
    <col min="10008" max="10008" width="22.5" style="1" bestFit="1" customWidth="1"/>
    <col min="10009" max="10009" width="7.58203125" style="1" bestFit="1" customWidth="1"/>
    <col min="10010" max="10010" width="26.08203125" style="1" bestFit="1" customWidth="1"/>
    <col min="10011" max="10011" width="7.58203125" style="1" bestFit="1" customWidth="1"/>
    <col min="10012" max="10012" width="17" style="1" bestFit="1" customWidth="1"/>
    <col min="10013" max="10013" width="7.58203125" style="1" bestFit="1" customWidth="1"/>
    <col min="10014" max="10014" width="28.25" style="1" bestFit="1" customWidth="1"/>
    <col min="10015" max="10015" width="7.58203125" style="1" bestFit="1" customWidth="1"/>
    <col min="10016" max="10016" width="13.25" style="1" bestFit="1" customWidth="1"/>
    <col min="10017" max="10017" width="8.6640625" style="1"/>
    <col min="10018" max="10018" width="24" style="1" bestFit="1" customWidth="1"/>
    <col min="10019" max="10019" width="7.58203125" style="1" bestFit="1" customWidth="1"/>
    <col min="10020" max="10020" width="30" style="1" bestFit="1" customWidth="1"/>
    <col min="10021" max="10021" width="7.58203125" style="1" bestFit="1" customWidth="1"/>
    <col min="10022" max="10022" width="14.1640625" style="1" bestFit="1" customWidth="1"/>
    <col min="10023" max="10023" width="7.58203125" style="1" bestFit="1" customWidth="1"/>
    <col min="10024" max="10024" width="21.25" style="1" bestFit="1" customWidth="1"/>
    <col min="10025" max="10025" width="8.6640625" style="1"/>
    <col min="10026" max="10026" width="16" style="1" bestFit="1" customWidth="1"/>
    <col min="10027" max="10027" width="8.6640625" style="1"/>
    <col min="10028" max="10028" width="22.25" style="1" bestFit="1" customWidth="1"/>
    <col min="10029" max="10029" width="7.58203125" style="1" bestFit="1" customWidth="1"/>
    <col min="10030" max="10240" width="8.6640625" style="1"/>
    <col min="10241" max="10241" width="4.83203125" style="1" bestFit="1" customWidth="1"/>
    <col min="10242" max="10242" width="26.4140625" style="1" bestFit="1" customWidth="1"/>
    <col min="10243" max="10243" width="15.58203125" style="1" bestFit="1" customWidth="1"/>
    <col min="10244" max="10244" width="5" style="1" bestFit="1" customWidth="1"/>
    <col min="10245" max="10245" width="11.25" style="1" bestFit="1" customWidth="1"/>
    <col min="10246" max="10246" width="16.08203125" style="1" bestFit="1" customWidth="1"/>
    <col min="10247" max="10247" width="10.83203125" style="1" bestFit="1" customWidth="1"/>
    <col min="10248" max="10248" width="11" style="1" bestFit="1" customWidth="1"/>
    <col min="10249" max="10249" width="8.6640625" style="1"/>
    <col min="10250" max="10250" width="26.58203125" style="1" bestFit="1" customWidth="1"/>
    <col min="10251" max="10251" width="8.6640625" style="1"/>
    <col min="10252" max="10252" width="25.1640625" style="1" bestFit="1" customWidth="1"/>
    <col min="10253" max="10253" width="8.6640625" style="1"/>
    <col min="10254" max="10254" width="27.5" style="1" bestFit="1" customWidth="1"/>
    <col min="10255" max="10255" width="7.58203125" style="1" bestFit="1" customWidth="1"/>
    <col min="10256" max="10256" width="21.33203125" style="1" bestFit="1" customWidth="1"/>
    <col min="10257" max="10257" width="8.6640625" style="1"/>
    <col min="10258" max="10258" width="18.83203125" style="1" bestFit="1" customWidth="1"/>
    <col min="10259" max="10259" width="7.58203125" style="1" bestFit="1" customWidth="1"/>
    <col min="10260" max="10260" width="36.83203125" style="1" bestFit="1" customWidth="1"/>
    <col min="10261" max="10261" width="8.6640625" style="1"/>
    <col min="10262" max="10262" width="20" style="1" bestFit="1" customWidth="1"/>
    <col min="10263" max="10263" width="8.6640625" style="1"/>
    <col min="10264" max="10264" width="22.5" style="1" bestFit="1" customWidth="1"/>
    <col min="10265" max="10265" width="7.58203125" style="1" bestFit="1" customWidth="1"/>
    <col min="10266" max="10266" width="26.08203125" style="1" bestFit="1" customWidth="1"/>
    <col min="10267" max="10267" width="7.58203125" style="1" bestFit="1" customWidth="1"/>
    <col min="10268" max="10268" width="17" style="1" bestFit="1" customWidth="1"/>
    <col min="10269" max="10269" width="7.58203125" style="1" bestFit="1" customWidth="1"/>
    <col min="10270" max="10270" width="28.25" style="1" bestFit="1" customWidth="1"/>
    <col min="10271" max="10271" width="7.58203125" style="1" bestFit="1" customWidth="1"/>
    <col min="10272" max="10272" width="13.25" style="1" bestFit="1" customWidth="1"/>
    <col min="10273" max="10273" width="8.6640625" style="1"/>
    <col min="10274" max="10274" width="24" style="1" bestFit="1" customWidth="1"/>
    <col min="10275" max="10275" width="7.58203125" style="1" bestFit="1" customWidth="1"/>
    <col min="10276" max="10276" width="30" style="1" bestFit="1" customWidth="1"/>
    <col min="10277" max="10277" width="7.58203125" style="1" bestFit="1" customWidth="1"/>
    <col min="10278" max="10278" width="14.1640625" style="1" bestFit="1" customWidth="1"/>
    <col min="10279" max="10279" width="7.58203125" style="1" bestFit="1" customWidth="1"/>
    <col min="10280" max="10280" width="21.25" style="1" bestFit="1" customWidth="1"/>
    <col min="10281" max="10281" width="8.6640625" style="1"/>
    <col min="10282" max="10282" width="16" style="1" bestFit="1" customWidth="1"/>
    <col min="10283" max="10283" width="8.6640625" style="1"/>
    <col min="10284" max="10284" width="22.25" style="1" bestFit="1" customWidth="1"/>
    <col min="10285" max="10285" width="7.58203125" style="1" bestFit="1" customWidth="1"/>
    <col min="10286" max="10496" width="8.6640625" style="1"/>
    <col min="10497" max="10497" width="4.83203125" style="1" bestFit="1" customWidth="1"/>
    <col min="10498" max="10498" width="26.4140625" style="1" bestFit="1" customWidth="1"/>
    <col min="10499" max="10499" width="15.58203125" style="1" bestFit="1" customWidth="1"/>
    <col min="10500" max="10500" width="5" style="1" bestFit="1" customWidth="1"/>
    <col min="10501" max="10501" width="11.25" style="1" bestFit="1" customWidth="1"/>
    <col min="10502" max="10502" width="16.08203125" style="1" bestFit="1" customWidth="1"/>
    <col min="10503" max="10503" width="10.83203125" style="1" bestFit="1" customWidth="1"/>
    <col min="10504" max="10504" width="11" style="1" bestFit="1" customWidth="1"/>
    <col min="10505" max="10505" width="8.6640625" style="1"/>
    <col min="10506" max="10506" width="26.58203125" style="1" bestFit="1" customWidth="1"/>
    <col min="10507" max="10507" width="8.6640625" style="1"/>
    <col min="10508" max="10508" width="25.1640625" style="1" bestFit="1" customWidth="1"/>
    <col min="10509" max="10509" width="8.6640625" style="1"/>
    <col min="10510" max="10510" width="27.5" style="1" bestFit="1" customWidth="1"/>
    <col min="10511" max="10511" width="7.58203125" style="1" bestFit="1" customWidth="1"/>
    <col min="10512" max="10512" width="21.33203125" style="1" bestFit="1" customWidth="1"/>
    <col min="10513" max="10513" width="8.6640625" style="1"/>
    <col min="10514" max="10514" width="18.83203125" style="1" bestFit="1" customWidth="1"/>
    <col min="10515" max="10515" width="7.58203125" style="1" bestFit="1" customWidth="1"/>
    <col min="10516" max="10516" width="36.83203125" style="1" bestFit="1" customWidth="1"/>
    <col min="10517" max="10517" width="8.6640625" style="1"/>
    <col min="10518" max="10518" width="20" style="1" bestFit="1" customWidth="1"/>
    <col min="10519" max="10519" width="8.6640625" style="1"/>
    <col min="10520" max="10520" width="22.5" style="1" bestFit="1" customWidth="1"/>
    <col min="10521" max="10521" width="7.58203125" style="1" bestFit="1" customWidth="1"/>
    <col min="10522" max="10522" width="26.08203125" style="1" bestFit="1" customWidth="1"/>
    <col min="10523" max="10523" width="7.58203125" style="1" bestFit="1" customWidth="1"/>
    <col min="10524" max="10524" width="17" style="1" bestFit="1" customWidth="1"/>
    <col min="10525" max="10525" width="7.58203125" style="1" bestFit="1" customWidth="1"/>
    <col min="10526" max="10526" width="28.25" style="1" bestFit="1" customWidth="1"/>
    <col min="10527" max="10527" width="7.58203125" style="1" bestFit="1" customWidth="1"/>
    <col min="10528" max="10528" width="13.25" style="1" bestFit="1" customWidth="1"/>
    <col min="10529" max="10529" width="8.6640625" style="1"/>
    <col min="10530" max="10530" width="24" style="1" bestFit="1" customWidth="1"/>
    <col min="10531" max="10531" width="7.58203125" style="1" bestFit="1" customWidth="1"/>
    <col min="10532" max="10532" width="30" style="1" bestFit="1" customWidth="1"/>
    <col min="10533" max="10533" width="7.58203125" style="1" bestFit="1" customWidth="1"/>
    <col min="10534" max="10534" width="14.1640625" style="1" bestFit="1" customWidth="1"/>
    <col min="10535" max="10535" width="7.58203125" style="1" bestFit="1" customWidth="1"/>
    <col min="10536" max="10536" width="21.25" style="1" bestFit="1" customWidth="1"/>
    <col min="10537" max="10537" width="8.6640625" style="1"/>
    <col min="10538" max="10538" width="16" style="1" bestFit="1" customWidth="1"/>
    <col min="10539" max="10539" width="8.6640625" style="1"/>
    <col min="10540" max="10540" width="22.25" style="1" bestFit="1" customWidth="1"/>
    <col min="10541" max="10541" width="7.58203125" style="1" bestFit="1" customWidth="1"/>
    <col min="10542" max="10752" width="8.6640625" style="1"/>
    <col min="10753" max="10753" width="4.83203125" style="1" bestFit="1" customWidth="1"/>
    <col min="10754" max="10754" width="26.4140625" style="1" bestFit="1" customWidth="1"/>
    <col min="10755" max="10755" width="15.58203125" style="1" bestFit="1" customWidth="1"/>
    <col min="10756" max="10756" width="5" style="1" bestFit="1" customWidth="1"/>
    <col min="10757" max="10757" width="11.25" style="1" bestFit="1" customWidth="1"/>
    <col min="10758" max="10758" width="16.08203125" style="1" bestFit="1" customWidth="1"/>
    <col min="10759" max="10759" width="10.83203125" style="1" bestFit="1" customWidth="1"/>
    <col min="10760" max="10760" width="11" style="1" bestFit="1" customWidth="1"/>
    <col min="10761" max="10761" width="8.6640625" style="1"/>
    <col min="10762" max="10762" width="26.58203125" style="1" bestFit="1" customWidth="1"/>
    <col min="10763" max="10763" width="8.6640625" style="1"/>
    <col min="10764" max="10764" width="25.1640625" style="1" bestFit="1" customWidth="1"/>
    <col min="10765" max="10765" width="8.6640625" style="1"/>
    <col min="10766" max="10766" width="27.5" style="1" bestFit="1" customWidth="1"/>
    <col min="10767" max="10767" width="7.58203125" style="1" bestFit="1" customWidth="1"/>
    <col min="10768" max="10768" width="21.33203125" style="1" bestFit="1" customWidth="1"/>
    <col min="10769" max="10769" width="8.6640625" style="1"/>
    <col min="10770" max="10770" width="18.83203125" style="1" bestFit="1" customWidth="1"/>
    <col min="10771" max="10771" width="7.58203125" style="1" bestFit="1" customWidth="1"/>
    <col min="10772" max="10772" width="36.83203125" style="1" bestFit="1" customWidth="1"/>
    <col min="10773" max="10773" width="8.6640625" style="1"/>
    <col min="10774" max="10774" width="20" style="1" bestFit="1" customWidth="1"/>
    <col min="10775" max="10775" width="8.6640625" style="1"/>
    <col min="10776" max="10776" width="22.5" style="1" bestFit="1" customWidth="1"/>
    <col min="10777" max="10777" width="7.58203125" style="1" bestFit="1" customWidth="1"/>
    <col min="10778" max="10778" width="26.08203125" style="1" bestFit="1" customWidth="1"/>
    <col min="10779" max="10779" width="7.58203125" style="1" bestFit="1" customWidth="1"/>
    <col min="10780" max="10780" width="17" style="1" bestFit="1" customWidth="1"/>
    <col min="10781" max="10781" width="7.58203125" style="1" bestFit="1" customWidth="1"/>
    <col min="10782" max="10782" width="28.25" style="1" bestFit="1" customWidth="1"/>
    <col min="10783" max="10783" width="7.58203125" style="1" bestFit="1" customWidth="1"/>
    <col min="10784" max="10784" width="13.25" style="1" bestFit="1" customWidth="1"/>
    <col min="10785" max="10785" width="8.6640625" style="1"/>
    <col min="10786" max="10786" width="24" style="1" bestFit="1" customWidth="1"/>
    <col min="10787" max="10787" width="7.58203125" style="1" bestFit="1" customWidth="1"/>
    <col min="10788" max="10788" width="30" style="1" bestFit="1" customWidth="1"/>
    <col min="10789" max="10789" width="7.58203125" style="1" bestFit="1" customWidth="1"/>
    <col min="10790" max="10790" width="14.1640625" style="1" bestFit="1" customWidth="1"/>
    <col min="10791" max="10791" width="7.58203125" style="1" bestFit="1" customWidth="1"/>
    <col min="10792" max="10792" width="21.25" style="1" bestFit="1" customWidth="1"/>
    <col min="10793" max="10793" width="8.6640625" style="1"/>
    <col min="10794" max="10794" width="16" style="1" bestFit="1" customWidth="1"/>
    <col min="10795" max="10795" width="8.6640625" style="1"/>
    <col min="10796" max="10796" width="22.25" style="1" bestFit="1" customWidth="1"/>
    <col min="10797" max="10797" width="7.58203125" style="1" bestFit="1" customWidth="1"/>
    <col min="10798" max="11008" width="8.6640625" style="1"/>
    <col min="11009" max="11009" width="4.83203125" style="1" bestFit="1" customWidth="1"/>
    <col min="11010" max="11010" width="26.4140625" style="1" bestFit="1" customWidth="1"/>
    <col min="11011" max="11011" width="15.58203125" style="1" bestFit="1" customWidth="1"/>
    <col min="11012" max="11012" width="5" style="1" bestFit="1" customWidth="1"/>
    <col min="11013" max="11013" width="11.25" style="1" bestFit="1" customWidth="1"/>
    <col min="11014" max="11014" width="16.08203125" style="1" bestFit="1" customWidth="1"/>
    <col min="11015" max="11015" width="10.83203125" style="1" bestFit="1" customWidth="1"/>
    <col min="11016" max="11016" width="11" style="1" bestFit="1" customWidth="1"/>
    <col min="11017" max="11017" width="8.6640625" style="1"/>
    <col min="11018" max="11018" width="26.58203125" style="1" bestFit="1" customWidth="1"/>
    <col min="11019" max="11019" width="8.6640625" style="1"/>
    <col min="11020" max="11020" width="25.1640625" style="1" bestFit="1" customWidth="1"/>
    <col min="11021" max="11021" width="8.6640625" style="1"/>
    <col min="11022" max="11022" width="27.5" style="1" bestFit="1" customWidth="1"/>
    <col min="11023" max="11023" width="7.58203125" style="1" bestFit="1" customWidth="1"/>
    <col min="11024" max="11024" width="21.33203125" style="1" bestFit="1" customWidth="1"/>
    <col min="11025" max="11025" width="8.6640625" style="1"/>
    <col min="11026" max="11026" width="18.83203125" style="1" bestFit="1" customWidth="1"/>
    <col min="11027" max="11027" width="7.58203125" style="1" bestFit="1" customWidth="1"/>
    <col min="11028" max="11028" width="36.83203125" style="1" bestFit="1" customWidth="1"/>
    <col min="11029" max="11029" width="8.6640625" style="1"/>
    <col min="11030" max="11030" width="20" style="1" bestFit="1" customWidth="1"/>
    <col min="11031" max="11031" width="8.6640625" style="1"/>
    <col min="11032" max="11032" width="22.5" style="1" bestFit="1" customWidth="1"/>
    <col min="11033" max="11033" width="7.58203125" style="1" bestFit="1" customWidth="1"/>
    <col min="11034" max="11034" width="26.08203125" style="1" bestFit="1" customWidth="1"/>
    <col min="11035" max="11035" width="7.58203125" style="1" bestFit="1" customWidth="1"/>
    <col min="11036" max="11036" width="17" style="1" bestFit="1" customWidth="1"/>
    <col min="11037" max="11037" width="7.58203125" style="1" bestFit="1" customWidth="1"/>
    <col min="11038" max="11038" width="28.25" style="1" bestFit="1" customWidth="1"/>
    <col min="11039" max="11039" width="7.58203125" style="1" bestFit="1" customWidth="1"/>
    <col min="11040" max="11040" width="13.25" style="1" bestFit="1" customWidth="1"/>
    <col min="11041" max="11041" width="8.6640625" style="1"/>
    <col min="11042" max="11042" width="24" style="1" bestFit="1" customWidth="1"/>
    <col min="11043" max="11043" width="7.58203125" style="1" bestFit="1" customWidth="1"/>
    <col min="11044" max="11044" width="30" style="1" bestFit="1" customWidth="1"/>
    <col min="11045" max="11045" width="7.58203125" style="1" bestFit="1" customWidth="1"/>
    <col min="11046" max="11046" width="14.1640625" style="1" bestFit="1" customWidth="1"/>
    <col min="11047" max="11047" width="7.58203125" style="1" bestFit="1" customWidth="1"/>
    <col min="11048" max="11048" width="21.25" style="1" bestFit="1" customWidth="1"/>
    <col min="11049" max="11049" width="8.6640625" style="1"/>
    <col min="11050" max="11050" width="16" style="1" bestFit="1" customWidth="1"/>
    <col min="11051" max="11051" width="8.6640625" style="1"/>
    <col min="11052" max="11052" width="22.25" style="1" bestFit="1" customWidth="1"/>
    <col min="11053" max="11053" width="7.58203125" style="1" bestFit="1" customWidth="1"/>
    <col min="11054" max="11264" width="8.6640625" style="1"/>
    <col min="11265" max="11265" width="4.83203125" style="1" bestFit="1" customWidth="1"/>
    <col min="11266" max="11266" width="26.4140625" style="1" bestFit="1" customWidth="1"/>
    <col min="11267" max="11267" width="15.58203125" style="1" bestFit="1" customWidth="1"/>
    <col min="11268" max="11268" width="5" style="1" bestFit="1" customWidth="1"/>
    <col min="11269" max="11269" width="11.25" style="1" bestFit="1" customWidth="1"/>
    <col min="11270" max="11270" width="16.08203125" style="1" bestFit="1" customWidth="1"/>
    <col min="11271" max="11271" width="10.83203125" style="1" bestFit="1" customWidth="1"/>
    <col min="11272" max="11272" width="11" style="1" bestFit="1" customWidth="1"/>
    <col min="11273" max="11273" width="8.6640625" style="1"/>
    <col min="11274" max="11274" width="26.58203125" style="1" bestFit="1" customWidth="1"/>
    <col min="11275" max="11275" width="8.6640625" style="1"/>
    <col min="11276" max="11276" width="25.1640625" style="1" bestFit="1" customWidth="1"/>
    <col min="11277" max="11277" width="8.6640625" style="1"/>
    <col min="11278" max="11278" width="27.5" style="1" bestFit="1" customWidth="1"/>
    <col min="11279" max="11279" width="7.58203125" style="1" bestFit="1" customWidth="1"/>
    <col min="11280" max="11280" width="21.33203125" style="1" bestFit="1" customWidth="1"/>
    <col min="11281" max="11281" width="8.6640625" style="1"/>
    <col min="11282" max="11282" width="18.83203125" style="1" bestFit="1" customWidth="1"/>
    <col min="11283" max="11283" width="7.58203125" style="1" bestFit="1" customWidth="1"/>
    <col min="11284" max="11284" width="36.83203125" style="1" bestFit="1" customWidth="1"/>
    <col min="11285" max="11285" width="8.6640625" style="1"/>
    <col min="11286" max="11286" width="20" style="1" bestFit="1" customWidth="1"/>
    <col min="11287" max="11287" width="8.6640625" style="1"/>
    <col min="11288" max="11288" width="22.5" style="1" bestFit="1" customWidth="1"/>
    <col min="11289" max="11289" width="7.58203125" style="1" bestFit="1" customWidth="1"/>
    <col min="11290" max="11290" width="26.08203125" style="1" bestFit="1" customWidth="1"/>
    <col min="11291" max="11291" width="7.58203125" style="1" bestFit="1" customWidth="1"/>
    <col min="11292" max="11292" width="17" style="1" bestFit="1" customWidth="1"/>
    <col min="11293" max="11293" width="7.58203125" style="1" bestFit="1" customWidth="1"/>
    <col min="11294" max="11294" width="28.25" style="1" bestFit="1" customWidth="1"/>
    <col min="11295" max="11295" width="7.58203125" style="1" bestFit="1" customWidth="1"/>
    <col min="11296" max="11296" width="13.25" style="1" bestFit="1" customWidth="1"/>
    <col min="11297" max="11297" width="8.6640625" style="1"/>
    <col min="11298" max="11298" width="24" style="1" bestFit="1" customWidth="1"/>
    <col min="11299" max="11299" width="7.58203125" style="1" bestFit="1" customWidth="1"/>
    <col min="11300" max="11300" width="30" style="1" bestFit="1" customWidth="1"/>
    <col min="11301" max="11301" width="7.58203125" style="1" bestFit="1" customWidth="1"/>
    <col min="11302" max="11302" width="14.1640625" style="1" bestFit="1" customWidth="1"/>
    <col min="11303" max="11303" width="7.58203125" style="1" bestFit="1" customWidth="1"/>
    <col min="11304" max="11304" width="21.25" style="1" bestFit="1" customWidth="1"/>
    <col min="11305" max="11305" width="8.6640625" style="1"/>
    <col min="11306" max="11306" width="16" style="1" bestFit="1" customWidth="1"/>
    <col min="11307" max="11307" width="8.6640625" style="1"/>
    <col min="11308" max="11308" width="22.25" style="1" bestFit="1" customWidth="1"/>
    <col min="11309" max="11309" width="7.58203125" style="1" bestFit="1" customWidth="1"/>
    <col min="11310" max="11520" width="8.6640625" style="1"/>
    <col min="11521" max="11521" width="4.83203125" style="1" bestFit="1" customWidth="1"/>
    <col min="11522" max="11522" width="26.4140625" style="1" bestFit="1" customWidth="1"/>
    <col min="11523" max="11523" width="15.58203125" style="1" bestFit="1" customWidth="1"/>
    <col min="11524" max="11524" width="5" style="1" bestFit="1" customWidth="1"/>
    <col min="11525" max="11525" width="11.25" style="1" bestFit="1" customWidth="1"/>
    <col min="11526" max="11526" width="16.08203125" style="1" bestFit="1" customWidth="1"/>
    <col min="11527" max="11527" width="10.83203125" style="1" bestFit="1" customWidth="1"/>
    <col min="11528" max="11528" width="11" style="1" bestFit="1" customWidth="1"/>
    <col min="11529" max="11529" width="8.6640625" style="1"/>
    <col min="11530" max="11530" width="26.58203125" style="1" bestFit="1" customWidth="1"/>
    <col min="11531" max="11531" width="8.6640625" style="1"/>
    <col min="11532" max="11532" width="25.1640625" style="1" bestFit="1" customWidth="1"/>
    <col min="11533" max="11533" width="8.6640625" style="1"/>
    <col min="11534" max="11534" width="27.5" style="1" bestFit="1" customWidth="1"/>
    <col min="11535" max="11535" width="7.58203125" style="1" bestFit="1" customWidth="1"/>
    <col min="11536" max="11536" width="21.33203125" style="1" bestFit="1" customWidth="1"/>
    <col min="11537" max="11537" width="8.6640625" style="1"/>
    <col min="11538" max="11538" width="18.83203125" style="1" bestFit="1" customWidth="1"/>
    <col min="11539" max="11539" width="7.58203125" style="1" bestFit="1" customWidth="1"/>
    <col min="11540" max="11540" width="36.83203125" style="1" bestFit="1" customWidth="1"/>
    <col min="11541" max="11541" width="8.6640625" style="1"/>
    <col min="11542" max="11542" width="20" style="1" bestFit="1" customWidth="1"/>
    <col min="11543" max="11543" width="8.6640625" style="1"/>
    <col min="11544" max="11544" width="22.5" style="1" bestFit="1" customWidth="1"/>
    <col min="11545" max="11545" width="7.58203125" style="1" bestFit="1" customWidth="1"/>
    <col min="11546" max="11546" width="26.08203125" style="1" bestFit="1" customWidth="1"/>
    <col min="11547" max="11547" width="7.58203125" style="1" bestFit="1" customWidth="1"/>
    <col min="11548" max="11548" width="17" style="1" bestFit="1" customWidth="1"/>
    <col min="11549" max="11549" width="7.58203125" style="1" bestFit="1" customWidth="1"/>
    <col min="11550" max="11550" width="28.25" style="1" bestFit="1" customWidth="1"/>
    <col min="11551" max="11551" width="7.58203125" style="1" bestFit="1" customWidth="1"/>
    <col min="11552" max="11552" width="13.25" style="1" bestFit="1" customWidth="1"/>
    <col min="11553" max="11553" width="8.6640625" style="1"/>
    <col min="11554" max="11554" width="24" style="1" bestFit="1" customWidth="1"/>
    <col min="11555" max="11555" width="7.58203125" style="1" bestFit="1" customWidth="1"/>
    <col min="11556" max="11556" width="30" style="1" bestFit="1" customWidth="1"/>
    <col min="11557" max="11557" width="7.58203125" style="1" bestFit="1" customWidth="1"/>
    <col min="11558" max="11558" width="14.1640625" style="1" bestFit="1" customWidth="1"/>
    <col min="11559" max="11559" width="7.58203125" style="1" bestFit="1" customWidth="1"/>
    <col min="11560" max="11560" width="21.25" style="1" bestFit="1" customWidth="1"/>
    <col min="11561" max="11561" width="8.6640625" style="1"/>
    <col min="11562" max="11562" width="16" style="1" bestFit="1" customWidth="1"/>
    <col min="11563" max="11563" width="8.6640625" style="1"/>
    <col min="11564" max="11564" width="22.25" style="1" bestFit="1" customWidth="1"/>
    <col min="11565" max="11565" width="7.58203125" style="1" bestFit="1" customWidth="1"/>
    <col min="11566" max="11776" width="8.6640625" style="1"/>
    <col min="11777" max="11777" width="4.83203125" style="1" bestFit="1" customWidth="1"/>
    <col min="11778" max="11778" width="26.4140625" style="1" bestFit="1" customWidth="1"/>
    <col min="11779" max="11779" width="15.58203125" style="1" bestFit="1" customWidth="1"/>
    <col min="11780" max="11780" width="5" style="1" bestFit="1" customWidth="1"/>
    <col min="11781" max="11781" width="11.25" style="1" bestFit="1" customWidth="1"/>
    <col min="11782" max="11782" width="16.08203125" style="1" bestFit="1" customWidth="1"/>
    <col min="11783" max="11783" width="10.83203125" style="1" bestFit="1" customWidth="1"/>
    <col min="11784" max="11784" width="11" style="1" bestFit="1" customWidth="1"/>
    <col min="11785" max="11785" width="8.6640625" style="1"/>
    <col min="11786" max="11786" width="26.58203125" style="1" bestFit="1" customWidth="1"/>
    <col min="11787" max="11787" width="8.6640625" style="1"/>
    <col min="11788" max="11788" width="25.1640625" style="1" bestFit="1" customWidth="1"/>
    <col min="11789" max="11789" width="8.6640625" style="1"/>
    <col min="11790" max="11790" width="27.5" style="1" bestFit="1" customWidth="1"/>
    <col min="11791" max="11791" width="7.58203125" style="1" bestFit="1" customWidth="1"/>
    <col min="11792" max="11792" width="21.33203125" style="1" bestFit="1" customWidth="1"/>
    <col min="11793" max="11793" width="8.6640625" style="1"/>
    <col min="11794" max="11794" width="18.83203125" style="1" bestFit="1" customWidth="1"/>
    <col min="11795" max="11795" width="7.58203125" style="1" bestFit="1" customWidth="1"/>
    <col min="11796" max="11796" width="36.83203125" style="1" bestFit="1" customWidth="1"/>
    <col min="11797" max="11797" width="8.6640625" style="1"/>
    <col min="11798" max="11798" width="20" style="1" bestFit="1" customWidth="1"/>
    <col min="11799" max="11799" width="8.6640625" style="1"/>
    <col min="11800" max="11800" width="22.5" style="1" bestFit="1" customWidth="1"/>
    <col min="11801" max="11801" width="7.58203125" style="1" bestFit="1" customWidth="1"/>
    <col min="11802" max="11802" width="26.08203125" style="1" bestFit="1" customWidth="1"/>
    <col min="11803" max="11803" width="7.58203125" style="1" bestFit="1" customWidth="1"/>
    <col min="11804" max="11804" width="17" style="1" bestFit="1" customWidth="1"/>
    <col min="11805" max="11805" width="7.58203125" style="1" bestFit="1" customWidth="1"/>
    <col min="11806" max="11806" width="28.25" style="1" bestFit="1" customWidth="1"/>
    <col min="11807" max="11807" width="7.58203125" style="1" bestFit="1" customWidth="1"/>
    <col min="11808" max="11808" width="13.25" style="1" bestFit="1" customWidth="1"/>
    <col min="11809" max="11809" width="8.6640625" style="1"/>
    <col min="11810" max="11810" width="24" style="1" bestFit="1" customWidth="1"/>
    <col min="11811" max="11811" width="7.58203125" style="1" bestFit="1" customWidth="1"/>
    <col min="11812" max="11812" width="30" style="1" bestFit="1" customWidth="1"/>
    <col min="11813" max="11813" width="7.58203125" style="1" bestFit="1" customWidth="1"/>
    <col min="11814" max="11814" width="14.1640625" style="1" bestFit="1" customWidth="1"/>
    <col min="11815" max="11815" width="7.58203125" style="1" bestFit="1" customWidth="1"/>
    <col min="11816" max="11816" width="21.25" style="1" bestFit="1" customWidth="1"/>
    <col min="11817" max="11817" width="8.6640625" style="1"/>
    <col min="11818" max="11818" width="16" style="1" bestFit="1" customWidth="1"/>
    <col min="11819" max="11819" width="8.6640625" style="1"/>
    <col min="11820" max="11820" width="22.25" style="1" bestFit="1" customWidth="1"/>
    <col min="11821" max="11821" width="7.58203125" style="1" bestFit="1" customWidth="1"/>
    <col min="11822" max="12032" width="8.6640625" style="1"/>
    <col min="12033" max="12033" width="4.83203125" style="1" bestFit="1" customWidth="1"/>
    <col min="12034" max="12034" width="26.4140625" style="1" bestFit="1" customWidth="1"/>
    <col min="12035" max="12035" width="15.58203125" style="1" bestFit="1" customWidth="1"/>
    <col min="12036" max="12036" width="5" style="1" bestFit="1" customWidth="1"/>
    <col min="12037" max="12037" width="11.25" style="1" bestFit="1" customWidth="1"/>
    <col min="12038" max="12038" width="16.08203125" style="1" bestFit="1" customWidth="1"/>
    <col min="12039" max="12039" width="10.83203125" style="1" bestFit="1" customWidth="1"/>
    <col min="12040" max="12040" width="11" style="1" bestFit="1" customWidth="1"/>
    <col min="12041" max="12041" width="8.6640625" style="1"/>
    <col min="12042" max="12042" width="26.58203125" style="1" bestFit="1" customWidth="1"/>
    <col min="12043" max="12043" width="8.6640625" style="1"/>
    <col min="12044" max="12044" width="25.1640625" style="1" bestFit="1" customWidth="1"/>
    <col min="12045" max="12045" width="8.6640625" style="1"/>
    <col min="12046" max="12046" width="27.5" style="1" bestFit="1" customWidth="1"/>
    <col min="12047" max="12047" width="7.58203125" style="1" bestFit="1" customWidth="1"/>
    <col min="12048" max="12048" width="21.33203125" style="1" bestFit="1" customWidth="1"/>
    <col min="12049" max="12049" width="8.6640625" style="1"/>
    <col min="12050" max="12050" width="18.83203125" style="1" bestFit="1" customWidth="1"/>
    <col min="12051" max="12051" width="7.58203125" style="1" bestFit="1" customWidth="1"/>
    <col min="12052" max="12052" width="36.83203125" style="1" bestFit="1" customWidth="1"/>
    <col min="12053" max="12053" width="8.6640625" style="1"/>
    <col min="12054" max="12054" width="20" style="1" bestFit="1" customWidth="1"/>
    <col min="12055" max="12055" width="8.6640625" style="1"/>
    <col min="12056" max="12056" width="22.5" style="1" bestFit="1" customWidth="1"/>
    <col min="12057" max="12057" width="7.58203125" style="1" bestFit="1" customWidth="1"/>
    <col min="12058" max="12058" width="26.08203125" style="1" bestFit="1" customWidth="1"/>
    <col min="12059" max="12059" width="7.58203125" style="1" bestFit="1" customWidth="1"/>
    <col min="12060" max="12060" width="17" style="1" bestFit="1" customWidth="1"/>
    <col min="12061" max="12061" width="7.58203125" style="1" bestFit="1" customWidth="1"/>
    <col min="12062" max="12062" width="28.25" style="1" bestFit="1" customWidth="1"/>
    <col min="12063" max="12063" width="7.58203125" style="1" bestFit="1" customWidth="1"/>
    <col min="12064" max="12064" width="13.25" style="1" bestFit="1" customWidth="1"/>
    <col min="12065" max="12065" width="8.6640625" style="1"/>
    <col min="12066" max="12066" width="24" style="1" bestFit="1" customWidth="1"/>
    <col min="12067" max="12067" width="7.58203125" style="1" bestFit="1" customWidth="1"/>
    <col min="12068" max="12068" width="30" style="1" bestFit="1" customWidth="1"/>
    <col min="12069" max="12069" width="7.58203125" style="1" bestFit="1" customWidth="1"/>
    <col min="12070" max="12070" width="14.1640625" style="1" bestFit="1" customWidth="1"/>
    <col min="12071" max="12071" width="7.58203125" style="1" bestFit="1" customWidth="1"/>
    <col min="12072" max="12072" width="21.25" style="1" bestFit="1" customWidth="1"/>
    <col min="12073" max="12073" width="8.6640625" style="1"/>
    <col min="12074" max="12074" width="16" style="1" bestFit="1" customWidth="1"/>
    <col min="12075" max="12075" width="8.6640625" style="1"/>
    <col min="12076" max="12076" width="22.25" style="1" bestFit="1" customWidth="1"/>
    <col min="12077" max="12077" width="7.58203125" style="1" bestFit="1" customWidth="1"/>
    <col min="12078" max="12288" width="8.6640625" style="1"/>
    <col min="12289" max="12289" width="4.83203125" style="1" bestFit="1" customWidth="1"/>
    <col min="12290" max="12290" width="26.4140625" style="1" bestFit="1" customWidth="1"/>
    <col min="12291" max="12291" width="15.58203125" style="1" bestFit="1" customWidth="1"/>
    <col min="12292" max="12292" width="5" style="1" bestFit="1" customWidth="1"/>
    <col min="12293" max="12293" width="11.25" style="1" bestFit="1" customWidth="1"/>
    <col min="12294" max="12294" width="16.08203125" style="1" bestFit="1" customWidth="1"/>
    <col min="12295" max="12295" width="10.83203125" style="1" bestFit="1" customWidth="1"/>
    <col min="12296" max="12296" width="11" style="1" bestFit="1" customWidth="1"/>
    <col min="12297" max="12297" width="8.6640625" style="1"/>
    <col min="12298" max="12298" width="26.58203125" style="1" bestFit="1" customWidth="1"/>
    <col min="12299" max="12299" width="8.6640625" style="1"/>
    <col min="12300" max="12300" width="25.1640625" style="1" bestFit="1" customWidth="1"/>
    <col min="12301" max="12301" width="8.6640625" style="1"/>
    <col min="12302" max="12302" width="27.5" style="1" bestFit="1" customWidth="1"/>
    <col min="12303" max="12303" width="7.58203125" style="1" bestFit="1" customWidth="1"/>
    <col min="12304" max="12304" width="21.33203125" style="1" bestFit="1" customWidth="1"/>
    <col min="12305" max="12305" width="8.6640625" style="1"/>
    <col min="12306" max="12306" width="18.83203125" style="1" bestFit="1" customWidth="1"/>
    <col min="12307" max="12307" width="7.58203125" style="1" bestFit="1" customWidth="1"/>
    <col min="12308" max="12308" width="36.83203125" style="1" bestFit="1" customWidth="1"/>
    <col min="12309" max="12309" width="8.6640625" style="1"/>
    <col min="12310" max="12310" width="20" style="1" bestFit="1" customWidth="1"/>
    <col min="12311" max="12311" width="8.6640625" style="1"/>
    <col min="12312" max="12312" width="22.5" style="1" bestFit="1" customWidth="1"/>
    <col min="12313" max="12313" width="7.58203125" style="1" bestFit="1" customWidth="1"/>
    <col min="12314" max="12314" width="26.08203125" style="1" bestFit="1" customWidth="1"/>
    <col min="12315" max="12315" width="7.58203125" style="1" bestFit="1" customWidth="1"/>
    <col min="12316" max="12316" width="17" style="1" bestFit="1" customWidth="1"/>
    <col min="12317" max="12317" width="7.58203125" style="1" bestFit="1" customWidth="1"/>
    <col min="12318" max="12318" width="28.25" style="1" bestFit="1" customWidth="1"/>
    <col min="12319" max="12319" width="7.58203125" style="1" bestFit="1" customWidth="1"/>
    <col min="12320" max="12320" width="13.25" style="1" bestFit="1" customWidth="1"/>
    <col min="12321" max="12321" width="8.6640625" style="1"/>
    <col min="12322" max="12322" width="24" style="1" bestFit="1" customWidth="1"/>
    <col min="12323" max="12323" width="7.58203125" style="1" bestFit="1" customWidth="1"/>
    <col min="12324" max="12324" width="30" style="1" bestFit="1" customWidth="1"/>
    <col min="12325" max="12325" width="7.58203125" style="1" bestFit="1" customWidth="1"/>
    <col min="12326" max="12326" width="14.1640625" style="1" bestFit="1" customWidth="1"/>
    <col min="12327" max="12327" width="7.58203125" style="1" bestFit="1" customWidth="1"/>
    <col min="12328" max="12328" width="21.25" style="1" bestFit="1" customWidth="1"/>
    <col min="12329" max="12329" width="8.6640625" style="1"/>
    <col min="12330" max="12330" width="16" style="1" bestFit="1" customWidth="1"/>
    <col min="12331" max="12331" width="8.6640625" style="1"/>
    <col min="12332" max="12332" width="22.25" style="1" bestFit="1" customWidth="1"/>
    <col min="12333" max="12333" width="7.58203125" style="1" bestFit="1" customWidth="1"/>
    <col min="12334" max="12544" width="8.6640625" style="1"/>
    <col min="12545" max="12545" width="4.83203125" style="1" bestFit="1" customWidth="1"/>
    <col min="12546" max="12546" width="26.4140625" style="1" bestFit="1" customWidth="1"/>
    <col min="12547" max="12547" width="15.58203125" style="1" bestFit="1" customWidth="1"/>
    <col min="12548" max="12548" width="5" style="1" bestFit="1" customWidth="1"/>
    <col min="12549" max="12549" width="11.25" style="1" bestFit="1" customWidth="1"/>
    <col min="12550" max="12550" width="16.08203125" style="1" bestFit="1" customWidth="1"/>
    <col min="12551" max="12551" width="10.83203125" style="1" bestFit="1" customWidth="1"/>
    <col min="12552" max="12552" width="11" style="1" bestFit="1" customWidth="1"/>
    <col min="12553" max="12553" width="8.6640625" style="1"/>
    <col min="12554" max="12554" width="26.58203125" style="1" bestFit="1" customWidth="1"/>
    <col min="12555" max="12555" width="8.6640625" style="1"/>
    <col min="12556" max="12556" width="25.1640625" style="1" bestFit="1" customWidth="1"/>
    <col min="12557" max="12557" width="8.6640625" style="1"/>
    <col min="12558" max="12558" width="27.5" style="1" bestFit="1" customWidth="1"/>
    <col min="12559" max="12559" width="7.58203125" style="1" bestFit="1" customWidth="1"/>
    <col min="12560" max="12560" width="21.33203125" style="1" bestFit="1" customWidth="1"/>
    <col min="12561" max="12561" width="8.6640625" style="1"/>
    <col min="12562" max="12562" width="18.83203125" style="1" bestFit="1" customWidth="1"/>
    <col min="12563" max="12563" width="7.58203125" style="1" bestFit="1" customWidth="1"/>
    <col min="12564" max="12564" width="36.83203125" style="1" bestFit="1" customWidth="1"/>
    <col min="12565" max="12565" width="8.6640625" style="1"/>
    <col min="12566" max="12566" width="20" style="1" bestFit="1" customWidth="1"/>
    <col min="12567" max="12567" width="8.6640625" style="1"/>
    <col min="12568" max="12568" width="22.5" style="1" bestFit="1" customWidth="1"/>
    <col min="12569" max="12569" width="7.58203125" style="1" bestFit="1" customWidth="1"/>
    <col min="12570" max="12570" width="26.08203125" style="1" bestFit="1" customWidth="1"/>
    <col min="12571" max="12571" width="7.58203125" style="1" bestFit="1" customWidth="1"/>
    <col min="12572" max="12572" width="17" style="1" bestFit="1" customWidth="1"/>
    <col min="12573" max="12573" width="7.58203125" style="1" bestFit="1" customWidth="1"/>
    <col min="12574" max="12574" width="28.25" style="1" bestFit="1" customWidth="1"/>
    <col min="12575" max="12575" width="7.58203125" style="1" bestFit="1" customWidth="1"/>
    <col min="12576" max="12576" width="13.25" style="1" bestFit="1" customWidth="1"/>
    <col min="12577" max="12577" width="8.6640625" style="1"/>
    <col min="12578" max="12578" width="24" style="1" bestFit="1" customWidth="1"/>
    <col min="12579" max="12579" width="7.58203125" style="1" bestFit="1" customWidth="1"/>
    <col min="12580" max="12580" width="30" style="1" bestFit="1" customWidth="1"/>
    <col min="12581" max="12581" width="7.58203125" style="1" bestFit="1" customWidth="1"/>
    <col min="12582" max="12582" width="14.1640625" style="1" bestFit="1" customWidth="1"/>
    <col min="12583" max="12583" width="7.58203125" style="1" bestFit="1" customWidth="1"/>
    <col min="12584" max="12584" width="21.25" style="1" bestFit="1" customWidth="1"/>
    <col min="12585" max="12585" width="8.6640625" style="1"/>
    <col min="12586" max="12586" width="16" style="1" bestFit="1" customWidth="1"/>
    <col min="12587" max="12587" width="8.6640625" style="1"/>
    <col min="12588" max="12588" width="22.25" style="1" bestFit="1" customWidth="1"/>
    <col min="12589" max="12589" width="7.58203125" style="1" bestFit="1" customWidth="1"/>
    <col min="12590" max="12800" width="8.6640625" style="1"/>
    <col min="12801" max="12801" width="4.83203125" style="1" bestFit="1" customWidth="1"/>
    <col min="12802" max="12802" width="26.4140625" style="1" bestFit="1" customWidth="1"/>
    <col min="12803" max="12803" width="15.58203125" style="1" bestFit="1" customWidth="1"/>
    <col min="12804" max="12804" width="5" style="1" bestFit="1" customWidth="1"/>
    <col min="12805" max="12805" width="11.25" style="1" bestFit="1" customWidth="1"/>
    <col min="12806" max="12806" width="16.08203125" style="1" bestFit="1" customWidth="1"/>
    <col min="12807" max="12807" width="10.83203125" style="1" bestFit="1" customWidth="1"/>
    <col min="12808" max="12808" width="11" style="1" bestFit="1" customWidth="1"/>
    <col min="12809" max="12809" width="8.6640625" style="1"/>
    <col min="12810" max="12810" width="26.58203125" style="1" bestFit="1" customWidth="1"/>
    <col min="12811" max="12811" width="8.6640625" style="1"/>
    <col min="12812" max="12812" width="25.1640625" style="1" bestFit="1" customWidth="1"/>
    <col min="12813" max="12813" width="8.6640625" style="1"/>
    <col min="12814" max="12814" width="27.5" style="1" bestFit="1" customWidth="1"/>
    <col min="12815" max="12815" width="7.58203125" style="1" bestFit="1" customWidth="1"/>
    <col min="12816" max="12816" width="21.33203125" style="1" bestFit="1" customWidth="1"/>
    <col min="12817" max="12817" width="8.6640625" style="1"/>
    <col min="12818" max="12818" width="18.83203125" style="1" bestFit="1" customWidth="1"/>
    <col min="12819" max="12819" width="7.58203125" style="1" bestFit="1" customWidth="1"/>
    <col min="12820" max="12820" width="36.83203125" style="1" bestFit="1" customWidth="1"/>
    <col min="12821" max="12821" width="8.6640625" style="1"/>
    <col min="12822" max="12822" width="20" style="1" bestFit="1" customWidth="1"/>
    <col min="12823" max="12823" width="8.6640625" style="1"/>
    <col min="12824" max="12824" width="22.5" style="1" bestFit="1" customWidth="1"/>
    <col min="12825" max="12825" width="7.58203125" style="1" bestFit="1" customWidth="1"/>
    <col min="12826" max="12826" width="26.08203125" style="1" bestFit="1" customWidth="1"/>
    <col min="12827" max="12827" width="7.58203125" style="1" bestFit="1" customWidth="1"/>
    <col min="12828" max="12828" width="17" style="1" bestFit="1" customWidth="1"/>
    <col min="12829" max="12829" width="7.58203125" style="1" bestFit="1" customWidth="1"/>
    <col min="12830" max="12830" width="28.25" style="1" bestFit="1" customWidth="1"/>
    <col min="12831" max="12831" width="7.58203125" style="1" bestFit="1" customWidth="1"/>
    <col min="12832" max="12832" width="13.25" style="1" bestFit="1" customWidth="1"/>
    <col min="12833" max="12833" width="8.6640625" style="1"/>
    <col min="12834" max="12834" width="24" style="1" bestFit="1" customWidth="1"/>
    <col min="12835" max="12835" width="7.58203125" style="1" bestFit="1" customWidth="1"/>
    <col min="12836" max="12836" width="30" style="1" bestFit="1" customWidth="1"/>
    <col min="12837" max="12837" width="7.58203125" style="1" bestFit="1" customWidth="1"/>
    <col min="12838" max="12838" width="14.1640625" style="1" bestFit="1" customWidth="1"/>
    <col min="12839" max="12839" width="7.58203125" style="1" bestFit="1" customWidth="1"/>
    <col min="12840" max="12840" width="21.25" style="1" bestFit="1" customWidth="1"/>
    <col min="12841" max="12841" width="8.6640625" style="1"/>
    <col min="12842" max="12842" width="16" style="1" bestFit="1" customWidth="1"/>
    <col min="12843" max="12843" width="8.6640625" style="1"/>
    <col min="12844" max="12844" width="22.25" style="1" bestFit="1" customWidth="1"/>
    <col min="12845" max="12845" width="7.58203125" style="1" bestFit="1" customWidth="1"/>
    <col min="12846" max="13056" width="8.6640625" style="1"/>
    <col min="13057" max="13057" width="4.83203125" style="1" bestFit="1" customWidth="1"/>
    <col min="13058" max="13058" width="26.4140625" style="1" bestFit="1" customWidth="1"/>
    <col min="13059" max="13059" width="15.58203125" style="1" bestFit="1" customWidth="1"/>
    <col min="13060" max="13060" width="5" style="1" bestFit="1" customWidth="1"/>
    <col min="13061" max="13061" width="11.25" style="1" bestFit="1" customWidth="1"/>
    <col min="13062" max="13062" width="16.08203125" style="1" bestFit="1" customWidth="1"/>
    <col min="13063" max="13063" width="10.83203125" style="1" bestFit="1" customWidth="1"/>
    <col min="13064" max="13064" width="11" style="1" bestFit="1" customWidth="1"/>
    <col min="13065" max="13065" width="8.6640625" style="1"/>
    <col min="13066" max="13066" width="26.58203125" style="1" bestFit="1" customWidth="1"/>
    <col min="13067" max="13067" width="8.6640625" style="1"/>
    <col min="13068" max="13068" width="25.1640625" style="1" bestFit="1" customWidth="1"/>
    <col min="13069" max="13069" width="8.6640625" style="1"/>
    <col min="13070" max="13070" width="27.5" style="1" bestFit="1" customWidth="1"/>
    <col min="13071" max="13071" width="7.58203125" style="1" bestFit="1" customWidth="1"/>
    <col min="13072" max="13072" width="21.33203125" style="1" bestFit="1" customWidth="1"/>
    <col min="13073" max="13073" width="8.6640625" style="1"/>
    <col min="13074" max="13074" width="18.83203125" style="1" bestFit="1" customWidth="1"/>
    <col min="13075" max="13075" width="7.58203125" style="1" bestFit="1" customWidth="1"/>
    <col min="13076" max="13076" width="36.83203125" style="1" bestFit="1" customWidth="1"/>
    <col min="13077" max="13077" width="8.6640625" style="1"/>
    <col min="13078" max="13078" width="20" style="1" bestFit="1" customWidth="1"/>
    <col min="13079" max="13079" width="8.6640625" style="1"/>
    <col min="13080" max="13080" width="22.5" style="1" bestFit="1" customWidth="1"/>
    <col min="13081" max="13081" width="7.58203125" style="1" bestFit="1" customWidth="1"/>
    <col min="13082" max="13082" width="26.08203125" style="1" bestFit="1" customWidth="1"/>
    <col min="13083" max="13083" width="7.58203125" style="1" bestFit="1" customWidth="1"/>
    <col min="13084" max="13084" width="17" style="1" bestFit="1" customWidth="1"/>
    <col min="13085" max="13085" width="7.58203125" style="1" bestFit="1" customWidth="1"/>
    <col min="13086" max="13086" width="28.25" style="1" bestFit="1" customWidth="1"/>
    <col min="13087" max="13087" width="7.58203125" style="1" bestFit="1" customWidth="1"/>
    <col min="13088" max="13088" width="13.25" style="1" bestFit="1" customWidth="1"/>
    <col min="13089" max="13089" width="8.6640625" style="1"/>
    <col min="13090" max="13090" width="24" style="1" bestFit="1" customWidth="1"/>
    <col min="13091" max="13091" width="7.58203125" style="1" bestFit="1" customWidth="1"/>
    <col min="13092" max="13092" width="30" style="1" bestFit="1" customWidth="1"/>
    <col min="13093" max="13093" width="7.58203125" style="1" bestFit="1" customWidth="1"/>
    <col min="13094" max="13094" width="14.1640625" style="1" bestFit="1" customWidth="1"/>
    <col min="13095" max="13095" width="7.58203125" style="1" bestFit="1" customWidth="1"/>
    <col min="13096" max="13096" width="21.25" style="1" bestFit="1" customWidth="1"/>
    <col min="13097" max="13097" width="8.6640625" style="1"/>
    <col min="13098" max="13098" width="16" style="1" bestFit="1" customWidth="1"/>
    <col min="13099" max="13099" width="8.6640625" style="1"/>
    <col min="13100" max="13100" width="22.25" style="1" bestFit="1" customWidth="1"/>
    <col min="13101" max="13101" width="7.58203125" style="1" bestFit="1" customWidth="1"/>
    <col min="13102" max="13312" width="8.6640625" style="1"/>
    <col min="13313" max="13313" width="4.83203125" style="1" bestFit="1" customWidth="1"/>
    <col min="13314" max="13314" width="26.4140625" style="1" bestFit="1" customWidth="1"/>
    <col min="13315" max="13315" width="15.58203125" style="1" bestFit="1" customWidth="1"/>
    <col min="13316" max="13316" width="5" style="1" bestFit="1" customWidth="1"/>
    <col min="13317" max="13317" width="11.25" style="1" bestFit="1" customWidth="1"/>
    <col min="13318" max="13318" width="16.08203125" style="1" bestFit="1" customWidth="1"/>
    <col min="13319" max="13319" width="10.83203125" style="1" bestFit="1" customWidth="1"/>
    <col min="13320" max="13320" width="11" style="1" bestFit="1" customWidth="1"/>
    <col min="13321" max="13321" width="8.6640625" style="1"/>
    <col min="13322" max="13322" width="26.58203125" style="1" bestFit="1" customWidth="1"/>
    <col min="13323" max="13323" width="8.6640625" style="1"/>
    <col min="13324" max="13324" width="25.1640625" style="1" bestFit="1" customWidth="1"/>
    <col min="13325" max="13325" width="8.6640625" style="1"/>
    <col min="13326" max="13326" width="27.5" style="1" bestFit="1" customWidth="1"/>
    <col min="13327" max="13327" width="7.58203125" style="1" bestFit="1" customWidth="1"/>
    <col min="13328" max="13328" width="21.33203125" style="1" bestFit="1" customWidth="1"/>
    <col min="13329" max="13329" width="8.6640625" style="1"/>
    <col min="13330" max="13330" width="18.83203125" style="1" bestFit="1" customWidth="1"/>
    <col min="13331" max="13331" width="7.58203125" style="1" bestFit="1" customWidth="1"/>
    <col min="13332" max="13332" width="36.83203125" style="1" bestFit="1" customWidth="1"/>
    <col min="13333" max="13333" width="8.6640625" style="1"/>
    <col min="13334" max="13334" width="20" style="1" bestFit="1" customWidth="1"/>
    <col min="13335" max="13335" width="8.6640625" style="1"/>
    <col min="13336" max="13336" width="22.5" style="1" bestFit="1" customWidth="1"/>
    <col min="13337" max="13337" width="7.58203125" style="1" bestFit="1" customWidth="1"/>
    <col min="13338" max="13338" width="26.08203125" style="1" bestFit="1" customWidth="1"/>
    <col min="13339" max="13339" width="7.58203125" style="1" bestFit="1" customWidth="1"/>
    <col min="13340" max="13340" width="17" style="1" bestFit="1" customWidth="1"/>
    <col min="13341" max="13341" width="7.58203125" style="1" bestFit="1" customWidth="1"/>
    <col min="13342" max="13342" width="28.25" style="1" bestFit="1" customWidth="1"/>
    <col min="13343" max="13343" width="7.58203125" style="1" bestFit="1" customWidth="1"/>
    <col min="13344" max="13344" width="13.25" style="1" bestFit="1" customWidth="1"/>
    <col min="13345" max="13345" width="8.6640625" style="1"/>
    <col min="13346" max="13346" width="24" style="1" bestFit="1" customWidth="1"/>
    <col min="13347" max="13347" width="7.58203125" style="1" bestFit="1" customWidth="1"/>
    <col min="13348" max="13348" width="30" style="1" bestFit="1" customWidth="1"/>
    <col min="13349" max="13349" width="7.58203125" style="1" bestFit="1" customWidth="1"/>
    <col min="13350" max="13350" width="14.1640625" style="1" bestFit="1" customWidth="1"/>
    <col min="13351" max="13351" width="7.58203125" style="1" bestFit="1" customWidth="1"/>
    <col min="13352" max="13352" width="21.25" style="1" bestFit="1" customWidth="1"/>
    <col min="13353" max="13353" width="8.6640625" style="1"/>
    <col min="13354" max="13354" width="16" style="1" bestFit="1" customWidth="1"/>
    <col min="13355" max="13355" width="8.6640625" style="1"/>
    <col min="13356" max="13356" width="22.25" style="1" bestFit="1" customWidth="1"/>
    <col min="13357" max="13357" width="7.58203125" style="1" bestFit="1" customWidth="1"/>
    <col min="13358" max="13568" width="8.6640625" style="1"/>
    <col min="13569" max="13569" width="4.83203125" style="1" bestFit="1" customWidth="1"/>
    <col min="13570" max="13570" width="26.4140625" style="1" bestFit="1" customWidth="1"/>
    <col min="13571" max="13571" width="15.58203125" style="1" bestFit="1" customWidth="1"/>
    <col min="13572" max="13572" width="5" style="1" bestFit="1" customWidth="1"/>
    <col min="13573" max="13573" width="11.25" style="1" bestFit="1" customWidth="1"/>
    <col min="13574" max="13574" width="16.08203125" style="1" bestFit="1" customWidth="1"/>
    <col min="13575" max="13575" width="10.83203125" style="1" bestFit="1" customWidth="1"/>
    <col min="13576" max="13576" width="11" style="1" bestFit="1" customWidth="1"/>
    <col min="13577" max="13577" width="8.6640625" style="1"/>
    <col min="13578" max="13578" width="26.58203125" style="1" bestFit="1" customWidth="1"/>
    <col min="13579" max="13579" width="8.6640625" style="1"/>
    <col min="13580" max="13580" width="25.1640625" style="1" bestFit="1" customWidth="1"/>
    <col min="13581" max="13581" width="8.6640625" style="1"/>
    <col min="13582" max="13582" width="27.5" style="1" bestFit="1" customWidth="1"/>
    <col min="13583" max="13583" width="7.58203125" style="1" bestFit="1" customWidth="1"/>
    <col min="13584" max="13584" width="21.33203125" style="1" bestFit="1" customWidth="1"/>
    <col min="13585" max="13585" width="8.6640625" style="1"/>
    <col min="13586" max="13586" width="18.83203125" style="1" bestFit="1" customWidth="1"/>
    <col min="13587" max="13587" width="7.58203125" style="1" bestFit="1" customWidth="1"/>
    <col min="13588" max="13588" width="36.83203125" style="1" bestFit="1" customWidth="1"/>
    <col min="13589" max="13589" width="8.6640625" style="1"/>
    <col min="13590" max="13590" width="20" style="1" bestFit="1" customWidth="1"/>
    <col min="13591" max="13591" width="8.6640625" style="1"/>
    <col min="13592" max="13592" width="22.5" style="1" bestFit="1" customWidth="1"/>
    <col min="13593" max="13593" width="7.58203125" style="1" bestFit="1" customWidth="1"/>
    <col min="13594" max="13594" width="26.08203125" style="1" bestFit="1" customWidth="1"/>
    <col min="13595" max="13595" width="7.58203125" style="1" bestFit="1" customWidth="1"/>
    <col min="13596" max="13596" width="17" style="1" bestFit="1" customWidth="1"/>
    <col min="13597" max="13597" width="7.58203125" style="1" bestFit="1" customWidth="1"/>
    <col min="13598" max="13598" width="28.25" style="1" bestFit="1" customWidth="1"/>
    <col min="13599" max="13599" width="7.58203125" style="1" bestFit="1" customWidth="1"/>
    <col min="13600" max="13600" width="13.25" style="1" bestFit="1" customWidth="1"/>
    <col min="13601" max="13601" width="8.6640625" style="1"/>
    <col min="13602" max="13602" width="24" style="1" bestFit="1" customWidth="1"/>
    <col min="13603" max="13603" width="7.58203125" style="1" bestFit="1" customWidth="1"/>
    <col min="13604" max="13604" width="30" style="1" bestFit="1" customWidth="1"/>
    <col min="13605" max="13605" width="7.58203125" style="1" bestFit="1" customWidth="1"/>
    <col min="13606" max="13606" width="14.1640625" style="1" bestFit="1" customWidth="1"/>
    <col min="13607" max="13607" width="7.58203125" style="1" bestFit="1" customWidth="1"/>
    <col min="13608" max="13608" width="21.25" style="1" bestFit="1" customWidth="1"/>
    <col min="13609" max="13609" width="8.6640625" style="1"/>
    <col min="13610" max="13610" width="16" style="1" bestFit="1" customWidth="1"/>
    <col min="13611" max="13611" width="8.6640625" style="1"/>
    <col min="13612" max="13612" width="22.25" style="1" bestFit="1" customWidth="1"/>
    <col min="13613" max="13613" width="7.58203125" style="1" bestFit="1" customWidth="1"/>
    <col min="13614" max="13824" width="8.6640625" style="1"/>
    <col min="13825" max="13825" width="4.83203125" style="1" bestFit="1" customWidth="1"/>
    <col min="13826" max="13826" width="26.4140625" style="1" bestFit="1" customWidth="1"/>
    <col min="13827" max="13827" width="15.58203125" style="1" bestFit="1" customWidth="1"/>
    <col min="13828" max="13828" width="5" style="1" bestFit="1" customWidth="1"/>
    <col min="13829" max="13829" width="11.25" style="1" bestFit="1" customWidth="1"/>
    <col min="13830" max="13830" width="16.08203125" style="1" bestFit="1" customWidth="1"/>
    <col min="13831" max="13831" width="10.83203125" style="1" bestFit="1" customWidth="1"/>
    <col min="13832" max="13832" width="11" style="1" bestFit="1" customWidth="1"/>
    <col min="13833" max="13833" width="8.6640625" style="1"/>
    <col min="13834" max="13834" width="26.58203125" style="1" bestFit="1" customWidth="1"/>
    <col min="13835" max="13835" width="8.6640625" style="1"/>
    <col min="13836" max="13836" width="25.1640625" style="1" bestFit="1" customWidth="1"/>
    <col min="13837" max="13837" width="8.6640625" style="1"/>
    <col min="13838" max="13838" width="27.5" style="1" bestFit="1" customWidth="1"/>
    <col min="13839" max="13839" width="7.58203125" style="1" bestFit="1" customWidth="1"/>
    <col min="13840" max="13840" width="21.33203125" style="1" bestFit="1" customWidth="1"/>
    <col min="13841" max="13841" width="8.6640625" style="1"/>
    <col min="13842" max="13842" width="18.83203125" style="1" bestFit="1" customWidth="1"/>
    <col min="13843" max="13843" width="7.58203125" style="1" bestFit="1" customWidth="1"/>
    <col min="13844" max="13844" width="36.83203125" style="1" bestFit="1" customWidth="1"/>
    <col min="13845" max="13845" width="8.6640625" style="1"/>
    <col min="13846" max="13846" width="20" style="1" bestFit="1" customWidth="1"/>
    <col min="13847" max="13847" width="8.6640625" style="1"/>
    <col min="13848" max="13848" width="22.5" style="1" bestFit="1" customWidth="1"/>
    <col min="13849" max="13849" width="7.58203125" style="1" bestFit="1" customWidth="1"/>
    <col min="13850" max="13850" width="26.08203125" style="1" bestFit="1" customWidth="1"/>
    <col min="13851" max="13851" width="7.58203125" style="1" bestFit="1" customWidth="1"/>
    <col min="13852" max="13852" width="17" style="1" bestFit="1" customWidth="1"/>
    <col min="13853" max="13853" width="7.58203125" style="1" bestFit="1" customWidth="1"/>
    <col min="13854" max="13854" width="28.25" style="1" bestFit="1" customWidth="1"/>
    <col min="13855" max="13855" width="7.58203125" style="1" bestFit="1" customWidth="1"/>
    <col min="13856" max="13856" width="13.25" style="1" bestFit="1" customWidth="1"/>
    <col min="13857" max="13857" width="8.6640625" style="1"/>
    <col min="13858" max="13858" width="24" style="1" bestFit="1" customWidth="1"/>
    <col min="13859" max="13859" width="7.58203125" style="1" bestFit="1" customWidth="1"/>
    <col min="13860" max="13860" width="30" style="1" bestFit="1" customWidth="1"/>
    <col min="13861" max="13861" width="7.58203125" style="1" bestFit="1" customWidth="1"/>
    <col min="13862" max="13862" width="14.1640625" style="1" bestFit="1" customWidth="1"/>
    <col min="13863" max="13863" width="7.58203125" style="1" bestFit="1" customWidth="1"/>
    <col min="13864" max="13864" width="21.25" style="1" bestFit="1" customWidth="1"/>
    <col min="13865" max="13865" width="8.6640625" style="1"/>
    <col min="13866" max="13866" width="16" style="1" bestFit="1" customWidth="1"/>
    <col min="13867" max="13867" width="8.6640625" style="1"/>
    <col min="13868" max="13868" width="22.25" style="1" bestFit="1" customWidth="1"/>
    <col min="13869" max="13869" width="7.58203125" style="1" bestFit="1" customWidth="1"/>
    <col min="13870" max="14080" width="8.6640625" style="1"/>
    <col min="14081" max="14081" width="4.83203125" style="1" bestFit="1" customWidth="1"/>
    <col min="14082" max="14082" width="26.4140625" style="1" bestFit="1" customWidth="1"/>
    <col min="14083" max="14083" width="15.58203125" style="1" bestFit="1" customWidth="1"/>
    <col min="14084" max="14084" width="5" style="1" bestFit="1" customWidth="1"/>
    <col min="14085" max="14085" width="11.25" style="1" bestFit="1" customWidth="1"/>
    <col min="14086" max="14086" width="16.08203125" style="1" bestFit="1" customWidth="1"/>
    <col min="14087" max="14087" width="10.83203125" style="1" bestFit="1" customWidth="1"/>
    <col min="14088" max="14088" width="11" style="1" bestFit="1" customWidth="1"/>
    <col min="14089" max="14089" width="8.6640625" style="1"/>
    <col min="14090" max="14090" width="26.58203125" style="1" bestFit="1" customWidth="1"/>
    <col min="14091" max="14091" width="8.6640625" style="1"/>
    <col min="14092" max="14092" width="25.1640625" style="1" bestFit="1" customWidth="1"/>
    <col min="14093" max="14093" width="8.6640625" style="1"/>
    <col min="14094" max="14094" width="27.5" style="1" bestFit="1" customWidth="1"/>
    <col min="14095" max="14095" width="7.58203125" style="1" bestFit="1" customWidth="1"/>
    <col min="14096" max="14096" width="21.33203125" style="1" bestFit="1" customWidth="1"/>
    <col min="14097" max="14097" width="8.6640625" style="1"/>
    <col min="14098" max="14098" width="18.83203125" style="1" bestFit="1" customWidth="1"/>
    <col min="14099" max="14099" width="7.58203125" style="1" bestFit="1" customWidth="1"/>
    <col min="14100" max="14100" width="36.83203125" style="1" bestFit="1" customWidth="1"/>
    <col min="14101" max="14101" width="8.6640625" style="1"/>
    <col min="14102" max="14102" width="20" style="1" bestFit="1" customWidth="1"/>
    <col min="14103" max="14103" width="8.6640625" style="1"/>
    <col min="14104" max="14104" width="22.5" style="1" bestFit="1" customWidth="1"/>
    <col min="14105" max="14105" width="7.58203125" style="1" bestFit="1" customWidth="1"/>
    <col min="14106" max="14106" width="26.08203125" style="1" bestFit="1" customWidth="1"/>
    <col min="14107" max="14107" width="7.58203125" style="1" bestFit="1" customWidth="1"/>
    <col min="14108" max="14108" width="17" style="1" bestFit="1" customWidth="1"/>
    <col min="14109" max="14109" width="7.58203125" style="1" bestFit="1" customWidth="1"/>
    <col min="14110" max="14110" width="28.25" style="1" bestFit="1" customWidth="1"/>
    <col min="14111" max="14111" width="7.58203125" style="1" bestFit="1" customWidth="1"/>
    <col min="14112" max="14112" width="13.25" style="1" bestFit="1" customWidth="1"/>
    <col min="14113" max="14113" width="8.6640625" style="1"/>
    <col min="14114" max="14114" width="24" style="1" bestFit="1" customWidth="1"/>
    <col min="14115" max="14115" width="7.58203125" style="1" bestFit="1" customWidth="1"/>
    <col min="14116" max="14116" width="30" style="1" bestFit="1" customWidth="1"/>
    <col min="14117" max="14117" width="7.58203125" style="1" bestFit="1" customWidth="1"/>
    <col min="14118" max="14118" width="14.1640625" style="1" bestFit="1" customWidth="1"/>
    <col min="14119" max="14119" width="7.58203125" style="1" bestFit="1" customWidth="1"/>
    <col min="14120" max="14120" width="21.25" style="1" bestFit="1" customWidth="1"/>
    <col min="14121" max="14121" width="8.6640625" style="1"/>
    <col min="14122" max="14122" width="16" style="1" bestFit="1" customWidth="1"/>
    <col min="14123" max="14123" width="8.6640625" style="1"/>
    <col min="14124" max="14124" width="22.25" style="1" bestFit="1" customWidth="1"/>
    <col min="14125" max="14125" width="7.58203125" style="1" bestFit="1" customWidth="1"/>
    <col min="14126" max="14336" width="8.6640625" style="1"/>
    <col min="14337" max="14337" width="4.83203125" style="1" bestFit="1" customWidth="1"/>
    <col min="14338" max="14338" width="26.4140625" style="1" bestFit="1" customWidth="1"/>
    <col min="14339" max="14339" width="15.58203125" style="1" bestFit="1" customWidth="1"/>
    <col min="14340" max="14340" width="5" style="1" bestFit="1" customWidth="1"/>
    <col min="14341" max="14341" width="11.25" style="1" bestFit="1" customWidth="1"/>
    <col min="14342" max="14342" width="16.08203125" style="1" bestFit="1" customWidth="1"/>
    <col min="14343" max="14343" width="10.83203125" style="1" bestFit="1" customWidth="1"/>
    <col min="14344" max="14344" width="11" style="1" bestFit="1" customWidth="1"/>
    <col min="14345" max="14345" width="8.6640625" style="1"/>
    <col min="14346" max="14346" width="26.58203125" style="1" bestFit="1" customWidth="1"/>
    <col min="14347" max="14347" width="8.6640625" style="1"/>
    <col min="14348" max="14348" width="25.1640625" style="1" bestFit="1" customWidth="1"/>
    <col min="14349" max="14349" width="8.6640625" style="1"/>
    <col min="14350" max="14350" width="27.5" style="1" bestFit="1" customWidth="1"/>
    <col min="14351" max="14351" width="7.58203125" style="1" bestFit="1" customWidth="1"/>
    <col min="14352" max="14352" width="21.33203125" style="1" bestFit="1" customWidth="1"/>
    <col min="14353" max="14353" width="8.6640625" style="1"/>
    <col min="14354" max="14354" width="18.83203125" style="1" bestFit="1" customWidth="1"/>
    <col min="14355" max="14355" width="7.58203125" style="1" bestFit="1" customWidth="1"/>
    <col min="14356" max="14356" width="36.83203125" style="1" bestFit="1" customWidth="1"/>
    <col min="14357" max="14357" width="8.6640625" style="1"/>
    <col min="14358" max="14358" width="20" style="1" bestFit="1" customWidth="1"/>
    <col min="14359" max="14359" width="8.6640625" style="1"/>
    <col min="14360" max="14360" width="22.5" style="1" bestFit="1" customWidth="1"/>
    <col min="14361" max="14361" width="7.58203125" style="1" bestFit="1" customWidth="1"/>
    <col min="14362" max="14362" width="26.08203125" style="1" bestFit="1" customWidth="1"/>
    <col min="14363" max="14363" width="7.58203125" style="1" bestFit="1" customWidth="1"/>
    <col min="14364" max="14364" width="17" style="1" bestFit="1" customWidth="1"/>
    <col min="14365" max="14365" width="7.58203125" style="1" bestFit="1" customWidth="1"/>
    <col min="14366" max="14366" width="28.25" style="1" bestFit="1" customWidth="1"/>
    <col min="14367" max="14367" width="7.58203125" style="1" bestFit="1" customWidth="1"/>
    <col min="14368" max="14368" width="13.25" style="1" bestFit="1" customWidth="1"/>
    <col min="14369" max="14369" width="8.6640625" style="1"/>
    <col min="14370" max="14370" width="24" style="1" bestFit="1" customWidth="1"/>
    <col min="14371" max="14371" width="7.58203125" style="1" bestFit="1" customWidth="1"/>
    <col min="14372" max="14372" width="30" style="1" bestFit="1" customWidth="1"/>
    <col min="14373" max="14373" width="7.58203125" style="1" bestFit="1" customWidth="1"/>
    <col min="14374" max="14374" width="14.1640625" style="1" bestFit="1" customWidth="1"/>
    <col min="14375" max="14375" width="7.58203125" style="1" bestFit="1" customWidth="1"/>
    <col min="14376" max="14376" width="21.25" style="1" bestFit="1" customWidth="1"/>
    <col min="14377" max="14377" width="8.6640625" style="1"/>
    <col min="14378" max="14378" width="16" style="1" bestFit="1" customWidth="1"/>
    <col min="14379" max="14379" width="8.6640625" style="1"/>
    <col min="14380" max="14380" width="22.25" style="1" bestFit="1" customWidth="1"/>
    <col min="14381" max="14381" width="7.58203125" style="1" bestFit="1" customWidth="1"/>
    <col min="14382" max="14592" width="8.6640625" style="1"/>
    <col min="14593" max="14593" width="4.83203125" style="1" bestFit="1" customWidth="1"/>
    <col min="14594" max="14594" width="26.4140625" style="1" bestFit="1" customWidth="1"/>
    <col min="14595" max="14595" width="15.58203125" style="1" bestFit="1" customWidth="1"/>
    <col min="14596" max="14596" width="5" style="1" bestFit="1" customWidth="1"/>
    <col min="14597" max="14597" width="11.25" style="1" bestFit="1" customWidth="1"/>
    <col min="14598" max="14598" width="16.08203125" style="1" bestFit="1" customWidth="1"/>
    <col min="14599" max="14599" width="10.83203125" style="1" bestFit="1" customWidth="1"/>
    <col min="14600" max="14600" width="11" style="1" bestFit="1" customWidth="1"/>
    <col min="14601" max="14601" width="8.6640625" style="1"/>
    <col min="14602" max="14602" width="26.58203125" style="1" bestFit="1" customWidth="1"/>
    <col min="14603" max="14603" width="8.6640625" style="1"/>
    <col min="14604" max="14604" width="25.1640625" style="1" bestFit="1" customWidth="1"/>
    <col min="14605" max="14605" width="8.6640625" style="1"/>
    <col min="14606" max="14606" width="27.5" style="1" bestFit="1" customWidth="1"/>
    <col min="14607" max="14607" width="7.58203125" style="1" bestFit="1" customWidth="1"/>
    <col min="14608" max="14608" width="21.33203125" style="1" bestFit="1" customWidth="1"/>
    <col min="14609" max="14609" width="8.6640625" style="1"/>
    <col min="14610" max="14610" width="18.83203125" style="1" bestFit="1" customWidth="1"/>
    <col min="14611" max="14611" width="7.58203125" style="1" bestFit="1" customWidth="1"/>
    <col min="14612" max="14612" width="36.83203125" style="1" bestFit="1" customWidth="1"/>
    <col min="14613" max="14613" width="8.6640625" style="1"/>
    <col min="14614" max="14614" width="20" style="1" bestFit="1" customWidth="1"/>
    <col min="14615" max="14615" width="8.6640625" style="1"/>
    <col min="14616" max="14616" width="22.5" style="1" bestFit="1" customWidth="1"/>
    <col min="14617" max="14617" width="7.58203125" style="1" bestFit="1" customWidth="1"/>
    <col min="14618" max="14618" width="26.08203125" style="1" bestFit="1" customWidth="1"/>
    <col min="14619" max="14619" width="7.58203125" style="1" bestFit="1" customWidth="1"/>
    <col min="14620" max="14620" width="17" style="1" bestFit="1" customWidth="1"/>
    <col min="14621" max="14621" width="7.58203125" style="1" bestFit="1" customWidth="1"/>
    <col min="14622" max="14622" width="28.25" style="1" bestFit="1" customWidth="1"/>
    <col min="14623" max="14623" width="7.58203125" style="1" bestFit="1" customWidth="1"/>
    <col min="14624" max="14624" width="13.25" style="1" bestFit="1" customWidth="1"/>
    <col min="14625" max="14625" width="8.6640625" style="1"/>
    <col min="14626" max="14626" width="24" style="1" bestFit="1" customWidth="1"/>
    <col min="14627" max="14627" width="7.58203125" style="1" bestFit="1" customWidth="1"/>
    <col min="14628" max="14628" width="30" style="1" bestFit="1" customWidth="1"/>
    <col min="14629" max="14629" width="7.58203125" style="1" bestFit="1" customWidth="1"/>
    <col min="14630" max="14630" width="14.1640625" style="1" bestFit="1" customWidth="1"/>
    <col min="14631" max="14631" width="7.58203125" style="1" bestFit="1" customWidth="1"/>
    <col min="14632" max="14632" width="21.25" style="1" bestFit="1" customWidth="1"/>
    <col min="14633" max="14633" width="8.6640625" style="1"/>
    <col min="14634" max="14634" width="16" style="1" bestFit="1" customWidth="1"/>
    <col min="14635" max="14635" width="8.6640625" style="1"/>
    <col min="14636" max="14636" width="22.25" style="1" bestFit="1" customWidth="1"/>
    <col min="14637" max="14637" width="7.58203125" style="1" bestFit="1" customWidth="1"/>
    <col min="14638" max="14848" width="8.6640625" style="1"/>
    <col min="14849" max="14849" width="4.83203125" style="1" bestFit="1" customWidth="1"/>
    <col min="14850" max="14850" width="26.4140625" style="1" bestFit="1" customWidth="1"/>
    <col min="14851" max="14851" width="15.58203125" style="1" bestFit="1" customWidth="1"/>
    <col min="14852" max="14852" width="5" style="1" bestFit="1" customWidth="1"/>
    <col min="14853" max="14853" width="11.25" style="1" bestFit="1" customWidth="1"/>
    <col min="14854" max="14854" width="16.08203125" style="1" bestFit="1" customWidth="1"/>
    <col min="14855" max="14855" width="10.83203125" style="1" bestFit="1" customWidth="1"/>
    <col min="14856" max="14856" width="11" style="1" bestFit="1" customWidth="1"/>
    <col min="14857" max="14857" width="8.6640625" style="1"/>
    <col min="14858" max="14858" width="26.58203125" style="1" bestFit="1" customWidth="1"/>
    <col min="14859" max="14859" width="8.6640625" style="1"/>
    <col min="14860" max="14860" width="25.1640625" style="1" bestFit="1" customWidth="1"/>
    <col min="14861" max="14861" width="8.6640625" style="1"/>
    <col min="14862" max="14862" width="27.5" style="1" bestFit="1" customWidth="1"/>
    <col min="14863" max="14863" width="7.58203125" style="1" bestFit="1" customWidth="1"/>
    <col min="14864" max="14864" width="21.33203125" style="1" bestFit="1" customWidth="1"/>
    <col min="14865" max="14865" width="8.6640625" style="1"/>
    <col min="14866" max="14866" width="18.83203125" style="1" bestFit="1" customWidth="1"/>
    <col min="14867" max="14867" width="7.58203125" style="1" bestFit="1" customWidth="1"/>
    <col min="14868" max="14868" width="36.83203125" style="1" bestFit="1" customWidth="1"/>
    <col min="14869" max="14869" width="8.6640625" style="1"/>
    <col min="14870" max="14870" width="20" style="1" bestFit="1" customWidth="1"/>
    <col min="14871" max="14871" width="8.6640625" style="1"/>
    <col min="14872" max="14872" width="22.5" style="1" bestFit="1" customWidth="1"/>
    <col min="14873" max="14873" width="7.58203125" style="1" bestFit="1" customWidth="1"/>
    <col min="14874" max="14874" width="26.08203125" style="1" bestFit="1" customWidth="1"/>
    <col min="14875" max="14875" width="7.58203125" style="1" bestFit="1" customWidth="1"/>
    <col min="14876" max="14876" width="17" style="1" bestFit="1" customWidth="1"/>
    <col min="14877" max="14877" width="7.58203125" style="1" bestFit="1" customWidth="1"/>
    <col min="14878" max="14878" width="28.25" style="1" bestFit="1" customWidth="1"/>
    <col min="14879" max="14879" width="7.58203125" style="1" bestFit="1" customWidth="1"/>
    <col min="14880" max="14880" width="13.25" style="1" bestFit="1" customWidth="1"/>
    <col min="14881" max="14881" width="8.6640625" style="1"/>
    <col min="14882" max="14882" width="24" style="1" bestFit="1" customWidth="1"/>
    <col min="14883" max="14883" width="7.58203125" style="1" bestFit="1" customWidth="1"/>
    <col min="14884" max="14884" width="30" style="1" bestFit="1" customWidth="1"/>
    <col min="14885" max="14885" width="7.58203125" style="1" bestFit="1" customWidth="1"/>
    <col min="14886" max="14886" width="14.1640625" style="1" bestFit="1" customWidth="1"/>
    <col min="14887" max="14887" width="7.58203125" style="1" bestFit="1" customWidth="1"/>
    <col min="14888" max="14888" width="21.25" style="1" bestFit="1" customWidth="1"/>
    <col min="14889" max="14889" width="8.6640625" style="1"/>
    <col min="14890" max="14890" width="16" style="1" bestFit="1" customWidth="1"/>
    <col min="14891" max="14891" width="8.6640625" style="1"/>
    <col min="14892" max="14892" width="22.25" style="1" bestFit="1" customWidth="1"/>
    <col min="14893" max="14893" width="7.58203125" style="1" bestFit="1" customWidth="1"/>
    <col min="14894" max="15104" width="8.6640625" style="1"/>
    <col min="15105" max="15105" width="4.83203125" style="1" bestFit="1" customWidth="1"/>
    <col min="15106" max="15106" width="26.4140625" style="1" bestFit="1" customWidth="1"/>
    <col min="15107" max="15107" width="15.58203125" style="1" bestFit="1" customWidth="1"/>
    <col min="15108" max="15108" width="5" style="1" bestFit="1" customWidth="1"/>
    <col min="15109" max="15109" width="11.25" style="1" bestFit="1" customWidth="1"/>
    <col min="15110" max="15110" width="16.08203125" style="1" bestFit="1" customWidth="1"/>
    <col min="15111" max="15111" width="10.83203125" style="1" bestFit="1" customWidth="1"/>
    <col min="15112" max="15112" width="11" style="1" bestFit="1" customWidth="1"/>
    <col min="15113" max="15113" width="8.6640625" style="1"/>
    <col min="15114" max="15114" width="26.58203125" style="1" bestFit="1" customWidth="1"/>
    <col min="15115" max="15115" width="8.6640625" style="1"/>
    <col min="15116" max="15116" width="25.1640625" style="1" bestFit="1" customWidth="1"/>
    <col min="15117" max="15117" width="8.6640625" style="1"/>
    <col min="15118" max="15118" width="27.5" style="1" bestFit="1" customWidth="1"/>
    <col min="15119" max="15119" width="7.58203125" style="1" bestFit="1" customWidth="1"/>
    <col min="15120" max="15120" width="21.33203125" style="1" bestFit="1" customWidth="1"/>
    <col min="15121" max="15121" width="8.6640625" style="1"/>
    <col min="15122" max="15122" width="18.83203125" style="1" bestFit="1" customWidth="1"/>
    <col min="15123" max="15123" width="7.58203125" style="1" bestFit="1" customWidth="1"/>
    <col min="15124" max="15124" width="36.83203125" style="1" bestFit="1" customWidth="1"/>
    <col min="15125" max="15125" width="8.6640625" style="1"/>
    <col min="15126" max="15126" width="20" style="1" bestFit="1" customWidth="1"/>
    <col min="15127" max="15127" width="8.6640625" style="1"/>
    <col min="15128" max="15128" width="22.5" style="1" bestFit="1" customWidth="1"/>
    <col min="15129" max="15129" width="7.58203125" style="1" bestFit="1" customWidth="1"/>
    <col min="15130" max="15130" width="26.08203125" style="1" bestFit="1" customWidth="1"/>
    <col min="15131" max="15131" width="7.58203125" style="1" bestFit="1" customWidth="1"/>
    <col min="15132" max="15132" width="17" style="1" bestFit="1" customWidth="1"/>
    <col min="15133" max="15133" width="7.58203125" style="1" bestFit="1" customWidth="1"/>
    <col min="15134" max="15134" width="28.25" style="1" bestFit="1" customWidth="1"/>
    <col min="15135" max="15135" width="7.58203125" style="1" bestFit="1" customWidth="1"/>
    <col min="15136" max="15136" width="13.25" style="1" bestFit="1" customWidth="1"/>
    <col min="15137" max="15137" width="8.6640625" style="1"/>
    <col min="15138" max="15138" width="24" style="1" bestFit="1" customWidth="1"/>
    <col min="15139" max="15139" width="7.58203125" style="1" bestFit="1" customWidth="1"/>
    <col min="15140" max="15140" width="30" style="1" bestFit="1" customWidth="1"/>
    <col min="15141" max="15141" width="7.58203125" style="1" bestFit="1" customWidth="1"/>
    <col min="15142" max="15142" width="14.1640625" style="1" bestFit="1" customWidth="1"/>
    <col min="15143" max="15143" width="7.58203125" style="1" bestFit="1" customWidth="1"/>
    <col min="15144" max="15144" width="21.25" style="1" bestFit="1" customWidth="1"/>
    <col min="15145" max="15145" width="8.6640625" style="1"/>
    <col min="15146" max="15146" width="16" style="1" bestFit="1" customWidth="1"/>
    <col min="15147" max="15147" width="8.6640625" style="1"/>
    <col min="15148" max="15148" width="22.25" style="1" bestFit="1" customWidth="1"/>
    <col min="15149" max="15149" width="7.58203125" style="1" bestFit="1" customWidth="1"/>
    <col min="15150" max="15360" width="8.6640625" style="1"/>
    <col min="15361" max="15361" width="4.83203125" style="1" bestFit="1" customWidth="1"/>
    <col min="15362" max="15362" width="26.4140625" style="1" bestFit="1" customWidth="1"/>
    <col min="15363" max="15363" width="15.58203125" style="1" bestFit="1" customWidth="1"/>
    <col min="15364" max="15364" width="5" style="1" bestFit="1" customWidth="1"/>
    <col min="15365" max="15365" width="11.25" style="1" bestFit="1" customWidth="1"/>
    <col min="15366" max="15366" width="16.08203125" style="1" bestFit="1" customWidth="1"/>
    <col min="15367" max="15367" width="10.83203125" style="1" bestFit="1" customWidth="1"/>
    <col min="15368" max="15368" width="11" style="1" bestFit="1" customWidth="1"/>
    <col min="15369" max="15369" width="8.6640625" style="1"/>
    <col min="15370" max="15370" width="26.58203125" style="1" bestFit="1" customWidth="1"/>
    <col min="15371" max="15371" width="8.6640625" style="1"/>
    <col min="15372" max="15372" width="25.1640625" style="1" bestFit="1" customWidth="1"/>
    <col min="15373" max="15373" width="8.6640625" style="1"/>
    <col min="15374" max="15374" width="27.5" style="1" bestFit="1" customWidth="1"/>
    <col min="15375" max="15375" width="7.58203125" style="1" bestFit="1" customWidth="1"/>
    <col min="15376" max="15376" width="21.33203125" style="1" bestFit="1" customWidth="1"/>
    <col min="15377" max="15377" width="8.6640625" style="1"/>
    <col min="15378" max="15378" width="18.83203125" style="1" bestFit="1" customWidth="1"/>
    <col min="15379" max="15379" width="7.58203125" style="1" bestFit="1" customWidth="1"/>
    <col min="15380" max="15380" width="36.83203125" style="1" bestFit="1" customWidth="1"/>
    <col min="15381" max="15381" width="8.6640625" style="1"/>
    <col min="15382" max="15382" width="20" style="1" bestFit="1" customWidth="1"/>
    <col min="15383" max="15383" width="8.6640625" style="1"/>
    <col min="15384" max="15384" width="22.5" style="1" bestFit="1" customWidth="1"/>
    <col min="15385" max="15385" width="7.58203125" style="1" bestFit="1" customWidth="1"/>
    <col min="15386" max="15386" width="26.08203125" style="1" bestFit="1" customWidth="1"/>
    <col min="15387" max="15387" width="7.58203125" style="1" bestFit="1" customWidth="1"/>
    <col min="15388" max="15388" width="17" style="1" bestFit="1" customWidth="1"/>
    <col min="15389" max="15389" width="7.58203125" style="1" bestFit="1" customWidth="1"/>
    <col min="15390" max="15390" width="28.25" style="1" bestFit="1" customWidth="1"/>
    <col min="15391" max="15391" width="7.58203125" style="1" bestFit="1" customWidth="1"/>
    <col min="15392" max="15392" width="13.25" style="1" bestFit="1" customWidth="1"/>
    <col min="15393" max="15393" width="8.6640625" style="1"/>
    <col min="15394" max="15394" width="24" style="1" bestFit="1" customWidth="1"/>
    <col min="15395" max="15395" width="7.58203125" style="1" bestFit="1" customWidth="1"/>
    <col min="15396" max="15396" width="30" style="1" bestFit="1" customWidth="1"/>
    <col min="15397" max="15397" width="7.58203125" style="1" bestFit="1" customWidth="1"/>
    <col min="15398" max="15398" width="14.1640625" style="1" bestFit="1" customWidth="1"/>
    <col min="15399" max="15399" width="7.58203125" style="1" bestFit="1" customWidth="1"/>
    <col min="15400" max="15400" width="21.25" style="1" bestFit="1" customWidth="1"/>
    <col min="15401" max="15401" width="8.6640625" style="1"/>
    <col min="15402" max="15402" width="16" style="1" bestFit="1" customWidth="1"/>
    <col min="15403" max="15403" width="8.6640625" style="1"/>
    <col min="15404" max="15404" width="22.25" style="1" bestFit="1" customWidth="1"/>
    <col min="15405" max="15405" width="7.58203125" style="1" bestFit="1" customWidth="1"/>
    <col min="15406" max="15616" width="8.6640625" style="1"/>
    <col min="15617" max="15617" width="4.83203125" style="1" bestFit="1" customWidth="1"/>
    <col min="15618" max="15618" width="26.4140625" style="1" bestFit="1" customWidth="1"/>
    <col min="15619" max="15619" width="15.58203125" style="1" bestFit="1" customWidth="1"/>
    <col min="15620" max="15620" width="5" style="1" bestFit="1" customWidth="1"/>
    <col min="15621" max="15621" width="11.25" style="1" bestFit="1" customWidth="1"/>
    <col min="15622" max="15622" width="16.08203125" style="1" bestFit="1" customWidth="1"/>
    <col min="15623" max="15623" width="10.83203125" style="1" bestFit="1" customWidth="1"/>
    <col min="15624" max="15624" width="11" style="1" bestFit="1" customWidth="1"/>
    <col min="15625" max="15625" width="8.6640625" style="1"/>
    <col min="15626" max="15626" width="26.58203125" style="1" bestFit="1" customWidth="1"/>
    <col min="15627" max="15627" width="8.6640625" style="1"/>
    <col min="15628" max="15628" width="25.1640625" style="1" bestFit="1" customWidth="1"/>
    <col min="15629" max="15629" width="8.6640625" style="1"/>
    <col min="15630" max="15630" width="27.5" style="1" bestFit="1" customWidth="1"/>
    <col min="15631" max="15631" width="7.58203125" style="1" bestFit="1" customWidth="1"/>
    <col min="15632" max="15632" width="21.33203125" style="1" bestFit="1" customWidth="1"/>
    <col min="15633" max="15633" width="8.6640625" style="1"/>
    <col min="15634" max="15634" width="18.83203125" style="1" bestFit="1" customWidth="1"/>
    <col min="15635" max="15635" width="7.58203125" style="1" bestFit="1" customWidth="1"/>
    <col min="15636" max="15636" width="36.83203125" style="1" bestFit="1" customWidth="1"/>
    <col min="15637" max="15637" width="8.6640625" style="1"/>
    <col min="15638" max="15638" width="20" style="1" bestFit="1" customWidth="1"/>
    <col min="15639" max="15639" width="8.6640625" style="1"/>
    <col min="15640" max="15640" width="22.5" style="1" bestFit="1" customWidth="1"/>
    <col min="15641" max="15641" width="7.58203125" style="1" bestFit="1" customWidth="1"/>
    <col min="15642" max="15642" width="26.08203125" style="1" bestFit="1" customWidth="1"/>
    <col min="15643" max="15643" width="7.58203125" style="1" bestFit="1" customWidth="1"/>
    <col min="15644" max="15644" width="17" style="1" bestFit="1" customWidth="1"/>
    <col min="15645" max="15645" width="7.58203125" style="1" bestFit="1" customWidth="1"/>
    <col min="15646" max="15646" width="28.25" style="1" bestFit="1" customWidth="1"/>
    <col min="15647" max="15647" width="7.58203125" style="1" bestFit="1" customWidth="1"/>
    <col min="15648" max="15648" width="13.25" style="1" bestFit="1" customWidth="1"/>
    <col min="15649" max="15649" width="8.6640625" style="1"/>
    <col min="15650" max="15650" width="24" style="1" bestFit="1" customWidth="1"/>
    <col min="15651" max="15651" width="7.58203125" style="1" bestFit="1" customWidth="1"/>
    <col min="15652" max="15652" width="30" style="1" bestFit="1" customWidth="1"/>
    <col min="15653" max="15653" width="7.58203125" style="1" bestFit="1" customWidth="1"/>
    <col min="15654" max="15654" width="14.1640625" style="1" bestFit="1" customWidth="1"/>
    <col min="15655" max="15655" width="7.58203125" style="1" bestFit="1" customWidth="1"/>
    <col min="15656" max="15656" width="21.25" style="1" bestFit="1" customWidth="1"/>
    <col min="15657" max="15657" width="8.6640625" style="1"/>
    <col min="15658" max="15658" width="16" style="1" bestFit="1" customWidth="1"/>
    <col min="15659" max="15659" width="8.6640625" style="1"/>
    <col min="15660" max="15660" width="22.25" style="1" bestFit="1" customWidth="1"/>
    <col min="15661" max="15661" width="7.58203125" style="1" bestFit="1" customWidth="1"/>
    <col min="15662" max="15872" width="8.6640625" style="1"/>
    <col min="15873" max="15873" width="4.83203125" style="1" bestFit="1" customWidth="1"/>
    <col min="15874" max="15874" width="26.4140625" style="1" bestFit="1" customWidth="1"/>
    <col min="15875" max="15875" width="15.58203125" style="1" bestFit="1" customWidth="1"/>
    <col min="15876" max="15876" width="5" style="1" bestFit="1" customWidth="1"/>
    <col min="15877" max="15877" width="11.25" style="1" bestFit="1" customWidth="1"/>
    <col min="15878" max="15878" width="16.08203125" style="1" bestFit="1" customWidth="1"/>
    <col min="15879" max="15879" width="10.83203125" style="1" bestFit="1" customWidth="1"/>
    <col min="15880" max="15880" width="11" style="1" bestFit="1" customWidth="1"/>
    <col min="15881" max="15881" width="8.6640625" style="1"/>
    <col min="15882" max="15882" width="26.58203125" style="1" bestFit="1" customWidth="1"/>
    <col min="15883" max="15883" width="8.6640625" style="1"/>
    <col min="15884" max="15884" width="25.1640625" style="1" bestFit="1" customWidth="1"/>
    <col min="15885" max="15885" width="8.6640625" style="1"/>
    <col min="15886" max="15886" width="27.5" style="1" bestFit="1" customWidth="1"/>
    <col min="15887" max="15887" width="7.58203125" style="1" bestFit="1" customWidth="1"/>
    <col min="15888" max="15888" width="21.33203125" style="1" bestFit="1" customWidth="1"/>
    <col min="15889" max="15889" width="8.6640625" style="1"/>
    <col min="15890" max="15890" width="18.83203125" style="1" bestFit="1" customWidth="1"/>
    <col min="15891" max="15891" width="7.58203125" style="1" bestFit="1" customWidth="1"/>
    <col min="15892" max="15892" width="36.83203125" style="1" bestFit="1" customWidth="1"/>
    <col min="15893" max="15893" width="8.6640625" style="1"/>
    <col min="15894" max="15894" width="20" style="1" bestFit="1" customWidth="1"/>
    <col min="15895" max="15895" width="8.6640625" style="1"/>
    <col min="15896" max="15896" width="22.5" style="1" bestFit="1" customWidth="1"/>
    <col min="15897" max="15897" width="7.58203125" style="1" bestFit="1" customWidth="1"/>
    <col min="15898" max="15898" width="26.08203125" style="1" bestFit="1" customWidth="1"/>
    <col min="15899" max="15899" width="7.58203125" style="1" bestFit="1" customWidth="1"/>
    <col min="15900" max="15900" width="17" style="1" bestFit="1" customWidth="1"/>
    <col min="15901" max="15901" width="7.58203125" style="1" bestFit="1" customWidth="1"/>
    <col min="15902" max="15902" width="28.25" style="1" bestFit="1" customWidth="1"/>
    <col min="15903" max="15903" width="7.58203125" style="1" bestFit="1" customWidth="1"/>
    <col min="15904" max="15904" width="13.25" style="1" bestFit="1" customWidth="1"/>
    <col min="15905" max="15905" width="8.6640625" style="1"/>
    <col min="15906" max="15906" width="24" style="1" bestFit="1" customWidth="1"/>
    <col min="15907" max="15907" width="7.58203125" style="1" bestFit="1" customWidth="1"/>
    <col min="15908" max="15908" width="30" style="1" bestFit="1" customWidth="1"/>
    <col min="15909" max="15909" width="7.58203125" style="1" bestFit="1" customWidth="1"/>
    <col min="15910" max="15910" width="14.1640625" style="1" bestFit="1" customWidth="1"/>
    <col min="15911" max="15911" width="7.58203125" style="1" bestFit="1" customWidth="1"/>
    <col min="15912" max="15912" width="21.25" style="1" bestFit="1" customWidth="1"/>
    <col min="15913" max="15913" width="8.6640625" style="1"/>
    <col min="15914" max="15914" width="16" style="1" bestFit="1" customWidth="1"/>
    <col min="15915" max="15915" width="8.6640625" style="1"/>
    <col min="15916" max="15916" width="22.25" style="1" bestFit="1" customWidth="1"/>
    <col min="15917" max="15917" width="7.58203125" style="1" bestFit="1" customWidth="1"/>
    <col min="15918" max="16128" width="8.6640625" style="1"/>
    <col min="16129" max="16129" width="4.83203125" style="1" bestFit="1" customWidth="1"/>
    <col min="16130" max="16130" width="26.4140625" style="1" bestFit="1" customWidth="1"/>
    <col min="16131" max="16131" width="15.58203125" style="1" bestFit="1" customWidth="1"/>
    <col min="16132" max="16132" width="5" style="1" bestFit="1" customWidth="1"/>
    <col min="16133" max="16133" width="11.25" style="1" bestFit="1" customWidth="1"/>
    <col min="16134" max="16134" width="16.08203125" style="1" bestFit="1" customWidth="1"/>
    <col min="16135" max="16135" width="10.83203125" style="1" bestFit="1" customWidth="1"/>
    <col min="16136" max="16136" width="11" style="1" bestFit="1" customWidth="1"/>
    <col min="16137" max="16137" width="8.6640625" style="1"/>
    <col min="16138" max="16138" width="26.58203125" style="1" bestFit="1" customWidth="1"/>
    <col min="16139" max="16139" width="8.6640625" style="1"/>
    <col min="16140" max="16140" width="25.1640625" style="1" bestFit="1" customWidth="1"/>
    <col min="16141" max="16141" width="8.6640625" style="1"/>
    <col min="16142" max="16142" width="27.5" style="1" bestFit="1" customWidth="1"/>
    <col min="16143" max="16143" width="7.58203125" style="1" bestFit="1" customWidth="1"/>
    <col min="16144" max="16144" width="21.33203125" style="1" bestFit="1" customWidth="1"/>
    <col min="16145" max="16145" width="8.6640625" style="1"/>
    <col min="16146" max="16146" width="18.83203125" style="1" bestFit="1" customWidth="1"/>
    <col min="16147" max="16147" width="7.58203125" style="1" bestFit="1" customWidth="1"/>
    <col min="16148" max="16148" width="36.83203125" style="1" bestFit="1" customWidth="1"/>
    <col min="16149" max="16149" width="8.6640625" style="1"/>
    <col min="16150" max="16150" width="20" style="1" bestFit="1" customWidth="1"/>
    <col min="16151" max="16151" width="8.6640625" style="1"/>
    <col min="16152" max="16152" width="22.5" style="1" bestFit="1" customWidth="1"/>
    <col min="16153" max="16153" width="7.58203125" style="1" bestFit="1" customWidth="1"/>
    <col min="16154" max="16154" width="26.08203125" style="1" bestFit="1" customWidth="1"/>
    <col min="16155" max="16155" width="7.58203125" style="1" bestFit="1" customWidth="1"/>
    <col min="16156" max="16156" width="17" style="1" bestFit="1" customWidth="1"/>
    <col min="16157" max="16157" width="7.58203125" style="1" bestFit="1" customWidth="1"/>
    <col min="16158" max="16158" width="28.25" style="1" bestFit="1" customWidth="1"/>
    <col min="16159" max="16159" width="7.58203125" style="1" bestFit="1" customWidth="1"/>
    <col min="16160" max="16160" width="13.25" style="1" bestFit="1" customWidth="1"/>
    <col min="16161" max="16161" width="8.6640625" style="1"/>
    <col min="16162" max="16162" width="24" style="1" bestFit="1" customWidth="1"/>
    <col min="16163" max="16163" width="7.58203125" style="1" bestFit="1" customWidth="1"/>
    <col min="16164" max="16164" width="30" style="1" bestFit="1" customWidth="1"/>
    <col min="16165" max="16165" width="7.58203125" style="1" bestFit="1" customWidth="1"/>
    <col min="16166" max="16166" width="14.1640625" style="1" bestFit="1" customWidth="1"/>
    <col min="16167" max="16167" width="7.58203125" style="1" bestFit="1" customWidth="1"/>
    <col min="16168" max="16168" width="21.25" style="1" bestFit="1" customWidth="1"/>
    <col min="16169" max="16169" width="8.6640625" style="1"/>
    <col min="16170" max="16170" width="16" style="1" bestFit="1" customWidth="1"/>
    <col min="16171" max="16171" width="8.6640625" style="1"/>
    <col min="16172" max="16172" width="22.25" style="1" bestFit="1" customWidth="1"/>
    <col min="16173" max="16173" width="7.58203125" style="1" bestFit="1" customWidth="1"/>
    <col min="16174" max="16384" width="8.6640625" style="1"/>
  </cols>
  <sheetData>
    <row r="1" spans="1:45" x14ac:dyDescent="0.25">
      <c r="A1" s="1" t="s">
        <v>759</v>
      </c>
      <c r="B1" s="1" t="s">
        <v>148</v>
      </c>
      <c r="C1" s="1" t="s">
        <v>1141</v>
      </c>
      <c r="D1" s="1" t="s">
        <v>146</v>
      </c>
      <c r="E1" s="1" t="s">
        <v>145</v>
      </c>
      <c r="F1" s="1" t="s">
        <v>1142</v>
      </c>
      <c r="G1" s="1" t="s">
        <v>1143</v>
      </c>
      <c r="H1" s="1" t="s">
        <v>967</v>
      </c>
      <c r="J1" s="1" t="s">
        <v>762</v>
      </c>
      <c r="L1" s="1" t="s">
        <v>140</v>
      </c>
      <c r="N1" s="1" t="s">
        <v>139</v>
      </c>
      <c r="O1" s="1" t="s">
        <v>152</v>
      </c>
      <c r="P1" s="1" t="s">
        <v>764</v>
      </c>
      <c r="R1" s="1" t="s">
        <v>765</v>
      </c>
      <c r="S1" s="1" t="s">
        <v>152</v>
      </c>
      <c r="T1" s="1" t="s">
        <v>1144</v>
      </c>
      <c r="V1" s="1" t="s">
        <v>135</v>
      </c>
      <c r="X1" s="1" t="s">
        <v>1145</v>
      </c>
      <c r="Y1" s="1" t="s">
        <v>152</v>
      </c>
      <c r="Z1" s="1" t="s">
        <v>1146</v>
      </c>
      <c r="AA1" s="1" t="s">
        <v>152</v>
      </c>
      <c r="AB1" s="1" t="s">
        <v>1147</v>
      </c>
      <c r="AC1" s="1" t="s">
        <v>152</v>
      </c>
      <c r="AD1" s="1" t="s">
        <v>1148</v>
      </c>
      <c r="AE1" s="1" t="s">
        <v>152</v>
      </c>
      <c r="AF1" s="1" t="s">
        <v>130</v>
      </c>
      <c r="AH1" s="1" t="s">
        <v>770</v>
      </c>
      <c r="AI1" s="1" t="s">
        <v>152</v>
      </c>
      <c r="AJ1" s="1" t="s">
        <v>1149</v>
      </c>
      <c r="AK1" s="1" t="s">
        <v>152</v>
      </c>
      <c r="AL1" s="1" t="s">
        <v>127</v>
      </c>
      <c r="AM1" s="1" t="s">
        <v>152</v>
      </c>
      <c r="AN1" s="1" t="s">
        <v>126</v>
      </c>
      <c r="AP1" s="1" t="s">
        <v>125</v>
      </c>
      <c r="AR1" s="1" t="s">
        <v>124</v>
      </c>
      <c r="AS1" s="1" t="s">
        <v>152</v>
      </c>
    </row>
    <row r="2" spans="1:45" x14ac:dyDescent="0.25">
      <c r="A2" s="1">
        <v>1</v>
      </c>
      <c r="B2" s="1" t="s">
        <v>443</v>
      </c>
      <c r="D2" s="1" t="s">
        <v>53</v>
      </c>
      <c r="E2" s="1">
        <v>2</v>
      </c>
      <c r="F2" s="1">
        <v>0</v>
      </c>
      <c r="G2" s="1">
        <v>0</v>
      </c>
      <c r="H2" s="1">
        <v>100</v>
      </c>
      <c r="J2" s="1">
        <v>4.7</v>
      </c>
      <c r="L2" s="1">
        <v>2</v>
      </c>
      <c r="N2" s="2">
        <v>0.97</v>
      </c>
      <c r="P2" s="2">
        <v>0.96</v>
      </c>
      <c r="R2" s="2">
        <v>0.96</v>
      </c>
      <c r="T2" s="3" t="s">
        <v>58</v>
      </c>
      <c r="V2" s="1">
        <v>1</v>
      </c>
      <c r="X2" s="2">
        <v>0.75</v>
      </c>
      <c r="Z2" s="2">
        <v>0.03</v>
      </c>
      <c r="AB2" s="3" t="s">
        <v>910</v>
      </c>
      <c r="AD2" s="2">
        <v>0.95</v>
      </c>
      <c r="AF2" s="1">
        <v>2</v>
      </c>
      <c r="AH2" s="3" t="s">
        <v>1150</v>
      </c>
      <c r="AJ2" s="2">
        <v>0.9</v>
      </c>
      <c r="AK2" s="1">
        <v>5</v>
      </c>
      <c r="AL2" s="2">
        <v>0.19</v>
      </c>
      <c r="AN2" s="1">
        <v>4</v>
      </c>
      <c r="AP2" s="1">
        <v>4</v>
      </c>
      <c r="AR2" s="2">
        <v>0.57999999999999996</v>
      </c>
    </row>
    <row r="3" spans="1:45" x14ac:dyDescent="0.25">
      <c r="A3" s="1">
        <v>2</v>
      </c>
      <c r="B3" s="1" t="s">
        <v>439</v>
      </c>
      <c r="D3" s="1" t="s">
        <v>53</v>
      </c>
      <c r="E3" s="1">
        <v>2</v>
      </c>
      <c r="F3" s="1">
        <v>0</v>
      </c>
      <c r="G3" s="1">
        <v>0</v>
      </c>
      <c r="H3" s="1">
        <v>98</v>
      </c>
      <c r="J3" s="1">
        <v>4.7</v>
      </c>
      <c r="L3" s="1">
        <v>1</v>
      </c>
      <c r="N3" s="2">
        <v>0.97</v>
      </c>
      <c r="P3" s="2">
        <v>0.92</v>
      </c>
      <c r="R3" s="2">
        <v>0.96</v>
      </c>
      <c r="T3" s="3" t="s">
        <v>996</v>
      </c>
      <c r="V3" s="1">
        <v>6</v>
      </c>
      <c r="X3" s="2">
        <v>0.68</v>
      </c>
      <c r="Z3" s="2">
        <v>0.04</v>
      </c>
      <c r="AB3" s="3" t="s">
        <v>119</v>
      </c>
      <c r="AD3" s="2">
        <v>0.97</v>
      </c>
      <c r="AF3" s="1">
        <v>4</v>
      </c>
      <c r="AH3" s="3" t="s">
        <v>1151</v>
      </c>
      <c r="AJ3" s="2">
        <v>0.86</v>
      </c>
      <c r="AL3" s="2">
        <v>0.19</v>
      </c>
      <c r="AN3" s="1">
        <v>10</v>
      </c>
      <c r="AP3" s="1">
        <v>2</v>
      </c>
      <c r="AR3" s="2">
        <v>0.61</v>
      </c>
    </row>
    <row r="4" spans="1:45" x14ac:dyDescent="0.25">
      <c r="A4" s="1">
        <v>3</v>
      </c>
      <c r="B4" s="1" t="s">
        <v>441</v>
      </c>
      <c r="D4" s="1" t="s">
        <v>9</v>
      </c>
      <c r="E4" s="1">
        <v>2</v>
      </c>
      <c r="F4" s="1">
        <v>0</v>
      </c>
      <c r="G4" s="1">
        <v>0</v>
      </c>
      <c r="H4" s="1">
        <v>95</v>
      </c>
      <c r="J4" s="1">
        <v>4.5999999999999996</v>
      </c>
      <c r="L4" s="1">
        <v>4</v>
      </c>
      <c r="N4" s="2">
        <v>0.96</v>
      </c>
      <c r="P4" s="2">
        <v>0.95</v>
      </c>
      <c r="R4" s="2">
        <v>0.92</v>
      </c>
      <c r="T4" s="3" t="s">
        <v>980</v>
      </c>
      <c r="V4" s="1">
        <v>2</v>
      </c>
      <c r="X4" s="2">
        <v>0.76</v>
      </c>
      <c r="Z4" s="2">
        <v>0.02</v>
      </c>
      <c r="AB4" s="3" t="s">
        <v>119</v>
      </c>
      <c r="AD4" s="2">
        <v>0.94</v>
      </c>
      <c r="AF4" s="1">
        <v>6</v>
      </c>
      <c r="AH4" s="3" t="s">
        <v>1152</v>
      </c>
      <c r="AJ4" s="2">
        <v>0.83</v>
      </c>
      <c r="AL4" s="2">
        <v>0.19</v>
      </c>
      <c r="AN4" s="1">
        <v>5</v>
      </c>
      <c r="AP4" s="1">
        <v>9</v>
      </c>
      <c r="AR4" s="2">
        <v>0.51</v>
      </c>
    </row>
    <row r="5" spans="1:45" x14ac:dyDescent="0.25">
      <c r="A5" s="1">
        <v>4</v>
      </c>
      <c r="B5" s="1" t="s">
        <v>444</v>
      </c>
      <c r="D5" s="1" t="s">
        <v>53</v>
      </c>
      <c r="E5" s="1">
        <v>2</v>
      </c>
      <c r="F5" s="1">
        <v>0</v>
      </c>
      <c r="G5" s="1">
        <v>0</v>
      </c>
      <c r="H5" s="1">
        <v>93</v>
      </c>
      <c r="J5" s="1">
        <v>4.5</v>
      </c>
      <c r="L5" s="1">
        <v>7</v>
      </c>
      <c r="N5" s="2">
        <v>0.95</v>
      </c>
      <c r="P5" s="2">
        <v>0.88</v>
      </c>
      <c r="R5" s="2">
        <v>0.93</v>
      </c>
      <c r="T5" s="3" t="s">
        <v>999</v>
      </c>
      <c r="V5" s="1">
        <v>8</v>
      </c>
      <c r="X5" s="2">
        <v>0.64</v>
      </c>
      <c r="Z5" s="2">
        <v>0.01</v>
      </c>
      <c r="AB5" s="3" t="s">
        <v>40</v>
      </c>
      <c r="AD5" s="2">
        <v>0.88</v>
      </c>
      <c r="AF5" s="1">
        <v>9</v>
      </c>
      <c r="AH5" s="3" t="s">
        <v>1153</v>
      </c>
      <c r="AJ5" s="2">
        <v>0.85</v>
      </c>
      <c r="AK5" s="1">
        <v>5</v>
      </c>
      <c r="AL5" s="2">
        <v>0.36</v>
      </c>
      <c r="AN5" s="1">
        <v>5</v>
      </c>
      <c r="AP5" s="1">
        <v>11</v>
      </c>
      <c r="AR5" s="2">
        <v>0.5</v>
      </c>
    </row>
    <row r="6" spans="1:45" x14ac:dyDescent="0.25">
      <c r="A6" s="1">
        <v>5</v>
      </c>
      <c r="B6" s="1" t="s">
        <v>446</v>
      </c>
      <c r="D6" s="1" t="s">
        <v>65</v>
      </c>
      <c r="E6" s="1">
        <v>2</v>
      </c>
      <c r="F6" s="1">
        <v>0</v>
      </c>
      <c r="G6" s="1">
        <v>0</v>
      </c>
      <c r="H6" s="1">
        <v>90</v>
      </c>
      <c r="J6" s="1">
        <v>4.4000000000000004</v>
      </c>
      <c r="L6" s="1">
        <v>11</v>
      </c>
      <c r="N6" s="2">
        <v>0.97</v>
      </c>
      <c r="P6" s="2">
        <v>0.9</v>
      </c>
      <c r="R6" s="2">
        <v>0.93</v>
      </c>
      <c r="T6" s="3" t="s">
        <v>1006</v>
      </c>
      <c r="V6" s="1">
        <v>10</v>
      </c>
      <c r="X6" s="2">
        <v>0.64</v>
      </c>
      <c r="Z6" s="2">
        <v>0.01</v>
      </c>
      <c r="AB6" s="3" t="s">
        <v>40</v>
      </c>
      <c r="AD6" s="2">
        <v>0.96</v>
      </c>
      <c r="AF6" s="1">
        <v>13</v>
      </c>
      <c r="AH6" s="3" t="s">
        <v>1154</v>
      </c>
      <c r="AJ6" s="2">
        <v>0.78</v>
      </c>
      <c r="AL6" s="2">
        <v>0.32</v>
      </c>
      <c r="AN6" s="1">
        <v>24</v>
      </c>
      <c r="AP6" s="1">
        <v>1</v>
      </c>
      <c r="AR6" s="2">
        <v>0.64</v>
      </c>
    </row>
    <row r="7" spans="1:45" x14ac:dyDescent="0.25">
      <c r="A7" s="1">
        <v>5</v>
      </c>
      <c r="B7" s="1" t="s">
        <v>452</v>
      </c>
      <c r="D7" s="1" t="s">
        <v>105</v>
      </c>
      <c r="E7" s="1">
        <v>2</v>
      </c>
      <c r="F7" s="1">
        <v>0</v>
      </c>
      <c r="G7" s="1">
        <v>0</v>
      </c>
      <c r="H7" s="1">
        <v>90</v>
      </c>
      <c r="J7" s="1">
        <v>4.2</v>
      </c>
      <c r="L7" s="1">
        <v>4</v>
      </c>
      <c r="N7" s="2">
        <v>0.95</v>
      </c>
      <c r="P7" s="2">
        <v>0.92</v>
      </c>
      <c r="R7" s="2">
        <v>0.94</v>
      </c>
      <c r="T7" s="3" t="s">
        <v>992</v>
      </c>
      <c r="V7" s="1">
        <v>10</v>
      </c>
      <c r="X7" s="2">
        <v>0.7</v>
      </c>
      <c r="Z7" s="2">
        <v>0.04</v>
      </c>
      <c r="AB7" s="3" t="s">
        <v>40</v>
      </c>
      <c r="AD7" s="2">
        <v>0.94</v>
      </c>
      <c r="AF7" s="1">
        <v>9</v>
      </c>
      <c r="AH7" s="3" t="s">
        <v>1155</v>
      </c>
      <c r="AJ7" s="2">
        <v>0.82</v>
      </c>
      <c r="AL7" s="2">
        <v>0.22</v>
      </c>
      <c r="AN7" s="1">
        <v>7</v>
      </c>
      <c r="AP7" s="1">
        <v>5</v>
      </c>
      <c r="AR7" s="2">
        <v>0.56999999999999995</v>
      </c>
    </row>
    <row r="8" spans="1:45" x14ac:dyDescent="0.25">
      <c r="A8" s="1">
        <v>7</v>
      </c>
      <c r="B8" s="1" t="s">
        <v>450</v>
      </c>
      <c r="D8" s="1" t="s">
        <v>77</v>
      </c>
      <c r="E8" s="1">
        <v>2</v>
      </c>
      <c r="F8" s="1">
        <v>0</v>
      </c>
      <c r="G8" s="1">
        <v>0</v>
      </c>
      <c r="H8" s="1">
        <v>89</v>
      </c>
      <c r="J8" s="1">
        <v>4.3</v>
      </c>
      <c r="L8" s="1">
        <v>4</v>
      </c>
      <c r="N8" s="2">
        <v>0.98</v>
      </c>
      <c r="P8" s="2">
        <v>0.91</v>
      </c>
      <c r="R8" s="2">
        <v>0.92</v>
      </c>
      <c r="T8" s="3" t="s">
        <v>974</v>
      </c>
      <c r="V8" s="1">
        <v>20</v>
      </c>
      <c r="X8" s="2">
        <v>0.64</v>
      </c>
      <c r="Z8" s="2">
        <v>0.03</v>
      </c>
      <c r="AB8" s="3" t="s">
        <v>1</v>
      </c>
      <c r="AD8" s="2">
        <v>0.94</v>
      </c>
      <c r="AF8" s="1">
        <v>8</v>
      </c>
      <c r="AH8" s="3" t="s">
        <v>892</v>
      </c>
      <c r="AI8" s="1">
        <v>2</v>
      </c>
      <c r="AJ8" s="2">
        <v>0.82</v>
      </c>
      <c r="AL8" s="2">
        <v>0.22</v>
      </c>
      <c r="AN8" s="1">
        <v>11</v>
      </c>
      <c r="AP8" s="1">
        <v>7</v>
      </c>
      <c r="AR8" s="2">
        <v>0.55000000000000004</v>
      </c>
    </row>
    <row r="9" spans="1:45" x14ac:dyDescent="0.25">
      <c r="A9" s="1">
        <v>7</v>
      </c>
      <c r="B9" s="1" t="s">
        <v>448</v>
      </c>
      <c r="D9" s="1" t="s">
        <v>18</v>
      </c>
      <c r="E9" s="1">
        <v>2</v>
      </c>
      <c r="F9" s="1">
        <v>0</v>
      </c>
      <c r="G9" s="1">
        <v>0</v>
      </c>
      <c r="H9" s="1">
        <v>89</v>
      </c>
      <c r="J9" s="1">
        <v>4.2</v>
      </c>
      <c r="L9" s="1">
        <v>3</v>
      </c>
      <c r="N9" s="2">
        <v>0.99</v>
      </c>
      <c r="P9" s="2">
        <v>0.94</v>
      </c>
      <c r="R9" s="2">
        <v>0.94</v>
      </c>
      <c r="T9" s="3" t="s">
        <v>58</v>
      </c>
      <c r="V9" s="1">
        <v>12</v>
      </c>
      <c r="X9" s="2">
        <v>0.73</v>
      </c>
      <c r="Z9" s="2">
        <v>0.01</v>
      </c>
      <c r="AB9" s="3" t="s">
        <v>119</v>
      </c>
      <c r="AD9" s="2">
        <v>0.95</v>
      </c>
      <c r="AF9" s="1">
        <v>3</v>
      </c>
      <c r="AH9" s="3" t="s">
        <v>1156</v>
      </c>
      <c r="AJ9" s="2">
        <v>0.87</v>
      </c>
      <c r="AL9" s="2">
        <v>0.18</v>
      </c>
      <c r="AN9" s="1">
        <v>8</v>
      </c>
      <c r="AP9" s="1">
        <v>19</v>
      </c>
      <c r="AR9" s="2">
        <v>0.47</v>
      </c>
    </row>
    <row r="10" spans="1:45" x14ac:dyDescent="0.25">
      <c r="A10" s="1">
        <v>9</v>
      </c>
      <c r="B10" s="1" t="s">
        <v>454</v>
      </c>
      <c r="D10" s="1" t="s">
        <v>102</v>
      </c>
      <c r="E10" s="1">
        <v>2</v>
      </c>
      <c r="F10" s="1">
        <v>0</v>
      </c>
      <c r="G10" s="1">
        <v>0</v>
      </c>
      <c r="H10" s="1">
        <v>87</v>
      </c>
      <c r="J10" s="1">
        <v>4.2</v>
      </c>
      <c r="L10" s="1">
        <v>11</v>
      </c>
      <c r="N10" s="2">
        <v>0.96</v>
      </c>
      <c r="P10" s="2">
        <v>0.91</v>
      </c>
      <c r="R10" s="2">
        <v>0.91</v>
      </c>
      <c r="T10" s="3" t="s">
        <v>58</v>
      </c>
      <c r="V10" s="1">
        <v>2</v>
      </c>
      <c r="X10" s="2">
        <v>0.72</v>
      </c>
      <c r="Z10" s="2">
        <v>0</v>
      </c>
      <c r="AB10" s="3" t="s">
        <v>1</v>
      </c>
      <c r="AD10" s="2">
        <v>0.98</v>
      </c>
      <c r="AF10" s="1">
        <v>14</v>
      </c>
      <c r="AH10" s="3" t="s">
        <v>445</v>
      </c>
      <c r="AJ10" s="2">
        <v>0.79</v>
      </c>
      <c r="AK10" s="1">
        <v>5</v>
      </c>
      <c r="AL10" s="2">
        <v>0.3</v>
      </c>
      <c r="AN10" s="1">
        <v>24</v>
      </c>
      <c r="AP10" s="1">
        <v>8</v>
      </c>
      <c r="AR10" s="2">
        <v>0.54</v>
      </c>
    </row>
    <row r="11" spans="1:45" x14ac:dyDescent="0.25">
      <c r="A11" s="1">
        <v>10</v>
      </c>
      <c r="B11" s="1" t="s">
        <v>456</v>
      </c>
      <c r="D11" s="1" t="s">
        <v>9</v>
      </c>
      <c r="E11" s="1">
        <v>2</v>
      </c>
      <c r="F11" s="1">
        <v>0</v>
      </c>
      <c r="G11" s="1">
        <v>0</v>
      </c>
      <c r="H11" s="1">
        <v>86</v>
      </c>
      <c r="J11" s="1">
        <v>4.0999999999999996</v>
      </c>
      <c r="L11" s="1">
        <v>7</v>
      </c>
      <c r="N11" s="2">
        <v>0.96</v>
      </c>
      <c r="P11" s="2">
        <v>0.92</v>
      </c>
      <c r="R11" s="2">
        <v>0.94</v>
      </c>
      <c r="T11" s="3" t="s">
        <v>992</v>
      </c>
      <c r="V11" s="1">
        <v>19</v>
      </c>
      <c r="X11" s="2">
        <v>0.75</v>
      </c>
      <c r="Z11" s="2">
        <v>0.02</v>
      </c>
      <c r="AB11" s="3" t="s">
        <v>119</v>
      </c>
      <c r="AD11" s="2">
        <v>0.96</v>
      </c>
      <c r="AF11" s="1">
        <v>5</v>
      </c>
      <c r="AH11" s="3" t="s">
        <v>1157</v>
      </c>
      <c r="AJ11" s="2">
        <v>0.88</v>
      </c>
      <c r="AK11" s="1">
        <v>5</v>
      </c>
      <c r="AL11" s="2">
        <v>0.26</v>
      </c>
      <c r="AN11" s="1">
        <v>15</v>
      </c>
      <c r="AP11" s="1">
        <v>19</v>
      </c>
      <c r="AR11" s="2">
        <v>0.47</v>
      </c>
    </row>
    <row r="12" spans="1:45" x14ac:dyDescent="0.25">
      <c r="A12" s="1">
        <v>11</v>
      </c>
      <c r="B12" s="1" t="s">
        <v>461</v>
      </c>
      <c r="D12" s="1" t="s">
        <v>18</v>
      </c>
      <c r="E12" s="1">
        <v>2</v>
      </c>
      <c r="F12" s="1">
        <v>0</v>
      </c>
      <c r="G12" s="1">
        <v>0</v>
      </c>
      <c r="H12" s="1">
        <v>84</v>
      </c>
      <c r="J12" s="1">
        <v>4</v>
      </c>
      <c r="L12" s="1">
        <v>15</v>
      </c>
      <c r="N12" s="2">
        <v>0.96</v>
      </c>
      <c r="P12" s="2">
        <v>0.92</v>
      </c>
      <c r="R12" s="2">
        <v>0.88</v>
      </c>
      <c r="T12" s="3" t="s">
        <v>1018</v>
      </c>
      <c r="V12" s="1">
        <v>12</v>
      </c>
      <c r="X12" s="2">
        <v>0.79</v>
      </c>
      <c r="Z12" s="4">
        <v>4.0000000000000001E-3</v>
      </c>
      <c r="AB12" s="3" t="s">
        <v>40</v>
      </c>
      <c r="AD12" s="2">
        <v>0.91</v>
      </c>
      <c r="AF12" s="1">
        <v>6</v>
      </c>
      <c r="AH12" s="3" t="s">
        <v>84</v>
      </c>
      <c r="AJ12" s="2">
        <v>0.84</v>
      </c>
      <c r="AL12" s="2">
        <v>0.22</v>
      </c>
      <c r="AN12" s="1">
        <v>15</v>
      </c>
      <c r="AP12" s="1">
        <v>22</v>
      </c>
      <c r="AR12" s="2">
        <v>0.47</v>
      </c>
    </row>
    <row r="13" spans="1:45" x14ac:dyDescent="0.25">
      <c r="A13" s="1">
        <v>11</v>
      </c>
      <c r="B13" s="1" t="s">
        <v>460</v>
      </c>
      <c r="D13" s="1" t="s">
        <v>99</v>
      </c>
      <c r="E13" s="1">
        <v>2</v>
      </c>
      <c r="F13" s="1">
        <v>0</v>
      </c>
      <c r="G13" s="1">
        <v>0</v>
      </c>
      <c r="H13" s="1">
        <v>84</v>
      </c>
      <c r="J13" s="1">
        <v>4.3</v>
      </c>
      <c r="L13" s="1">
        <v>21</v>
      </c>
      <c r="N13" s="2">
        <v>0.92</v>
      </c>
      <c r="P13" s="2">
        <v>0.86</v>
      </c>
      <c r="R13" s="2">
        <v>0.9</v>
      </c>
      <c r="T13" s="3" t="s">
        <v>996</v>
      </c>
      <c r="V13" s="1">
        <v>15</v>
      </c>
      <c r="X13" s="2">
        <v>0.66</v>
      </c>
      <c r="Z13" s="2">
        <v>0</v>
      </c>
      <c r="AB13" s="3" t="s">
        <v>119</v>
      </c>
      <c r="AD13" s="2">
        <v>0.93</v>
      </c>
      <c r="AF13" s="1">
        <v>24</v>
      </c>
      <c r="AH13" s="3" t="s">
        <v>1158</v>
      </c>
      <c r="AJ13" s="2">
        <v>0.64</v>
      </c>
      <c r="AL13" s="2">
        <v>0.45</v>
      </c>
      <c r="AN13" s="1">
        <v>21</v>
      </c>
      <c r="AP13" s="1">
        <v>35</v>
      </c>
      <c r="AR13" s="2">
        <v>0.42</v>
      </c>
    </row>
    <row r="14" spans="1:45" x14ac:dyDescent="0.25">
      <c r="A14" s="1">
        <v>11</v>
      </c>
      <c r="B14" s="1" t="s">
        <v>467</v>
      </c>
      <c r="D14" s="1" t="s">
        <v>26</v>
      </c>
      <c r="E14" s="1">
        <v>2</v>
      </c>
      <c r="F14" s="1">
        <v>0</v>
      </c>
      <c r="G14" s="1">
        <v>0</v>
      </c>
      <c r="H14" s="1">
        <v>84</v>
      </c>
      <c r="J14" s="1">
        <v>4.0999999999999996</v>
      </c>
      <c r="L14" s="1">
        <v>13</v>
      </c>
      <c r="N14" s="2">
        <v>0.95</v>
      </c>
      <c r="P14" s="2">
        <v>0.87</v>
      </c>
      <c r="R14" s="2">
        <v>0.91</v>
      </c>
      <c r="T14" s="3" t="s">
        <v>996</v>
      </c>
      <c r="V14" s="1">
        <v>12</v>
      </c>
      <c r="X14" s="2">
        <v>0.69</v>
      </c>
      <c r="Z14" s="2">
        <v>0.01</v>
      </c>
      <c r="AB14" s="3" t="s">
        <v>119</v>
      </c>
      <c r="AD14" s="2">
        <v>0.96</v>
      </c>
      <c r="AF14" s="1">
        <v>17</v>
      </c>
      <c r="AH14" s="3" t="s">
        <v>897</v>
      </c>
      <c r="AJ14" s="2">
        <v>0.67</v>
      </c>
      <c r="AL14" s="2">
        <v>0.3</v>
      </c>
      <c r="AN14" s="1">
        <v>8</v>
      </c>
      <c r="AP14" s="1">
        <v>60</v>
      </c>
      <c r="AR14" s="2">
        <v>0.37</v>
      </c>
    </row>
    <row r="15" spans="1:45" x14ac:dyDescent="0.25">
      <c r="A15" s="1">
        <v>11</v>
      </c>
      <c r="B15" s="1" t="s">
        <v>458</v>
      </c>
      <c r="D15" s="1" t="s">
        <v>70</v>
      </c>
      <c r="E15" s="1">
        <v>2</v>
      </c>
      <c r="F15" s="1">
        <v>0</v>
      </c>
      <c r="G15" s="1">
        <v>0</v>
      </c>
      <c r="H15" s="1">
        <v>84</v>
      </c>
      <c r="J15" s="1">
        <v>4.2</v>
      </c>
      <c r="L15" s="1">
        <v>7</v>
      </c>
      <c r="N15" s="2">
        <v>0.96</v>
      </c>
      <c r="P15" s="2">
        <v>0.88</v>
      </c>
      <c r="R15" s="2">
        <v>0.9</v>
      </c>
      <c r="T15" s="3" t="s">
        <v>992</v>
      </c>
      <c r="V15" s="1">
        <v>45</v>
      </c>
      <c r="X15" s="2">
        <v>0.64</v>
      </c>
      <c r="Z15" s="2">
        <v>0.05</v>
      </c>
      <c r="AB15" s="3" t="s">
        <v>40</v>
      </c>
      <c r="AD15" s="2">
        <v>0.97</v>
      </c>
      <c r="AF15" s="1">
        <v>15</v>
      </c>
      <c r="AH15" s="3" t="s">
        <v>1159</v>
      </c>
      <c r="AJ15" s="2">
        <v>0.68</v>
      </c>
      <c r="AL15" s="2">
        <v>0.28000000000000003</v>
      </c>
      <c r="AN15" s="1">
        <v>19</v>
      </c>
      <c r="AP15" s="1">
        <v>10</v>
      </c>
      <c r="AR15" s="2">
        <v>0.51</v>
      </c>
    </row>
    <row r="16" spans="1:45" x14ac:dyDescent="0.25">
      <c r="A16" s="1">
        <v>15</v>
      </c>
      <c r="B16" s="1" t="s">
        <v>465</v>
      </c>
      <c r="D16" s="1" t="s">
        <v>18</v>
      </c>
      <c r="E16" s="1">
        <v>2</v>
      </c>
      <c r="F16" s="1">
        <v>0</v>
      </c>
      <c r="G16" s="1">
        <v>0</v>
      </c>
      <c r="H16" s="1">
        <v>82</v>
      </c>
      <c r="J16" s="1">
        <v>4.0999999999999996</v>
      </c>
      <c r="L16" s="1">
        <v>26</v>
      </c>
      <c r="N16" s="2">
        <v>0.95</v>
      </c>
      <c r="P16" s="2">
        <v>0.96</v>
      </c>
      <c r="R16" s="2">
        <v>0.85</v>
      </c>
      <c r="T16" s="3" t="s">
        <v>1023</v>
      </c>
      <c r="V16" s="1">
        <v>37</v>
      </c>
      <c r="X16" s="2">
        <v>0.62</v>
      </c>
      <c r="Z16" s="2">
        <v>0.05</v>
      </c>
      <c r="AB16" s="3" t="s">
        <v>40</v>
      </c>
      <c r="AD16" s="2">
        <v>0.96</v>
      </c>
      <c r="AF16" s="1">
        <v>1</v>
      </c>
      <c r="AH16" s="3" t="s">
        <v>1160</v>
      </c>
      <c r="AJ16" s="2">
        <v>0.94</v>
      </c>
      <c r="AL16" s="2">
        <v>0.3</v>
      </c>
      <c r="AN16" s="1">
        <v>13</v>
      </c>
      <c r="AP16" s="1">
        <v>35</v>
      </c>
      <c r="AR16" s="2">
        <v>0.41</v>
      </c>
    </row>
    <row r="17" spans="1:44" x14ac:dyDescent="0.25">
      <c r="A17" s="1">
        <v>15</v>
      </c>
      <c r="B17" s="1" t="s">
        <v>469</v>
      </c>
      <c r="D17" s="1" t="s">
        <v>94</v>
      </c>
      <c r="E17" s="1">
        <v>2</v>
      </c>
      <c r="F17" s="1">
        <v>0</v>
      </c>
      <c r="G17" s="1">
        <v>0</v>
      </c>
      <c r="H17" s="1">
        <v>82</v>
      </c>
      <c r="J17" s="1">
        <v>3.9</v>
      </c>
      <c r="L17" s="1">
        <v>17</v>
      </c>
      <c r="N17" s="2">
        <v>0.95</v>
      </c>
      <c r="P17" s="2">
        <v>0.92</v>
      </c>
      <c r="R17" s="2">
        <v>0.86</v>
      </c>
      <c r="T17" s="3" t="s">
        <v>990</v>
      </c>
      <c r="V17" s="1">
        <v>6</v>
      </c>
      <c r="X17" s="2">
        <v>0.68</v>
      </c>
      <c r="Z17" s="2">
        <v>0.01</v>
      </c>
      <c r="AB17" s="3" t="s">
        <v>40</v>
      </c>
      <c r="AD17" s="2">
        <v>0.99</v>
      </c>
      <c r="AF17" s="1">
        <v>12</v>
      </c>
      <c r="AH17" s="3" t="s">
        <v>1161</v>
      </c>
      <c r="AJ17" s="2">
        <v>0.81</v>
      </c>
      <c r="AL17" s="2">
        <v>0.27</v>
      </c>
      <c r="AN17" s="1">
        <v>31</v>
      </c>
      <c r="AP17" s="1">
        <v>13</v>
      </c>
      <c r="AR17" s="2">
        <v>0.49</v>
      </c>
    </row>
    <row r="18" spans="1:44" x14ac:dyDescent="0.25">
      <c r="A18" s="1">
        <v>17</v>
      </c>
      <c r="B18" s="1" t="s">
        <v>472</v>
      </c>
      <c r="D18" s="1" t="s">
        <v>26</v>
      </c>
      <c r="E18" s="1">
        <v>2</v>
      </c>
      <c r="F18" s="1">
        <v>0</v>
      </c>
      <c r="G18" s="1">
        <v>0</v>
      </c>
      <c r="H18" s="1">
        <v>81</v>
      </c>
      <c r="J18" s="1">
        <v>4</v>
      </c>
      <c r="L18" s="1">
        <v>13</v>
      </c>
      <c r="N18" s="2">
        <v>0.94</v>
      </c>
      <c r="P18" s="2">
        <v>0.86</v>
      </c>
      <c r="R18" s="2">
        <v>0.89</v>
      </c>
      <c r="T18" s="3" t="s">
        <v>1006</v>
      </c>
      <c r="V18" s="1">
        <v>20</v>
      </c>
      <c r="X18" s="2">
        <v>0.63</v>
      </c>
      <c r="Z18" s="2">
        <v>0.02</v>
      </c>
      <c r="AB18" s="3" t="s">
        <v>1</v>
      </c>
      <c r="AD18" s="2">
        <v>0.94</v>
      </c>
      <c r="AF18" s="1">
        <v>20</v>
      </c>
      <c r="AH18" s="3" t="s">
        <v>904</v>
      </c>
      <c r="AJ18" s="2">
        <v>0.68</v>
      </c>
      <c r="AK18" s="1">
        <v>5</v>
      </c>
      <c r="AL18" s="2">
        <v>0.28000000000000003</v>
      </c>
      <c r="AN18" s="1">
        <v>30</v>
      </c>
      <c r="AP18" s="1">
        <v>27</v>
      </c>
      <c r="AR18" s="2">
        <v>0.44</v>
      </c>
    </row>
    <row r="19" spans="1:44" x14ac:dyDescent="0.25">
      <c r="A19" s="1">
        <v>17</v>
      </c>
      <c r="B19" s="1" t="s">
        <v>474</v>
      </c>
      <c r="D19" s="1" t="s">
        <v>26</v>
      </c>
      <c r="E19" s="1">
        <v>2</v>
      </c>
      <c r="F19" s="1">
        <v>0</v>
      </c>
      <c r="G19" s="1">
        <v>0</v>
      </c>
      <c r="H19" s="1">
        <v>81</v>
      </c>
      <c r="J19" s="1">
        <v>3.7</v>
      </c>
      <c r="L19" s="1">
        <v>21</v>
      </c>
      <c r="N19" s="2">
        <v>0.93</v>
      </c>
      <c r="P19" s="2">
        <v>0.82</v>
      </c>
      <c r="R19" s="2">
        <v>0.88</v>
      </c>
      <c r="T19" s="3" t="s">
        <v>1011</v>
      </c>
      <c r="V19" s="1">
        <v>2</v>
      </c>
      <c r="X19" s="2">
        <v>0.77</v>
      </c>
      <c r="Z19" s="4">
        <v>4.0000000000000001E-3</v>
      </c>
      <c r="AB19" s="3" t="s">
        <v>1</v>
      </c>
      <c r="AD19" s="2">
        <v>0.93</v>
      </c>
      <c r="AF19" s="1">
        <v>15</v>
      </c>
      <c r="AH19" s="3" t="s">
        <v>1162</v>
      </c>
      <c r="AI19" s="1">
        <v>2</v>
      </c>
      <c r="AJ19" s="2">
        <v>0.74</v>
      </c>
      <c r="AK19" s="1">
        <v>5</v>
      </c>
      <c r="AL19" s="2">
        <v>0.33</v>
      </c>
      <c r="AN19" s="1">
        <v>21</v>
      </c>
      <c r="AP19" s="1">
        <v>17</v>
      </c>
      <c r="AR19" s="2">
        <v>0.49</v>
      </c>
    </row>
    <row r="20" spans="1:44" x14ac:dyDescent="0.25">
      <c r="A20" s="1">
        <v>17</v>
      </c>
      <c r="B20" s="1" t="s">
        <v>463</v>
      </c>
      <c r="D20" s="1" t="s">
        <v>53</v>
      </c>
      <c r="E20" s="1">
        <v>2</v>
      </c>
      <c r="F20" s="1">
        <v>0</v>
      </c>
      <c r="G20" s="1">
        <v>0</v>
      </c>
      <c r="H20" s="1">
        <v>81</v>
      </c>
      <c r="J20" s="1">
        <v>4.3</v>
      </c>
      <c r="L20" s="1">
        <v>30</v>
      </c>
      <c r="N20" s="2">
        <v>0.91</v>
      </c>
      <c r="P20" s="2">
        <v>0.81</v>
      </c>
      <c r="R20" s="2">
        <v>0.85</v>
      </c>
      <c r="T20" s="3" t="s">
        <v>996</v>
      </c>
      <c r="V20" s="1">
        <v>28</v>
      </c>
      <c r="X20" s="2">
        <v>0.7</v>
      </c>
      <c r="Z20" s="2">
        <v>0.05</v>
      </c>
      <c r="AB20" s="3" t="s">
        <v>40</v>
      </c>
      <c r="AD20" s="2">
        <v>0.97</v>
      </c>
      <c r="AF20" s="1">
        <v>46</v>
      </c>
      <c r="AH20" s="3" t="s">
        <v>1163</v>
      </c>
      <c r="AJ20" s="2">
        <v>0.61</v>
      </c>
      <c r="AL20" s="2">
        <v>0.53</v>
      </c>
      <c r="AN20" s="1">
        <v>19</v>
      </c>
      <c r="AP20" s="1">
        <v>67</v>
      </c>
      <c r="AR20" s="2">
        <v>0.36</v>
      </c>
    </row>
    <row r="21" spans="1:44" x14ac:dyDescent="0.25">
      <c r="A21" s="1">
        <v>20</v>
      </c>
      <c r="B21" s="1" t="s">
        <v>481</v>
      </c>
      <c r="D21" s="1" t="s">
        <v>50</v>
      </c>
      <c r="E21" s="1">
        <v>2</v>
      </c>
      <c r="F21" s="1">
        <v>0</v>
      </c>
      <c r="G21" s="1">
        <v>0</v>
      </c>
      <c r="H21" s="1">
        <v>80</v>
      </c>
      <c r="J21" s="1">
        <v>4.2</v>
      </c>
      <c r="L21" s="1">
        <v>37</v>
      </c>
      <c r="N21" s="2">
        <v>0.92</v>
      </c>
      <c r="P21" s="2">
        <v>0.85</v>
      </c>
      <c r="R21" s="2">
        <v>0.85</v>
      </c>
      <c r="T21" s="3" t="s">
        <v>58</v>
      </c>
      <c r="V21" s="1">
        <v>20</v>
      </c>
      <c r="X21" s="2">
        <v>0.71</v>
      </c>
      <c r="Z21" s="2">
        <v>0.03</v>
      </c>
      <c r="AB21" s="3" t="s">
        <v>40</v>
      </c>
      <c r="AD21" s="2">
        <v>0.92</v>
      </c>
      <c r="AF21" s="1">
        <v>17</v>
      </c>
      <c r="AH21" s="3" t="s">
        <v>895</v>
      </c>
      <c r="AJ21" s="2">
        <v>0.71</v>
      </c>
      <c r="AK21" s="1">
        <v>5</v>
      </c>
      <c r="AL21" s="2">
        <v>0.34</v>
      </c>
      <c r="AN21" s="1">
        <v>31</v>
      </c>
      <c r="AP21" s="1">
        <v>54</v>
      </c>
      <c r="AR21" s="2">
        <v>0.38</v>
      </c>
    </row>
    <row r="22" spans="1:44" x14ac:dyDescent="0.25">
      <c r="A22" s="1">
        <v>20</v>
      </c>
      <c r="B22" s="1" t="s">
        <v>1164</v>
      </c>
      <c r="D22" s="1" t="s">
        <v>190</v>
      </c>
      <c r="E22" s="1">
        <v>1</v>
      </c>
      <c r="F22" s="1">
        <v>1</v>
      </c>
      <c r="G22" s="1">
        <v>0</v>
      </c>
      <c r="H22" s="1">
        <v>80</v>
      </c>
      <c r="J22" s="1">
        <v>4</v>
      </c>
      <c r="L22" s="1">
        <v>21</v>
      </c>
      <c r="N22" s="2">
        <v>0.96</v>
      </c>
      <c r="P22" s="2">
        <v>0.79</v>
      </c>
      <c r="R22" s="2">
        <v>0.87</v>
      </c>
      <c r="T22" s="3" t="s">
        <v>984</v>
      </c>
      <c r="V22" s="1">
        <v>75</v>
      </c>
      <c r="X22" s="2">
        <v>0.53</v>
      </c>
      <c r="Z22" s="2">
        <v>0</v>
      </c>
      <c r="AB22" s="3" t="s">
        <v>40</v>
      </c>
      <c r="AD22" s="2">
        <v>0.97</v>
      </c>
      <c r="AF22" s="1">
        <v>37</v>
      </c>
      <c r="AH22" s="3" t="s">
        <v>464</v>
      </c>
      <c r="AI22" s="1">
        <v>3</v>
      </c>
      <c r="AJ22" s="2">
        <v>0.63</v>
      </c>
      <c r="AL22" s="2">
        <v>0.14000000000000001</v>
      </c>
      <c r="AN22" s="1">
        <v>3</v>
      </c>
      <c r="AP22" s="1">
        <v>163</v>
      </c>
      <c r="AR22" s="2">
        <v>0.22</v>
      </c>
    </row>
    <row r="23" spans="1:44" x14ac:dyDescent="0.25">
      <c r="A23" s="1">
        <v>22</v>
      </c>
      <c r="B23" s="1" t="s">
        <v>471</v>
      </c>
      <c r="D23" s="1" t="s">
        <v>77</v>
      </c>
      <c r="E23" s="1">
        <v>2</v>
      </c>
      <c r="F23" s="1">
        <v>0</v>
      </c>
      <c r="G23" s="1">
        <v>0</v>
      </c>
      <c r="H23" s="1">
        <v>79</v>
      </c>
      <c r="J23" s="1">
        <v>4</v>
      </c>
      <c r="L23" s="1">
        <v>21</v>
      </c>
      <c r="N23" s="2">
        <v>0.93</v>
      </c>
      <c r="P23" s="2">
        <v>0.88</v>
      </c>
      <c r="R23" s="2">
        <v>0.87</v>
      </c>
      <c r="T23" s="3" t="s">
        <v>981</v>
      </c>
      <c r="V23" s="1">
        <v>45</v>
      </c>
      <c r="X23" s="2">
        <v>0.61</v>
      </c>
      <c r="Z23" s="2">
        <v>0.04</v>
      </c>
      <c r="AB23" s="3" t="s">
        <v>1</v>
      </c>
      <c r="AD23" s="2">
        <v>0.87</v>
      </c>
      <c r="AF23" s="1">
        <v>22</v>
      </c>
      <c r="AH23" s="3" t="s">
        <v>114</v>
      </c>
      <c r="AJ23" s="2">
        <v>0.63</v>
      </c>
      <c r="AL23" s="2">
        <v>0.33</v>
      </c>
      <c r="AN23" s="1">
        <v>37</v>
      </c>
      <c r="AP23" s="1">
        <v>13</v>
      </c>
      <c r="AR23" s="2">
        <v>0.49</v>
      </c>
    </row>
    <row r="24" spans="1:44" x14ac:dyDescent="0.25">
      <c r="A24" s="1">
        <v>22</v>
      </c>
      <c r="B24" s="1" t="s">
        <v>1165</v>
      </c>
      <c r="D24" s="1" t="s">
        <v>26</v>
      </c>
      <c r="E24" s="1">
        <v>1</v>
      </c>
      <c r="F24" s="1">
        <v>1</v>
      </c>
      <c r="G24" s="1">
        <v>0</v>
      </c>
      <c r="H24" s="1">
        <v>79</v>
      </c>
      <c r="J24" s="1">
        <v>4</v>
      </c>
      <c r="L24" s="1">
        <v>41</v>
      </c>
      <c r="N24" s="2">
        <v>0.92</v>
      </c>
      <c r="P24" s="2">
        <v>0.76</v>
      </c>
      <c r="R24" s="2">
        <v>0.85</v>
      </c>
      <c r="T24" s="3" t="s">
        <v>1016</v>
      </c>
      <c r="V24" s="1">
        <v>102</v>
      </c>
      <c r="X24" s="2">
        <v>0.96</v>
      </c>
      <c r="Z24" s="2">
        <v>0</v>
      </c>
      <c r="AB24" s="3" t="s">
        <v>910</v>
      </c>
      <c r="AD24" s="2">
        <v>1</v>
      </c>
      <c r="AF24" s="1">
        <v>57</v>
      </c>
      <c r="AH24" s="3" t="s">
        <v>39</v>
      </c>
      <c r="AI24" s="1">
        <v>3</v>
      </c>
      <c r="AJ24" s="2">
        <v>0.47</v>
      </c>
      <c r="AL24" s="2">
        <v>0.15</v>
      </c>
      <c r="AN24" s="1">
        <v>1</v>
      </c>
      <c r="AP24" s="1">
        <v>76</v>
      </c>
      <c r="AR24" s="2">
        <v>0.34</v>
      </c>
    </row>
    <row r="25" spans="1:44" x14ac:dyDescent="0.25">
      <c r="A25" s="1">
        <v>24</v>
      </c>
      <c r="B25" s="1" t="s">
        <v>478</v>
      </c>
      <c r="D25" s="1" t="s">
        <v>77</v>
      </c>
      <c r="E25" s="1">
        <v>2</v>
      </c>
      <c r="F25" s="1">
        <v>0</v>
      </c>
      <c r="G25" s="1">
        <v>0</v>
      </c>
      <c r="H25" s="1">
        <v>78</v>
      </c>
      <c r="J25" s="1">
        <v>4</v>
      </c>
      <c r="L25" s="1">
        <v>17</v>
      </c>
      <c r="N25" s="2">
        <v>0.95</v>
      </c>
      <c r="P25" s="2">
        <v>0.85</v>
      </c>
      <c r="R25" s="2">
        <v>0.9</v>
      </c>
      <c r="T25" s="3" t="s">
        <v>999</v>
      </c>
      <c r="V25" s="1">
        <v>61</v>
      </c>
      <c r="X25" s="2">
        <v>0.63</v>
      </c>
      <c r="Z25" s="2">
        <v>0.04</v>
      </c>
      <c r="AB25" s="3" t="s">
        <v>1</v>
      </c>
      <c r="AD25" s="2">
        <v>0.95</v>
      </c>
      <c r="AF25" s="1">
        <v>26</v>
      </c>
      <c r="AH25" s="3" t="s">
        <v>479</v>
      </c>
      <c r="AI25" s="1">
        <v>2</v>
      </c>
      <c r="AJ25" s="2">
        <v>0.62</v>
      </c>
      <c r="AK25" s="1">
        <v>5</v>
      </c>
      <c r="AL25" s="2">
        <v>0.32</v>
      </c>
      <c r="AN25" s="1">
        <v>37</v>
      </c>
      <c r="AP25" s="1">
        <v>23</v>
      </c>
      <c r="AR25" s="2">
        <v>0.45</v>
      </c>
    </row>
    <row r="26" spans="1:44" x14ac:dyDescent="0.25">
      <c r="A26" s="1">
        <v>24</v>
      </c>
      <c r="B26" s="1" t="s">
        <v>476</v>
      </c>
      <c r="D26" s="1" t="s">
        <v>9</v>
      </c>
      <c r="E26" s="1">
        <v>2</v>
      </c>
      <c r="F26" s="1">
        <v>0</v>
      </c>
      <c r="G26" s="1">
        <v>0</v>
      </c>
      <c r="H26" s="1">
        <v>78</v>
      </c>
      <c r="J26" s="1">
        <v>4.0999999999999996</v>
      </c>
      <c r="L26" s="1">
        <v>34</v>
      </c>
      <c r="N26" s="2">
        <v>0.94</v>
      </c>
      <c r="P26" s="2">
        <v>0.85</v>
      </c>
      <c r="R26" s="2">
        <v>0.78</v>
      </c>
      <c r="T26" s="3" t="s">
        <v>1031</v>
      </c>
      <c r="V26" s="1">
        <v>35</v>
      </c>
      <c r="X26" s="2">
        <v>0.7</v>
      </c>
      <c r="Z26" s="2">
        <v>0.03</v>
      </c>
      <c r="AB26" s="3" t="s">
        <v>119</v>
      </c>
      <c r="AD26" s="2">
        <v>0.95</v>
      </c>
      <c r="AF26" s="1">
        <v>33</v>
      </c>
      <c r="AH26" s="3" t="s">
        <v>1166</v>
      </c>
      <c r="AJ26" s="2">
        <v>0.62</v>
      </c>
      <c r="AK26" s="1">
        <v>5</v>
      </c>
      <c r="AL26" s="2">
        <v>0.44</v>
      </c>
      <c r="AN26" s="1">
        <v>24</v>
      </c>
      <c r="AP26" s="1">
        <v>33</v>
      </c>
      <c r="AR26" s="2">
        <v>0.43</v>
      </c>
    </row>
    <row r="27" spans="1:44" x14ac:dyDescent="0.25">
      <c r="A27" s="1">
        <v>26</v>
      </c>
      <c r="B27" s="1" t="s">
        <v>489</v>
      </c>
      <c r="E27" s="1">
        <v>2</v>
      </c>
      <c r="F27" s="1">
        <v>0</v>
      </c>
      <c r="G27" s="1">
        <v>0</v>
      </c>
      <c r="H27" s="1">
        <v>77</v>
      </c>
      <c r="J27" s="1">
        <v>3.8</v>
      </c>
      <c r="L27" s="1">
        <v>41</v>
      </c>
      <c r="N27" s="2">
        <v>0.92</v>
      </c>
      <c r="P27" s="2">
        <v>0.8</v>
      </c>
      <c r="R27" s="2">
        <v>0.84</v>
      </c>
      <c r="T27" s="3" t="s">
        <v>996</v>
      </c>
      <c r="V27" s="1">
        <v>8</v>
      </c>
      <c r="X27" s="2">
        <v>0.68</v>
      </c>
      <c r="Z27" s="2">
        <v>0</v>
      </c>
      <c r="AB27" s="3" t="s">
        <v>1</v>
      </c>
      <c r="AD27" s="2">
        <v>0.93</v>
      </c>
      <c r="AF27" s="1">
        <v>24</v>
      </c>
      <c r="AH27" s="3" t="s">
        <v>473</v>
      </c>
      <c r="AJ27" s="2">
        <v>0.66</v>
      </c>
      <c r="AK27" s="1">
        <v>5</v>
      </c>
      <c r="AL27" s="2">
        <v>0.34</v>
      </c>
      <c r="AN27" s="1">
        <v>21</v>
      </c>
      <c r="AP27" s="1">
        <v>86</v>
      </c>
      <c r="AR27" s="2">
        <v>0.33</v>
      </c>
    </row>
    <row r="28" spans="1:44" x14ac:dyDescent="0.25">
      <c r="A28" s="1">
        <v>26</v>
      </c>
      <c r="B28" s="1" t="s">
        <v>486</v>
      </c>
      <c r="D28" s="1" t="s">
        <v>65</v>
      </c>
      <c r="E28" s="1">
        <v>2</v>
      </c>
      <c r="F28" s="1">
        <v>0</v>
      </c>
      <c r="G28" s="1">
        <v>0</v>
      </c>
      <c r="H28" s="1">
        <v>77</v>
      </c>
      <c r="J28" s="1">
        <v>4.0999999999999996</v>
      </c>
      <c r="L28" s="1">
        <v>34</v>
      </c>
      <c r="N28" s="2">
        <v>0.93</v>
      </c>
      <c r="P28" s="2">
        <v>0.87</v>
      </c>
      <c r="R28" s="2">
        <v>0.85</v>
      </c>
      <c r="T28" s="3" t="s">
        <v>977</v>
      </c>
      <c r="V28" s="1">
        <v>45</v>
      </c>
      <c r="X28" s="2">
        <v>0.66</v>
      </c>
      <c r="Z28" s="2">
        <v>0.02</v>
      </c>
      <c r="AB28" s="3" t="s">
        <v>5</v>
      </c>
      <c r="AD28" s="2">
        <v>0.88</v>
      </c>
      <c r="AF28" s="1">
        <v>22</v>
      </c>
      <c r="AH28" s="3" t="s">
        <v>96</v>
      </c>
      <c r="AJ28" s="2">
        <v>0.66</v>
      </c>
      <c r="AL28" s="2">
        <v>0.39</v>
      </c>
      <c r="AN28" s="1">
        <v>43</v>
      </c>
      <c r="AP28" s="1">
        <v>30</v>
      </c>
      <c r="AR28" s="2">
        <v>0.43</v>
      </c>
    </row>
    <row r="29" spans="1:44" x14ac:dyDescent="0.25">
      <c r="A29" s="1">
        <v>28</v>
      </c>
      <c r="B29" s="1" t="s">
        <v>480</v>
      </c>
      <c r="D29" s="1" t="s">
        <v>53</v>
      </c>
      <c r="E29" s="1">
        <v>2</v>
      </c>
      <c r="F29" s="1">
        <v>0</v>
      </c>
      <c r="G29" s="1">
        <v>0</v>
      </c>
      <c r="H29" s="1">
        <v>76</v>
      </c>
      <c r="J29" s="1">
        <v>4</v>
      </c>
      <c r="L29" s="1">
        <v>48</v>
      </c>
      <c r="N29" s="2">
        <v>0.93</v>
      </c>
      <c r="P29" s="2">
        <v>0.8</v>
      </c>
      <c r="R29" s="2">
        <v>0.83</v>
      </c>
      <c r="T29" s="3" t="s">
        <v>1006</v>
      </c>
      <c r="V29" s="1">
        <v>33</v>
      </c>
      <c r="X29" s="2">
        <v>0.66</v>
      </c>
      <c r="Z29" s="2">
        <v>0.03</v>
      </c>
      <c r="AB29" s="3" t="s">
        <v>1</v>
      </c>
      <c r="AD29" s="2">
        <v>0.95</v>
      </c>
      <c r="AF29" s="1">
        <v>52</v>
      </c>
      <c r="AH29" s="3" t="s">
        <v>86</v>
      </c>
      <c r="AI29" s="1">
        <v>2</v>
      </c>
      <c r="AJ29" s="2">
        <v>0.54</v>
      </c>
      <c r="AK29" s="1">
        <v>5</v>
      </c>
      <c r="AL29" s="2">
        <v>0.53</v>
      </c>
      <c r="AN29" s="1">
        <v>24</v>
      </c>
      <c r="AP29" s="1">
        <v>24</v>
      </c>
      <c r="AR29" s="2">
        <v>0.44</v>
      </c>
    </row>
    <row r="30" spans="1:44" x14ac:dyDescent="0.25">
      <c r="A30" s="1">
        <v>28</v>
      </c>
      <c r="B30" s="1" t="s">
        <v>495</v>
      </c>
      <c r="D30" s="1" t="s">
        <v>18</v>
      </c>
      <c r="E30" s="1">
        <v>2</v>
      </c>
      <c r="F30" s="1">
        <v>0</v>
      </c>
      <c r="G30" s="1">
        <v>0</v>
      </c>
      <c r="H30" s="1">
        <v>76</v>
      </c>
      <c r="J30" s="1">
        <v>3.7</v>
      </c>
      <c r="L30" s="1">
        <v>56</v>
      </c>
      <c r="N30" s="2">
        <v>0.9</v>
      </c>
      <c r="P30" s="2">
        <v>0.81</v>
      </c>
      <c r="R30" s="2">
        <v>0.73</v>
      </c>
      <c r="T30" s="3" t="s">
        <v>1042</v>
      </c>
      <c r="V30" s="1">
        <v>20</v>
      </c>
      <c r="X30" s="2">
        <v>0.78</v>
      </c>
      <c r="Z30" s="2">
        <v>0.01</v>
      </c>
      <c r="AB30" s="3" t="s">
        <v>5</v>
      </c>
      <c r="AD30" s="2">
        <v>0.88</v>
      </c>
      <c r="AF30" s="1">
        <v>17</v>
      </c>
      <c r="AH30" s="3" t="s">
        <v>775</v>
      </c>
      <c r="AJ30" s="2">
        <v>0.75</v>
      </c>
      <c r="AK30" s="1">
        <v>5</v>
      </c>
      <c r="AL30" s="2">
        <v>0.45</v>
      </c>
      <c r="AN30" s="1">
        <v>15</v>
      </c>
      <c r="AP30" s="1">
        <v>6</v>
      </c>
      <c r="AR30" s="2">
        <v>0.56999999999999995</v>
      </c>
    </row>
    <row r="31" spans="1:44" x14ac:dyDescent="0.25">
      <c r="A31" s="1">
        <v>30</v>
      </c>
      <c r="B31" s="1" t="s">
        <v>487</v>
      </c>
      <c r="D31" s="1" t="s">
        <v>26</v>
      </c>
      <c r="E31" s="1">
        <v>2</v>
      </c>
      <c r="F31" s="1">
        <v>0</v>
      </c>
      <c r="G31" s="1">
        <v>0</v>
      </c>
      <c r="H31" s="1">
        <v>75</v>
      </c>
      <c r="J31" s="1">
        <v>3.9</v>
      </c>
      <c r="L31" s="1">
        <v>17</v>
      </c>
      <c r="N31" s="2">
        <v>0.95</v>
      </c>
      <c r="P31" s="2">
        <v>0.88</v>
      </c>
      <c r="R31" s="2">
        <v>0.87</v>
      </c>
      <c r="T31" s="3" t="s">
        <v>981</v>
      </c>
      <c r="V31" s="1">
        <v>102</v>
      </c>
      <c r="X31" s="2">
        <v>0.7</v>
      </c>
      <c r="Z31" s="2">
        <v>0.08</v>
      </c>
      <c r="AB31" s="3" t="s">
        <v>1</v>
      </c>
      <c r="AD31" s="2">
        <v>0.83</v>
      </c>
      <c r="AF31" s="1">
        <v>9</v>
      </c>
      <c r="AH31" s="3" t="s">
        <v>457</v>
      </c>
      <c r="AJ31" s="2">
        <v>0.84</v>
      </c>
      <c r="AL31" s="2">
        <v>0.26</v>
      </c>
      <c r="AN31" s="1">
        <v>45</v>
      </c>
      <c r="AP31" s="1">
        <v>73</v>
      </c>
      <c r="AR31" s="2">
        <v>0.35</v>
      </c>
    </row>
    <row r="32" spans="1:44" x14ac:dyDescent="0.25">
      <c r="A32" s="1">
        <v>30</v>
      </c>
      <c r="B32" s="1" t="s">
        <v>488</v>
      </c>
      <c r="D32" s="1" t="s">
        <v>9</v>
      </c>
      <c r="E32" s="1">
        <v>2</v>
      </c>
      <c r="F32" s="1">
        <v>0</v>
      </c>
      <c r="G32" s="1">
        <v>0</v>
      </c>
      <c r="H32" s="1">
        <v>75</v>
      </c>
      <c r="J32" s="1">
        <v>3.8</v>
      </c>
      <c r="L32" s="1">
        <v>15</v>
      </c>
      <c r="N32" s="2">
        <v>0.95</v>
      </c>
      <c r="P32" s="2">
        <v>0.84</v>
      </c>
      <c r="R32" s="2">
        <v>0.89</v>
      </c>
      <c r="T32" s="3" t="s">
        <v>999</v>
      </c>
      <c r="V32" s="1">
        <v>68</v>
      </c>
      <c r="X32" s="2">
        <v>0.55000000000000004</v>
      </c>
      <c r="Z32" s="2">
        <v>0.02</v>
      </c>
      <c r="AB32" s="3" t="s">
        <v>14</v>
      </c>
      <c r="AD32" s="2">
        <v>0.98</v>
      </c>
      <c r="AF32" s="1">
        <v>21</v>
      </c>
      <c r="AH32" s="3" t="s">
        <v>1093</v>
      </c>
      <c r="AJ32" s="2">
        <v>0.71</v>
      </c>
      <c r="AK32" s="1">
        <v>5</v>
      </c>
      <c r="AL32" s="2">
        <v>0.33</v>
      </c>
      <c r="AN32" s="1">
        <v>57</v>
      </c>
      <c r="AP32" s="1">
        <v>73</v>
      </c>
      <c r="AR32" s="2">
        <v>0.35</v>
      </c>
    </row>
    <row r="33" spans="1:44" x14ac:dyDescent="0.25">
      <c r="A33" s="1">
        <v>32</v>
      </c>
      <c r="B33" s="1" t="s">
        <v>492</v>
      </c>
      <c r="D33" s="1" t="s">
        <v>50</v>
      </c>
      <c r="E33" s="1">
        <v>2</v>
      </c>
      <c r="F33" s="1">
        <v>0</v>
      </c>
      <c r="G33" s="1">
        <v>0</v>
      </c>
      <c r="H33" s="1">
        <v>74</v>
      </c>
      <c r="J33" s="1">
        <v>3.8</v>
      </c>
      <c r="L33" s="1">
        <v>30</v>
      </c>
      <c r="N33" s="2">
        <v>0.93</v>
      </c>
      <c r="P33" s="2">
        <v>0.85</v>
      </c>
      <c r="R33" s="2">
        <v>0.88</v>
      </c>
      <c r="T33" s="3" t="s">
        <v>1006</v>
      </c>
      <c r="V33" s="1">
        <v>51</v>
      </c>
      <c r="X33" s="2">
        <v>0.69</v>
      </c>
      <c r="Z33" s="2">
        <v>0.01</v>
      </c>
      <c r="AB33" s="3" t="s">
        <v>1</v>
      </c>
      <c r="AD33" s="2">
        <v>0.94</v>
      </c>
      <c r="AF33" s="1">
        <v>30</v>
      </c>
      <c r="AH33" s="3" t="s">
        <v>778</v>
      </c>
      <c r="AJ33" s="2">
        <v>0.57999999999999996</v>
      </c>
      <c r="AK33" s="1">
        <v>5</v>
      </c>
      <c r="AL33" s="2">
        <v>0.33</v>
      </c>
      <c r="AN33" s="1">
        <v>45</v>
      </c>
      <c r="AP33" s="1">
        <v>30</v>
      </c>
      <c r="AR33" s="2">
        <v>0.43</v>
      </c>
    </row>
    <row r="34" spans="1:44" x14ac:dyDescent="0.25">
      <c r="A34" s="1">
        <v>33</v>
      </c>
      <c r="B34" s="1" t="s">
        <v>484</v>
      </c>
      <c r="D34" s="1" t="s">
        <v>53</v>
      </c>
      <c r="E34" s="1">
        <v>2</v>
      </c>
      <c r="F34" s="1">
        <v>0</v>
      </c>
      <c r="G34" s="1">
        <v>0</v>
      </c>
      <c r="H34" s="1">
        <v>73</v>
      </c>
      <c r="J34" s="1">
        <v>3.6</v>
      </c>
      <c r="L34" s="1">
        <v>7</v>
      </c>
      <c r="N34" s="2">
        <v>0.96</v>
      </c>
      <c r="P34" s="2">
        <v>0.84</v>
      </c>
      <c r="R34" s="2">
        <v>0.92</v>
      </c>
      <c r="T34" s="3" t="s">
        <v>984</v>
      </c>
      <c r="V34" s="1">
        <v>98</v>
      </c>
      <c r="X34" s="2">
        <v>0.55000000000000004</v>
      </c>
      <c r="Z34" s="2">
        <v>0.01</v>
      </c>
      <c r="AB34" s="3" t="s">
        <v>5</v>
      </c>
      <c r="AD34" s="2">
        <v>0.92</v>
      </c>
      <c r="AF34" s="1">
        <v>30</v>
      </c>
      <c r="AH34" s="3" t="s">
        <v>13</v>
      </c>
      <c r="AI34" s="1">
        <v>2</v>
      </c>
      <c r="AJ34" s="2">
        <v>0.64</v>
      </c>
      <c r="AK34" s="1">
        <v>5</v>
      </c>
      <c r="AL34" s="2">
        <v>0.34</v>
      </c>
      <c r="AN34" s="1">
        <v>50</v>
      </c>
      <c r="AP34" s="1">
        <v>19</v>
      </c>
      <c r="AR34" s="2">
        <v>0.47</v>
      </c>
    </row>
    <row r="35" spans="1:44" x14ac:dyDescent="0.25">
      <c r="A35" s="1">
        <v>34</v>
      </c>
      <c r="B35" s="1" t="s">
        <v>494</v>
      </c>
      <c r="D35" s="1" t="s">
        <v>9</v>
      </c>
      <c r="E35" s="1">
        <v>2</v>
      </c>
      <c r="F35" s="1">
        <v>0</v>
      </c>
      <c r="G35" s="1">
        <v>0</v>
      </c>
      <c r="H35" s="1">
        <v>72</v>
      </c>
      <c r="J35" s="1">
        <v>3.4</v>
      </c>
      <c r="L35" s="1">
        <v>17</v>
      </c>
      <c r="N35" s="2">
        <v>0.94</v>
      </c>
      <c r="P35" s="2">
        <v>0.84</v>
      </c>
      <c r="R35" s="2">
        <v>0.9</v>
      </c>
      <c r="T35" s="3" t="s">
        <v>1011</v>
      </c>
      <c r="V35" s="1">
        <v>33</v>
      </c>
      <c r="X35" s="2">
        <v>0.62</v>
      </c>
      <c r="Z35" s="2">
        <v>0.02</v>
      </c>
      <c r="AB35" s="3" t="s">
        <v>5</v>
      </c>
      <c r="AD35" s="2">
        <v>0.94</v>
      </c>
      <c r="AF35" s="1">
        <v>28</v>
      </c>
      <c r="AH35" s="3" t="s">
        <v>49</v>
      </c>
      <c r="AJ35" s="2">
        <v>0.62</v>
      </c>
      <c r="AL35" s="2">
        <v>0.37</v>
      </c>
      <c r="AN35" s="1">
        <v>31</v>
      </c>
      <c r="AP35" s="1">
        <v>76</v>
      </c>
      <c r="AR35" s="2">
        <v>0.34</v>
      </c>
    </row>
    <row r="36" spans="1:44" x14ac:dyDescent="0.25">
      <c r="A36" s="1">
        <v>34</v>
      </c>
      <c r="B36" s="1" t="s">
        <v>482</v>
      </c>
      <c r="D36" s="1" t="s">
        <v>70</v>
      </c>
      <c r="E36" s="1">
        <v>2</v>
      </c>
      <c r="F36" s="1">
        <v>0</v>
      </c>
      <c r="G36" s="1">
        <v>0</v>
      </c>
      <c r="H36" s="1">
        <v>72</v>
      </c>
      <c r="J36" s="1">
        <v>3.6</v>
      </c>
      <c r="L36" s="1">
        <v>30</v>
      </c>
      <c r="N36" s="2">
        <v>0.92</v>
      </c>
      <c r="P36" s="2">
        <v>0.81</v>
      </c>
      <c r="R36" s="2">
        <v>0.83</v>
      </c>
      <c r="T36" s="3" t="s">
        <v>992</v>
      </c>
      <c r="V36" s="1">
        <v>82</v>
      </c>
      <c r="X36" s="2">
        <v>0.62</v>
      </c>
      <c r="Z36" s="2">
        <v>0.04</v>
      </c>
      <c r="AB36" s="3" t="s">
        <v>5</v>
      </c>
      <c r="AD36" s="2">
        <v>0.88</v>
      </c>
      <c r="AF36" s="1">
        <v>41</v>
      </c>
      <c r="AH36" s="3" t="s">
        <v>86</v>
      </c>
      <c r="AJ36" s="2">
        <v>0.54</v>
      </c>
      <c r="AK36" s="1">
        <v>5</v>
      </c>
      <c r="AL36" s="2">
        <v>0.43</v>
      </c>
      <c r="AN36" s="1">
        <v>24</v>
      </c>
      <c r="AP36" s="1">
        <v>13</v>
      </c>
      <c r="AR36" s="2">
        <v>0.49</v>
      </c>
    </row>
    <row r="37" spans="1:44" x14ac:dyDescent="0.25">
      <c r="A37" s="1">
        <v>36</v>
      </c>
      <c r="B37" s="1" t="s">
        <v>513</v>
      </c>
      <c r="D37" s="1" t="s">
        <v>18</v>
      </c>
      <c r="E37" s="1">
        <v>2</v>
      </c>
      <c r="F37" s="1">
        <v>0</v>
      </c>
      <c r="G37" s="1">
        <v>0</v>
      </c>
      <c r="H37" s="1">
        <v>71</v>
      </c>
      <c r="J37" s="1">
        <v>3.7</v>
      </c>
      <c r="L37" s="1">
        <v>48</v>
      </c>
      <c r="N37" s="2">
        <v>0.91</v>
      </c>
      <c r="P37" s="2">
        <v>0.75</v>
      </c>
      <c r="R37" s="2">
        <v>0.82</v>
      </c>
      <c r="T37" s="3" t="s">
        <v>975</v>
      </c>
      <c r="V37" s="1">
        <v>75</v>
      </c>
      <c r="X37" s="2">
        <v>0.64</v>
      </c>
      <c r="Z37" s="2">
        <v>0.01</v>
      </c>
      <c r="AB37" s="3" t="s">
        <v>1</v>
      </c>
      <c r="AD37" s="2">
        <v>0.87</v>
      </c>
      <c r="AF37" s="1">
        <v>33</v>
      </c>
      <c r="AH37" s="3" t="s">
        <v>781</v>
      </c>
      <c r="AJ37" s="2">
        <v>0.61</v>
      </c>
      <c r="AK37" s="1">
        <v>5</v>
      </c>
      <c r="AL37" s="2">
        <v>0.42</v>
      </c>
      <c r="AN37" s="1">
        <v>57</v>
      </c>
      <c r="AP37" s="1">
        <v>27</v>
      </c>
      <c r="AR37" s="2">
        <v>0.44</v>
      </c>
    </row>
    <row r="38" spans="1:44" x14ac:dyDescent="0.25">
      <c r="A38" s="1">
        <v>37</v>
      </c>
      <c r="B38" s="1" t="s">
        <v>497</v>
      </c>
      <c r="D38" s="1" t="s">
        <v>26</v>
      </c>
      <c r="E38" s="1">
        <v>2</v>
      </c>
      <c r="F38" s="1">
        <v>0</v>
      </c>
      <c r="G38" s="1">
        <v>0</v>
      </c>
      <c r="H38" s="1">
        <v>70</v>
      </c>
      <c r="J38" s="1">
        <v>3.4</v>
      </c>
      <c r="L38" s="1">
        <v>92</v>
      </c>
      <c r="N38" s="2">
        <v>0.88</v>
      </c>
      <c r="P38" s="2">
        <v>0.82</v>
      </c>
      <c r="R38" s="2">
        <v>0.74</v>
      </c>
      <c r="T38" s="3" t="s">
        <v>1042</v>
      </c>
      <c r="V38" s="1">
        <v>5</v>
      </c>
      <c r="X38" s="2">
        <v>0.78</v>
      </c>
      <c r="Z38" s="2">
        <v>0</v>
      </c>
      <c r="AB38" s="3" t="s">
        <v>40</v>
      </c>
      <c r="AD38" s="2">
        <v>0.8</v>
      </c>
      <c r="AF38" s="1">
        <v>26</v>
      </c>
      <c r="AH38" s="3" t="s">
        <v>246</v>
      </c>
      <c r="AI38" s="1">
        <v>4</v>
      </c>
      <c r="AJ38" s="2">
        <v>0.63</v>
      </c>
      <c r="AK38" s="1">
        <v>5</v>
      </c>
      <c r="AL38" s="2">
        <v>0.28999999999999998</v>
      </c>
      <c r="AN38" s="1">
        <v>18</v>
      </c>
      <c r="AP38" s="1">
        <v>33</v>
      </c>
      <c r="AR38" s="2">
        <v>0.43</v>
      </c>
    </row>
    <row r="39" spans="1:44" x14ac:dyDescent="0.25">
      <c r="A39" s="1">
        <v>37</v>
      </c>
      <c r="B39" s="1" t="s">
        <v>504</v>
      </c>
      <c r="D39" s="1" t="s">
        <v>21</v>
      </c>
      <c r="E39" s="1">
        <v>2</v>
      </c>
      <c r="F39" s="1">
        <v>0</v>
      </c>
      <c r="G39" s="1">
        <v>0</v>
      </c>
      <c r="H39" s="1">
        <v>70</v>
      </c>
      <c r="J39" s="1">
        <v>3.5</v>
      </c>
      <c r="L39" s="1">
        <v>30</v>
      </c>
      <c r="N39" s="2">
        <v>0.92</v>
      </c>
      <c r="P39" s="2">
        <v>0.85</v>
      </c>
      <c r="R39" s="2">
        <v>0.86</v>
      </c>
      <c r="T39" s="3" t="s">
        <v>974</v>
      </c>
      <c r="V39" s="1">
        <v>41</v>
      </c>
      <c r="X39" s="2">
        <v>0.56999999999999995</v>
      </c>
      <c r="Z39" s="4">
        <v>2E-3</v>
      </c>
      <c r="AB39" s="3" t="s">
        <v>5</v>
      </c>
      <c r="AD39" s="2">
        <v>0.94</v>
      </c>
      <c r="AF39" s="1">
        <v>37</v>
      </c>
      <c r="AH39" s="3" t="s">
        <v>493</v>
      </c>
      <c r="AJ39" s="2">
        <v>0.64</v>
      </c>
      <c r="AL39" s="2">
        <v>0.56000000000000005</v>
      </c>
      <c r="AN39" s="1">
        <v>64</v>
      </c>
      <c r="AP39" s="1">
        <v>27</v>
      </c>
      <c r="AR39" s="2">
        <v>0.44</v>
      </c>
    </row>
    <row r="40" spans="1:44" x14ac:dyDescent="0.25">
      <c r="A40" s="1">
        <v>37</v>
      </c>
      <c r="B40" s="1" t="s">
        <v>503</v>
      </c>
      <c r="D40" s="1" t="s">
        <v>37</v>
      </c>
      <c r="E40" s="1">
        <v>2</v>
      </c>
      <c r="F40" s="1">
        <v>0</v>
      </c>
      <c r="G40" s="1">
        <v>0</v>
      </c>
      <c r="H40" s="1">
        <v>70</v>
      </c>
      <c r="J40" s="1">
        <v>3.3</v>
      </c>
      <c r="L40" s="1">
        <v>26</v>
      </c>
      <c r="N40" s="2">
        <v>0.94</v>
      </c>
      <c r="P40" s="2">
        <v>0.87</v>
      </c>
      <c r="R40" s="2">
        <v>0.88</v>
      </c>
      <c r="T40" s="3" t="s">
        <v>974</v>
      </c>
      <c r="V40" s="1">
        <v>15</v>
      </c>
      <c r="X40" s="2">
        <v>0.73</v>
      </c>
      <c r="Z40" s="4">
        <v>3.0000000000000001E-3</v>
      </c>
      <c r="AB40" s="3" t="s">
        <v>1</v>
      </c>
      <c r="AD40" s="2">
        <v>0.83</v>
      </c>
      <c r="AF40" s="1">
        <v>33</v>
      </c>
      <c r="AH40" s="3" t="s">
        <v>62</v>
      </c>
      <c r="AJ40" s="2">
        <v>0.57999999999999996</v>
      </c>
      <c r="AL40" s="2">
        <v>0.47</v>
      </c>
      <c r="AN40" s="1">
        <v>67</v>
      </c>
      <c r="AP40" s="1">
        <v>24</v>
      </c>
      <c r="AR40" s="2">
        <v>0.45</v>
      </c>
    </row>
    <row r="41" spans="1:44" x14ac:dyDescent="0.25">
      <c r="A41" s="1">
        <v>40</v>
      </c>
      <c r="B41" s="1" t="s">
        <v>499</v>
      </c>
      <c r="D41" s="1" t="s">
        <v>9</v>
      </c>
      <c r="E41" s="1">
        <v>2</v>
      </c>
      <c r="F41" s="1">
        <v>0</v>
      </c>
      <c r="G41" s="1">
        <v>0</v>
      </c>
      <c r="H41" s="1">
        <v>69</v>
      </c>
      <c r="J41" s="1">
        <v>3.5</v>
      </c>
      <c r="L41" s="1">
        <v>41</v>
      </c>
      <c r="N41" s="2">
        <v>0.91</v>
      </c>
      <c r="P41" s="2">
        <v>0.84</v>
      </c>
      <c r="R41" s="2">
        <v>0.81</v>
      </c>
      <c r="T41" s="3" t="s">
        <v>980</v>
      </c>
      <c r="V41" s="1">
        <v>45</v>
      </c>
      <c r="X41" s="2">
        <v>0.53</v>
      </c>
      <c r="Z41" s="2">
        <v>0.01</v>
      </c>
      <c r="AB41" s="3" t="s">
        <v>1</v>
      </c>
      <c r="AD41" s="2">
        <v>0.91</v>
      </c>
      <c r="AF41" s="1">
        <v>41</v>
      </c>
      <c r="AH41" s="3" t="s">
        <v>69</v>
      </c>
      <c r="AI41" s="1">
        <v>2</v>
      </c>
      <c r="AJ41" s="2">
        <v>0.57999999999999996</v>
      </c>
      <c r="AK41" s="1">
        <v>5</v>
      </c>
      <c r="AL41" s="2">
        <v>0.46</v>
      </c>
      <c r="AN41" s="1">
        <v>41</v>
      </c>
      <c r="AP41" s="1">
        <v>51</v>
      </c>
      <c r="AR41" s="2">
        <v>0.39</v>
      </c>
    </row>
    <row r="42" spans="1:44" x14ac:dyDescent="0.25">
      <c r="A42" s="1">
        <v>40</v>
      </c>
      <c r="B42" s="1" t="s">
        <v>906</v>
      </c>
      <c r="D42" s="1" t="s">
        <v>15</v>
      </c>
      <c r="E42" s="1">
        <v>2</v>
      </c>
      <c r="F42" s="1">
        <v>0</v>
      </c>
      <c r="G42" s="1">
        <v>0</v>
      </c>
      <c r="H42" s="1">
        <v>69</v>
      </c>
      <c r="J42" s="1">
        <v>3.6</v>
      </c>
      <c r="L42" s="1">
        <v>53</v>
      </c>
      <c r="N42" s="2">
        <v>0.88</v>
      </c>
      <c r="P42" s="2">
        <v>0.77</v>
      </c>
      <c r="R42" s="2">
        <v>0.77</v>
      </c>
      <c r="T42" s="3" t="s">
        <v>58</v>
      </c>
      <c r="V42" s="1">
        <v>15</v>
      </c>
      <c r="X42" s="2">
        <v>0.65</v>
      </c>
      <c r="Z42" s="2">
        <v>0</v>
      </c>
      <c r="AB42" s="3" t="s">
        <v>5</v>
      </c>
      <c r="AD42" s="2">
        <v>0.9</v>
      </c>
      <c r="AF42" s="1">
        <v>77</v>
      </c>
      <c r="AH42" s="3" t="s">
        <v>55</v>
      </c>
      <c r="AJ42" s="2">
        <v>0.42</v>
      </c>
      <c r="AK42" s="1">
        <v>5</v>
      </c>
      <c r="AL42" s="2">
        <v>0.71</v>
      </c>
      <c r="AN42" s="1">
        <v>43</v>
      </c>
      <c r="AP42" s="1">
        <v>30</v>
      </c>
      <c r="AR42" s="2">
        <v>0.44</v>
      </c>
    </row>
    <row r="43" spans="1:44" x14ac:dyDescent="0.25">
      <c r="A43" s="1">
        <v>40</v>
      </c>
      <c r="B43" s="1" t="s">
        <v>500</v>
      </c>
      <c r="D43" s="1" t="s">
        <v>26</v>
      </c>
      <c r="E43" s="1">
        <v>2</v>
      </c>
      <c r="F43" s="1">
        <v>0</v>
      </c>
      <c r="G43" s="1">
        <v>0</v>
      </c>
      <c r="H43" s="1">
        <v>69</v>
      </c>
      <c r="J43" s="1">
        <v>3.3</v>
      </c>
      <c r="L43" s="1">
        <v>28</v>
      </c>
      <c r="N43" s="2">
        <v>0.93</v>
      </c>
      <c r="P43" s="2">
        <v>0.79</v>
      </c>
      <c r="R43" s="2">
        <v>0.86</v>
      </c>
      <c r="T43" s="3" t="s">
        <v>975</v>
      </c>
      <c r="V43" s="1">
        <v>35</v>
      </c>
      <c r="X43" s="2">
        <v>0.67</v>
      </c>
      <c r="Z43" s="2">
        <v>0.01</v>
      </c>
      <c r="AB43" s="3" t="s">
        <v>5</v>
      </c>
      <c r="AD43" s="2">
        <v>0.93</v>
      </c>
      <c r="AF43" s="1">
        <v>40</v>
      </c>
      <c r="AH43" s="3" t="s">
        <v>55</v>
      </c>
      <c r="AI43" s="1">
        <v>2</v>
      </c>
      <c r="AJ43" s="2">
        <v>0.64</v>
      </c>
      <c r="AK43" s="1">
        <v>5</v>
      </c>
      <c r="AL43" s="2">
        <v>0.43</v>
      </c>
      <c r="AN43" s="1">
        <v>50</v>
      </c>
      <c r="AP43" s="1">
        <v>60</v>
      </c>
      <c r="AR43" s="2">
        <v>0.37</v>
      </c>
    </row>
    <row r="44" spans="1:44" x14ac:dyDescent="0.25">
      <c r="A44" s="1">
        <v>40</v>
      </c>
      <c r="B44" s="1" t="s">
        <v>1009</v>
      </c>
      <c r="D44" s="1" t="s">
        <v>94</v>
      </c>
      <c r="E44" s="1">
        <v>2</v>
      </c>
      <c r="F44" s="1">
        <v>0</v>
      </c>
      <c r="G44" s="1">
        <v>0</v>
      </c>
      <c r="H44" s="1">
        <v>69</v>
      </c>
      <c r="J44" s="1">
        <v>3.6</v>
      </c>
      <c r="L44" s="1">
        <v>37</v>
      </c>
      <c r="N44" s="2">
        <v>0.91</v>
      </c>
      <c r="P44" s="2">
        <v>0.87</v>
      </c>
      <c r="R44" s="2">
        <v>0.83</v>
      </c>
      <c r="T44" s="3" t="s">
        <v>1018</v>
      </c>
      <c r="V44" s="1">
        <v>30</v>
      </c>
      <c r="X44" s="2">
        <v>0.59</v>
      </c>
      <c r="Z44" s="4">
        <v>3.0000000000000001E-3</v>
      </c>
      <c r="AB44" s="3" t="s">
        <v>1</v>
      </c>
      <c r="AD44" s="2">
        <v>0.92</v>
      </c>
      <c r="AF44" s="1">
        <v>52</v>
      </c>
      <c r="AH44" s="3" t="s">
        <v>1167</v>
      </c>
      <c r="AJ44" s="2">
        <v>0.53</v>
      </c>
      <c r="AK44" s="1">
        <v>5</v>
      </c>
      <c r="AL44" s="2">
        <v>0.46</v>
      </c>
      <c r="AN44" s="1">
        <v>31</v>
      </c>
      <c r="AP44" s="1">
        <v>147</v>
      </c>
      <c r="AR44" s="2">
        <v>0.24</v>
      </c>
    </row>
    <row r="45" spans="1:44" x14ac:dyDescent="0.25">
      <c r="A45" s="1">
        <v>44</v>
      </c>
      <c r="B45" s="1" t="s">
        <v>508</v>
      </c>
      <c r="D45" s="1" t="s">
        <v>29</v>
      </c>
      <c r="E45" s="1">
        <v>2</v>
      </c>
      <c r="F45" s="1">
        <v>0</v>
      </c>
      <c r="G45" s="1">
        <v>0</v>
      </c>
      <c r="H45" s="1">
        <v>68</v>
      </c>
      <c r="J45" s="1">
        <v>3.4</v>
      </c>
      <c r="L45" s="1">
        <v>48</v>
      </c>
      <c r="N45" s="2">
        <v>0.9</v>
      </c>
      <c r="P45" s="2">
        <v>0.8</v>
      </c>
      <c r="R45" s="2">
        <v>0.81</v>
      </c>
      <c r="T45" s="3" t="s">
        <v>974</v>
      </c>
      <c r="V45" s="1">
        <v>56</v>
      </c>
      <c r="X45" s="2">
        <v>0.59</v>
      </c>
      <c r="Z45" s="2">
        <v>0</v>
      </c>
      <c r="AB45" s="3" t="s">
        <v>1</v>
      </c>
      <c r="AD45" s="2">
        <v>0.92</v>
      </c>
      <c r="AF45" s="1">
        <v>33</v>
      </c>
      <c r="AH45" s="3" t="s">
        <v>509</v>
      </c>
      <c r="AJ45" s="2">
        <v>0.63</v>
      </c>
      <c r="AL45" s="2">
        <v>0.6</v>
      </c>
      <c r="AN45" s="1">
        <v>79</v>
      </c>
      <c r="AP45" s="1">
        <v>3</v>
      </c>
      <c r="AR45" s="2">
        <v>0.59</v>
      </c>
    </row>
    <row r="46" spans="1:44" x14ac:dyDescent="0.25">
      <c r="A46" s="1">
        <v>44</v>
      </c>
      <c r="B46" s="1" t="s">
        <v>490</v>
      </c>
      <c r="E46" s="1">
        <v>2</v>
      </c>
      <c r="F46" s="1">
        <v>0</v>
      </c>
      <c r="G46" s="1">
        <v>0</v>
      </c>
      <c r="H46" s="1">
        <v>68</v>
      </c>
      <c r="J46" s="1">
        <v>3.5</v>
      </c>
      <c r="L46" s="1">
        <v>28</v>
      </c>
      <c r="N46" s="2">
        <v>0.92</v>
      </c>
      <c r="P46" s="2">
        <v>0.83</v>
      </c>
      <c r="R46" s="2">
        <v>0.86</v>
      </c>
      <c r="T46" s="3" t="s">
        <v>1006</v>
      </c>
      <c r="V46" s="1">
        <v>98</v>
      </c>
      <c r="X46" s="2">
        <v>0.63</v>
      </c>
      <c r="Z46" s="2">
        <v>0.01</v>
      </c>
      <c r="AB46" s="3" t="s">
        <v>1</v>
      </c>
      <c r="AD46" s="2">
        <v>0.85</v>
      </c>
      <c r="AF46" s="1">
        <v>55</v>
      </c>
      <c r="AH46" s="3" t="s">
        <v>778</v>
      </c>
      <c r="AI46" s="1">
        <v>9</v>
      </c>
      <c r="AJ46" s="2">
        <v>0.52</v>
      </c>
      <c r="AK46" s="1">
        <v>5</v>
      </c>
      <c r="AL46" s="2">
        <v>0.38</v>
      </c>
      <c r="AN46" s="1">
        <v>41</v>
      </c>
      <c r="AP46" s="1">
        <v>54</v>
      </c>
      <c r="AR46" s="2">
        <v>0.38</v>
      </c>
    </row>
    <row r="47" spans="1:44" x14ac:dyDescent="0.25">
      <c r="A47" s="1">
        <v>44</v>
      </c>
      <c r="B47" s="1" t="s">
        <v>510</v>
      </c>
      <c r="D47" s="1" t="s">
        <v>9</v>
      </c>
      <c r="E47" s="1">
        <v>2</v>
      </c>
      <c r="F47" s="1">
        <v>0</v>
      </c>
      <c r="G47" s="1">
        <v>0</v>
      </c>
      <c r="H47" s="1">
        <v>68</v>
      </c>
      <c r="J47" s="1">
        <v>3.4</v>
      </c>
      <c r="L47" s="1">
        <v>45</v>
      </c>
      <c r="N47" s="2">
        <v>0.91</v>
      </c>
      <c r="P47" s="2">
        <v>0.8</v>
      </c>
      <c r="R47" s="2">
        <v>0.82</v>
      </c>
      <c r="T47" s="3" t="s">
        <v>992</v>
      </c>
      <c r="V47" s="1">
        <v>37</v>
      </c>
      <c r="X47" s="2">
        <v>0.71</v>
      </c>
      <c r="Z47" s="2">
        <v>0</v>
      </c>
      <c r="AB47" s="3" t="s">
        <v>14</v>
      </c>
      <c r="AD47" s="2">
        <v>0.95</v>
      </c>
      <c r="AF47" s="1">
        <v>43</v>
      </c>
      <c r="AH47" s="3" t="s">
        <v>475</v>
      </c>
      <c r="AI47" s="1">
        <v>2</v>
      </c>
      <c r="AJ47" s="2">
        <v>0.53</v>
      </c>
      <c r="AK47" s="1">
        <v>5</v>
      </c>
      <c r="AL47" s="2">
        <v>0.43</v>
      </c>
      <c r="AN47" s="1">
        <v>57</v>
      </c>
      <c r="AP47" s="1">
        <v>42</v>
      </c>
      <c r="AR47" s="2">
        <v>0.4</v>
      </c>
    </row>
    <row r="48" spans="1:44" x14ac:dyDescent="0.25">
      <c r="A48" s="1">
        <v>47</v>
      </c>
      <c r="B48" s="1" t="s">
        <v>507</v>
      </c>
      <c r="D48" s="1" t="s">
        <v>26</v>
      </c>
      <c r="E48" s="1">
        <v>2</v>
      </c>
      <c r="F48" s="1">
        <v>0</v>
      </c>
      <c r="G48" s="1">
        <v>0</v>
      </c>
      <c r="H48" s="1">
        <v>67</v>
      </c>
      <c r="J48" s="1">
        <v>3.4</v>
      </c>
      <c r="L48" s="1">
        <v>45</v>
      </c>
      <c r="N48" s="2">
        <v>0.92</v>
      </c>
      <c r="P48" s="2">
        <v>0.74</v>
      </c>
      <c r="R48" s="2">
        <v>0.8</v>
      </c>
      <c r="T48" s="3" t="s">
        <v>1011</v>
      </c>
      <c r="V48" s="1">
        <v>51</v>
      </c>
      <c r="X48" s="2">
        <v>0.69</v>
      </c>
      <c r="Z48" s="2">
        <v>0.01</v>
      </c>
      <c r="AB48" s="3" t="s">
        <v>40</v>
      </c>
      <c r="AD48" s="2">
        <v>0.88</v>
      </c>
      <c r="AF48" s="1">
        <v>57</v>
      </c>
      <c r="AH48" s="3" t="s">
        <v>20</v>
      </c>
      <c r="AJ48" s="2">
        <v>0.49</v>
      </c>
      <c r="AK48" s="1">
        <v>5</v>
      </c>
      <c r="AL48" s="2">
        <v>0.39</v>
      </c>
      <c r="AN48" s="1">
        <v>50</v>
      </c>
      <c r="AP48" s="1">
        <v>60</v>
      </c>
      <c r="AR48" s="2">
        <v>0.37</v>
      </c>
    </row>
    <row r="49" spans="1:44" x14ac:dyDescent="0.25">
      <c r="A49" s="1">
        <v>48</v>
      </c>
      <c r="B49" s="1" t="s">
        <v>511</v>
      </c>
      <c r="D49" s="1" t="s">
        <v>9</v>
      </c>
      <c r="E49" s="1">
        <v>2</v>
      </c>
      <c r="F49" s="1">
        <v>0</v>
      </c>
      <c r="G49" s="1">
        <v>0</v>
      </c>
      <c r="H49" s="1">
        <v>66</v>
      </c>
      <c r="J49" s="1">
        <v>3.3</v>
      </c>
      <c r="L49" s="1">
        <v>56</v>
      </c>
      <c r="N49" s="2">
        <v>0.91</v>
      </c>
      <c r="P49" s="2">
        <v>0.77</v>
      </c>
      <c r="R49" s="2">
        <v>0.8</v>
      </c>
      <c r="T49" s="3" t="s">
        <v>1006</v>
      </c>
      <c r="V49" s="1">
        <v>45</v>
      </c>
      <c r="X49" s="2">
        <v>0.68</v>
      </c>
      <c r="Z49" s="4">
        <v>2E-3</v>
      </c>
      <c r="AB49" s="3" t="s">
        <v>5</v>
      </c>
      <c r="AD49" s="2">
        <v>0.86</v>
      </c>
      <c r="AF49" s="1">
        <v>28</v>
      </c>
      <c r="AH49" s="3" t="s">
        <v>1168</v>
      </c>
      <c r="AI49" s="1">
        <v>2</v>
      </c>
      <c r="AJ49" s="2">
        <v>0.66</v>
      </c>
      <c r="AK49" s="1">
        <v>5</v>
      </c>
      <c r="AL49" s="2">
        <v>0.41</v>
      </c>
      <c r="AN49" s="1">
        <v>61</v>
      </c>
      <c r="AP49" s="1">
        <v>60</v>
      </c>
      <c r="AR49" s="2">
        <v>0.37</v>
      </c>
    </row>
    <row r="50" spans="1:44" x14ac:dyDescent="0.25">
      <c r="A50" s="1">
        <v>49</v>
      </c>
      <c r="B50" s="1" t="s">
        <v>501</v>
      </c>
      <c r="D50" s="1" t="s">
        <v>2</v>
      </c>
      <c r="E50" s="1">
        <v>2</v>
      </c>
      <c r="F50" s="1">
        <v>0</v>
      </c>
      <c r="G50" s="1">
        <v>0</v>
      </c>
      <c r="H50" s="1">
        <v>65</v>
      </c>
      <c r="J50" s="1">
        <v>3.4</v>
      </c>
      <c r="L50" s="1">
        <v>56</v>
      </c>
      <c r="N50" s="2">
        <v>0.92</v>
      </c>
      <c r="P50" s="2">
        <v>0.77</v>
      </c>
      <c r="R50" s="2">
        <v>0.81</v>
      </c>
      <c r="T50" s="3" t="s">
        <v>996</v>
      </c>
      <c r="V50" s="1">
        <v>41</v>
      </c>
      <c r="X50" s="2">
        <v>0.65</v>
      </c>
      <c r="Z50" s="2">
        <v>0</v>
      </c>
      <c r="AB50" s="3" t="s">
        <v>1</v>
      </c>
      <c r="AD50" s="2">
        <v>0.92</v>
      </c>
      <c r="AF50" s="1">
        <v>63</v>
      </c>
      <c r="AH50" s="3" t="s">
        <v>55</v>
      </c>
      <c r="AJ50" s="2">
        <v>0.5</v>
      </c>
      <c r="AL50" s="2">
        <v>0.68</v>
      </c>
      <c r="AN50" s="1">
        <v>57</v>
      </c>
      <c r="AP50" s="1">
        <v>73</v>
      </c>
      <c r="AR50" s="2">
        <v>0.35</v>
      </c>
    </row>
    <row r="51" spans="1:44" x14ac:dyDescent="0.25">
      <c r="A51" s="1">
        <v>49</v>
      </c>
      <c r="B51" s="1" t="s">
        <v>568</v>
      </c>
      <c r="D51" s="1" t="s">
        <v>18</v>
      </c>
      <c r="E51" s="1">
        <v>2</v>
      </c>
      <c r="F51" s="1">
        <v>0</v>
      </c>
      <c r="G51" s="1">
        <v>0</v>
      </c>
      <c r="H51" s="1">
        <v>65</v>
      </c>
      <c r="J51" s="1">
        <v>3.5</v>
      </c>
      <c r="L51" s="1">
        <v>88</v>
      </c>
      <c r="N51" s="2">
        <v>0.87</v>
      </c>
      <c r="P51" s="2">
        <v>0.71</v>
      </c>
      <c r="R51" s="2">
        <v>0.76</v>
      </c>
      <c r="T51" s="3" t="s">
        <v>999</v>
      </c>
      <c r="V51" s="1">
        <v>61</v>
      </c>
      <c r="X51" s="2">
        <v>0.68</v>
      </c>
      <c r="Z51" s="2">
        <v>0</v>
      </c>
      <c r="AB51" s="3" t="s">
        <v>5</v>
      </c>
      <c r="AD51" s="2">
        <v>0.88</v>
      </c>
      <c r="AF51" s="1">
        <v>63</v>
      </c>
      <c r="AH51" s="3" t="s">
        <v>946</v>
      </c>
      <c r="AI51" s="1">
        <v>2</v>
      </c>
      <c r="AJ51" s="2">
        <v>0.38</v>
      </c>
      <c r="AK51" s="1">
        <v>5</v>
      </c>
      <c r="AL51" s="2">
        <v>0.37</v>
      </c>
      <c r="AN51" s="1">
        <v>31</v>
      </c>
      <c r="AP51" s="1">
        <v>60</v>
      </c>
      <c r="AR51" s="2">
        <v>0.36</v>
      </c>
    </row>
    <row r="52" spans="1:44" x14ac:dyDescent="0.25">
      <c r="A52" s="1">
        <v>49</v>
      </c>
      <c r="B52" s="1" t="s">
        <v>506</v>
      </c>
      <c r="D52" s="1" t="s">
        <v>15</v>
      </c>
      <c r="E52" s="1">
        <v>2</v>
      </c>
      <c r="F52" s="1">
        <v>0</v>
      </c>
      <c r="G52" s="1">
        <v>0</v>
      </c>
      <c r="H52" s="1">
        <v>65</v>
      </c>
      <c r="J52" s="1">
        <v>3.5</v>
      </c>
      <c r="L52" s="1">
        <v>56</v>
      </c>
      <c r="N52" s="2">
        <v>0.86</v>
      </c>
      <c r="P52" s="2">
        <v>0.84</v>
      </c>
      <c r="R52" s="2">
        <v>0.78</v>
      </c>
      <c r="T52" s="3" t="s">
        <v>990</v>
      </c>
      <c r="V52" s="1">
        <v>56</v>
      </c>
      <c r="X52" s="2">
        <v>0.73</v>
      </c>
      <c r="Z52" s="2">
        <v>0.01</v>
      </c>
      <c r="AB52" s="3" t="s">
        <v>5</v>
      </c>
      <c r="AD52" s="2">
        <v>0.92</v>
      </c>
      <c r="AF52" s="1">
        <v>43</v>
      </c>
      <c r="AH52" s="3" t="s">
        <v>209</v>
      </c>
      <c r="AJ52" s="2">
        <v>0.52</v>
      </c>
      <c r="AL52" s="2">
        <v>0.49</v>
      </c>
      <c r="AN52" s="1">
        <v>85</v>
      </c>
      <c r="AP52" s="1">
        <v>38</v>
      </c>
      <c r="AR52" s="2">
        <v>0.41</v>
      </c>
    </row>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28C17-6D69-4060-86CF-77F872152DB7}">
  <dimension ref="A1:AE75"/>
  <sheetViews>
    <sheetView workbookViewId="0"/>
  </sheetViews>
  <sheetFormatPr defaultRowHeight="12.5" x14ac:dyDescent="0.25"/>
  <cols>
    <col min="1" max="1" width="4.83203125" style="1" bestFit="1" customWidth="1"/>
    <col min="2" max="2" width="24.58203125" style="1" bestFit="1" customWidth="1"/>
    <col min="3" max="3" width="15.58203125" style="1" bestFit="1" customWidth="1"/>
    <col min="4" max="4" width="5" style="1" bestFit="1" customWidth="1"/>
    <col min="5" max="5" width="11.25" style="1" bestFit="1" customWidth="1"/>
    <col min="6" max="6" width="11.5" style="1" bestFit="1" customWidth="1"/>
    <col min="7" max="7" width="9.9140625" style="1" bestFit="1" customWidth="1"/>
    <col min="8" max="8" width="11" style="1" bestFit="1" customWidth="1"/>
    <col min="9" max="9" width="8.6640625" style="1"/>
    <col min="10" max="10" width="26.58203125" style="1" bestFit="1" customWidth="1"/>
    <col min="11" max="11" width="8.6640625" style="1"/>
    <col min="12" max="12" width="27.5" style="1" bestFit="1" customWidth="1"/>
    <col min="13" max="13" width="7.58203125" style="1" bestFit="1" customWidth="1"/>
    <col min="14" max="14" width="21.33203125" style="1" bestFit="1" customWidth="1"/>
    <col min="15" max="15" width="8.6640625" style="1"/>
    <col min="16" max="16" width="18.83203125" style="1" bestFit="1" customWidth="1"/>
    <col min="17" max="17" width="7.58203125" style="1" bestFit="1" customWidth="1"/>
    <col min="18" max="18" width="22.75" style="1" bestFit="1" customWidth="1"/>
    <col min="19" max="19" width="7.58203125" style="1" bestFit="1" customWidth="1"/>
    <col min="20" max="20" width="26.33203125" style="1" bestFit="1" customWidth="1"/>
    <col min="21" max="21" width="7.58203125" style="1" bestFit="1" customWidth="1"/>
    <col min="22" max="22" width="28.1640625" style="1" bestFit="1" customWidth="1"/>
    <col min="23" max="23" width="7.58203125" style="1" bestFit="1" customWidth="1"/>
    <col min="24" max="24" width="24" style="1" bestFit="1" customWidth="1"/>
    <col min="25" max="25" width="7.58203125" style="1" bestFit="1" customWidth="1"/>
    <col min="26" max="26" width="27" style="1" bestFit="1" customWidth="1"/>
    <col min="27" max="27" width="7.58203125" style="1" bestFit="1" customWidth="1"/>
    <col min="28" max="28" width="14.1640625" style="1" bestFit="1" customWidth="1"/>
    <col min="29" max="29" width="7.58203125" style="1" bestFit="1" customWidth="1"/>
    <col min="30" max="30" width="22.25" style="1" bestFit="1" customWidth="1"/>
    <col min="31" max="31" width="7.58203125" style="1" bestFit="1" customWidth="1"/>
    <col min="32" max="256" width="8.6640625" style="1"/>
    <col min="257" max="257" width="4.83203125" style="1" bestFit="1" customWidth="1"/>
    <col min="258" max="258" width="24.58203125" style="1" bestFit="1" customWidth="1"/>
    <col min="259" max="259" width="15.58203125" style="1" bestFit="1" customWidth="1"/>
    <col min="260" max="260" width="5" style="1" bestFit="1" customWidth="1"/>
    <col min="261" max="261" width="11.25" style="1" bestFit="1" customWidth="1"/>
    <col min="262" max="262" width="11.5" style="1" bestFit="1" customWidth="1"/>
    <col min="263" max="263" width="9.9140625" style="1" bestFit="1" customWidth="1"/>
    <col min="264" max="264" width="11" style="1" bestFit="1" customWidth="1"/>
    <col min="265" max="265" width="8.6640625" style="1"/>
    <col min="266" max="266" width="26.58203125" style="1" bestFit="1" customWidth="1"/>
    <col min="267" max="267" width="8.6640625" style="1"/>
    <col min="268" max="268" width="27.5" style="1" bestFit="1" customWidth="1"/>
    <col min="269" max="269" width="7.58203125" style="1" bestFit="1" customWidth="1"/>
    <col min="270" max="270" width="21.33203125" style="1" bestFit="1" customWidth="1"/>
    <col min="271" max="271" width="8.6640625" style="1"/>
    <col min="272" max="272" width="18.83203125" style="1" bestFit="1" customWidth="1"/>
    <col min="273" max="273" width="7.58203125" style="1" bestFit="1" customWidth="1"/>
    <col min="274" max="274" width="22.75" style="1" bestFit="1" customWidth="1"/>
    <col min="275" max="275" width="7.58203125" style="1" bestFit="1" customWidth="1"/>
    <col min="276" max="276" width="26.33203125" style="1" bestFit="1" customWidth="1"/>
    <col min="277" max="277" width="7.58203125" style="1" bestFit="1" customWidth="1"/>
    <col min="278" max="278" width="28.1640625" style="1" bestFit="1" customWidth="1"/>
    <col min="279" max="279" width="7.58203125" style="1" bestFit="1" customWidth="1"/>
    <col min="280" max="280" width="24" style="1" bestFit="1" customWidth="1"/>
    <col min="281" max="281" width="7.58203125" style="1" bestFit="1" customWidth="1"/>
    <col min="282" max="282" width="27" style="1" bestFit="1" customWidth="1"/>
    <col min="283" max="283" width="7.58203125" style="1" bestFit="1" customWidth="1"/>
    <col min="284" max="284" width="14.1640625" style="1" bestFit="1" customWidth="1"/>
    <col min="285" max="285" width="7.58203125" style="1" bestFit="1" customWidth="1"/>
    <col min="286" max="286" width="22.25" style="1" bestFit="1" customWidth="1"/>
    <col min="287" max="287" width="7.58203125" style="1" bestFit="1" customWidth="1"/>
    <col min="288" max="512" width="8.6640625" style="1"/>
    <col min="513" max="513" width="4.83203125" style="1" bestFit="1" customWidth="1"/>
    <col min="514" max="514" width="24.58203125" style="1" bestFit="1" customWidth="1"/>
    <col min="515" max="515" width="15.58203125" style="1" bestFit="1" customWidth="1"/>
    <col min="516" max="516" width="5" style="1" bestFit="1" customWidth="1"/>
    <col min="517" max="517" width="11.25" style="1" bestFit="1" customWidth="1"/>
    <col min="518" max="518" width="11.5" style="1" bestFit="1" customWidth="1"/>
    <col min="519" max="519" width="9.9140625" style="1" bestFit="1" customWidth="1"/>
    <col min="520" max="520" width="11" style="1" bestFit="1" customWidth="1"/>
    <col min="521" max="521" width="8.6640625" style="1"/>
    <col min="522" max="522" width="26.58203125" style="1" bestFit="1" customWidth="1"/>
    <col min="523" max="523" width="8.6640625" style="1"/>
    <col min="524" max="524" width="27.5" style="1" bestFit="1" customWidth="1"/>
    <col min="525" max="525" width="7.58203125" style="1" bestFit="1" customWidth="1"/>
    <col min="526" max="526" width="21.33203125" style="1" bestFit="1" customWidth="1"/>
    <col min="527" max="527" width="8.6640625" style="1"/>
    <col min="528" max="528" width="18.83203125" style="1" bestFit="1" customWidth="1"/>
    <col min="529" max="529" width="7.58203125" style="1" bestFit="1" customWidth="1"/>
    <col min="530" max="530" width="22.75" style="1" bestFit="1" customWidth="1"/>
    <col min="531" max="531" width="7.58203125" style="1" bestFit="1" customWidth="1"/>
    <col min="532" max="532" width="26.33203125" style="1" bestFit="1" customWidth="1"/>
    <col min="533" max="533" width="7.58203125" style="1" bestFit="1" customWidth="1"/>
    <col min="534" max="534" width="28.1640625" style="1" bestFit="1" customWidth="1"/>
    <col min="535" max="535" width="7.58203125" style="1" bestFit="1" customWidth="1"/>
    <col min="536" max="536" width="24" style="1" bestFit="1" customWidth="1"/>
    <col min="537" max="537" width="7.58203125" style="1" bestFit="1" customWidth="1"/>
    <col min="538" max="538" width="27" style="1" bestFit="1" customWidth="1"/>
    <col min="539" max="539" width="7.58203125" style="1" bestFit="1" customWidth="1"/>
    <col min="540" max="540" width="14.1640625" style="1" bestFit="1" customWidth="1"/>
    <col min="541" max="541" width="7.58203125" style="1" bestFit="1" customWidth="1"/>
    <col min="542" max="542" width="22.25" style="1" bestFit="1" customWidth="1"/>
    <col min="543" max="543" width="7.58203125" style="1" bestFit="1" customWidth="1"/>
    <col min="544" max="768" width="8.6640625" style="1"/>
    <col min="769" max="769" width="4.83203125" style="1" bestFit="1" customWidth="1"/>
    <col min="770" max="770" width="24.58203125" style="1" bestFit="1" customWidth="1"/>
    <col min="771" max="771" width="15.58203125" style="1" bestFit="1" customWidth="1"/>
    <col min="772" max="772" width="5" style="1" bestFit="1" customWidth="1"/>
    <col min="773" max="773" width="11.25" style="1" bestFit="1" customWidth="1"/>
    <col min="774" max="774" width="11.5" style="1" bestFit="1" customWidth="1"/>
    <col min="775" max="775" width="9.9140625" style="1" bestFit="1" customWidth="1"/>
    <col min="776" max="776" width="11" style="1" bestFit="1" customWidth="1"/>
    <col min="777" max="777" width="8.6640625" style="1"/>
    <col min="778" max="778" width="26.58203125" style="1" bestFit="1" customWidth="1"/>
    <col min="779" max="779" width="8.6640625" style="1"/>
    <col min="780" max="780" width="27.5" style="1" bestFit="1" customWidth="1"/>
    <col min="781" max="781" width="7.58203125" style="1" bestFit="1" customWidth="1"/>
    <col min="782" max="782" width="21.33203125" style="1" bestFit="1" customWidth="1"/>
    <col min="783" max="783" width="8.6640625" style="1"/>
    <col min="784" max="784" width="18.83203125" style="1" bestFit="1" customWidth="1"/>
    <col min="785" max="785" width="7.58203125" style="1" bestFit="1" customWidth="1"/>
    <col min="786" max="786" width="22.75" style="1" bestFit="1" customWidth="1"/>
    <col min="787" max="787" width="7.58203125" style="1" bestFit="1" customWidth="1"/>
    <col min="788" max="788" width="26.33203125" style="1" bestFit="1" customWidth="1"/>
    <col min="789" max="789" width="7.58203125" style="1" bestFit="1" customWidth="1"/>
    <col min="790" max="790" width="28.1640625" style="1" bestFit="1" customWidth="1"/>
    <col min="791" max="791" width="7.58203125" style="1" bestFit="1" customWidth="1"/>
    <col min="792" max="792" width="24" style="1" bestFit="1" customWidth="1"/>
    <col min="793" max="793" width="7.58203125" style="1" bestFit="1" customWidth="1"/>
    <col min="794" max="794" width="27" style="1" bestFit="1" customWidth="1"/>
    <col min="795" max="795" width="7.58203125" style="1" bestFit="1" customWidth="1"/>
    <col min="796" max="796" width="14.1640625" style="1" bestFit="1" customWidth="1"/>
    <col min="797" max="797" width="7.58203125" style="1" bestFit="1" customWidth="1"/>
    <col min="798" max="798" width="22.25" style="1" bestFit="1" customWidth="1"/>
    <col min="799" max="799" width="7.58203125" style="1" bestFit="1" customWidth="1"/>
    <col min="800" max="1024" width="8.6640625" style="1"/>
    <col min="1025" max="1025" width="4.83203125" style="1" bestFit="1" customWidth="1"/>
    <col min="1026" max="1026" width="24.58203125" style="1" bestFit="1" customWidth="1"/>
    <col min="1027" max="1027" width="15.58203125" style="1" bestFit="1" customWidth="1"/>
    <col min="1028" max="1028" width="5" style="1" bestFit="1" customWidth="1"/>
    <col min="1029" max="1029" width="11.25" style="1" bestFit="1" customWidth="1"/>
    <col min="1030" max="1030" width="11.5" style="1" bestFit="1" customWidth="1"/>
    <col min="1031" max="1031" width="9.9140625" style="1" bestFit="1" customWidth="1"/>
    <col min="1032" max="1032" width="11" style="1" bestFit="1" customWidth="1"/>
    <col min="1033" max="1033" width="8.6640625" style="1"/>
    <col min="1034" max="1034" width="26.58203125" style="1" bestFit="1" customWidth="1"/>
    <col min="1035" max="1035" width="8.6640625" style="1"/>
    <col min="1036" max="1036" width="27.5" style="1" bestFit="1" customWidth="1"/>
    <col min="1037" max="1037" width="7.58203125" style="1" bestFit="1" customWidth="1"/>
    <col min="1038" max="1038" width="21.33203125" style="1" bestFit="1" customWidth="1"/>
    <col min="1039" max="1039" width="8.6640625" style="1"/>
    <col min="1040" max="1040" width="18.83203125" style="1" bestFit="1" customWidth="1"/>
    <col min="1041" max="1041" width="7.58203125" style="1" bestFit="1" customWidth="1"/>
    <col min="1042" max="1042" width="22.75" style="1" bestFit="1" customWidth="1"/>
    <col min="1043" max="1043" width="7.58203125" style="1" bestFit="1" customWidth="1"/>
    <col min="1044" max="1044" width="26.33203125" style="1" bestFit="1" customWidth="1"/>
    <col min="1045" max="1045" width="7.58203125" style="1" bestFit="1" customWidth="1"/>
    <col min="1046" max="1046" width="28.1640625" style="1" bestFit="1" customWidth="1"/>
    <col min="1047" max="1047" width="7.58203125" style="1" bestFit="1" customWidth="1"/>
    <col min="1048" max="1048" width="24" style="1" bestFit="1" customWidth="1"/>
    <col min="1049" max="1049" width="7.58203125" style="1" bestFit="1" customWidth="1"/>
    <col min="1050" max="1050" width="27" style="1" bestFit="1" customWidth="1"/>
    <col min="1051" max="1051" width="7.58203125" style="1" bestFit="1" customWidth="1"/>
    <col min="1052" max="1052" width="14.1640625" style="1" bestFit="1" customWidth="1"/>
    <col min="1053" max="1053" width="7.58203125" style="1" bestFit="1" customWidth="1"/>
    <col min="1054" max="1054" width="22.25" style="1" bestFit="1" customWidth="1"/>
    <col min="1055" max="1055" width="7.58203125" style="1" bestFit="1" customWidth="1"/>
    <col min="1056" max="1280" width="8.6640625" style="1"/>
    <col min="1281" max="1281" width="4.83203125" style="1" bestFit="1" customWidth="1"/>
    <col min="1282" max="1282" width="24.58203125" style="1" bestFit="1" customWidth="1"/>
    <col min="1283" max="1283" width="15.58203125" style="1" bestFit="1" customWidth="1"/>
    <col min="1284" max="1284" width="5" style="1" bestFit="1" customWidth="1"/>
    <col min="1285" max="1285" width="11.25" style="1" bestFit="1" customWidth="1"/>
    <col min="1286" max="1286" width="11.5" style="1" bestFit="1" customWidth="1"/>
    <col min="1287" max="1287" width="9.9140625" style="1" bestFit="1" customWidth="1"/>
    <col min="1288" max="1288" width="11" style="1" bestFit="1" customWidth="1"/>
    <col min="1289" max="1289" width="8.6640625" style="1"/>
    <col min="1290" max="1290" width="26.58203125" style="1" bestFit="1" customWidth="1"/>
    <col min="1291" max="1291" width="8.6640625" style="1"/>
    <col min="1292" max="1292" width="27.5" style="1" bestFit="1" customWidth="1"/>
    <col min="1293" max="1293" width="7.58203125" style="1" bestFit="1" customWidth="1"/>
    <col min="1294" max="1294" width="21.33203125" style="1" bestFit="1" customWidth="1"/>
    <col min="1295" max="1295" width="8.6640625" style="1"/>
    <col min="1296" max="1296" width="18.83203125" style="1" bestFit="1" customWidth="1"/>
    <col min="1297" max="1297" width="7.58203125" style="1" bestFit="1" customWidth="1"/>
    <col min="1298" max="1298" width="22.75" style="1" bestFit="1" customWidth="1"/>
    <col min="1299" max="1299" width="7.58203125" style="1" bestFit="1" customWidth="1"/>
    <col min="1300" max="1300" width="26.33203125" style="1" bestFit="1" customWidth="1"/>
    <col min="1301" max="1301" width="7.58203125" style="1" bestFit="1" customWidth="1"/>
    <col min="1302" max="1302" width="28.1640625" style="1" bestFit="1" customWidth="1"/>
    <col min="1303" max="1303" width="7.58203125" style="1" bestFit="1" customWidth="1"/>
    <col min="1304" max="1304" width="24" style="1" bestFit="1" customWidth="1"/>
    <col min="1305" max="1305" width="7.58203125" style="1" bestFit="1" customWidth="1"/>
    <col min="1306" max="1306" width="27" style="1" bestFit="1" customWidth="1"/>
    <col min="1307" max="1307" width="7.58203125" style="1" bestFit="1" customWidth="1"/>
    <col min="1308" max="1308" width="14.1640625" style="1" bestFit="1" customWidth="1"/>
    <col min="1309" max="1309" width="7.58203125" style="1" bestFit="1" customWidth="1"/>
    <col min="1310" max="1310" width="22.25" style="1" bestFit="1" customWidth="1"/>
    <col min="1311" max="1311" width="7.58203125" style="1" bestFit="1" customWidth="1"/>
    <col min="1312" max="1536" width="8.6640625" style="1"/>
    <col min="1537" max="1537" width="4.83203125" style="1" bestFit="1" customWidth="1"/>
    <col min="1538" max="1538" width="24.58203125" style="1" bestFit="1" customWidth="1"/>
    <col min="1539" max="1539" width="15.58203125" style="1" bestFit="1" customWidth="1"/>
    <col min="1540" max="1540" width="5" style="1" bestFit="1" customWidth="1"/>
    <col min="1541" max="1541" width="11.25" style="1" bestFit="1" customWidth="1"/>
    <col min="1542" max="1542" width="11.5" style="1" bestFit="1" customWidth="1"/>
    <col min="1543" max="1543" width="9.9140625" style="1" bestFit="1" customWidth="1"/>
    <col min="1544" max="1544" width="11" style="1" bestFit="1" customWidth="1"/>
    <col min="1545" max="1545" width="8.6640625" style="1"/>
    <col min="1546" max="1546" width="26.58203125" style="1" bestFit="1" customWidth="1"/>
    <col min="1547" max="1547" width="8.6640625" style="1"/>
    <col min="1548" max="1548" width="27.5" style="1" bestFit="1" customWidth="1"/>
    <col min="1549" max="1549" width="7.58203125" style="1" bestFit="1" customWidth="1"/>
    <col min="1550" max="1550" width="21.33203125" style="1" bestFit="1" customWidth="1"/>
    <col min="1551" max="1551" width="8.6640625" style="1"/>
    <col min="1552" max="1552" width="18.83203125" style="1" bestFit="1" customWidth="1"/>
    <col min="1553" max="1553" width="7.58203125" style="1" bestFit="1" customWidth="1"/>
    <col min="1554" max="1554" width="22.75" style="1" bestFit="1" customWidth="1"/>
    <col min="1555" max="1555" width="7.58203125" style="1" bestFit="1" customWidth="1"/>
    <col min="1556" max="1556" width="26.33203125" style="1" bestFit="1" customWidth="1"/>
    <col min="1557" max="1557" width="7.58203125" style="1" bestFit="1" customWidth="1"/>
    <col min="1558" max="1558" width="28.1640625" style="1" bestFit="1" customWidth="1"/>
    <col min="1559" max="1559" width="7.58203125" style="1" bestFit="1" customWidth="1"/>
    <col min="1560" max="1560" width="24" style="1" bestFit="1" customWidth="1"/>
    <col min="1561" max="1561" width="7.58203125" style="1" bestFit="1" customWidth="1"/>
    <col min="1562" max="1562" width="27" style="1" bestFit="1" customWidth="1"/>
    <col min="1563" max="1563" width="7.58203125" style="1" bestFit="1" customWidth="1"/>
    <col min="1564" max="1564" width="14.1640625" style="1" bestFit="1" customWidth="1"/>
    <col min="1565" max="1565" width="7.58203125" style="1" bestFit="1" customWidth="1"/>
    <col min="1566" max="1566" width="22.25" style="1" bestFit="1" customWidth="1"/>
    <col min="1567" max="1567" width="7.58203125" style="1" bestFit="1" customWidth="1"/>
    <col min="1568" max="1792" width="8.6640625" style="1"/>
    <col min="1793" max="1793" width="4.83203125" style="1" bestFit="1" customWidth="1"/>
    <col min="1794" max="1794" width="24.58203125" style="1" bestFit="1" customWidth="1"/>
    <col min="1795" max="1795" width="15.58203125" style="1" bestFit="1" customWidth="1"/>
    <col min="1796" max="1796" width="5" style="1" bestFit="1" customWidth="1"/>
    <col min="1797" max="1797" width="11.25" style="1" bestFit="1" customWidth="1"/>
    <col min="1798" max="1798" width="11.5" style="1" bestFit="1" customWidth="1"/>
    <col min="1799" max="1799" width="9.9140625" style="1" bestFit="1" customWidth="1"/>
    <col min="1800" max="1800" width="11" style="1" bestFit="1" customWidth="1"/>
    <col min="1801" max="1801" width="8.6640625" style="1"/>
    <col min="1802" max="1802" width="26.58203125" style="1" bestFit="1" customWidth="1"/>
    <col min="1803" max="1803" width="8.6640625" style="1"/>
    <col min="1804" max="1804" width="27.5" style="1" bestFit="1" customWidth="1"/>
    <col min="1805" max="1805" width="7.58203125" style="1" bestFit="1" customWidth="1"/>
    <col min="1806" max="1806" width="21.33203125" style="1" bestFit="1" customWidth="1"/>
    <col min="1807" max="1807" width="8.6640625" style="1"/>
    <col min="1808" max="1808" width="18.83203125" style="1" bestFit="1" customWidth="1"/>
    <col min="1809" max="1809" width="7.58203125" style="1" bestFit="1" customWidth="1"/>
    <col min="1810" max="1810" width="22.75" style="1" bestFit="1" customWidth="1"/>
    <col min="1811" max="1811" width="7.58203125" style="1" bestFit="1" customWidth="1"/>
    <col min="1812" max="1812" width="26.33203125" style="1" bestFit="1" customWidth="1"/>
    <col min="1813" max="1813" width="7.58203125" style="1" bestFit="1" customWidth="1"/>
    <col min="1814" max="1814" width="28.1640625" style="1" bestFit="1" customWidth="1"/>
    <col min="1815" max="1815" width="7.58203125" style="1" bestFit="1" customWidth="1"/>
    <col min="1816" max="1816" width="24" style="1" bestFit="1" customWidth="1"/>
    <col min="1817" max="1817" width="7.58203125" style="1" bestFit="1" customWidth="1"/>
    <col min="1818" max="1818" width="27" style="1" bestFit="1" customWidth="1"/>
    <col min="1819" max="1819" width="7.58203125" style="1" bestFit="1" customWidth="1"/>
    <col min="1820" max="1820" width="14.1640625" style="1" bestFit="1" customWidth="1"/>
    <col min="1821" max="1821" width="7.58203125" style="1" bestFit="1" customWidth="1"/>
    <col min="1822" max="1822" width="22.25" style="1" bestFit="1" customWidth="1"/>
    <col min="1823" max="1823" width="7.58203125" style="1" bestFit="1" customWidth="1"/>
    <col min="1824" max="2048" width="8.6640625" style="1"/>
    <col min="2049" max="2049" width="4.83203125" style="1" bestFit="1" customWidth="1"/>
    <col min="2050" max="2050" width="24.58203125" style="1" bestFit="1" customWidth="1"/>
    <col min="2051" max="2051" width="15.58203125" style="1" bestFit="1" customWidth="1"/>
    <col min="2052" max="2052" width="5" style="1" bestFit="1" customWidth="1"/>
    <col min="2053" max="2053" width="11.25" style="1" bestFit="1" customWidth="1"/>
    <col min="2054" max="2054" width="11.5" style="1" bestFit="1" customWidth="1"/>
    <col min="2055" max="2055" width="9.9140625" style="1" bestFit="1" customWidth="1"/>
    <col min="2056" max="2056" width="11" style="1" bestFit="1" customWidth="1"/>
    <col min="2057" max="2057" width="8.6640625" style="1"/>
    <col min="2058" max="2058" width="26.58203125" style="1" bestFit="1" customWidth="1"/>
    <col min="2059" max="2059" width="8.6640625" style="1"/>
    <col min="2060" max="2060" width="27.5" style="1" bestFit="1" customWidth="1"/>
    <col min="2061" max="2061" width="7.58203125" style="1" bestFit="1" customWidth="1"/>
    <col min="2062" max="2062" width="21.33203125" style="1" bestFit="1" customWidth="1"/>
    <col min="2063" max="2063" width="8.6640625" style="1"/>
    <col min="2064" max="2064" width="18.83203125" style="1" bestFit="1" customWidth="1"/>
    <col min="2065" max="2065" width="7.58203125" style="1" bestFit="1" customWidth="1"/>
    <col min="2066" max="2066" width="22.75" style="1" bestFit="1" customWidth="1"/>
    <col min="2067" max="2067" width="7.58203125" style="1" bestFit="1" customWidth="1"/>
    <col min="2068" max="2068" width="26.33203125" style="1" bestFit="1" customWidth="1"/>
    <col min="2069" max="2069" width="7.58203125" style="1" bestFit="1" customWidth="1"/>
    <col min="2070" max="2070" width="28.1640625" style="1" bestFit="1" customWidth="1"/>
    <col min="2071" max="2071" width="7.58203125" style="1" bestFit="1" customWidth="1"/>
    <col min="2072" max="2072" width="24" style="1" bestFit="1" customWidth="1"/>
    <col min="2073" max="2073" width="7.58203125" style="1" bestFit="1" customWidth="1"/>
    <col min="2074" max="2074" width="27" style="1" bestFit="1" customWidth="1"/>
    <col min="2075" max="2075" width="7.58203125" style="1" bestFit="1" customWidth="1"/>
    <col min="2076" max="2076" width="14.1640625" style="1" bestFit="1" customWidth="1"/>
    <col min="2077" max="2077" width="7.58203125" style="1" bestFit="1" customWidth="1"/>
    <col min="2078" max="2078" width="22.25" style="1" bestFit="1" customWidth="1"/>
    <col min="2079" max="2079" width="7.58203125" style="1" bestFit="1" customWidth="1"/>
    <col min="2080" max="2304" width="8.6640625" style="1"/>
    <col min="2305" max="2305" width="4.83203125" style="1" bestFit="1" customWidth="1"/>
    <col min="2306" max="2306" width="24.58203125" style="1" bestFit="1" customWidth="1"/>
    <col min="2307" max="2307" width="15.58203125" style="1" bestFit="1" customWidth="1"/>
    <col min="2308" max="2308" width="5" style="1" bestFit="1" customWidth="1"/>
    <col min="2309" max="2309" width="11.25" style="1" bestFit="1" customWidth="1"/>
    <col min="2310" max="2310" width="11.5" style="1" bestFit="1" customWidth="1"/>
    <col min="2311" max="2311" width="9.9140625" style="1" bestFit="1" customWidth="1"/>
    <col min="2312" max="2312" width="11" style="1" bestFit="1" customWidth="1"/>
    <col min="2313" max="2313" width="8.6640625" style="1"/>
    <col min="2314" max="2314" width="26.58203125" style="1" bestFit="1" customWidth="1"/>
    <col min="2315" max="2315" width="8.6640625" style="1"/>
    <col min="2316" max="2316" width="27.5" style="1" bestFit="1" customWidth="1"/>
    <col min="2317" max="2317" width="7.58203125" style="1" bestFit="1" customWidth="1"/>
    <col min="2318" max="2318" width="21.33203125" style="1" bestFit="1" customWidth="1"/>
    <col min="2319" max="2319" width="8.6640625" style="1"/>
    <col min="2320" max="2320" width="18.83203125" style="1" bestFit="1" customWidth="1"/>
    <col min="2321" max="2321" width="7.58203125" style="1" bestFit="1" customWidth="1"/>
    <col min="2322" max="2322" width="22.75" style="1" bestFit="1" customWidth="1"/>
    <col min="2323" max="2323" width="7.58203125" style="1" bestFit="1" customWidth="1"/>
    <col min="2324" max="2324" width="26.33203125" style="1" bestFit="1" customWidth="1"/>
    <col min="2325" max="2325" width="7.58203125" style="1" bestFit="1" customWidth="1"/>
    <col min="2326" max="2326" width="28.1640625" style="1" bestFit="1" customWidth="1"/>
    <col min="2327" max="2327" width="7.58203125" style="1" bestFit="1" customWidth="1"/>
    <col min="2328" max="2328" width="24" style="1" bestFit="1" customWidth="1"/>
    <col min="2329" max="2329" width="7.58203125" style="1" bestFit="1" customWidth="1"/>
    <col min="2330" max="2330" width="27" style="1" bestFit="1" customWidth="1"/>
    <col min="2331" max="2331" width="7.58203125" style="1" bestFit="1" customWidth="1"/>
    <col min="2332" max="2332" width="14.1640625" style="1" bestFit="1" customWidth="1"/>
    <col min="2333" max="2333" width="7.58203125" style="1" bestFit="1" customWidth="1"/>
    <col min="2334" max="2334" width="22.25" style="1" bestFit="1" customWidth="1"/>
    <col min="2335" max="2335" width="7.58203125" style="1" bestFit="1" customWidth="1"/>
    <col min="2336" max="2560" width="8.6640625" style="1"/>
    <col min="2561" max="2561" width="4.83203125" style="1" bestFit="1" customWidth="1"/>
    <col min="2562" max="2562" width="24.58203125" style="1" bestFit="1" customWidth="1"/>
    <col min="2563" max="2563" width="15.58203125" style="1" bestFit="1" customWidth="1"/>
    <col min="2564" max="2564" width="5" style="1" bestFit="1" customWidth="1"/>
    <col min="2565" max="2565" width="11.25" style="1" bestFit="1" customWidth="1"/>
    <col min="2566" max="2566" width="11.5" style="1" bestFit="1" customWidth="1"/>
    <col min="2567" max="2567" width="9.9140625" style="1" bestFit="1" customWidth="1"/>
    <col min="2568" max="2568" width="11" style="1" bestFit="1" customWidth="1"/>
    <col min="2569" max="2569" width="8.6640625" style="1"/>
    <col min="2570" max="2570" width="26.58203125" style="1" bestFit="1" customWidth="1"/>
    <col min="2571" max="2571" width="8.6640625" style="1"/>
    <col min="2572" max="2572" width="27.5" style="1" bestFit="1" customWidth="1"/>
    <col min="2573" max="2573" width="7.58203125" style="1" bestFit="1" customWidth="1"/>
    <col min="2574" max="2574" width="21.33203125" style="1" bestFit="1" customWidth="1"/>
    <col min="2575" max="2575" width="8.6640625" style="1"/>
    <col min="2576" max="2576" width="18.83203125" style="1" bestFit="1" customWidth="1"/>
    <col min="2577" max="2577" width="7.58203125" style="1" bestFit="1" customWidth="1"/>
    <col min="2578" max="2578" width="22.75" style="1" bestFit="1" customWidth="1"/>
    <col min="2579" max="2579" width="7.58203125" style="1" bestFit="1" customWidth="1"/>
    <col min="2580" max="2580" width="26.33203125" style="1" bestFit="1" customWidth="1"/>
    <col min="2581" max="2581" width="7.58203125" style="1" bestFit="1" customWidth="1"/>
    <col min="2582" max="2582" width="28.1640625" style="1" bestFit="1" customWidth="1"/>
    <col min="2583" max="2583" width="7.58203125" style="1" bestFit="1" customWidth="1"/>
    <col min="2584" max="2584" width="24" style="1" bestFit="1" customWidth="1"/>
    <col min="2585" max="2585" width="7.58203125" style="1" bestFit="1" customWidth="1"/>
    <col min="2586" max="2586" width="27" style="1" bestFit="1" customWidth="1"/>
    <col min="2587" max="2587" width="7.58203125" style="1" bestFit="1" customWidth="1"/>
    <col min="2588" max="2588" width="14.1640625" style="1" bestFit="1" customWidth="1"/>
    <col min="2589" max="2589" width="7.58203125" style="1" bestFit="1" customWidth="1"/>
    <col min="2590" max="2590" width="22.25" style="1" bestFit="1" customWidth="1"/>
    <col min="2591" max="2591" width="7.58203125" style="1" bestFit="1" customWidth="1"/>
    <col min="2592" max="2816" width="8.6640625" style="1"/>
    <col min="2817" max="2817" width="4.83203125" style="1" bestFit="1" customWidth="1"/>
    <col min="2818" max="2818" width="24.58203125" style="1" bestFit="1" customWidth="1"/>
    <col min="2819" max="2819" width="15.58203125" style="1" bestFit="1" customWidth="1"/>
    <col min="2820" max="2820" width="5" style="1" bestFit="1" customWidth="1"/>
    <col min="2821" max="2821" width="11.25" style="1" bestFit="1" customWidth="1"/>
    <col min="2822" max="2822" width="11.5" style="1" bestFit="1" customWidth="1"/>
    <col min="2823" max="2823" width="9.9140625" style="1" bestFit="1" customWidth="1"/>
    <col min="2824" max="2824" width="11" style="1" bestFit="1" customWidth="1"/>
    <col min="2825" max="2825" width="8.6640625" style="1"/>
    <col min="2826" max="2826" width="26.58203125" style="1" bestFit="1" customWidth="1"/>
    <col min="2827" max="2827" width="8.6640625" style="1"/>
    <col min="2828" max="2828" width="27.5" style="1" bestFit="1" customWidth="1"/>
    <col min="2829" max="2829" width="7.58203125" style="1" bestFit="1" customWidth="1"/>
    <col min="2830" max="2830" width="21.33203125" style="1" bestFit="1" customWidth="1"/>
    <col min="2831" max="2831" width="8.6640625" style="1"/>
    <col min="2832" max="2832" width="18.83203125" style="1" bestFit="1" customWidth="1"/>
    <col min="2833" max="2833" width="7.58203125" style="1" bestFit="1" customWidth="1"/>
    <col min="2834" max="2834" width="22.75" style="1" bestFit="1" customWidth="1"/>
    <col min="2835" max="2835" width="7.58203125" style="1" bestFit="1" customWidth="1"/>
    <col min="2836" max="2836" width="26.33203125" style="1" bestFit="1" customWidth="1"/>
    <col min="2837" max="2837" width="7.58203125" style="1" bestFit="1" customWidth="1"/>
    <col min="2838" max="2838" width="28.1640625" style="1" bestFit="1" customWidth="1"/>
    <col min="2839" max="2839" width="7.58203125" style="1" bestFit="1" customWidth="1"/>
    <col min="2840" max="2840" width="24" style="1" bestFit="1" customWidth="1"/>
    <col min="2841" max="2841" width="7.58203125" style="1" bestFit="1" customWidth="1"/>
    <col min="2842" max="2842" width="27" style="1" bestFit="1" customWidth="1"/>
    <col min="2843" max="2843" width="7.58203125" style="1" bestFit="1" customWidth="1"/>
    <col min="2844" max="2844" width="14.1640625" style="1" bestFit="1" customWidth="1"/>
    <col min="2845" max="2845" width="7.58203125" style="1" bestFit="1" customWidth="1"/>
    <col min="2846" max="2846" width="22.25" style="1" bestFit="1" customWidth="1"/>
    <col min="2847" max="2847" width="7.58203125" style="1" bestFit="1" customWidth="1"/>
    <col min="2848" max="3072" width="8.6640625" style="1"/>
    <col min="3073" max="3073" width="4.83203125" style="1" bestFit="1" customWidth="1"/>
    <col min="3074" max="3074" width="24.58203125" style="1" bestFit="1" customWidth="1"/>
    <col min="3075" max="3075" width="15.58203125" style="1" bestFit="1" customWidth="1"/>
    <col min="3076" max="3076" width="5" style="1" bestFit="1" customWidth="1"/>
    <col min="3077" max="3077" width="11.25" style="1" bestFit="1" customWidth="1"/>
    <col min="3078" max="3078" width="11.5" style="1" bestFit="1" customWidth="1"/>
    <col min="3079" max="3079" width="9.9140625" style="1" bestFit="1" customWidth="1"/>
    <col min="3080" max="3080" width="11" style="1" bestFit="1" customWidth="1"/>
    <col min="3081" max="3081" width="8.6640625" style="1"/>
    <col min="3082" max="3082" width="26.58203125" style="1" bestFit="1" customWidth="1"/>
    <col min="3083" max="3083" width="8.6640625" style="1"/>
    <col min="3084" max="3084" width="27.5" style="1" bestFit="1" customWidth="1"/>
    <col min="3085" max="3085" width="7.58203125" style="1" bestFit="1" customWidth="1"/>
    <col min="3086" max="3086" width="21.33203125" style="1" bestFit="1" customWidth="1"/>
    <col min="3087" max="3087" width="8.6640625" style="1"/>
    <col min="3088" max="3088" width="18.83203125" style="1" bestFit="1" customWidth="1"/>
    <col min="3089" max="3089" width="7.58203125" style="1" bestFit="1" customWidth="1"/>
    <col min="3090" max="3090" width="22.75" style="1" bestFit="1" customWidth="1"/>
    <col min="3091" max="3091" width="7.58203125" style="1" bestFit="1" customWidth="1"/>
    <col min="3092" max="3092" width="26.33203125" style="1" bestFit="1" customWidth="1"/>
    <col min="3093" max="3093" width="7.58203125" style="1" bestFit="1" customWidth="1"/>
    <col min="3094" max="3094" width="28.1640625" style="1" bestFit="1" customWidth="1"/>
    <col min="3095" max="3095" width="7.58203125" style="1" bestFit="1" customWidth="1"/>
    <col min="3096" max="3096" width="24" style="1" bestFit="1" customWidth="1"/>
    <col min="3097" max="3097" width="7.58203125" style="1" bestFit="1" customWidth="1"/>
    <col min="3098" max="3098" width="27" style="1" bestFit="1" customWidth="1"/>
    <col min="3099" max="3099" width="7.58203125" style="1" bestFit="1" customWidth="1"/>
    <col min="3100" max="3100" width="14.1640625" style="1" bestFit="1" customWidth="1"/>
    <col min="3101" max="3101" width="7.58203125" style="1" bestFit="1" customWidth="1"/>
    <col min="3102" max="3102" width="22.25" style="1" bestFit="1" customWidth="1"/>
    <col min="3103" max="3103" width="7.58203125" style="1" bestFit="1" customWidth="1"/>
    <col min="3104" max="3328" width="8.6640625" style="1"/>
    <col min="3329" max="3329" width="4.83203125" style="1" bestFit="1" customWidth="1"/>
    <col min="3330" max="3330" width="24.58203125" style="1" bestFit="1" customWidth="1"/>
    <col min="3331" max="3331" width="15.58203125" style="1" bestFit="1" customWidth="1"/>
    <col min="3332" max="3332" width="5" style="1" bestFit="1" customWidth="1"/>
    <col min="3333" max="3333" width="11.25" style="1" bestFit="1" customWidth="1"/>
    <col min="3334" max="3334" width="11.5" style="1" bestFit="1" customWidth="1"/>
    <col min="3335" max="3335" width="9.9140625" style="1" bestFit="1" customWidth="1"/>
    <col min="3336" max="3336" width="11" style="1" bestFit="1" customWidth="1"/>
    <col min="3337" max="3337" width="8.6640625" style="1"/>
    <col min="3338" max="3338" width="26.58203125" style="1" bestFit="1" customWidth="1"/>
    <col min="3339" max="3339" width="8.6640625" style="1"/>
    <col min="3340" max="3340" width="27.5" style="1" bestFit="1" customWidth="1"/>
    <col min="3341" max="3341" width="7.58203125" style="1" bestFit="1" customWidth="1"/>
    <col min="3342" max="3342" width="21.33203125" style="1" bestFit="1" customWidth="1"/>
    <col min="3343" max="3343" width="8.6640625" style="1"/>
    <col min="3344" max="3344" width="18.83203125" style="1" bestFit="1" customWidth="1"/>
    <col min="3345" max="3345" width="7.58203125" style="1" bestFit="1" customWidth="1"/>
    <col min="3346" max="3346" width="22.75" style="1" bestFit="1" customWidth="1"/>
    <col min="3347" max="3347" width="7.58203125" style="1" bestFit="1" customWidth="1"/>
    <col min="3348" max="3348" width="26.33203125" style="1" bestFit="1" customWidth="1"/>
    <col min="3349" max="3349" width="7.58203125" style="1" bestFit="1" customWidth="1"/>
    <col min="3350" max="3350" width="28.1640625" style="1" bestFit="1" customWidth="1"/>
    <col min="3351" max="3351" width="7.58203125" style="1" bestFit="1" customWidth="1"/>
    <col min="3352" max="3352" width="24" style="1" bestFit="1" customWidth="1"/>
    <col min="3353" max="3353" width="7.58203125" style="1" bestFit="1" customWidth="1"/>
    <col min="3354" max="3354" width="27" style="1" bestFit="1" customWidth="1"/>
    <col min="3355" max="3355" width="7.58203125" style="1" bestFit="1" customWidth="1"/>
    <col min="3356" max="3356" width="14.1640625" style="1" bestFit="1" customWidth="1"/>
    <col min="3357" max="3357" width="7.58203125" style="1" bestFit="1" customWidth="1"/>
    <col min="3358" max="3358" width="22.25" style="1" bestFit="1" customWidth="1"/>
    <col min="3359" max="3359" width="7.58203125" style="1" bestFit="1" customWidth="1"/>
    <col min="3360" max="3584" width="8.6640625" style="1"/>
    <col min="3585" max="3585" width="4.83203125" style="1" bestFit="1" customWidth="1"/>
    <col min="3586" max="3586" width="24.58203125" style="1" bestFit="1" customWidth="1"/>
    <col min="3587" max="3587" width="15.58203125" style="1" bestFit="1" customWidth="1"/>
    <col min="3588" max="3588" width="5" style="1" bestFit="1" customWidth="1"/>
    <col min="3589" max="3589" width="11.25" style="1" bestFit="1" customWidth="1"/>
    <col min="3590" max="3590" width="11.5" style="1" bestFit="1" customWidth="1"/>
    <col min="3591" max="3591" width="9.9140625" style="1" bestFit="1" customWidth="1"/>
    <col min="3592" max="3592" width="11" style="1" bestFit="1" customWidth="1"/>
    <col min="3593" max="3593" width="8.6640625" style="1"/>
    <col min="3594" max="3594" width="26.58203125" style="1" bestFit="1" customWidth="1"/>
    <col min="3595" max="3595" width="8.6640625" style="1"/>
    <col min="3596" max="3596" width="27.5" style="1" bestFit="1" customWidth="1"/>
    <col min="3597" max="3597" width="7.58203125" style="1" bestFit="1" customWidth="1"/>
    <col min="3598" max="3598" width="21.33203125" style="1" bestFit="1" customWidth="1"/>
    <col min="3599" max="3599" width="8.6640625" style="1"/>
    <col min="3600" max="3600" width="18.83203125" style="1" bestFit="1" customWidth="1"/>
    <col min="3601" max="3601" width="7.58203125" style="1" bestFit="1" customWidth="1"/>
    <col min="3602" max="3602" width="22.75" style="1" bestFit="1" customWidth="1"/>
    <col min="3603" max="3603" width="7.58203125" style="1" bestFit="1" customWidth="1"/>
    <col min="3604" max="3604" width="26.33203125" style="1" bestFit="1" customWidth="1"/>
    <col min="3605" max="3605" width="7.58203125" style="1" bestFit="1" customWidth="1"/>
    <col min="3606" max="3606" width="28.1640625" style="1" bestFit="1" customWidth="1"/>
    <col min="3607" max="3607" width="7.58203125" style="1" bestFit="1" customWidth="1"/>
    <col min="3608" max="3608" width="24" style="1" bestFit="1" customWidth="1"/>
    <col min="3609" max="3609" width="7.58203125" style="1" bestFit="1" customWidth="1"/>
    <col min="3610" max="3610" width="27" style="1" bestFit="1" customWidth="1"/>
    <col min="3611" max="3611" width="7.58203125" style="1" bestFit="1" customWidth="1"/>
    <col min="3612" max="3612" width="14.1640625" style="1" bestFit="1" customWidth="1"/>
    <col min="3613" max="3613" width="7.58203125" style="1" bestFit="1" customWidth="1"/>
    <col min="3614" max="3614" width="22.25" style="1" bestFit="1" customWidth="1"/>
    <col min="3615" max="3615" width="7.58203125" style="1" bestFit="1" customWidth="1"/>
    <col min="3616" max="3840" width="8.6640625" style="1"/>
    <col min="3841" max="3841" width="4.83203125" style="1" bestFit="1" customWidth="1"/>
    <col min="3842" max="3842" width="24.58203125" style="1" bestFit="1" customWidth="1"/>
    <col min="3843" max="3843" width="15.58203125" style="1" bestFit="1" customWidth="1"/>
    <col min="3844" max="3844" width="5" style="1" bestFit="1" customWidth="1"/>
    <col min="3845" max="3845" width="11.25" style="1" bestFit="1" customWidth="1"/>
    <col min="3846" max="3846" width="11.5" style="1" bestFit="1" customWidth="1"/>
    <col min="3847" max="3847" width="9.9140625" style="1" bestFit="1" customWidth="1"/>
    <col min="3848" max="3848" width="11" style="1" bestFit="1" customWidth="1"/>
    <col min="3849" max="3849" width="8.6640625" style="1"/>
    <col min="3850" max="3850" width="26.58203125" style="1" bestFit="1" customWidth="1"/>
    <col min="3851" max="3851" width="8.6640625" style="1"/>
    <col min="3852" max="3852" width="27.5" style="1" bestFit="1" customWidth="1"/>
    <col min="3853" max="3853" width="7.58203125" style="1" bestFit="1" customWidth="1"/>
    <col min="3854" max="3854" width="21.33203125" style="1" bestFit="1" customWidth="1"/>
    <col min="3855" max="3855" width="8.6640625" style="1"/>
    <col min="3856" max="3856" width="18.83203125" style="1" bestFit="1" customWidth="1"/>
    <col min="3857" max="3857" width="7.58203125" style="1" bestFit="1" customWidth="1"/>
    <col min="3858" max="3858" width="22.75" style="1" bestFit="1" customWidth="1"/>
    <col min="3859" max="3859" width="7.58203125" style="1" bestFit="1" customWidth="1"/>
    <col min="3860" max="3860" width="26.33203125" style="1" bestFit="1" customWidth="1"/>
    <col min="3861" max="3861" width="7.58203125" style="1" bestFit="1" customWidth="1"/>
    <col min="3862" max="3862" width="28.1640625" style="1" bestFit="1" customWidth="1"/>
    <col min="3863" max="3863" width="7.58203125" style="1" bestFit="1" customWidth="1"/>
    <col min="3864" max="3864" width="24" style="1" bestFit="1" customWidth="1"/>
    <col min="3865" max="3865" width="7.58203125" style="1" bestFit="1" customWidth="1"/>
    <col min="3866" max="3866" width="27" style="1" bestFit="1" customWidth="1"/>
    <col min="3867" max="3867" width="7.58203125" style="1" bestFit="1" customWidth="1"/>
    <col min="3868" max="3868" width="14.1640625" style="1" bestFit="1" customWidth="1"/>
    <col min="3869" max="3869" width="7.58203125" style="1" bestFit="1" customWidth="1"/>
    <col min="3870" max="3870" width="22.25" style="1" bestFit="1" customWidth="1"/>
    <col min="3871" max="3871" width="7.58203125" style="1" bestFit="1" customWidth="1"/>
    <col min="3872" max="4096" width="8.6640625" style="1"/>
    <col min="4097" max="4097" width="4.83203125" style="1" bestFit="1" customWidth="1"/>
    <col min="4098" max="4098" width="24.58203125" style="1" bestFit="1" customWidth="1"/>
    <col min="4099" max="4099" width="15.58203125" style="1" bestFit="1" customWidth="1"/>
    <col min="4100" max="4100" width="5" style="1" bestFit="1" customWidth="1"/>
    <col min="4101" max="4101" width="11.25" style="1" bestFit="1" customWidth="1"/>
    <col min="4102" max="4102" width="11.5" style="1" bestFit="1" customWidth="1"/>
    <col min="4103" max="4103" width="9.9140625" style="1" bestFit="1" customWidth="1"/>
    <col min="4104" max="4104" width="11" style="1" bestFit="1" customWidth="1"/>
    <col min="4105" max="4105" width="8.6640625" style="1"/>
    <col min="4106" max="4106" width="26.58203125" style="1" bestFit="1" customWidth="1"/>
    <col min="4107" max="4107" width="8.6640625" style="1"/>
    <col min="4108" max="4108" width="27.5" style="1" bestFit="1" customWidth="1"/>
    <col min="4109" max="4109" width="7.58203125" style="1" bestFit="1" customWidth="1"/>
    <col min="4110" max="4110" width="21.33203125" style="1" bestFit="1" customWidth="1"/>
    <col min="4111" max="4111" width="8.6640625" style="1"/>
    <col min="4112" max="4112" width="18.83203125" style="1" bestFit="1" customWidth="1"/>
    <col min="4113" max="4113" width="7.58203125" style="1" bestFit="1" customWidth="1"/>
    <col min="4114" max="4114" width="22.75" style="1" bestFit="1" customWidth="1"/>
    <col min="4115" max="4115" width="7.58203125" style="1" bestFit="1" customWidth="1"/>
    <col min="4116" max="4116" width="26.33203125" style="1" bestFit="1" customWidth="1"/>
    <col min="4117" max="4117" width="7.58203125" style="1" bestFit="1" customWidth="1"/>
    <col min="4118" max="4118" width="28.1640625" style="1" bestFit="1" customWidth="1"/>
    <col min="4119" max="4119" width="7.58203125" style="1" bestFit="1" customWidth="1"/>
    <col min="4120" max="4120" width="24" style="1" bestFit="1" customWidth="1"/>
    <col min="4121" max="4121" width="7.58203125" style="1" bestFit="1" customWidth="1"/>
    <col min="4122" max="4122" width="27" style="1" bestFit="1" customWidth="1"/>
    <col min="4123" max="4123" width="7.58203125" style="1" bestFit="1" customWidth="1"/>
    <col min="4124" max="4124" width="14.1640625" style="1" bestFit="1" customWidth="1"/>
    <col min="4125" max="4125" width="7.58203125" style="1" bestFit="1" customWidth="1"/>
    <col min="4126" max="4126" width="22.25" style="1" bestFit="1" customWidth="1"/>
    <col min="4127" max="4127" width="7.58203125" style="1" bestFit="1" customWidth="1"/>
    <col min="4128" max="4352" width="8.6640625" style="1"/>
    <col min="4353" max="4353" width="4.83203125" style="1" bestFit="1" customWidth="1"/>
    <col min="4354" max="4354" width="24.58203125" style="1" bestFit="1" customWidth="1"/>
    <col min="4355" max="4355" width="15.58203125" style="1" bestFit="1" customWidth="1"/>
    <col min="4356" max="4356" width="5" style="1" bestFit="1" customWidth="1"/>
    <col min="4357" max="4357" width="11.25" style="1" bestFit="1" customWidth="1"/>
    <col min="4358" max="4358" width="11.5" style="1" bestFit="1" customWidth="1"/>
    <col min="4359" max="4359" width="9.9140625" style="1" bestFit="1" customWidth="1"/>
    <col min="4360" max="4360" width="11" style="1" bestFit="1" customWidth="1"/>
    <col min="4361" max="4361" width="8.6640625" style="1"/>
    <col min="4362" max="4362" width="26.58203125" style="1" bestFit="1" customWidth="1"/>
    <col min="4363" max="4363" width="8.6640625" style="1"/>
    <col min="4364" max="4364" width="27.5" style="1" bestFit="1" customWidth="1"/>
    <col min="4365" max="4365" width="7.58203125" style="1" bestFit="1" customWidth="1"/>
    <col min="4366" max="4366" width="21.33203125" style="1" bestFit="1" customWidth="1"/>
    <col min="4367" max="4367" width="8.6640625" style="1"/>
    <col min="4368" max="4368" width="18.83203125" style="1" bestFit="1" customWidth="1"/>
    <col min="4369" max="4369" width="7.58203125" style="1" bestFit="1" customWidth="1"/>
    <col min="4370" max="4370" width="22.75" style="1" bestFit="1" customWidth="1"/>
    <col min="4371" max="4371" width="7.58203125" style="1" bestFit="1" customWidth="1"/>
    <col min="4372" max="4372" width="26.33203125" style="1" bestFit="1" customWidth="1"/>
    <col min="4373" max="4373" width="7.58203125" style="1" bestFit="1" customWidth="1"/>
    <col min="4374" max="4374" width="28.1640625" style="1" bestFit="1" customWidth="1"/>
    <col min="4375" max="4375" width="7.58203125" style="1" bestFit="1" customWidth="1"/>
    <col min="4376" max="4376" width="24" style="1" bestFit="1" customWidth="1"/>
    <col min="4377" max="4377" width="7.58203125" style="1" bestFit="1" customWidth="1"/>
    <col min="4378" max="4378" width="27" style="1" bestFit="1" customWidth="1"/>
    <col min="4379" max="4379" width="7.58203125" style="1" bestFit="1" customWidth="1"/>
    <col min="4380" max="4380" width="14.1640625" style="1" bestFit="1" customWidth="1"/>
    <col min="4381" max="4381" width="7.58203125" style="1" bestFit="1" customWidth="1"/>
    <col min="4382" max="4382" width="22.25" style="1" bestFit="1" customWidth="1"/>
    <col min="4383" max="4383" width="7.58203125" style="1" bestFit="1" customWidth="1"/>
    <col min="4384" max="4608" width="8.6640625" style="1"/>
    <col min="4609" max="4609" width="4.83203125" style="1" bestFit="1" customWidth="1"/>
    <col min="4610" max="4610" width="24.58203125" style="1" bestFit="1" customWidth="1"/>
    <col min="4611" max="4611" width="15.58203125" style="1" bestFit="1" customWidth="1"/>
    <col min="4612" max="4612" width="5" style="1" bestFit="1" customWidth="1"/>
    <col min="4613" max="4613" width="11.25" style="1" bestFit="1" customWidth="1"/>
    <col min="4614" max="4614" width="11.5" style="1" bestFit="1" customWidth="1"/>
    <col min="4615" max="4615" width="9.9140625" style="1" bestFit="1" customWidth="1"/>
    <col min="4616" max="4616" width="11" style="1" bestFit="1" customWidth="1"/>
    <col min="4617" max="4617" width="8.6640625" style="1"/>
    <col min="4618" max="4618" width="26.58203125" style="1" bestFit="1" customWidth="1"/>
    <col min="4619" max="4619" width="8.6640625" style="1"/>
    <col min="4620" max="4620" width="27.5" style="1" bestFit="1" customWidth="1"/>
    <col min="4621" max="4621" width="7.58203125" style="1" bestFit="1" customWidth="1"/>
    <col min="4622" max="4622" width="21.33203125" style="1" bestFit="1" customWidth="1"/>
    <col min="4623" max="4623" width="8.6640625" style="1"/>
    <col min="4624" max="4624" width="18.83203125" style="1" bestFit="1" customWidth="1"/>
    <col min="4625" max="4625" width="7.58203125" style="1" bestFit="1" customWidth="1"/>
    <col min="4626" max="4626" width="22.75" style="1" bestFit="1" customWidth="1"/>
    <col min="4627" max="4627" width="7.58203125" style="1" bestFit="1" customWidth="1"/>
    <col min="4628" max="4628" width="26.33203125" style="1" bestFit="1" customWidth="1"/>
    <col min="4629" max="4629" width="7.58203125" style="1" bestFit="1" customWidth="1"/>
    <col min="4630" max="4630" width="28.1640625" style="1" bestFit="1" customWidth="1"/>
    <col min="4631" max="4631" width="7.58203125" style="1" bestFit="1" customWidth="1"/>
    <col min="4632" max="4632" width="24" style="1" bestFit="1" customWidth="1"/>
    <col min="4633" max="4633" width="7.58203125" style="1" bestFit="1" customWidth="1"/>
    <col min="4634" max="4634" width="27" style="1" bestFit="1" customWidth="1"/>
    <col min="4635" max="4635" width="7.58203125" style="1" bestFit="1" customWidth="1"/>
    <col min="4636" max="4636" width="14.1640625" style="1" bestFit="1" customWidth="1"/>
    <col min="4637" max="4637" width="7.58203125" style="1" bestFit="1" customWidth="1"/>
    <col min="4638" max="4638" width="22.25" style="1" bestFit="1" customWidth="1"/>
    <col min="4639" max="4639" width="7.58203125" style="1" bestFit="1" customWidth="1"/>
    <col min="4640" max="4864" width="8.6640625" style="1"/>
    <col min="4865" max="4865" width="4.83203125" style="1" bestFit="1" customWidth="1"/>
    <col min="4866" max="4866" width="24.58203125" style="1" bestFit="1" customWidth="1"/>
    <col min="4867" max="4867" width="15.58203125" style="1" bestFit="1" customWidth="1"/>
    <col min="4868" max="4868" width="5" style="1" bestFit="1" customWidth="1"/>
    <col min="4869" max="4869" width="11.25" style="1" bestFit="1" customWidth="1"/>
    <col min="4870" max="4870" width="11.5" style="1" bestFit="1" customWidth="1"/>
    <col min="4871" max="4871" width="9.9140625" style="1" bestFit="1" customWidth="1"/>
    <col min="4872" max="4872" width="11" style="1" bestFit="1" customWidth="1"/>
    <col min="4873" max="4873" width="8.6640625" style="1"/>
    <col min="4874" max="4874" width="26.58203125" style="1" bestFit="1" customWidth="1"/>
    <col min="4875" max="4875" width="8.6640625" style="1"/>
    <col min="4876" max="4876" width="27.5" style="1" bestFit="1" customWidth="1"/>
    <col min="4877" max="4877" width="7.58203125" style="1" bestFit="1" customWidth="1"/>
    <col min="4878" max="4878" width="21.33203125" style="1" bestFit="1" customWidth="1"/>
    <col min="4879" max="4879" width="8.6640625" style="1"/>
    <col min="4880" max="4880" width="18.83203125" style="1" bestFit="1" customWidth="1"/>
    <col min="4881" max="4881" width="7.58203125" style="1" bestFit="1" customWidth="1"/>
    <col min="4882" max="4882" width="22.75" style="1" bestFit="1" customWidth="1"/>
    <col min="4883" max="4883" width="7.58203125" style="1" bestFit="1" customWidth="1"/>
    <col min="4884" max="4884" width="26.33203125" style="1" bestFit="1" customWidth="1"/>
    <col min="4885" max="4885" width="7.58203125" style="1" bestFit="1" customWidth="1"/>
    <col min="4886" max="4886" width="28.1640625" style="1" bestFit="1" customWidth="1"/>
    <col min="4887" max="4887" width="7.58203125" style="1" bestFit="1" customWidth="1"/>
    <col min="4888" max="4888" width="24" style="1" bestFit="1" customWidth="1"/>
    <col min="4889" max="4889" width="7.58203125" style="1" bestFit="1" customWidth="1"/>
    <col min="4890" max="4890" width="27" style="1" bestFit="1" customWidth="1"/>
    <col min="4891" max="4891" width="7.58203125" style="1" bestFit="1" customWidth="1"/>
    <col min="4892" max="4892" width="14.1640625" style="1" bestFit="1" customWidth="1"/>
    <col min="4893" max="4893" width="7.58203125" style="1" bestFit="1" customWidth="1"/>
    <col min="4894" max="4894" width="22.25" style="1" bestFit="1" customWidth="1"/>
    <col min="4895" max="4895" width="7.58203125" style="1" bestFit="1" customWidth="1"/>
    <col min="4896" max="5120" width="8.6640625" style="1"/>
    <col min="5121" max="5121" width="4.83203125" style="1" bestFit="1" customWidth="1"/>
    <col min="5122" max="5122" width="24.58203125" style="1" bestFit="1" customWidth="1"/>
    <col min="5123" max="5123" width="15.58203125" style="1" bestFit="1" customWidth="1"/>
    <col min="5124" max="5124" width="5" style="1" bestFit="1" customWidth="1"/>
    <col min="5125" max="5125" width="11.25" style="1" bestFit="1" customWidth="1"/>
    <col min="5126" max="5126" width="11.5" style="1" bestFit="1" customWidth="1"/>
    <col min="5127" max="5127" width="9.9140625" style="1" bestFit="1" customWidth="1"/>
    <col min="5128" max="5128" width="11" style="1" bestFit="1" customWidth="1"/>
    <col min="5129" max="5129" width="8.6640625" style="1"/>
    <col min="5130" max="5130" width="26.58203125" style="1" bestFit="1" customWidth="1"/>
    <col min="5131" max="5131" width="8.6640625" style="1"/>
    <col min="5132" max="5132" width="27.5" style="1" bestFit="1" customWidth="1"/>
    <col min="5133" max="5133" width="7.58203125" style="1" bestFit="1" customWidth="1"/>
    <col min="5134" max="5134" width="21.33203125" style="1" bestFit="1" customWidth="1"/>
    <col min="5135" max="5135" width="8.6640625" style="1"/>
    <col min="5136" max="5136" width="18.83203125" style="1" bestFit="1" customWidth="1"/>
    <col min="5137" max="5137" width="7.58203125" style="1" bestFit="1" customWidth="1"/>
    <col min="5138" max="5138" width="22.75" style="1" bestFit="1" customWidth="1"/>
    <col min="5139" max="5139" width="7.58203125" style="1" bestFit="1" customWidth="1"/>
    <col min="5140" max="5140" width="26.33203125" style="1" bestFit="1" customWidth="1"/>
    <col min="5141" max="5141" width="7.58203125" style="1" bestFit="1" customWidth="1"/>
    <col min="5142" max="5142" width="28.1640625" style="1" bestFit="1" customWidth="1"/>
    <col min="5143" max="5143" width="7.58203125" style="1" bestFit="1" customWidth="1"/>
    <col min="5144" max="5144" width="24" style="1" bestFit="1" customWidth="1"/>
    <col min="5145" max="5145" width="7.58203125" style="1" bestFit="1" customWidth="1"/>
    <col min="5146" max="5146" width="27" style="1" bestFit="1" customWidth="1"/>
    <col min="5147" max="5147" width="7.58203125" style="1" bestFit="1" customWidth="1"/>
    <col min="5148" max="5148" width="14.1640625" style="1" bestFit="1" customWidth="1"/>
    <col min="5149" max="5149" width="7.58203125" style="1" bestFit="1" customWidth="1"/>
    <col min="5150" max="5150" width="22.25" style="1" bestFit="1" customWidth="1"/>
    <col min="5151" max="5151" width="7.58203125" style="1" bestFit="1" customWidth="1"/>
    <col min="5152" max="5376" width="8.6640625" style="1"/>
    <col min="5377" max="5377" width="4.83203125" style="1" bestFit="1" customWidth="1"/>
    <col min="5378" max="5378" width="24.58203125" style="1" bestFit="1" customWidth="1"/>
    <col min="5379" max="5379" width="15.58203125" style="1" bestFit="1" customWidth="1"/>
    <col min="5380" max="5380" width="5" style="1" bestFit="1" customWidth="1"/>
    <col min="5381" max="5381" width="11.25" style="1" bestFit="1" customWidth="1"/>
    <col min="5382" max="5382" width="11.5" style="1" bestFit="1" customWidth="1"/>
    <col min="5383" max="5383" width="9.9140625" style="1" bestFit="1" customWidth="1"/>
    <col min="5384" max="5384" width="11" style="1" bestFit="1" customWidth="1"/>
    <col min="5385" max="5385" width="8.6640625" style="1"/>
    <col min="5386" max="5386" width="26.58203125" style="1" bestFit="1" customWidth="1"/>
    <col min="5387" max="5387" width="8.6640625" style="1"/>
    <col min="5388" max="5388" width="27.5" style="1" bestFit="1" customWidth="1"/>
    <col min="5389" max="5389" width="7.58203125" style="1" bestFit="1" customWidth="1"/>
    <col min="5390" max="5390" width="21.33203125" style="1" bestFit="1" customWidth="1"/>
    <col min="5391" max="5391" width="8.6640625" style="1"/>
    <col min="5392" max="5392" width="18.83203125" style="1" bestFit="1" customWidth="1"/>
    <col min="5393" max="5393" width="7.58203125" style="1" bestFit="1" customWidth="1"/>
    <col min="5394" max="5394" width="22.75" style="1" bestFit="1" customWidth="1"/>
    <col min="5395" max="5395" width="7.58203125" style="1" bestFit="1" customWidth="1"/>
    <col min="5396" max="5396" width="26.33203125" style="1" bestFit="1" customWidth="1"/>
    <col min="5397" max="5397" width="7.58203125" style="1" bestFit="1" customWidth="1"/>
    <col min="5398" max="5398" width="28.1640625" style="1" bestFit="1" customWidth="1"/>
    <col min="5399" max="5399" width="7.58203125" style="1" bestFit="1" customWidth="1"/>
    <col min="5400" max="5400" width="24" style="1" bestFit="1" customWidth="1"/>
    <col min="5401" max="5401" width="7.58203125" style="1" bestFit="1" customWidth="1"/>
    <col min="5402" max="5402" width="27" style="1" bestFit="1" customWidth="1"/>
    <col min="5403" max="5403" width="7.58203125" style="1" bestFit="1" customWidth="1"/>
    <col min="5404" max="5404" width="14.1640625" style="1" bestFit="1" customWidth="1"/>
    <col min="5405" max="5405" width="7.58203125" style="1" bestFit="1" customWidth="1"/>
    <col min="5406" max="5406" width="22.25" style="1" bestFit="1" customWidth="1"/>
    <col min="5407" max="5407" width="7.58203125" style="1" bestFit="1" customWidth="1"/>
    <col min="5408" max="5632" width="8.6640625" style="1"/>
    <col min="5633" max="5633" width="4.83203125" style="1" bestFit="1" customWidth="1"/>
    <col min="5634" max="5634" width="24.58203125" style="1" bestFit="1" customWidth="1"/>
    <col min="5635" max="5635" width="15.58203125" style="1" bestFit="1" customWidth="1"/>
    <col min="5636" max="5636" width="5" style="1" bestFit="1" customWidth="1"/>
    <col min="5637" max="5637" width="11.25" style="1" bestFit="1" customWidth="1"/>
    <col min="5638" max="5638" width="11.5" style="1" bestFit="1" customWidth="1"/>
    <col min="5639" max="5639" width="9.9140625" style="1" bestFit="1" customWidth="1"/>
    <col min="5640" max="5640" width="11" style="1" bestFit="1" customWidth="1"/>
    <col min="5641" max="5641" width="8.6640625" style="1"/>
    <col min="5642" max="5642" width="26.58203125" style="1" bestFit="1" customWidth="1"/>
    <col min="5643" max="5643" width="8.6640625" style="1"/>
    <col min="5644" max="5644" width="27.5" style="1" bestFit="1" customWidth="1"/>
    <col min="5645" max="5645" width="7.58203125" style="1" bestFit="1" customWidth="1"/>
    <col min="5646" max="5646" width="21.33203125" style="1" bestFit="1" customWidth="1"/>
    <col min="5647" max="5647" width="8.6640625" style="1"/>
    <col min="5648" max="5648" width="18.83203125" style="1" bestFit="1" customWidth="1"/>
    <col min="5649" max="5649" width="7.58203125" style="1" bestFit="1" customWidth="1"/>
    <col min="5650" max="5650" width="22.75" style="1" bestFit="1" customWidth="1"/>
    <col min="5651" max="5651" width="7.58203125" style="1" bestFit="1" customWidth="1"/>
    <col min="5652" max="5652" width="26.33203125" style="1" bestFit="1" customWidth="1"/>
    <col min="5653" max="5653" width="7.58203125" style="1" bestFit="1" customWidth="1"/>
    <col min="5654" max="5654" width="28.1640625" style="1" bestFit="1" customWidth="1"/>
    <col min="5655" max="5655" width="7.58203125" style="1" bestFit="1" customWidth="1"/>
    <col min="5656" max="5656" width="24" style="1" bestFit="1" customWidth="1"/>
    <col min="5657" max="5657" width="7.58203125" style="1" bestFit="1" customWidth="1"/>
    <col min="5658" max="5658" width="27" style="1" bestFit="1" customWidth="1"/>
    <col min="5659" max="5659" width="7.58203125" style="1" bestFit="1" customWidth="1"/>
    <col min="5660" max="5660" width="14.1640625" style="1" bestFit="1" customWidth="1"/>
    <col min="5661" max="5661" width="7.58203125" style="1" bestFit="1" customWidth="1"/>
    <col min="5662" max="5662" width="22.25" style="1" bestFit="1" customWidth="1"/>
    <col min="5663" max="5663" width="7.58203125" style="1" bestFit="1" customWidth="1"/>
    <col min="5664" max="5888" width="8.6640625" style="1"/>
    <col min="5889" max="5889" width="4.83203125" style="1" bestFit="1" customWidth="1"/>
    <col min="5890" max="5890" width="24.58203125" style="1" bestFit="1" customWidth="1"/>
    <col min="5891" max="5891" width="15.58203125" style="1" bestFit="1" customWidth="1"/>
    <col min="5892" max="5892" width="5" style="1" bestFit="1" customWidth="1"/>
    <col min="5893" max="5893" width="11.25" style="1" bestFit="1" customWidth="1"/>
    <col min="5894" max="5894" width="11.5" style="1" bestFit="1" customWidth="1"/>
    <col min="5895" max="5895" width="9.9140625" style="1" bestFit="1" customWidth="1"/>
    <col min="5896" max="5896" width="11" style="1" bestFit="1" customWidth="1"/>
    <col min="5897" max="5897" width="8.6640625" style="1"/>
    <col min="5898" max="5898" width="26.58203125" style="1" bestFit="1" customWidth="1"/>
    <col min="5899" max="5899" width="8.6640625" style="1"/>
    <col min="5900" max="5900" width="27.5" style="1" bestFit="1" customWidth="1"/>
    <col min="5901" max="5901" width="7.58203125" style="1" bestFit="1" customWidth="1"/>
    <col min="5902" max="5902" width="21.33203125" style="1" bestFit="1" customWidth="1"/>
    <col min="5903" max="5903" width="8.6640625" style="1"/>
    <col min="5904" max="5904" width="18.83203125" style="1" bestFit="1" customWidth="1"/>
    <col min="5905" max="5905" width="7.58203125" style="1" bestFit="1" customWidth="1"/>
    <col min="5906" max="5906" width="22.75" style="1" bestFit="1" customWidth="1"/>
    <col min="5907" max="5907" width="7.58203125" style="1" bestFit="1" customWidth="1"/>
    <col min="5908" max="5908" width="26.33203125" style="1" bestFit="1" customWidth="1"/>
    <col min="5909" max="5909" width="7.58203125" style="1" bestFit="1" customWidth="1"/>
    <col min="5910" max="5910" width="28.1640625" style="1" bestFit="1" customWidth="1"/>
    <col min="5911" max="5911" width="7.58203125" style="1" bestFit="1" customWidth="1"/>
    <col min="5912" max="5912" width="24" style="1" bestFit="1" customWidth="1"/>
    <col min="5913" max="5913" width="7.58203125" style="1" bestFit="1" customWidth="1"/>
    <col min="5914" max="5914" width="27" style="1" bestFit="1" customWidth="1"/>
    <col min="5915" max="5915" width="7.58203125" style="1" bestFit="1" customWidth="1"/>
    <col min="5916" max="5916" width="14.1640625" style="1" bestFit="1" customWidth="1"/>
    <col min="5917" max="5917" width="7.58203125" style="1" bestFit="1" customWidth="1"/>
    <col min="5918" max="5918" width="22.25" style="1" bestFit="1" customWidth="1"/>
    <col min="5919" max="5919" width="7.58203125" style="1" bestFit="1" customWidth="1"/>
    <col min="5920" max="6144" width="8.6640625" style="1"/>
    <col min="6145" max="6145" width="4.83203125" style="1" bestFit="1" customWidth="1"/>
    <col min="6146" max="6146" width="24.58203125" style="1" bestFit="1" customWidth="1"/>
    <col min="6147" max="6147" width="15.58203125" style="1" bestFit="1" customWidth="1"/>
    <col min="6148" max="6148" width="5" style="1" bestFit="1" customWidth="1"/>
    <col min="6149" max="6149" width="11.25" style="1" bestFit="1" customWidth="1"/>
    <col min="6150" max="6150" width="11.5" style="1" bestFit="1" customWidth="1"/>
    <col min="6151" max="6151" width="9.9140625" style="1" bestFit="1" customWidth="1"/>
    <col min="6152" max="6152" width="11" style="1" bestFit="1" customWidth="1"/>
    <col min="6153" max="6153" width="8.6640625" style="1"/>
    <col min="6154" max="6154" width="26.58203125" style="1" bestFit="1" customWidth="1"/>
    <col min="6155" max="6155" width="8.6640625" style="1"/>
    <col min="6156" max="6156" width="27.5" style="1" bestFit="1" customWidth="1"/>
    <col min="6157" max="6157" width="7.58203125" style="1" bestFit="1" customWidth="1"/>
    <col min="6158" max="6158" width="21.33203125" style="1" bestFit="1" customWidth="1"/>
    <col min="6159" max="6159" width="8.6640625" style="1"/>
    <col min="6160" max="6160" width="18.83203125" style="1" bestFit="1" customWidth="1"/>
    <col min="6161" max="6161" width="7.58203125" style="1" bestFit="1" customWidth="1"/>
    <col min="6162" max="6162" width="22.75" style="1" bestFit="1" customWidth="1"/>
    <col min="6163" max="6163" width="7.58203125" style="1" bestFit="1" customWidth="1"/>
    <col min="6164" max="6164" width="26.33203125" style="1" bestFit="1" customWidth="1"/>
    <col min="6165" max="6165" width="7.58203125" style="1" bestFit="1" customWidth="1"/>
    <col min="6166" max="6166" width="28.1640625" style="1" bestFit="1" customWidth="1"/>
    <col min="6167" max="6167" width="7.58203125" style="1" bestFit="1" customWidth="1"/>
    <col min="6168" max="6168" width="24" style="1" bestFit="1" customWidth="1"/>
    <col min="6169" max="6169" width="7.58203125" style="1" bestFit="1" customWidth="1"/>
    <col min="6170" max="6170" width="27" style="1" bestFit="1" customWidth="1"/>
    <col min="6171" max="6171" width="7.58203125" style="1" bestFit="1" customWidth="1"/>
    <col min="6172" max="6172" width="14.1640625" style="1" bestFit="1" customWidth="1"/>
    <col min="6173" max="6173" width="7.58203125" style="1" bestFit="1" customWidth="1"/>
    <col min="6174" max="6174" width="22.25" style="1" bestFit="1" customWidth="1"/>
    <col min="6175" max="6175" width="7.58203125" style="1" bestFit="1" customWidth="1"/>
    <col min="6176" max="6400" width="8.6640625" style="1"/>
    <col min="6401" max="6401" width="4.83203125" style="1" bestFit="1" customWidth="1"/>
    <col min="6402" max="6402" width="24.58203125" style="1" bestFit="1" customWidth="1"/>
    <col min="6403" max="6403" width="15.58203125" style="1" bestFit="1" customWidth="1"/>
    <col min="6404" max="6404" width="5" style="1" bestFit="1" customWidth="1"/>
    <col min="6405" max="6405" width="11.25" style="1" bestFit="1" customWidth="1"/>
    <col min="6406" max="6406" width="11.5" style="1" bestFit="1" customWidth="1"/>
    <col min="6407" max="6407" width="9.9140625" style="1" bestFit="1" customWidth="1"/>
    <col min="6408" max="6408" width="11" style="1" bestFit="1" customWidth="1"/>
    <col min="6409" max="6409" width="8.6640625" style="1"/>
    <col min="6410" max="6410" width="26.58203125" style="1" bestFit="1" customWidth="1"/>
    <col min="6411" max="6411" width="8.6640625" style="1"/>
    <col min="6412" max="6412" width="27.5" style="1" bestFit="1" customWidth="1"/>
    <col min="6413" max="6413" width="7.58203125" style="1" bestFit="1" customWidth="1"/>
    <col min="6414" max="6414" width="21.33203125" style="1" bestFit="1" customWidth="1"/>
    <col min="6415" max="6415" width="8.6640625" style="1"/>
    <col min="6416" max="6416" width="18.83203125" style="1" bestFit="1" customWidth="1"/>
    <col min="6417" max="6417" width="7.58203125" style="1" bestFit="1" customWidth="1"/>
    <col min="6418" max="6418" width="22.75" style="1" bestFit="1" customWidth="1"/>
    <col min="6419" max="6419" width="7.58203125" style="1" bestFit="1" customWidth="1"/>
    <col min="6420" max="6420" width="26.33203125" style="1" bestFit="1" customWidth="1"/>
    <col min="6421" max="6421" width="7.58203125" style="1" bestFit="1" customWidth="1"/>
    <col min="6422" max="6422" width="28.1640625" style="1" bestFit="1" customWidth="1"/>
    <col min="6423" max="6423" width="7.58203125" style="1" bestFit="1" customWidth="1"/>
    <col min="6424" max="6424" width="24" style="1" bestFit="1" customWidth="1"/>
    <col min="6425" max="6425" width="7.58203125" style="1" bestFit="1" customWidth="1"/>
    <col min="6426" max="6426" width="27" style="1" bestFit="1" customWidth="1"/>
    <col min="6427" max="6427" width="7.58203125" style="1" bestFit="1" customWidth="1"/>
    <col min="6428" max="6428" width="14.1640625" style="1" bestFit="1" customWidth="1"/>
    <col min="6429" max="6429" width="7.58203125" style="1" bestFit="1" customWidth="1"/>
    <col min="6430" max="6430" width="22.25" style="1" bestFit="1" customWidth="1"/>
    <col min="6431" max="6431" width="7.58203125" style="1" bestFit="1" customWidth="1"/>
    <col min="6432" max="6656" width="8.6640625" style="1"/>
    <col min="6657" max="6657" width="4.83203125" style="1" bestFit="1" customWidth="1"/>
    <col min="6658" max="6658" width="24.58203125" style="1" bestFit="1" customWidth="1"/>
    <col min="6659" max="6659" width="15.58203125" style="1" bestFit="1" customWidth="1"/>
    <col min="6660" max="6660" width="5" style="1" bestFit="1" customWidth="1"/>
    <col min="6661" max="6661" width="11.25" style="1" bestFit="1" customWidth="1"/>
    <col min="6662" max="6662" width="11.5" style="1" bestFit="1" customWidth="1"/>
    <col min="6663" max="6663" width="9.9140625" style="1" bestFit="1" customWidth="1"/>
    <col min="6664" max="6664" width="11" style="1" bestFit="1" customWidth="1"/>
    <col min="6665" max="6665" width="8.6640625" style="1"/>
    <col min="6666" max="6666" width="26.58203125" style="1" bestFit="1" customWidth="1"/>
    <col min="6667" max="6667" width="8.6640625" style="1"/>
    <col min="6668" max="6668" width="27.5" style="1" bestFit="1" customWidth="1"/>
    <col min="6669" max="6669" width="7.58203125" style="1" bestFit="1" customWidth="1"/>
    <col min="6670" max="6670" width="21.33203125" style="1" bestFit="1" customWidth="1"/>
    <col min="6671" max="6671" width="8.6640625" style="1"/>
    <col min="6672" max="6672" width="18.83203125" style="1" bestFit="1" customWidth="1"/>
    <col min="6673" max="6673" width="7.58203125" style="1" bestFit="1" customWidth="1"/>
    <col min="6674" max="6674" width="22.75" style="1" bestFit="1" customWidth="1"/>
    <col min="6675" max="6675" width="7.58203125" style="1" bestFit="1" customWidth="1"/>
    <col min="6676" max="6676" width="26.33203125" style="1" bestFit="1" customWidth="1"/>
    <col min="6677" max="6677" width="7.58203125" style="1" bestFit="1" customWidth="1"/>
    <col min="6678" max="6678" width="28.1640625" style="1" bestFit="1" customWidth="1"/>
    <col min="6679" max="6679" width="7.58203125" style="1" bestFit="1" customWidth="1"/>
    <col min="6680" max="6680" width="24" style="1" bestFit="1" customWidth="1"/>
    <col min="6681" max="6681" width="7.58203125" style="1" bestFit="1" customWidth="1"/>
    <col min="6682" max="6682" width="27" style="1" bestFit="1" customWidth="1"/>
    <col min="6683" max="6683" width="7.58203125" style="1" bestFit="1" customWidth="1"/>
    <col min="6684" max="6684" width="14.1640625" style="1" bestFit="1" customWidth="1"/>
    <col min="6685" max="6685" width="7.58203125" style="1" bestFit="1" customWidth="1"/>
    <col min="6686" max="6686" width="22.25" style="1" bestFit="1" customWidth="1"/>
    <col min="6687" max="6687" width="7.58203125" style="1" bestFit="1" customWidth="1"/>
    <col min="6688" max="6912" width="8.6640625" style="1"/>
    <col min="6913" max="6913" width="4.83203125" style="1" bestFit="1" customWidth="1"/>
    <col min="6914" max="6914" width="24.58203125" style="1" bestFit="1" customWidth="1"/>
    <col min="6915" max="6915" width="15.58203125" style="1" bestFit="1" customWidth="1"/>
    <col min="6916" max="6916" width="5" style="1" bestFit="1" customWidth="1"/>
    <col min="6917" max="6917" width="11.25" style="1" bestFit="1" customWidth="1"/>
    <col min="6918" max="6918" width="11.5" style="1" bestFit="1" customWidth="1"/>
    <col min="6919" max="6919" width="9.9140625" style="1" bestFit="1" customWidth="1"/>
    <col min="6920" max="6920" width="11" style="1" bestFit="1" customWidth="1"/>
    <col min="6921" max="6921" width="8.6640625" style="1"/>
    <col min="6922" max="6922" width="26.58203125" style="1" bestFit="1" customWidth="1"/>
    <col min="6923" max="6923" width="8.6640625" style="1"/>
    <col min="6924" max="6924" width="27.5" style="1" bestFit="1" customWidth="1"/>
    <col min="6925" max="6925" width="7.58203125" style="1" bestFit="1" customWidth="1"/>
    <col min="6926" max="6926" width="21.33203125" style="1" bestFit="1" customWidth="1"/>
    <col min="6927" max="6927" width="8.6640625" style="1"/>
    <col min="6928" max="6928" width="18.83203125" style="1" bestFit="1" customWidth="1"/>
    <col min="6929" max="6929" width="7.58203125" style="1" bestFit="1" customWidth="1"/>
    <col min="6930" max="6930" width="22.75" style="1" bestFit="1" customWidth="1"/>
    <col min="6931" max="6931" width="7.58203125" style="1" bestFit="1" customWidth="1"/>
    <col min="6932" max="6932" width="26.33203125" style="1" bestFit="1" customWidth="1"/>
    <col min="6933" max="6933" width="7.58203125" style="1" bestFit="1" customWidth="1"/>
    <col min="6934" max="6934" width="28.1640625" style="1" bestFit="1" customWidth="1"/>
    <col min="6935" max="6935" width="7.58203125" style="1" bestFit="1" customWidth="1"/>
    <col min="6936" max="6936" width="24" style="1" bestFit="1" customWidth="1"/>
    <col min="6937" max="6937" width="7.58203125" style="1" bestFit="1" customWidth="1"/>
    <col min="6938" max="6938" width="27" style="1" bestFit="1" customWidth="1"/>
    <col min="6939" max="6939" width="7.58203125" style="1" bestFit="1" customWidth="1"/>
    <col min="6940" max="6940" width="14.1640625" style="1" bestFit="1" customWidth="1"/>
    <col min="6941" max="6941" width="7.58203125" style="1" bestFit="1" customWidth="1"/>
    <col min="6942" max="6942" width="22.25" style="1" bestFit="1" customWidth="1"/>
    <col min="6943" max="6943" width="7.58203125" style="1" bestFit="1" customWidth="1"/>
    <col min="6944" max="7168" width="8.6640625" style="1"/>
    <col min="7169" max="7169" width="4.83203125" style="1" bestFit="1" customWidth="1"/>
    <col min="7170" max="7170" width="24.58203125" style="1" bestFit="1" customWidth="1"/>
    <col min="7171" max="7171" width="15.58203125" style="1" bestFit="1" customWidth="1"/>
    <col min="7172" max="7172" width="5" style="1" bestFit="1" customWidth="1"/>
    <col min="7173" max="7173" width="11.25" style="1" bestFit="1" customWidth="1"/>
    <col min="7174" max="7174" width="11.5" style="1" bestFit="1" customWidth="1"/>
    <col min="7175" max="7175" width="9.9140625" style="1" bestFit="1" customWidth="1"/>
    <col min="7176" max="7176" width="11" style="1" bestFit="1" customWidth="1"/>
    <col min="7177" max="7177" width="8.6640625" style="1"/>
    <col min="7178" max="7178" width="26.58203125" style="1" bestFit="1" customWidth="1"/>
    <col min="7179" max="7179" width="8.6640625" style="1"/>
    <col min="7180" max="7180" width="27.5" style="1" bestFit="1" customWidth="1"/>
    <col min="7181" max="7181" width="7.58203125" style="1" bestFit="1" customWidth="1"/>
    <col min="7182" max="7182" width="21.33203125" style="1" bestFit="1" customWidth="1"/>
    <col min="7183" max="7183" width="8.6640625" style="1"/>
    <col min="7184" max="7184" width="18.83203125" style="1" bestFit="1" customWidth="1"/>
    <col min="7185" max="7185" width="7.58203125" style="1" bestFit="1" customWidth="1"/>
    <col min="7186" max="7186" width="22.75" style="1" bestFit="1" customWidth="1"/>
    <col min="7187" max="7187" width="7.58203125" style="1" bestFit="1" customWidth="1"/>
    <col min="7188" max="7188" width="26.33203125" style="1" bestFit="1" customWidth="1"/>
    <col min="7189" max="7189" width="7.58203125" style="1" bestFit="1" customWidth="1"/>
    <col min="7190" max="7190" width="28.1640625" style="1" bestFit="1" customWidth="1"/>
    <col min="7191" max="7191" width="7.58203125" style="1" bestFit="1" customWidth="1"/>
    <col min="7192" max="7192" width="24" style="1" bestFit="1" customWidth="1"/>
    <col min="7193" max="7193" width="7.58203125" style="1" bestFit="1" customWidth="1"/>
    <col min="7194" max="7194" width="27" style="1" bestFit="1" customWidth="1"/>
    <col min="7195" max="7195" width="7.58203125" style="1" bestFit="1" customWidth="1"/>
    <col min="7196" max="7196" width="14.1640625" style="1" bestFit="1" customWidth="1"/>
    <col min="7197" max="7197" width="7.58203125" style="1" bestFit="1" customWidth="1"/>
    <col min="7198" max="7198" width="22.25" style="1" bestFit="1" customWidth="1"/>
    <col min="7199" max="7199" width="7.58203125" style="1" bestFit="1" customWidth="1"/>
    <col min="7200" max="7424" width="8.6640625" style="1"/>
    <col min="7425" max="7425" width="4.83203125" style="1" bestFit="1" customWidth="1"/>
    <col min="7426" max="7426" width="24.58203125" style="1" bestFit="1" customWidth="1"/>
    <col min="7427" max="7427" width="15.58203125" style="1" bestFit="1" customWidth="1"/>
    <col min="7428" max="7428" width="5" style="1" bestFit="1" customWidth="1"/>
    <col min="7429" max="7429" width="11.25" style="1" bestFit="1" customWidth="1"/>
    <col min="7430" max="7430" width="11.5" style="1" bestFit="1" customWidth="1"/>
    <col min="7431" max="7431" width="9.9140625" style="1" bestFit="1" customWidth="1"/>
    <col min="7432" max="7432" width="11" style="1" bestFit="1" customWidth="1"/>
    <col min="7433" max="7433" width="8.6640625" style="1"/>
    <col min="7434" max="7434" width="26.58203125" style="1" bestFit="1" customWidth="1"/>
    <col min="7435" max="7435" width="8.6640625" style="1"/>
    <col min="7436" max="7436" width="27.5" style="1" bestFit="1" customWidth="1"/>
    <col min="7437" max="7437" width="7.58203125" style="1" bestFit="1" customWidth="1"/>
    <col min="7438" max="7438" width="21.33203125" style="1" bestFit="1" customWidth="1"/>
    <col min="7439" max="7439" width="8.6640625" style="1"/>
    <col min="7440" max="7440" width="18.83203125" style="1" bestFit="1" customWidth="1"/>
    <col min="7441" max="7441" width="7.58203125" style="1" bestFit="1" customWidth="1"/>
    <col min="7442" max="7442" width="22.75" style="1" bestFit="1" customWidth="1"/>
    <col min="7443" max="7443" width="7.58203125" style="1" bestFit="1" customWidth="1"/>
    <col min="7444" max="7444" width="26.33203125" style="1" bestFit="1" customWidth="1"/>
    <col min="7445" max="7445" width="7.58203125" style="1" bestFit="1" customWidth="1"/>
    <col min="7446" max="7446" width="28.1640625" style="1" bestFit="1" customWidth="1"/>
    <col min="7447" max="7447" width="7.58203125" style="1" bestFit="1" customWidth="1"/>
    <col min="7448" max="7448" width="24" style="1" bestFit="1" customWidth="1"/>
    <col min="7449" max="7449" width="7.58203125" style="1" bestFit="1" customWidth="1"/>
    <col min="7450" max="7450" width="27" style="1" bestFit="1" customWidth="1"/>
    <col min="7451" max="7451" width="7.58203125" style="1" bestFit="1" customWidth="1"/>
    <col min="7452" max="7452" width="14.1640625" style="1" bestFit="1" customWidth="1"/>
    <col min="7453" max="7453" width="7.58203125" style="1" bestFit="1" customWidth="1"/>
    <col min="7454" max="7454" width="22.25" style="1" bestFit="1" customWidth="1"/>
    <col min="7455" max="7455" width="7.58203125" style="1" bestFit="1" customWidth="1"/>
    <col min="7456" max="7680" width="8.6640625" style="1"/>
    <col min="7681" max="7681" width="4.83203125" style="1" bestFit="1" customWidth="1"/>
    <col min="7682" max="7682" width="24.58203125" style="1" bestFit="1" customWidth="1"/>
    <col min="7683" max="7683" width="15.58203125" style="1" bestFit="1" customWidth="1"/>
    <col min="7684" max="7684" width="5" style="1" bestFit="1" customWidth="1"/>
    <col min="7685" max="7685" width="11.25" style="1" bestFit="1" customWidth="1"/>
    <col min="7686" max="7686" width="11.5" style="1" bestFit="1" customWidth="1"/>
    <col min="7687" max="7687" width="9.9140625" style="1" bestFit="1" customWidth="1"/>
    <col min="7688" max="7688" width="11" style="1" bestFit="1" customWidth="1"/>
    <col min="7689" max="7689" width="8.6640625" style="1"/>
    <col min="7690" max="7690" width="26.58203125" style="1" bestFit="1" customWidth="1"/>
    <col min="7691" max="7691" width="8.6640625" style="1"/>
    <col min="7692" max="7692" width="27.5" style="1" bestFit="1" customWidth="1"/>
    <col min="7693" max="7693" width="7.58203125" style="1" bestFit="1" customWidth="1"/>
    <col min="7694" max="7694" width="21.33203125" style="1" bestFit="1" customWidth="1"/>
    <col min="7695" max="7695" width="8.6640625" style="1"/>
    <col min="7696" max="7696" width="18.83203125" style="1" bestFit="1" customWidth="1"/>
    <col min="7697" max="7697" width="7.58203125" style="1" bestFit="1" customWidth="1"/>
    <col min="7698" max="7698" width="22.75" style="1" bestFit="1" customWidth="1"/>
    <col min="7699" max="7699" width="7.58203125" style="1" bestFit="1" customWidth="1"/>
    <col min="7700" max="7700" width="26.33203125" style="1" bestFit="1" customWidth="1"/>
    <col min="7701" max="7701" width="7.58203125" style="1" bestFit="1" customWidth="1"/>
    <col min="7702" max="7702" width="28.1640625" style="1" bestFit="1" customWidth="1"/>
    <col min="7703" max="7703" width="7.58203125" style="1" bestFit="1" customWidth="1"/>
    <col min="7704" max="7704" width="24" style="1" bestFit="1" customWidth="1"/>
    <col min="7705" max="7705" width="7.58203125" style="1" bestFit="1" customWidth="1"/>
    <col min="7706" max="7706" width="27" style="1" bestFit="1" customWidth="1"/>
    <col min="7707" max="7707" width="7.58203125" style="1" bestFit="1" customWidth="1"/>
    <col min="7708" max="7708" width="14.1640625" style="1" bestFit="1" customWidth="1"/>
    <col min="7709" max="7709" width="7.58203125" style="1" bestFit="1" customWidth="1"/>
    <col min="7710" max="7710" width="22.25" style="1" bestFit="1" customWidth="1"/>
    <col min="7711" max="7711" width="7.58203125" style="1" bestFit="1" customWidth="1"/>
    <col min="7712" max="7936" width="8.6640625" style="1"/>
    <col min="7937" max="7937" width="4.83203125" style="1" bestFit="1" customWidth="1"/>
    <col min="7938" max="7938" width="24.58203125" style="1" bestFit="1" customWidth="1"/>
    <col min="7939" max="7939" width="15.58203125" style="1" bestFit="1" customWidth="1"/>
    <col min="7940" max="7940" width="5" style="1" bestFit="1" customWidth="1"/>
    <col min="7941" max="7941" width="11.25" style="1" bestFit="1" customWidth="1"/>
    <col min="7942" max="7942" width="11.5" style="1" bestFit="1" customWidth="1"/>
    <col min="7943" max="7943" width="9.9140625" style="1" bestFit="1" customWidth="1"/>
    <col min="7944" max="7944" width="11" style="1" bestFit="1" customWidth="1"/>
    <col min="7945" max="7945" width="8.6640625" style="1"/>
    <col min="7946" max="7946" width="26.58203125" style="1" bestFit="1" customWidth="1"/>
    <col min="7947" max="7947" width="8.6640625" style="1"/>
    <col min="7948" max="7948" width="27.5" style="1" bestFit="1" customWidth="1"/>
    <col min="7949" max="7949" width="7.58203125" style="1" bestFit="1" customWidth="1"/>
    <col min="7950" max="7950" width="21.33203125" style="1" bestFit="1" customWidth="1"/>
    <col min="7951" max="7951" width="8.6640625" style="1"/>
    <col min="7952" max="7952" width="18.83203125" style="1" bestFit="1" customWidth="1"/>
    <col min="7953" max="7953" width="7.58203125" style="1" bestFit="1" customWidth="1"/>
    <col min="7954" max="7954" width="22.75" style="1" bestFit="1" customWidth="1"/>
    <col min="7955" max="7955" width="7.58203125" style="1" bestFit="1" customWidth="1"/>
    <col min="7956" max="7956" width="26.33203125" style="1" bestFit="1" customWidth="1"/>
    <col min="7957" max="7957" width="7.58203125" style="1" bestFit="1" customWidth="1"/>
    <col min="7958" max="7958" width="28.1640625" style="1" bestFit="1" customWidth="1"/>
    <col min="7959" max="7959" width="7.58203125" style="1" bestFit="1" customWidth="1"/>
    <col min="7960" max="7960" width="24" style="1" bestFit="1" customWidth="1"/>
    <col min="7961" max="7961" width="7.58203125" style="1" bestFit="1" customWidth="1"/>
    <col min="7962" max="7962" width="27" style="1" bestFit="1" customWidth="1"/>
    <col min="7963" max="7963" width="7.58203125" style="1" bestFit="1" customWidth="1"/>
    <col min="7964" max="7964" width="14.1640625" style="1" bestFit="1" customWidth="1"/>
    <col min="7965" max="7965" width="7.58203125" style="1" bestFit="1" customWidth="1"/>
    <col min="7966" max="7966" width="22.25" style="1" bestFit="1" customWidth="1"/>
    <col min="7967" max="7967" width="7.58203125" style="1" bestFit="1" customWidth="1"/>
    <col min="7968" max="8192" width="8.6640625" style="1"/>
    <col min="8193" max="8193" width="4.83203125" style="1" bestFit="1" customWidth="1"/>
    <col min="8194" max="8194" width="24.58203125" style="1" bestFit="1" customWidth="1"/>
    <col min="8195" max="8195" width="15.58203125" style="1" bestFit="1" customWidth="1"/>
    <col min="8196" max="8196" width="5" style="1" bestFit="1" customWidth="1"/>
    <col min="8197" max="8197" width="11.25" style="1" bestFit="1" customWidth="1"/>
    <col min="8198" max="8198" width="11.5" style="1" bestFit="1" customWidth="1"/>
    <col min="8199" max="8199" width="9.9140625" style="1" bestFit="1" customWidth="1"/>
    <col min="8200" max="8200" width="11" style="1" bestFit="1" customWidth="1"/>
    <col min="8201" max="8201" width="8.6640625" style="1"/>
    <col min="8202" max="8202" width="26.58203125" style="1" bestFit="1" customWidth="1"/>
    <col min="8203" max="8203" width="8.6640625" style="1"/>
    <col min="8204" max="8204" width="27.5" style="1" bestFit="1" customWidth="1"/>
    <col min="8205" max="8205" width="7.58203125" style="1" bestFit="1" customWidth="1"/>
    <col min="8206" max="8206" width="21.33203125" style="1" bestFit="1" customWidth="1"/>
    <col min="8207" max="8207" width="8.6640625" style="1"/>
    <col min="8208" max="8208" width="18.83203125" style="1" bestFit="1" customWidth="1"/>
    <col min="8209" max="8209" width="7.58203125" style="1" bestFit="1" customWidth="1"/>
    <col min="8210" max="8210" width="22.75" style="1" bestFit="1" customWidth="1"/>
    <col min="8211" max="8211" width="7.58203125" style="1" bestFit="1" customWidth="1"/>
    <col min="8212" max="8212" width="26.33203125" style="1" bestFit="1" customWidth="1"/>
    <col min="8213" max="8213" width="7.58203125" style="1" bestFit="1" customWidth="1"/>
    <col min="8214" max="8214" width="28.1640625" style="1" bestFit="1" customWidth="1"/>
    <col min="8215" max="8215" width="7.58203125" style="1" bestFit="1" customWidth="1"/>
    <col min="8216" max="8216" width="24" style="1" bestFit="1" customWidth="1"/>
    <col min="8217" max="8217" width="7.58203125" style="1" bestFit="1" customWidth="1"/>
    <col min="8218" max="8218" width="27" style="1" bestFit="1" customWidth="1"/>
    <col min="8219" max="8219" width="7.58203125" style="1" bestFit="1" customWidth="1"/>
    <col min="8220" max="8220" width="14.1640625" style="1" bestFit="1" customWidth="1"/>
    <col min="8221" max="8221" width="7.58203125" style="1" bestFit="1" customWidth="1"/>
    <col min="8222" max="8222" width="22.25" style="1" bestFit="1" customWidth="1"/>
    <col min="8223" max="8223" width="7.58203125" style="1" bestFit="1" customWidth="1"/>
    <col min="8224" max="8448" width="8.6640625" style="1"/>
    <col min="8449" max="8449" width="4.83203125" style="1" bestFit="1" customWidth="1"/>
    <col min="8450" max="8450" width="24.58203125" style="1" bestFit="1" customWidth="1"/>
    <col min="8451" max="8451" width="15.58203125" style="1" bestFit="1" customWidth="1"/>
    <col min="8452" max="8452" width="5" style="1" bestFit="1" customWidth="1"/>
    <col min="8453" max="8453" width="11.25" style="1" bestFit="1" customWidth="1"/>
    <col min="8454" max="8454" width="11.5" style="1" bestFit="1" customWidth="1"/>
    <col min="8455" max="8455" width="9.9140625" style="1" bestFit="1" customWidth="1"/>
    <col min="8456" max="8456" width="11" style="1" bestFit="1" customWidth="1"/>
    <col min="8457" max="8457" width="8.6640625" style="1"/>
    <col min="8458" max="8458" width="26.58203125" style="1" bestFit="1" customWidth="1"/>
    <col min="8459" max="8459" width="8.6640625" style="1"/>
    <col min="8460" max="8460" width="27.5" style="1" bestFit="1" customWidth="1"/>
    <col min="8461" max="8461" width="7.58203125" style="1" bestFit="1" customWidth="1"/>
    <col min="8462" max="8462" width="21.33203125" style="1" bestFit="1" customWidth="1"/>
    <col min="8463" max="8463" width="8.6640625" style="1"/>
    <col min="8464" max="8464" width="18.83203125" style="1" bestFit="1" customWidth="1"/>
    <col min="8465" max="8465" width="7.58203125" style="1" bestFit="1" customWidth="1"/>
    <col min="8466" max="8466" width="22.75" style="1" bestFit="1" customWidth="1"/>
    <col min="8467" max="8467" width="7.58203125" style="1" bestFit="1" customWidth="1"/>
    <col min="8468" max="8468" width="26.33203125" style="1" bestFit="1" customWidth="1"/>
    <col min="8469" max="8469" width="7.58203125" style="1" bestFit="1" customWidth="1"/>
    <col min="8470" max="8470" width="28.1640625" style="1" bestFit="1" customWidth="1"/>
    <col min="8471" max="8471" width="7.58203125" style="1" bestFit="1" customWidth="1"/>
    <col min="8472" max="8472" width="24" style="1" bestFit="1" customWidth="1"/>
    <col min="8473" max="8473" width="7.58203125" style="1" bestFit="1" customWidth="1"/>
    <col min="8474" max="8474" width="27" style="1" bestFit="1" customWidth="1"/>
    <col min="8475" max="8475" width="7.58203125" style="1" bestFit="1" customWidth="1"/>
    <col min="8476" max="8476" width="14.1640625" style="1" bestFit="1" customWidth="1"/>
    <col min="8477" max="8477" width="7.58203125" style="1" bestFit="1" customWidth="1"/>
    <col min="8478" max="8478" width="22.25" style="1" bestFit="1" customWidth="1"/>
    <col min="8479" max="8479" width="7.58203125" style="1" bestFit="1" customWidth="1"/>
    <col min="8480" max="8704" width="8.6640625" style="1"/>
    <col min="8705" max="8705" width="4.83203125" style="1" bestFit="1" customWidth="1"/>
    <col min="8706" max="8706" width="24.58203125" style="1" bestFit="1" customWidth="1"/>
    <col min="8707" max="8707" width="15.58203125" style="1" bestFit="1" customWidth="1"/>
    <col min="8708" max="8708" width="5" style="1" bestFit="1" customWidth="1"/>
    <col min="8709" max="8709" width="11.25" style="1" bestFit="1" customWidth="1"/>
    <col min="8710" max="8710" width="11.5" style="1" bestFit="1" customWidth="1"/>
    <col min="8711" max="8711" width="9.9140625" style="1" bestFit="1" customWidth="1"/>
    <col min="8712" max="8712" width="11" style="1" bestFit="1" customWidth="1"/>
    <col min="8713" max="8713" width="8.6640625" style="1"/>
    <col min="8714" max="8714" width="26.58203125" style="1" bestFit="1" customWidth="1"/>
    <col min="8715" max="8715" width="8.6640625" style="1"/>
    <col min="8716" max="8716" width="27.5" style="1" bestFit="1" customWidth="1"/>
    <col min="8717" max="8717" width="7.58203125" style="1" bestFit="1" customWidth="1"/>
    <col min="8718" max="8718" width="21.33203125" style="1" bestFit="1" customWidth="1"/>
    <col min="8719" max="8719" width="8.6640625" style="1"/>
    <col min="8720" max="8720" width="18.83203125" style="1" bestFit="1" customWidth="1"/>
    <col min="8721" max="8721" width="7.58203125" style="1" bestFit="1" customWidth="1"/>
    <col min="8722" max="8722" width="22.75" style="1" bestFit="1" customWidth="1"/>
    <col min="8723" max="8723" width="7.58203125" style="1" bestFit="1" customWidth="1"/>
    <col min="8724" max="8724" width="26.33203125" style="1" bestFit="1" customWidth="1"/>
    <col min="8725" max="8725" width="7.58203125" style="1" bestFit="1" customWidth="1"/>
    <col min="8726" max="8726" width="28.1640625" style="1" bestFit="1" customWidth="1"/>
    <col min="8727" max="8727" width="7.58203125" style="1" bestFit="1" customWidth="1"/>
    <col min="8728" max="8728" width="24" style="1" bestFit="1" customWidth="1"/>
    <col min="8729" max="8729" width="7.58203125" style="1" bestFit="1" customWidth="1"/>
    <col min="8730" max="8730" width="27" style="1" bestFit="1" customWidth="1"/>
    <col min="8731" max="8731" width="7.58203125" style="1" bestFit="1" customWidth="1"/>
    <col min="8732" max="8732" width="14.1640625" style="1" bestFit="1" customWidth="1"/>
    <col min="8733" max="8733" width="7.58203125" style="1" bestFit="1" customWidth="1"/>
    <col min="8734" max="8734" width="22.25" style="1" bestFit="1" customWidth="1"/>
    <col min="8735" max="8735" width="7.58203125" style="1" bestFit="1" customWidth="1"/>
    <col min="8736" max="8960" width="8.6640625" style="1"/>
    <col min="8961" max="8961" width="4.83203125" style="1" bestFit="1" customWidth="1"/>
    <col min="8962" max="8962" width="24.58203125" style="1" bestFit="1" customWidth="1"/>
    <col min="8963" max="8963" width="15.58203125" style="1" bestFit="1" customWidth="1"/>
    <col min="8964" max="8964" width="5" style="1" bestFit="1" customWidth="1"/>
    <col min="8965" max="8965" width="11.25" style="1" bestFit="1" customWidth="1"/>
    <col min="8966" max="8966" width="11.5" style="1" bestFit="1" customWidth="1"/>
    <col min="8967" max="8967" width="9.9140625" style="1" bestFit="1" customWidth="1"/>
    <col min="8968" max="8968" width="11" style="1" bestFit="1" customWidth="1"/>
    <col min="8969" max="8969" width="8.6640625" style="1"/>
    <col min="8970" max="8970" width="26.58203125" style="1" bestFit="1" customWidth="1"/>
    <col min="8971" max="8971" width="8.6640625" style="1"/>
    <col min="8972" max="8972" width="27.5" style="1" bestFit="1" customWidth="1"/>
    <col min="8973" max="8973" width="7.58203125" style="1" bestFit="1" customWidth="1"/>
    <col min="8974" max="8974" width="21.33203125" style="1" bestFit="1" customWidth="1"/>
    <col min="8975" max="8975" width="8.6640625" style="1"/>
    <col min="8976" max="8976" width="18.83203125" style="1" bestFit="1" customWidth="1"/>
    <col min="8977" max="8977" width="7.58203125" style="1" bestFit="1" customWidth="1"/>
    <col min="8978" max="8978" width="22.75" style="1" bestFit="1" customWidth="1"/>
    <col min="8979" max="8979" width="7.58203125" style="1" bestFit="1" customWidth="1"/>
    <col min="8980" max="8980" width="26.33203125" style="1" bestFit="1" customWidth="1"/>
    <col min="8981" max="8981" width="7.58203125" style="1" bestFit="1" customWidth="1"/>
    <col min="8982" max="8982" width="28.1640625" style="1" bestFit="1" customWidth="1"/>
    <col min="8983" max="8983" width="7.58203125" style="1" bestFit="1" customWidth="1"/>
    <col min="8984" max="8984" width="24" style="1" bestFit="1" customWidth="1"/>
    <col min="8985" max="8985" width="7.58203125" style="1" bestFit="1" customWidth="1"/>
    <col min="8986" max="8986" width="27" style="1" bestFit="1" customWidth="1"/>
    <col min="8987" max="8987" width="7.58203125" style="1" bestFit="1" customWidth="1"/>
    <col min="8988" max="8988" width="14.1640625" style="1" bestFit="1" customWidth="1"/>
    <col min="8989" max="8989" width="7.58203125" style="1" bestFit="1" customWidth="1"/>
    <col min="8990" max="8990" width="22.25" style="1" bestFit="1" customWidth="1"/>
    <col min="8991" max="8991" width="7.58203125" style="1" bestFit="1" customWidth="1"/>
    <col min="8992" max="9216" width="8.6640625" style="1"/>
    <col min="9217" max="9217" width="4.83203125" style="1" bestFit="1" customWidth="1"/>
    <col min="9218" max="9218" width="24.58203125" style="1" bestFit="1" customWidth="1"/>
    <col min="9219" max="9219" width="15.58203125" style="1" bestFit="1" customWidth="1"/>
    <col min="9220" max="9220" width="5" style="1" bestFit="1" customWidth="1"/>
    <col min="9221" max="9221" width="11.25" style="1" bestFit="1" customWidth="1"/>
    <col min="9222" max="9222" width="11.5" style="1" bestFit="1" customWidth="1"/>
    <col min="9223" max="9223" width="9.9140625" style="1" bestFit="1" customWidth="1"/>
    <col min="9224" max="9224" width="11" style="1" bestFit="1" customWidth="1"/>
    <col min="9225" max="9225" width="8.6640625" style="1"/>
    <col min="9226" max="9226" width="26.58203125" style="1" bestFit="1" customWidth="1"/>
    <col min="9227" max="9227" width="8.6640625" style="1"/>
    <col min="9228" max="9228" width="27.5" style="1" bestFit="1" customWidth="1"/>
    <col min="9229" max="9229" width="7.58203125" style="1" bestFit="1" customWidth="1"/>
    <col min="9230" max="9230" width="21.33203125" style="1" bestFit="1" customWidth="1"/>
    <col min="9231" max="9231" width="8.6640625" style="1"/>
    <col min="9232" max="9232" width="18.83203125" style="1" bestFit="1" customWidth="1"/>
    <col min="9233" max="9233" width="7.58203125" style="1" bestFit="1" customWidth="1"/>
    <col min="9234" max="9234" width="22.75" style="1" bestFit="1" customWidth="1"/>
    <col min="9235" max="9235" width="7.58203125" style="1" bestFit="1" customWidth="1"/>
    <col min="9236" max="9236" width="26.33203125" style="1" bestFit="1" customWidth="1"/>
    <col min="9237" max="9237" width="7.58203125" style="1" bestFit="1" customWidth="1"/>
    <col min="9238" max="9238" width="28.1640625" style="1" bestFit="1" customWidth="1"/>
    <col min="9239" max="9239" width="7.58203125" style="1" bestFit="1" customWidth="1"/>
    <col min="9240" max="9240" width="24" style="1" bestFit="1" customWidth="1"/>
    <col min="9241" max="9241" width="7.58203125" style="1" bestFit="1" customWidth="1"/>
    <col min="9242" max="9242" width="27" style="1" bestFit="1" customWidth="1"/>
    <col min="9243" max="9243" width="7.58203125" style="1" bestFit="1" customWidth="1"/>
    <col min="9244" max="9244" width="14.1640625" style="1" bestFit="1" customWidth="1"/>
    <col min="9245" max="9245" width="7.58203125" style="1" bestFit="1" customWidth="1"/>
    <col min="9246" max="9246" width="22.25" style="1" bestFit="1" customWidth="1"/>
    <col min="9247" max="9247" width="7.58203125" style="1" bestFit="1" customWidth="1"/>
    <col min="9248" max="9472" width="8.6640625" style="1"/>
    <col min="9473" max="9473" width="4.83203125" style="1" bestFit="1" customWidth="1"/>
    <col min="9474" max="9474" width="24.58203125" style="1" bestFit="1" customWidth="1"/>
    <col min="9475" max="9475" width="15.58203125" style="1" bestFit="1" customWidth="1"/>
    <col min="9476" max="9476" width="5" style="1" bestFit="1" customWidth="1"/>
    <col min="9477" max="9477" width="11.25" style="1" bestFit="1" customWidth="1"/>
    <col min="9478" max="9478" width="11.5" style="1" bestFit="1" customWidth="1"/>
    <col min="9479" max="9479" width="9.9140625" style="1" bestFit="1" customWidth="1"/>
    <col min="9480" max="9480" width="11" style="1" bestFit="1" customWidth="1"/>
    <col min="9481" max="9481" width="8.6640625" style="1"/>
    <col min="9482" max="9482" width="26.58203125" style="1" bestFit="1" customWidth="1"/>
    <col min="9483" max="9483" width="8.6640625" style="1"/>
    <col min="9484" max="9484" width="27.5" style="1" bestFit="1" customWidth="1"/>
    <col min="9485" max="9485" width="7.58203125" style="1" bestFit="1" customWidth="1"/>
    <col min="9486" max="9486" width="21.33203125" style="1" bestFit="1" customWidth="1"/>
    <col min="9487" max="9487" width="8.6640625" style="1"/>
    <col min="9488" max="9488" width="18.83203125" style="1" bestFit="1" customWidth="1"/>
    <col min="9489" max="9489" width="7.58203125" style="1" bestFit="1" customWidth="1"/>
    <col min="9490" max="9490" width="22.75" style="1" bestFit="1" customWidth="1"/>
    <col min="9491" max="9491" width="7.58203125" style="1" bestFit="1" customWidth="1"/>
    <col min="9492" max="9492" width="26.33203125" style="1" bestFit="1" customWidth="1"/>
    <col min="9493" max="9493" width="7.58203125" style="1" bestFit="1" customWidth="1"/>
    <col min="9494" max="9494" width="28.1640625" style="1" bestFit="1" customWidth="1"/>
    <col min="9495" max="9495" width="7.58203125" style="1" bestFit="1" customWidth="1"/>
    <col min="9496" max="9496" width="24" style="1" bestFit="1" customWidth="1"/>
    <col min="9497" max="9497" width="7.58203125" style="1" bestFit="1" customWidth="1"/>
    <col min="9498" max="9498" width="27" style="1" bestFit="1" customWidth="1"/>
    <col min="9499" max="9499" width="7.58203125" style="1" bestFit="1" customWidth="1"/>
    <col min="9500" max="9500" width="14.1640625" style="1" bestFit="1" customWidth="1"/>
    <col min="9501" max="9501" width="7.58203125" style="1" bestFit="1" customWidth="1"/>
    <col min="9502" max="9502" width="22.25" style="1" bestFit="1" customWidth="1"/>
    <col min="9503" max="9503" width="7.58203125" style="1" bestFit="1" customWidth="1"/>
    <col min="9504" max="9728" width="8.6640625" style="1"/>
    <col min="9729" max="9729" width="4.83203125" style="1" bestFit="1" customWidth="1"/>
    <col min="9730" max="9730" width="24.58203125" style="1" bestFit="1" customWidth="1"/>
    <col min="9731" max="9731" width="15.58203125" style="1" bestFit="1" customWidth="1"/>
    <col min="9732" max="9732" width="5" style="1" bestFit="1" customWidth="1"/>
    <col min="9733" max="9733" width="11.25" style="1" bestFit="1" customWidth="1"/>
    <col min="9734" max="9734" width="11.5" style="1" bestFit="1" customWidth="1"/>
    <col min="9735" max="9735" width="9.9140625" style="1" bestFit="1" customWidth="1"/>
    <col min="9736" max="9736" width="11" style="1" bestFit="1" customWidth="1"/>
    <col min="9737" max="9737" width="8.6640625" style="1"/>
    <col min="9738" max="9738" width="26.58203125" style="1" bestFit="1" customWidth="1"/>
    <col min="9739" max="9739" width="8.6640625" style="1"/>
    <col min="9740" max="9740" width="27.5" style="1" bestFit="1" customWidth="1"/>
    <col min="9741" max="9741" width="7.58203125" style="1" bestFit="1" customWidth="1"/>
    <col min="9742" max="9742" width="21.33203125" style="1" bestFit="1" customWidth="1"/>
    <col min="9743" max="9743" width="8.6640625" style="1"/>
    <col min="9744" max="9744" width="18.83203125" style="1" bestFit="1" customWidth="1"/>
    <col min="9745" max="9745" width="7.58203125" style="1" bestFit="1" customWidth="1"/>
    <col min="9746" max="9746" width="22.75" style="1" bestFit="1" customWidth="1"/>
    <col min="9747" max="9747" width="7.58203125" style="1" bestFit="1" customWidth="1"/>
    <col min="9748" max="9748" width="26.33203125" style="1" bestFit="1" customWidth="1"/>
    <col min="9749" max="9749" width="7.58203125" style="1" bestFit="1" customWidth="1"/>
    <col min="9750" max="9750" width="28.1640625" style="1" bestFit="1" customWidth="1"/>
    <col min="9751" max="9751" width="7.58203125" style="1" bestFit="1" customWidth="1"/>
    <col min="9752" max="9752" width="24" style="1" bestFit="1" customWidth="1"/>
    <col min="9753" max="9753" width="7.58203125" style="1" bestFit="1" customWidth="1"/>
    <col min="9754" max="9754" width="27" style="1" bestFit="1" customWidth="1"/>
    <col min="9755" max="9755" width="7.58203125" style="1" bestFit="1" customWidth="1"/>
    <col min="9756" max="9756" width="14.1640625" style="1" bestFit="1" customWidth="1"/>
    <col min="9757" max="9757" width="7.58203125" style="1" bestFit="1" customWidth="1"/>
    <col min="9758" max="9758" width="22.25" style="1" bestFit="1" customWidth="1"/>
    <col min="9759" max="9759" width="7.58203125" style="1" bestFit="1" customWidth="1"/>
    <col min="9760" max="9984" width="8.6640625" style="1"/>
    <col min="9985" max="9985" width="4.83203125" style="1" bestFit="1" customWidth="1"/>
    <col min="9986" max="9986" width="24.58203125" style="1" bestFit="1" customWidth="1"/>
    <col min="9987" max="9987" width="15.58203125" style="1" bestFit="1" customWidth="1"/>
    <col min="9988" max="9988" width="5" style="1" bestFit="1" customWidth="1"/>
    <col min="9989" max="9989" width="11.25" style="1" bestFit="1" customWidth="1"/>
    <col min="9990" max="9990" width="11.5" style="1" bestFit="1" customWidth="1"/>
    <col min="9991" max="9991" width="9.9140625" style="1" bestFit="1" customWidth="1"/>
    <col min="9992" max="9992" width="11" style="1" bestFit="1" customWidth="1"/>
    <col min="9993" max="9993" width="8.6640625" style="1"/>
    <col min="9994" max="9994" width="26.58203125" style="1" bestFit="1" customWidth="1"/>
    <col min="9995" max="9995" width="8.6640625" style="1"/>
    <col min="9996" max="9996" width="27.5" style="1" bestFit="1" customWidth="1"/>
    <col min="9997" max="9997" width="7.58203125" style="1" bestFit="1" customWidth="1"/>
    <col min="9998" max="9998" width="21.33203125" style="1" bestFit="1" customWidth="1"/>
    <col min="9999" max="9999" width="8.6640625" style="1"/>
    <col min="10000" max="10000" width="18.83203125" style="1" bestFit="1" customWidth="1"/>
    <col min="10001" max="10001" width="7.58203125" style="1" bestFit="1" customWidth="1"/>
    <col min="10002" max="10002" width="22.75" style="1" bestFit="1" customWidth="1"/>
    <col min="10003" max="10003" width="7.58203125" style="1" bestFit="1" customWidth="1"/>
    <col min="10004" max="10004" width="26.33203125" style="1" bestFit="1" customWidth="1"/>
    <col min="10005" max="10005" width="7.58203125" style="1" bestFit="1" customWidth="1"/>
    <col min="10006" max="10006" width="28.1640625" style="1" bestFit="1" customWidth="1"/>
    <col min="10007" max="10007" width="7.58203125" style="1" bestFit="1" customWidth="1"/>
    <col min="10008" max="10008" width="24" style="1" bestFit="1" customWidth="1"/>
    <col min="10009" max="10009" width="7.58203125" style="1" bestFit="1" customWidth="1"/>
    <col min="10010" max="10010" width="27" style="1" bestFit="1" customWidth="1"/>
    <col min="10011" max="10011" width="7.58203125" style="1" bestFit="1" customWidth="1"/>
    <col min="10012" max="10012" width="14.1640625" style="1" bestFit="1" customWidth="1"/>
    <col min="10013" max="10013" width="7.58203125" style="1" bestFit="1" customWidth="1"/>
    <col min="10014" max="10014" width="22.25" style="1" bestFit="1" customWidth="1"/>
    <col min="10015" max="10015" width="7.58203125" style="1" bestFit="1" customWidth="1"/>
    <col min="10016" max="10240" width="8.6640625" style="1"/>
    <col min="10241" max="10241" width="4.83203125" style="1" bestFit="1" customWidth="1"/>
    <col min="10242" max="10242" width="24.58203125" style="1" bestFit="1" customWidth="1"/>
    <col min="10243" max="10243" width="15.58203125" style="1" bestFit="1" customWidth="1"/>
    <col min="10244" max="10244" width="5" style="1" bestFit="1" customWidth="1"/>
    <col min="10245" max="10245" width="11.25" style="1" bestFit="1" customWidth="1"/>
    <col min="10246" max="10246" width="11.5" style="1" bestFit="1" customWidth="1"/>
    <col min="10247" max="10247" width="9.9140625" style="1" bestFit="1" customWidth="1"/>
    <col min="10248" max="10248" width="11" style="1" bestFit="1" customWidth="1"/>
    <col min="10249" max="10249" width="8.6640625" style="1"/>
    <col min="10250" max="10250" width="26.58203125" style="1" bestFit="1" customWidth="1"/>
    <col min="10251" max="10251" width="8.6640625" style="1"/>
    <col min="10252" max="10252" width="27.5" style="1" bestFit="1" customWidth="1"/>
    <col min="10253" max="10253" width="7.58203125" style="1" bestFit="1" customWidth="1"/>
    <col min="10254" max="10254" width="21.33203125" style="1" bestFit="1" customWidth="1"/>
    <col min="10255" max="10255" width="8.6640625" style="1"/>
    <col min="10256" max="10256" width="18.83203125" style="1" bestFit="1" customWidth="1"/>
    <col min="10257" max="10257" width="7.58203125" style="1" bestFit="1" customWidth="1"/>
    <col min="10258" max="10258" width="22.75" style="1" bestFit="1" customWidth="1"/>
    <col min="10259" max="10259" width="7.58203125" style="1" bestFit="1" customWidth="1"/>
    <col min="10260" max="10260" width="26.33203125" style="1" bestFit="1" customWidth="1"/>
    <col min="10261" max="10261" width="7.58203125" style="1" bestFit="1" customWidth="1"/>
    <col min="10262" max="10262" width="28.1640625" style="1" bestFit="1" customWidth="1"/>
    <col min="10263" max="10263" width="7.58203125" style="1" bestFit="1" customWidth="1"/>
    <col min="10264" max="10264" width="24" style="1" bestFit="1" customWidth="1"/>
    <col min="10265" max="10265" width="7.58203125" style="1" bestFit="1" customWidth="1"/>
    <col min="10266" max="10266" width="27" style="1" bestFit="1" customWidth="1"/>
    <col min="10267" max="10267" width="7.58203125" style="1" bestFit="1" customWidth="1"/>
    <col min="10268" max="10268" width="14.1640625" style="1" bestFit="1" customWidth="1"/>
    <col min="10269" max="10269" width="7.58203125" style="1" bestFit="1" customWidth="1"/>
    <col min="10270" max="10270" width="22.25" style="1" bestFit="1" customWidth="1"/>
    <col min="10271" max="10271" width="7.58203125" style="1" bestFit="1" customWidth="1"/>
    <col min="10272" max="10496" width="8.6640625" style="1"/>
    <col min="10497" max="10497" width="4.83203125" style="1" bestFit="1" customWidth="1"/>
    <col min="10498" max="10498" width="24.58203125" style="1" bestFit="1" customWidth="1"/>
    <col min="10499" max="10499" width="15.58203125" style="1" bestFit="1" customWidth="1"/>
    <col min="10500" max="10500" width="5" style="1" bestFit="1" customWidth="1"/>
    <col min="10501" max="10501" width="11.25" style="1" bestFit="1" customWidth="1"/>
    <col min="10502" max="10502" width="11.5" style="1" bestFit="1" customWidth="1"/>
    <col min="10503" max="10503" width="9.9140625" style="1" bestFit="1" customWidth="1"/>
    <col min="10504" max="10504" width="11" style="1" bestFit="1" customWidth="1"/>
    <col min="10505" max="10505" width="8.6640625" style="1"/>
    <col min="10506" max="10506" width="26.58203125" style="1" bestFit="1" customWidth="1"/>
    <col min="10507" max="10507" width="8.6640625" style="1"/>
    <col min="10508" max="10508" width="27.5" style="1" bestFit="1" customWidth="1"/>
    <col min="10509" max="10509" width="7.58203125" style="1" bestFit="1" customWidth="1"/>
    <col min="10510" max="10510" width="21.33203125" style="1" bestFit="1" customWidth="1"/>
    <col min="10511" max="10511" width="8.6640625" style="1"/>
    <col min="10512" max="10512" width="18.83203125" style="1" bestFit="1" customWidth="1"/>
    <col min="10513" max="10513" width="7.58203125" style="1" bestFit="1" customWidth="1"/>
    <col min="10514" max="10514" width="22.75" style="1" bestFit="1" customWidth="1"/>
    <col min="10515" max="10515" width="7.58203125" style="1" bestFit="1" customWidth="1"/>
    <col min="10516" max="10516" width="26.33203125" style="1" bestFit="1" customWidth="1"/>
    <col min="10517" max="10517" width="7.58203125" style="1" bestFit="1" customWidth="1"/>
    <col min="10518" max="10518" width="28.1640625" style="1" bestFit="1" customWidth="1"/>
    <col min="10519" max="10519" width="7.58203125" style="1" bestFit="1" customWidth="1"/>
    <col min="10520" max="10520" width="24" style="1" bestFit="1" customWidth="1"/>
    <col min="10521" max="10521" width="7.58203125" style="1" bestFit="1" customWidth="1"/>
    <col min="10522" max="10522" width="27" style="1" bestFit="1" customWidth="1"/>
    <col min="10523" max="10523" width="7.58203125" style="1" bestFit="1" customWidth="1"/>
    <col min="10524" max="10524" width="14.1640625" style="1" bestFit="1" customWidth="1"/>
    <col min="10525" max="10525" width="7.58203125" style="1" bestFit="1" customWidth="1"/>
    <col min="10526" max="10526" width="22.25" style="1" bestFit="1" customWidth="1"/>
    <col min="10527" max="10527" width="7.58203125" style="1" bestFit="1" customWidth="1"/>
    <col min="10528" max="10752" width="8.6640625" style="1"/>
    <col min="10753" max="10753" width="4.83203125" style="1" bestFit="1" customWidth="1"/>
    <col min="10754" max="10754" width="24.58203125" style="1" bestFit="1" customWidth="1"/>
    <col min="10755" max="10755" width="15.58203125" style="1" bestFit="1" customWidth="1"/>
    <col min="10756" max="10756" width="5" style="1" bestFit="1" customWidth="1"/>
    <col min="10757" max="10757" width="11.25" style="1" bestFit="1" customWidth="1"/>
    <col min="10758" max="10758" width="11.5" style="1" bestFit="1" customWidth="1"/>
    <col min="10759" max="10759" width="9.9140625" style="1" bestFit="1" customWidth="1"/>
    <col min="10760" max="10760" width="11" style="1" bestFit="1" customWidth="1"/>
    <col min="10761" max="10761" width="8.6640625" style="1"/>
    <col min="10762" max="10762" width="26.58203125" style="1" bestFit="1" customWidth="1"/>
    <col min="10763" max="10763" width="8.6640625" style="1"/>
    <col min="10764" max="10764" width="27.5" style="1" bestFit="1" customWidth="1"/>
    <col min="10765" max="10765" width="7.58203125" style="1" bestFit="1" customWidth="1"/>
    <col min="10766" max="10766" width="21.33203125" style="1" bestFit="1" customWidth="1"/>
    <col min="10767" max="10767" width="8.6640625" style="1"/>
    <col min="10768" max="10768" width="18.83203125" style="1" bestFit="1" customWidth="1"/>
    <col min="10769" max="10769" width="7.58203125" style="1" bestFit="1" customWidth="1"/>
    <col min="10770" max="10770" width="22.75" style="1" bestFit="1" customWidth="1"/>
    <col min="10771" max="10771" width="7.58203125" style="1" bestFit="1" customWidth="1"/>
    <col min="10772" max="10772" width="26.33203125" style="1" bestFit="1" customWidth="1"/>
    <col min="10773" max="10773" width="7.58203125" style="1" bestFit="1" customWidth="1"/>
    <col min="10774" max="10774" width="28.1640625" style="1" bestFit="1" customWidth="1"/>
    <col min="10775" max="10775" width="7.58203125" style="1" bestFit="1" customWidth="1"/>
    <col min="10776" max="10776" width="24" style="1" bestFit="1" customWidth="1"/>
    <col min="10777" max="10777" width="7.58203125" style="1" bestFit="1" customWidth="1"/>
    <col min="10778" max="10778" width="27" style="1" bestFit="1" customWidth="1"/>
    <col min="10779" max="10779" width="7.58203125" style="1" bestFit="1" customWidth="1"/>
    <col min="10780" max="10780" width="14.1640625" style="1" bestFit="1" customWidth="1"/>
    <col min="10781" max="10781" width="7.58203125" style="1" bestFit="1" customWidth="1"/>
    <col min="10782" max="10782" width="22.25" style="1" bestFit="1" customWidth="1"/>
    <col min="10783" max="10783" width="7.58203125" style="1" bestFit="1" customWidth="1"/>
    <col min="10784" max="11008" width="8.6640625" style="1"/>
    <col min="11009" max="11009" width="4.83203125" style="1" bestFit="1" customWidth="1"/>
    <col min="11010" max="11010" width="24.58203125" style="1" bestFit="1" customWidth="1"/>
    <col min="11011" max="11011" width="15.58203125" style="1" bestFit="1" customWidth="1"/>
    <col min="11012" max="11012" width="5" style="1" bestFit="1" customWidth="1"/>
    <col min="11013" max="11013" width="11.25" style="1" bestFit="1" customWidth="1"/>
    <col min="11014" max="11014" width="11.5" style="1" bestFit="1" customWidth="1"/>
    <col min="11015" max="11015" width="9.9140625" style="1" bestFit="1" customWidth="1"/>
    <col min="11016" max="11016" width="11" style="1" bestFit="1" customWidth="1"/>
    <col min="11017" max="11017" width="8.6640625" style="1"/>
    <col min="11018" max="11018" width="26.58203125" style="1" bestFit="1" customWidth="1"/>
    <col min="11019" max="11019" width="8.6640625" style="1"/>
    <col min="11020" max="11020" width="27.5" style="1" bestFit="1" customWidth="1"/>
    <col min="11021" max="11021" width="7.58203125" style="1" bestFit="1" customWidth="1"/>
    <col min="11022" max="11022" width="21.33203125" style="1" bestFit="1" customWidth="1"/>
    <col min="11023" max="11023" width="8.6640625" style="1"/>
    <col min="11024" max="11024" width="18.83203125" style="1" bestFit="1" customWidth="1"/>
    <col min="11025" max="11025" width="7.58203125" style="1" bestFit="1" customWidth="1"/>
    <col min="11026" max="11026" width="22.75" style="1" bestFit="1" customWidth="1"/>
    <col min="11027" max="11027" width="7.58203125" style="1" bestFit="1" customWidth="1"/>
    <col min="11028" max="11028" width="26.33203125" style="1" bestFit="1" customWidth="1"/>
    <col min="11029" max="11029" width="7.58203125" style="1" bestFit="1" customWidth="1"/>
    <col min="11030" max="11030" width="28.1640625" style="1" bestFit="1" customWidth="1"/>
    <col min="11031" max="11031" width="7.58203125" style="1" bestFit="1" customWidth="1"/>
    <col min="11032" max="11032" width="24" style="1" bestFit="1" customWidth="1"/>
    <col min="11033" max="11033" width="7.58203125" style="1" bestFit="1" customWidth="1"/>
    <col min="11034" max="11034" width="27" style="1" bestFit="1" customWidth="1"/>
    <col min="11035" max="11035" width="7.58203125" style="1" bestFit="1" customWidth="1"/>
    <col min="11036" max="11036" width="14.1640625" style="1" bestFit="1" customWidth="1"/>
    <col min="11037" max="11037" width="7.58203125" style="1" bestFit="1" customWidth="1"/>
    <col min="11038" max="11038" width="22.25" style="1" bestFit="1" customWidth="1"/>
    <col min="11039" max="11039" width="7.58203125" style="1" bestFit="1" customWidth="1"/>
    <col min="11040" max="11264" width="8.6640625" style="1"/>
    <col min="11265" max="11265" width="4.83203125" style="1" bestFit="1" customWidth="1"/>
    <col min="11266" max="11266" width="24.58203125" style="1" bestFit="1" customWidth="1"/>
    <col min="11267" max="11267" width="15.58203125" style="1" bestFit="1" customWidth="1"/>
    <col min="11268" max="11268" width="5" style="1" bestFit="1" customWidth="1"/>
    <col min="11269" max="11269" width="11.25" style="1" bestFit="1" customWidth="1"/>
    <col min="11270" max="11270" width="11.5" style="1" bestFit="1" customWidth="1"/>
    <col min="11271" max="11271" width="9.9140625" style="1" bestFit="1" customWidth="1"/>
    <col min="11272" max="11272" width="11" style="1" bestFit="1" customWidth="1"/>
    <col min="11273" max="11273" width="8.6640625" style="1"/>
    <col min="11274" max="11274" width="26.58203125" style="1" bestFit="1" customWidth="1"/>
    <col min="11275" max="11275" width="8.6640625" style="1"/>
    <col min="11276" max="11276" width="27.5" style="1" bestFit="1" customWidth="1"/>
    <col min="11277" max="11277" width="7.58203125" style="1" bestFit="1" customWidth="1"/>
    <col min="11278" max="11278" width="21.33203125" style="1" bestFit="1" customWidth="1"/>
    <col min="11279" max="11279" width="8.6640625" style="1"/>
    <col min="11280" max="11280" width="18.83203125" style="1" bestFit="1" customWidth="1"/>
    <col min="11281" max="11281" width="7.58203125" style="1" bestFit="1" customWidth="1"/>
    <col min="11282" max="11282" width="22.75" style="1" bestFit="1" customWidth="1"/>
    <col min="11283" max="11283" width="7.58203125" style="1" bestFit="1" customWidth="1"/>
    <col min="11284" max="11284" width="26.33203125" style="1" bestFit="1" customWidth="1"/>
    <col min="11285" max="11285" width="7.58203125" style="1" bestFit="1" customWidth="1"/>
    <col min="11286" max="11286" width="28.1640625" style="1" bestFit="1" customWidth="1"/>
    <col min="11287" max="11287" width="7.58203125" style="1" bestFit="1" customWidth="1"/>
    <col min="11288" max="11288" width="24" style="1" bestFit="1" customWidth="1"/>
    <col min="11289" max="11289" width="7.58203125" style="1" bestFit="1" customWidth="1"/>
    <col min="11290" max="11290" width="27" style="1" bestFit="1" customWidth="1"/>
    <col min="11291" max="11291" width="7.58203125" style="1" bestFit="1" customWidth="1"/>
    <col min="11292" max="11292" width="14.1640625" style="1" bestFit="1" customWidth="1"/>
    <col min="11293" max="11293" width="7.58203125" style="1" bestFit="1" customWidth="1"/>
    <col min="11294" max="11294" width="22.25" style="1" bestFit="1" customWidth="1"/>
    <col min="11295" max="11295" width="7.58203125" style="1" bestFit="1" customWidth="1"/>
    <col min="11296" max="11520" width="8.6640625" style="1"/>
    <col min="11521" max="11521" width="4.83203125" style="1" bestFit="1" customWidth="1"/>
    <col min="11522" max="11522" width="24.58203125" style="1" bestFit="1" customWidth="1"/>
    <col min="11523" max="11523" width="15.58203125" style="1" bestFit="1" customWidth="1"/>
    <col min="11524" max="11524" width="5" style="1" bestFit="1" customWidth="1"/>
    <col min="11525" max="11525" width="11.25" style="1" bestFit="1" customWidth="1"/>
    <col min="11526" max="11526" width="11.5" style="1" bestFit="1" customWidth="1"/>
    <col min="11527" max="11527" width="9.9140625" style="1" bestFit="1" customWidth="1"/>
    <col min="11528" max="11528" width="11" style="1" bestFit="1" customWidth="1"/>
    <col min="11529" max="11529" width="8.6640625" style="1"/>
    <col min="11530" max="11530" width="26.58203125" style="1" bestFit="1" customWidth="1"/>
    <col min="11531" max="11531" width="8.6640625" style="1"/>
    <col min="11532" max="11532" width="27.5" style="1" bestFit="1" customWidth="1"/>
    <col min="11533" max="11533" width="7.58203125" style="1" bestFit="1" customWidth="1"/>
    <col min="11534" max="11534" width="21.33203125" style="1" bestFit="1" customWidth="1"/>
    <col min="11535" max="11535" width="8.6640625" style="1"/>
    <col min="11536" max="11536" width="18.83203125" style="1" bestFit="1" customWidth="1"/>
    <col min="11537" max="11537" width="7.58203125" style="1" bestFit="1" customWidth="1"/>
    <col min="11538" max="11538" width="22.75" style="1" bestFit="1" customWidth="1"/>
    <col min="11539" max="11539" width="7.58203125" style="1" bestFit="1" customWidth="1"/>
    <col min="11540" max="11540" width="26.33203125" style="1" bestFit="1" customWidth="1"/>
    <col min="11541" max="11541" width="7.58203125" style="1" bestFit="1" customWidth="1"/>
    <col min="11542" max="11542" width="28.1640625" style="1" bestFit="1" customWidth="1"/>
    <col min="11543" max="11543" width="7.58203125" style="1" bestFit="1" customWidth="1"/>
    <col min="11544" max="11544" width="24" style="1" bestFit="1" customWidth="1"/>
    <col min="11545" max="11545" width="7.58203125" style="1" bestFit="1" customWidth="1"/>
    <col min="11546" max="11546" width="27" style="1" bestFit="1" customWidth="1"/>
    <col min="11547" max="11547" width="7.58203125" style="1" bestFit="1" customWidth="1"/>
    <col min="11548" max="11548" width="14.1640625" style="1" bestFit="1" customWidth="1"/>
    <col min="11549" max="11549" width="7.58203125" style="1" bestFit="1" customWidth="1"/>
    <col min="11550" max="11550" width="22.25" style="1" bestFit="1" customWidth="1"/>
    <col min="11551" max="11551" width="7.58203125" style="1" bestFit="1" customWidth="1"/>
    <col min="11552" max="11776" width="8.6640625" style="1"/>
    <col min="11777" max="11777" width="4.83203125" style="1" bestFit="1" customWidth="1"/>
    <col min="11778" max="11778" width="24.58203125" style="1" bestFit="1" customWidth="1"/>
    <col min="11779" max="11779" width="15.58203125" style="1" bestFit="1" customWidth="1"/>
    <col min="11780" max="11780" width="5" style="1" bestFit="1" customWidth="1"/>
    <col min="11781" max="11781" width="11.25" style="1" bestFit="1" customWidth="1"/>
    <col min="11782" max="11782" width="11.5" style="1" bestFit="1" customWidth="1"/>
    <col min="11783" max="11783" width="9.9140625" style="1" bestFit="1" customWidth="1"/>
    <col min="11784" max="11784" width="11" style="1" bestFit="1" customWidth="1"/>
    <col min="11785" max="11785" width="8.6640625" style="1"/>
    <col min="11786" max="11786" width="26.58203125" style="1" bestFit="1" customWidth="1"/>
    <col min="11787" max="11787" width="8.6640625" style="1"/>
    <col min="11788" max="11788" width="27.5" style="1" bestFit="1" customWidth="1"/>
    <col min="11789" max="11789" width="7.58203125" style="1" bestFit="1" customWidth="1"/>
    <col min="11790" max="11790" width="21.33203125" style="1" bestFit="1" customWidth="1"/>
    <col min="11791" max="11791" width="8.6640625" style="1"/>
    <col min="11792" max="11792" width="18.83203125" style="1" bestFit="1" customWidth="1"/>
    <col min="11793" max="11793" width="7.58203125" style="1" bestFit="1" customWidth="1"/>
    <col min="11794" max="11794" width="22.75" style="1" bestFit="1" customWidth="1"/>
    <col min="11795" max="11795" width="7.58203125" style="1" bestFit="1" customWidth="1"/>
    <col min="11796" max="11796" width="26.33203125" style="1" bestFit="1" customWidth="1"/>
    <col min="11797" max="11797" width="7.58203125" style="1" bestFit="1" customWidth="1"/>
    <col min="11798" max="11798" width="28.1640625" style="1" bestFit="1" customWidth="1"/>
    <col min="11799" max="11799" width="7.58203125" style="1" bestFit="1" customWidth="1"/>
    <col min="11800" max="11800" width="24" style="1" bestFit="1" customWidth="1"/>
    <col min="11801" max="11801" width="7.58203125" style="1" bestFit="1" customWidth="1"/>
    <col min="11802" max="11802" width="27" style="1" bestFit="1" customWidth="1"/>
    <col min="11803" max="11803" width="7.58203125" style="1" bestFit="1" customWidth="1"/>
    <col min="11804" max="11804" width="14.1640625" style="1" bestFit="1" customWidth="1"/>
    <col min="11805" max="11805" width="7.58203125" style="1" bestFit="1" customWidth="1"/>
    <col min="11806" max="11806" width="22.25" style="1" bestFit="1" customWidth="1"/>
    <col min="11807" max="11807" width="7.58203125" style="1" bestFit="1" customWidth="1"/>
    <col min="11808" max="12032" width="8.6640625" style="1"/>
    <col min="12033" max="12033" width="4.83203125" style="1" bestFit="1" customWidth="1"/>
    <col min="12034" max="12034" width="24.58203125" style="1" bestFit="1" customWidth="1"/>
    <col min="12035" max="12035" width="15.58203125" style="1" bestFit="1" customWidth="1"/>
    <col min="12036" max="12036" width="5" style="1" bestFit="1" customWidth="1"/>
    <col min="12037" max="12037" width="11.25" style="1" bestFit="1" customWidth="1"/>
    <col min="12038" max="12038" width="11.5" style="1" bestFit="1" customWidth="1"/>
    <col min="12039" max="12039" width="9.9140625" style="1" bestFit="1" customWidth="1"/>
    <col min="12040" max="12040" width="11" style="1" bestFit="1" customWidth="1"/>
    <col min="12041" max="12041" width="8.6640625" style="1"/>
    <col min="12042" max="12042" width="26.58203125" style="1" bestFit="1" customWidth="1"/>
    <col min="12043" max="12043" width="8.6640625" style="1"/>
    <col min="12044" max="12044" width="27.5" style="1" bestFit="1" customWidth="1"/>
    <col min="12045" max="12045" width="7.58203125" style="1" bestFit="1" customWidth="1"/>
    <col min="12046" max="12046" width="21.33203125" style="1" bestFit="1" customWidth="1"/>
    <col min="12047" max="12047" width="8.6640625" style="1"/>
    <col min="12048" max="12048" width="18.83203125" style="1" bestFit="1" customWidth="1"/>
    <col min="12049" max="12049" width="7.58203125" style="1" bestFit="1" customWidth="1"/>
    <col min="12050" max="12050" width="22.75" style="1" bestFit="1" customWidth="1"/>
    <col min="12051" max="12051" width="7.58203125" style="1" bestFit="1" customWidth="1"/>
    <col min="12052" max="12052" width="26.33203125" style="1" bestFit="1" customWidth="1"/>
    <col min="12053" max="12053" width="7.58203125" style="1" bestFit="1" customWidth="1"/>
    <col min="12054" max="12054" width="28.1640625" style="1" bestFit="1" customWidth="1"/>
    <col min="12055" max="12055" width="7.58203125" style="1" bestFit="1" customWidth="1"/>
    <col min="12056" max="12056" width="24" style="1" bestFit="1" customWidth="1"/>
    <col min="12057" max="12057" width="7.58203125" style="1" bestFit="1" customWidth="1"/>
    <col min="12058" max="12058" width="27" style="1" bestFit="1" customWidth="1"/>
    <col min="12059" max="12059" width="7.58203125" style="1" bestFit="1" customWidth="1"/>
    <col min="12060" max="12060" width="14.1640625" style="1" bestFit="1" customWidth="1"/>
    <col min="12061" max="12061" width="7.58203125" style="1" bestFit="1" customWidth="1"/>
    <col min="12062" max="12062" width="22.25" style="1" bestFit="1" customWidth="1"/>
    <col min="12063" max="12063" width="7.58203125" style="1" bestFit="1" customWidth="1"/>
    <col min="12064" max="12288" width="8.6640625" style="1"/>
    <col min="12289" max="12289" width="4.83203125" style="1" bestFit="1" customWidth="1"/>
    <col min="12290" max="12290" width="24.58203125" style="1" bestFit="1" customWidth="1"/>
    <col min="12291" max="12291" width="15.58203125" style="1" bestFit="1" customWidth="1"/>
    <col min="12292" max="12292" width="5" style="1" bestFit="1" customWidth="1"/>
    <col min="12293" max="12293" width="11.25" style="1" bestFit="1" customWidth="1"/>
    <col min="12294" max="12294" width="11.5" style="1" bestFit="1" customWidth="1"/>
    <col min="12295" max="12295" width="9.9140625" style="1" bestFit="1" customWidth="1"/>
    <col min="12296" max="12296" width="11" style="1" bestFit="1" customWidth="1"/>
    <col min="12297" max="12297" width="8.6640625" style="1"/>
    <col min="12298" max="12298" width="26.58203125" style="1" bestFit="1" customWidth="1"/>
    <col min="12299" max="12299" width="8.6640625" style="1"/>
    <col min="12300" max="12300" width="27.5" style="1" bestFit="1" customWidth="1"/>
    <col min="12301" max="12301" width="7.58203125" style="1" bestFit="1" customWidth="1"/>
    <col min="12302" max="12302" width="21.33203125" style="1" bestFit="1" customWidth="1"/>
    <col min="12303" max="12303" width="8.6640625" style="1"/>
    <col min="12304" max="12304" width="18.83203125" style="1" bestFit="1" customWidth="1"/>
    <col min="12305" max="12305" width="7.58203125" style="1" bestFit="1" customWidth="1"/>
    <col min="12306" max="12306" width="22.75" style="1" bestFit="1" customWidth="1"/>
    <col min="12307" max="12307" width="7.58203125" style="1" bestFit="1" customWidth="1"/>
    <col min="12308" max="12308" width="26.33203125" style="1" bestFit="1" customWidth="1"/>
    <col min="12309" max="12309" width="7.58203125" style="1" bestFit="1" customWidth="1"/>
    <col min="12310" max="12310" width="28.1640625" style="1" bestFit="1" customWidth="1"/>
    <col min="12311" max="12311" width="7.58203125" style="1" bestFit="1" customWidth="1"/>
    <col min="12312" max="12312" width="24" style="1" bestFit="1" customWidth="1"/>
    <col min="12313" max="12313" width="7.58203125" style="1" bestFit="1" customWidth="1"/>
    <col min="12314" max="12314" width="27" style="1" bestFit="1" customWidth="1"/>
    <col min="12315" max="12315" width="7.58203125" style="1" bestFit="1" customWidth="1"/>
    <col min="12316" max="12316" width="14.1640625" style="1" bestFit="1" customWidth="1"/>
    <col min="12317" max="12317" width="7.58203125" style="1" bestFit="1" customWidth="1"/>
    <col min="12318" max="12318" width="22.25" style="1" bestFit="1" customWidth="1"/>
    <col min="12319" max="12319" width="7.58203125" style="1" bestFit="1" customWidth="1"/>
    <col min="12320" max="12544" width="8.6640625" style="1"/>
    <col min="12545" max="12545" width="4.83203125" style="1" bestFit="1" customWidth="1"/>
    <col min="12546" max="12546" width="24.58203125" style="1" bestFit="1" customWidth="1"/>
    <col min="12547" max="12547" width="15.58203125" style="1" bestFit="1" customWidth="1"/>
    <col min="12548" max="12548" width="5" style="1" bestFit="1" customWidth="1"/>
    <col min="12549" max="12549" width="11.25" style="1" bestFit="1" customWidth="1"/>
    <col min="12550" max="12550" width="11.5" style="1" bestFit="1" customWidth="1"/>
    <col min="12551" max="12551" width="9.9140625" style="1" bestFit="1" customWidth="1"/>
    <col min="12552" max="12552" width="11" style="1" bestFit="1" customWidth="1"/>
    <col min="12553" max="12553" width="8.6640625" style="1"/>
    <col min="12554" max="12554" width="26.58203125" style="1" bestFit="1" customWidth="1"/>
    <col min="12555" max="12555" width="8.6640625" style="1"/>
    <col min="12556" max="12556" width="27.5" style="1" bestFit="1" customWidth="1"/>
    <col min="12557" max="12557" width="7.58203125" style="1" bestFit="1" customWidth="1"/>
    <col min="12558" max="12558" width="21.33203125" style="1" bestFit="1" customWidth="1"/>
    <col min="12559" max="12559" width="8.6640625" style="1"/>
    <col min="12560" max="12560" width="18.83203125" style="1" bestFit="1" customWidth="1"/>
    <col min="12561" max="12561" width="7.58203125" style="1" bestFit="1" customWidth="1"/>
    <col min="12562" max="12562" width="22.75" style="1" bestFit="1" customWidth="1"/>
    <col min="12563" max="12563" width="7.58203125" style="1" bestFit="1" customWidth="1"/>
    <col min="12564" max="12564" width="26.33203125" style="1" bestFit="1" customWidth="1"/>
    <col min="12565" max="12565" width="7.58203125" style="1" bestFit="1" customWidth="1"/>
    <col min="12566" max="12566" width="28.1640625" style="1" bestFit="1" customWidth="1"/>
    <col min="12567" max="12567" width="7.58203125" style="1" bestFit="1" customWidth="1"/>
    <col min="12568" max="12568" width="24" style="1" bestFit="1" customWidth="1"/>
    <col min="12569" max="12569" width="7.58203125" style="1" bestFit="1" customWidth="1"/>
    <col min="12570" max="12570" width="27" style="1" bestFit="1" customWidth="1"/>
    <col min="12571" max="12571" width="7.58203125" style="1" bestFit="1" customWidth="1"/>
    <col min="12572" max="12572" width="14.1640625" style="1" bestFit="1" customWidth="1"/>
    <col min="12573" max="12573" width="7.58203125" style="1" bestFit="1" customWidth="1"/>
    <col min="12574" max="12574" width="22.25" style="1" bestFit="1" customWidth="1"/>
    <col min="12575" max="12575" width="7.58203125" style="1" bestFit="1" customWidth="1"/>
    <col min="12576" max="12800" width="8.6640625" style="1"/>
    <col min="12801" max="12801" width="4.83203125" style="1" bestFit="1" customWidth="1"/>
    <col min="12802" max="12802" width="24.58203125" style="1" bestFit="1" customWidth="1"/>
    <col min="12803" max="12803" width="15.58203125" style="1" bestFit="1" customWidth="1"/>
    <col min="12804" max="12804" width="5" style="1" bestFit="1" customWidth="1"/>
    <col min="12805" max="12805" width="11.25" style="1" bestFit="1" customWidth="1"/>
    <col min="12806" max="12806" width="11.5" style="1" bestFit="1" customWidth="1"/>
    <col min="12807" max="12807" width="9.9140625" style="1" bestFit="1" customWidth="1"/>
    <col min="12808" max="12808" width="11" style="1" bestFit="1" customWidth="1"/>
    <col min="12809" max="12809" width="8.6640625" style="1"/>
    <col min="12810" max="12810" width="26.58203125" style="1" bestFit="1" customWidth="1"/>
    <col min="12811" max="12811" width="8.6640625" style="1"/>
    <col min="12812" max="12812" width="27.5" style="1" bestFit="1" customWidth="1"/>
    <col min="12813" max="12813" width="7.58203125" style="1" bestFit="1" customWidth="1"/>
    <col min="12814" max="12814" width="21.33203125" style="1" bestFit="1" customWidth="1"/>
    <col min="12815" max="12815" width="8.6640625" style="1"/>
    <col min="12816" max="12816" width="18.83203125" style="1" bestFit="1" customWidth="1"/>
    <col min="12817" max="12817" width="7.58203125" style="1" bestFit="1" customWidth="1"/>
    <col min="12818" max="12818" width="22.75" style="1" bestFit="1" customWidth="1"/>
    <col min="12819" max="12819" width="7.58203125" style="1" bestFit="1" customWidth="1"/>
    <col min="12820" max="12820" width="26.33203125" style="1" bestFit="1" customWidth="1"/>
    <col min="12821" max="12821" width="7.58203125" style="1" bestFit="1" customWidth="1"/>
    <col min="12822" max="12822" width="28.1640625" style="1" bestFit="1" customWidth="1"/>
    <col min="12823" max="12823" width="7.58203125" style="1" bestFit="1" customWidth="1"/>
    <col min="12824" max="12824" width="24" style="1" bestFit="1" customWidth="1"/>
    <col min="12825" max="12825" width="7.58203125" style="1" bestFit="1" customWidth="1"/>
    <col min="12826" max="12826" width="27" style="1" bestFit="1" customWidth="1"/>
    <col min="12827" max="12827" width="7.58203125" style="1" bestFit="1" customWidth="1"/>
    <col min="12828" max="12828" width="14.1640625" style="1" bestFit="1" customWidth="1"/>
    <col min="12829" max="12829" width="7.58203125" style="1" bestFit="1" customWidth="1"/>
    <col min="12830" max="12830" width="22.25" style="1" bestFit="1" customWidth="1"/>
    <col min="12831" max="12831" width="7.58203125" style="1" bestFit="1" customWidth="1"/>
    <col min="12832" max="13056" width="8.6640625" style="1"/>
    <col min="13057" max="13057" width="4.83203125" style="1" bestFit="1" customWidth="1"/>
    <col min="13058" max="13058" width="24.58203125" style="1" bestFit="1" customWidth="1"/>
    <col min="13059" max="13059" width="15.58203125" style="1" bestFit="1" customWidth="1"/>
    <col min="13060" max="13060" width="5" style="1" bestFit="1" customWidth="1"/>
    <col min="13061" max="13061" width="11.25" style="1" bestFit="1" customWidth="1"/>
    <col min="13062" max="13062" width="11.5" style="1" bestFit="1" customWidth="1"/>
    <col min="13063" max="13063" width="9.9140625" style="1" bestFit="1" customWidth="1"/>
    <col min="13064" max="13064" width="11" style="1" bestFit="1" customWidth="1"/>
    <col min="13065" max="13065" width="8.6640625" style="1"/>
    <col min="13066" max="13066" width="26.58203125" style="1" bestFit="1" customWidth="1"/>
    <col min="13067" max="13067" width="8.6640625" style="1"/>
    <col min="13068" max="13068" width="27.5" style="1" bestFit="1" customWidth="1"/>
    <col min="13069" max="13069" width="7.58203125" style="1" bestFit="1" customWidth="1"/>
    <col min="13070" max="13070" width="21.33203125" style="1" bestFit="1" customWidth="1"/>
    <col min="13071" max="13071" width="8.6640625" style="1"/>
    <col min="13072" max="13072" width="18.83203125" style="1" bestFit="1" customWidth="1"/>
    <col min="13073" max="13073" width="7.58203125" style="1" bestFit="1" customWidth="1"/>
    <col min="13074" max="13074" width="22.75" style="1" bestFit="1" customWidth="1"/>
    <col min="13075" max="13075" width="7.58203125" style="1" bestFit="1" customWidth="1"/>
    <col min="13076" max="13076" width="26.33203125" style="1" bestFit="1" customWidth="1"/>
    <col min="13077" max="13077" width="7.58203125" style="1" bestFit="1" customWidth="1"/>
    <col min="13078" max="13078" width="28.1640625" style="1" bestFit="1" customWidth="1"/>
    <col min="13079" max="13079" width="7.58203125" style="1" bestFit="1" customWidth="1"/>
    <col min="13080" max="13080" width="24" style="1" bestFit="1" customWidth="1"/>
    <col min="13081" max="13081" width="7.58203125" style="1" bestFit="1" customWidth="1"/>
    <col min="13082" max="13082" width="27" style="1" bestFit="1" customWidth="1"/>
    <col min="13083" max="13083" width="7.58203125" style="1" bestFit="1" customWidth="1"/>
    <col min="13084" max="13084" width="14.1640625" style="1" bestFit="1" customWidth="1"/>
    <col min="13085" max="13085" width="7.58203125" style="1" bestFit="1" customWidth="1"/>
    <col min="13086" max="13086" width="22.25" style="1" bestFit="1" customWidth="1"/>
    <col min="13087" max="13087" width="7.58203125" style="1" bestFit="1" customWidth="1"/>
    <col min="13088" max="13312" width="8.6640625" style="1"/>
    <col min="13313" max="13313" width="4.83203125" style="1" bestFit="1" customWidth="1"/>
    <col min="13314" max="13314" width="24.58203125" style="1" bestFit="1" customWidth="1"/>
    <col min="13315" max="13315" width="15.58203125" style="1" bestFit="1" customWidth="1"/>
    <col min="13316" max="13316" width="5" style="1" bestFit="1" customWidth="1"/>
    <col min="13317" max="13317" width="11.25" style="1" bestFit="1" customWidth="1"/>
    <col min="13318" max="13318" width="11.5" style="1" bestFit="1" customWidth="1"/>
    <col min="13319" max="13319" width="9.9140625" style="1" bestFit="1" customWidth="1"/>
    <col min="13320" max="13320" width="11" style="1" bestFit="1" customWidth="1"/>
    <col min="13321" max="13321" width="8.6640625" style="1"/>
    <col min="13322" max="13322" width="26.58203125" style="1" bestFit="1" customWidth="1"/>
    <col min="13323" max="13323" width="8.6640625" style="1"/>
    <col min="13324" max="13324" width="27.5" style="1" bestFit="1" customWidth="1"/>
    <col min="13325" max="13325" width="7.58203125" style="1" bestFit="1" customWidth="1"/>
    <col min="13326" max="13326" width="21.33203125" style="1" bestFit="1" customWidth="1"/>
    <col min="13327" max="13327" width="8.6640625" style="1"/>
    <col min="13328" max="13328" width="18.83203125" style="1" bestFit="1" customWidth="1"/>
    <col min="13329" max="13329" width="7.58203125" style="1" bestFit="1" customWidth="1"/>
    <col min="13330" max="13330" width="22.75" style="1" bestFit="1" customWidth="1"/>
    <col min="13331" max="13331" width="7.58203125" style="1" bestFit="1" customWidth="1"/>
    <col min="13332" max="13332" width="26.33203125" style="1" bestFit="1" customWidth="1"/>
    <col min="13333" max="13333" width="7.58203125" style="1" bestFit="1" customWidth="1"/>
    <col min="13334" max="13334" width="28.1640625" style="1" bestFit="1" customWidth="1"/>
    <col min="13335" max="13335" width="7.58203125" style="1" bestFit="1" customWidth="1"/>
    <col min="13336" max="13336" width="24" style="1" bestFit="1" customWidth="1"/>
    <col min="13337" max="13337" width="7.58203125" style="1" bestFit="1" customWidth="1"/>
    <col min="13338" max="13338" width="27" style="1" bestFit="1" customWidth="1"/>
    <col min="13339" max="13339" width="7.58203125" style="1" bestFit="1" customWidth="1"/>
    <col min="13340" max="13340" width="14.1640625" style="1" bestFit="1" customWidth="1"/>
    <col min="13341" max="13341" width="7.58203125" style="1" bestFit="1" customWidth="1"/>
    <col min="13342" max="13342" width="22.25" style="1" bestFit="1" customWidth="1"/>
    <col min="13343" max="13343" width="7.58203125" style="1" bestFit="1" customWidth="1"/>
    <col min="13344" max="13568" width="8.6640625" style="1"/>
    <col min="13569" max="13569" width="4.83203125" style="1" bestFit="1" customWidth="1"/>
    <col min="13570" max="13570" width="24.58203125" style="1" bestFit="1" customWidth="1"/>
    <col min="13571" max="13571" width="15.58203125" style="1" bestFit="1" customWidth="1"/>
    <col min="13572" max="13572" width="5" style="1" bestFit="1" customWidth="1"/>
    <col min="13573" max="13573" width="11.25" style="1" bestFit="1" customWidth="1"/>
    <col min="13574" max="13574" width="11.5" style="1" bestFit="1" customWidth="1"/>
    <col min="13575" max="13575" width="9.9140625" style="1" bestFit="1" customWidth="1"/>
    <col min="13576" max="13576" width="11" style="1" bestFit="1" customWidth="1"/>
    <col min="13577" max="13577" width="8.6640625" style="1"/>
    <col min="13578" max="13578" width="26.58203125" style="1" bestFit="1" customWidth="1"/>
    <col min="13579" max="13579" width="8.6640625" style="1"/>
    <col min="13580" max="13580" width="27.5" style="1" bestFit="1" customWidth="1"/>
    <col min="13581" max="13581" width="7.58203125" style="1" bestFit="1" customWidth="1"/>
    <col min="13582" max="13582" width="21.33203125" style="1" bestFit="1" customWidth="1"/>
    <col min="13583" max="13583" width="8.6640625" style="1"/>
    <col min="13584" max="13584" width="18.83203125" style="1" bestFit="1" customWidth="1"/>
    <col min="13585" max="13585" width="7.58203125" style="1" bestFit="1" customWidth="1"/>
    <col min="13586" max="13586" width="22.75" style="1" bestFit="1" customWidth="1"/>
    <col min="13587" max="13587" width="7.58203125" style="1" bestFit="1" customWidth="1"/>
    <col min="13588" max="13588" width="26.33203125" style="1" bestFit="1" customWidth="1"/>
    <col min="13589" max="13589" width="7.58203125" style="1" bestFit="1" customWidth="1"/>
    <col min="13590" max="13590" width="28.1640625" style="1" bestFit="1" customWidth="1"/>
    <col min="13591" max="13591" width="7.58203125" style="1" bestFit="1" customWidth="1"/>
    <col min="13592" max="13592" width="24" style="1" bestFit="1" customWidth="1"/>
    <col min="13593" max="13593" width="7.58203125" style="1" bestFit="1" customWidth="1"/>
    <col min="13594" max="13594" width="27" style="1" bestFit="1" customWidth="1"/>
    <col min="13595" max="13595" width="7.58203125" style="1" bestFit="1" customWidth="1"/>
    <col min="13596" max="13596" width="14.1640625" style="1" bestFit="1" customWidth="1"/>
    <col min="13597" max="13597" width="7.58203125" style="1" bestFit="1" customWidth="1"/>
    <col min="13598" max="13598" width="22.25" style="1" bestFit="1" customWidth="1"/>
    <col min="13599" max="13599" width="7.58203125" style="1" bestFit="1" customWidth="1"/>
    <col min="13600" max="13824" width="8.6640625" style="1"/>
    <col min="13825" max="13825" width="4.83203125" style="1" bestFit="1" customWidth="1"/>
    <col min="13826" max="13826" width="24.58203125" style="1" bestFit="1" customWidth="1"/>
    <col min="13827" max="13827" width="15.58203125" style="1" bestFit="1" customWidth="1"/>
    <col min="13828" max="13828" width="5" style="1" bestFit="1" customWidth="1"/>
    <col min="13829" max="13829" width="11.25" style="1" bestFit="1" customWidth="1"/>
    <col min="13830" max="13830" width="11.5" style="1" bestFit="1" customWidth="1"/>
    <col min="13831" max="13831" width="9.9140625" style="1" bestFit="1" customWidth="1"/>
    <col min="13832" max="13832" width="11" style="1" bestFit="1" customWidth="1"/>
    <col min="13833" max="13833" width="8.6640625" style="1"/>
    <col min="13834" max="13834" width="26.58203125" style="1" bestFit="1" customWidth="1"/>
    <col min="13835" max="13835" width="8.6640625" style="1"/>
    <col min="13836" max="13836" width="27.5" style="1" bestFit="1" customWidth="1"/>
    <col min="13837" max="13837" width="7.58203125" style="1" bestFit="1" customWidth="1"/>
    <col min="13838" max="13838" width="21.33203125" style="1" bestFit="1" customWidth="1"/>
    <col min="13839" max="13839" width="8.6640625" style="1"/>
    <col min="13840" max="13840" width="18.83203125" style="1" bestFit="1" customWidth="1"/>
    <col min="13841" max="13841" width="7.58203125" style="1" bestFit="1" customWidth="1"/>
    <col min="13842" max="13842" width="22.75" style="1" bestFit="1" customWidth="1"/>
    <col min="13843" max="13843" width="7.58203125" style="1" bestFit="1" customWidth="1"/>
    <col min="13844" max="13844" width="26.33203125" style="1" bestFit="1" customWidth="1"/>
    <col min="13845" max="13845" width="7.58203125" style="1" bestFit="1" customWidth="1"/>
    <col min="13846" max="13846" width="28.1640625" style="1" bestFit="1" customWidth="1"/>
    <col min="13847" max="13847" width="7.58203125" style="1" bestFit="1" customWidth="1"/>
    <col min="13848" max="13848" width="24" style="1" bestFit="1" customWidth="1"/>
    <col min="13849" max="13849" width="7.58203125" style="1" bestFit="1" customWidth="1"/>
    <col min="13850" max="13850" width="27" style="1" bestFit="1" customWidth="1"/>
    <col min="13851" max="13851" width="7.58203125" style="1" bestFit="1" customWidth="1"/>
    <col min="13852" max="13852" width="14.1640625" style="1" bestFit="1" customWidth="1"/>
    <col min="13853" max="13853" width="7.58203125" style="1" bestFit="1" customWidth="1"/>
    <col min="13854" max="13854" width="22.25" style="1" bestFit="1" customWidth="1"/>
    <col min="13855" max="13855" width="7.58203125" style="1" bestFit="1" customWidth="1"/>
    <col min="13856" max="14080" width="8.6640625" style="1"/>
    <col min="14081" max="14081" width="4.83203125" style="1" bestFit="1" customWidth="1"/>
    <col min="14082" max="14082" width="24.58203125" style="1" bestFit="1" customWidth="1"/>
    <col min="14083" max="14083" width="15.58203125" style="1" bestFit="1" customWidth="1"/>
    <col min="14084" max="14084" width="5" style="1" bestFit="1" customWidth="1"/>
    <col min="14085" max="14085" width="11.25" style="1" bestFit="1" customWidth="1"/>
    <col min="14086" max="14086" width="11.5" style="1" bestFit="1" customWidth="1"/>
    <col min="14087" max="14087" width="9.9140625" style="1" bestFit="1" customWidth="1"/>
    <col min="14088" max="14088" width="11" style="1" bestFit="1" customWidth="1"/>
    <col min="14089" max="14089" width="8.6640625" style="1"/>
    <col min="14090" max="14090" width="26.58203125" style="1" bestFit="1" customWidth="1"/>
    <col min="14091" max="14091" width="8.6640625" style="1"/>
    <col min="14092" max="14092" width="27.5" style="1" bestFit="1" customWidth="1"/>
    <col min="14093" max="14093" width="7.58203125" style="1" bestFit="1" customWidth="1"/>
    <col min="14094" max="14094" width="21.33203125" style="1" bestFit="1" customWidth="1"/>
    <col min="14095" max="14095" width="8.6640625" style="1"/>
    <col min="14096" max="14096" width="18.83203125" style="1" bestFit="1" customWidth="1"/>
    <col min="14097" max="14097" width="7.58203125" style="1" bestFit="1" customWidth="1"/>
    <col min="14098" max="14098" width="22.75" style="1" bestFit="1" customWidth="1"/>
    <col min="14099" max="14099" width="7.58203125" style="1" bestFit="1" customWidth="1"/>
    <col min="14100" max="14100" width="26.33203125" style="1" bestFit="1" customWidth="1"/>
    <col min="14101" max="14101" width="7.58203125" style="1" bestFit="1" customWidth="1"/>
    <col min="14102" max="14102" width="28.1640625" style="1" bestFit="1" customWidth="1"/>
    <col min="14103" max="14103" width="7.58203125" style="1" bestFit="1" customWidth="1"/>
    <col min="14104" max="14104" width="24" style="1" bestFit="1" customWidth="1"/>
    <col min="14105" max="14105" width="7.58203125" style="1" bestFit="1" customWidth="1"/>
    <col min="14106" max="14106" width="27" style="1" bestFit="1" customWidth="1"/>
    <col min="14107" max="14107" width="7.58203125" style="1" bestFit="1" customWidth="1"/>
    <col min="14108" max="14108" width="14.1640625" style="1" bestFit="1" customWidth="1"/>
    <col min="14109" max="14109" width="7.58203125" style="1" bestFit="1" customWidth="1"/>
    <col min="14110" max="14110" width="22.25" style="1" bestFit="1" customWidth="1"/>
    <col min="14111" max="14111" width="7.58203125" style="1" bestFit="1" customWidth="1"/>
    <col min="14112" max="14336" width="8.6640625" style="1"/>
    <col min="14337" max="14337" width="4.83203125" style="1" bestFit="1" customWidth="1"/>
    <col min="14338" max="14338" width="24.58203125" style="1" bestFit="1" customWidth="1"/>
    <col min="14339" max="14339" width="15.58203125" style="1" bestFit="1" customWidth="1"/>
    <col min="14340" max="14340" width="5" style="1" bestFit="1" customWidth="1"/>
    <col min="14341" max="14341" width="11.25" style="1" bestFit="1" customWidth="1"/>
    <col min="14342" max="14342" width="11.5" style="1" bestFit="1" customWidth="1"/>
    <col min="14343" max="14343" width="9.9140625" style="1" bestFit="1" customWidth="1"/>
    <col min="14344" max="14344" width="11" style="1" bestFit="1" customWidth="1"/>
    <col min="14345" max="14345" width="8.6640625" style="1"/>
    <col min="14346" max="14346" width="26.58203125" style="1" bestFit="1" customWidth="1"/>
    <col min="14347" max="14347" width="8.6640625" style="1"/>
    <col min="14348" max="14348" width="27.5" style="1" bestFit="1" customWidth="1"/>
    <col min="14349" max="14349" width="7.58203125" style="1" bestFit="1" customWidth="1"/>
    <col min="14350" max="14350" width="21.33203125" style="1" bestFit="1" customWidth="1"/>
    <col min="14351" max="14351" width="8.6640625" style="1"/>
    <col min="14352" max="14352" width="18.83203125" style="1" bestFit="1" customWidth="1"/>
    <col min="14353" max="14353" width="7.58203125" style="1" bestFit="1" customWidth="1"/>
    <col min="14354" max="14354" width="22.75" style="1" bestFit="1" customWidth="1"/>
    <col min="14355" max="14355" width="7.58203125" style="1" bestFit="1" customWidth="1"/>
    <col min="14356" max="14356" width="26.33203125" style="1" bestFit="1" customWidth="1"/>
    <col min="14357" max="14357" width="7.58203125" style="1" bestFit="1" customWidth="1"/>
    <col min="14358" max="14358" width="28.1640625" style="1" bestFit="1" customWidth="1"/>
    <col min="14359" max="14359" width="7.58203125" style="1" bestFit="1" customWidth="1"/>
    <col min="14360" max="14360" width="24" style="1" bestFit="1" customWidth="1"/>
    <col min="14361" max="14361" width="7.58203125" style="1" bestFit="1" customWidth="1"/>
    <col min="14362" max="14362" width="27" style="1" bestFit="1" customWidth="1"/>
    <col min="14363" max="14363" width="7.58203125" style="1" bestFit="1" customWidth="1"/>
    <col min="14364" max="14364" width="14.1640625" style="1" bestFit="1" customWidth="1"/>
    <col min="14365" max="14365" width="7.58203125" style="1" bestFit="1" customWidth="1"/>
    <col min="14366" max="14366" width="22.25" style="1" bestFit="1" customWidth="1"/>
    <col min="14367" max="14367" width="7.58203125" style="1" bestFit="1" customWidth="1"/>
    <col min="14368" max="14592" width="8.6640625" style="1"/>
    <col min="14593" max="14593" width="4.83203125" style="1" bestFit="1" customWidth="1"/>
    <col min="14594" max="14594" width="24.58203125" style="1" bestFit="1" customWidth="1"/>
    <col min="14595" max="14595" width="15.58203125" style="1" bestFit="1" customWidth="1"/>
    <col min="14596" max="14596" width="5" style="1" bestFit="1" customWidth="1"/>
    <col min="14597" max="14597" width="11.25" style="1" bestFit="1" customWidth="1"/>
    <col min="14598" max="14598" width="11.5" style="1" bestFit="1" customWidth="1"/>
    <col min="14599" max="14599" width="9.9140625" style="1" bestFit="1" customWidth="1"/>
    <col min="14600" max="14600" width="11" style="1" bestFit="1" customWidth="1"/>
    <col min="14601" max="14601" width="8.6640625" style="1"/>
    <col min="14602" max="14602" width="26.58203125" style="1" bestFit="1" customWidth="1"/>
    <col min="14603" max="14603" width="8.6640625" style="1"/>
    <col min="14604" max="14604" width="27.5" style="1" bestFit="1" customWidth="1"/>
    <col min="14605" max="14605" width="7.58203125" style="1" bestFit="1" customWidth="1"/>
    <col min="14606" max="14606" width="21.33203125" style="1" bestFit="1" customWidth="1"/>
    <col min="14607" max="14607" width="8.6640625" style="1"/>
    <col min="14608" max="14608" width="18.83203125" style="1" bestFit="1" customWidth="1"/>
    <col min="14609" max="14609" width="7.58203125" style="1" bestFit="1" customWidth="1"/>
    <col min="14610" max="14610" width="22.75" style="1" bestFit="1" customWidth="1"/>
    <col min="14611" max="14611" width="7.58203125" style="1" bestFit="1" customWidth="1"/>
    <col min="14612" max="14612" width="26.33203125" style="1" bestFit="1" customWidth="1"/>
    <col min="14613" max="14613" width="7.58203125" style="1" bestFit="1" customWidth="1"/>
    <col min="14614" max="14614" width="28.1640625" style="1" bestFit="1" customWidth="1"/>
    <col min="14615" max="14615" width="7.58203125" style="1" bestFit="1" customWidth="1"/>
    <col min="14616" max="14616" width="24" style="1" bestFit="1" customWidth="1"/>
    <col min="14617" max="14617" width="7.58203125" style="1" bestFit="1" customWidth="1"/>
    <col min="14618" max="14618" width="27" style="1" bestFit="1" customWidth="1"/>
    <col min="14619" max="14619" width="7.58203125" style="1" bestFit="1" customWidth="1"/>
    <col min="14620" max="14620" width="14.1640625" style="1" bestFit="1" customWidth="1"/>
    <col min="14621" max="14621" width="7.58203125" style="1" bestFit="1" customWidth="1"/>
    <col min="14622" max="14622" width="22.25" style="1" bestFit="1" customWidth="1"/>
    <col min="14623" max="14623" width="7.58203125" style="1" bestFit="1" customWidth="1"/>
    <col min="14624" max="14848" width="8.6640625" style="1"/>
    <col min="14849" max="14849" width="4.83203125" style="1" bestFit="1" customWidth="1"/>
    <col min="14850" max="14850" width="24.58203125" style="1" bestFit="1" customWidth="1"/>
    <col min="14851" max="14851" width="15.58203125" style="1" bestFit="1" customWidth="1"/>
    <col min="14852" max="14852" width="5" style="1" bestFit="1" customWidth="1"/>
    <col min="14853" max="14853" width="11.25" style="1" bestFit="1" customWidth="1"/>
    <col min="14854" max="14854" width="11.5" style="1" bestFit="1" customWidth="1"/>
    <col min="14855" max="14855" width="9.9140625" style="1" bestFit="1" customWidth="1"/>
    <col min="14856" max="14856" width="11" style="1" bestFit="1" customWidth="1"/>
    <col min="14857" max="14857" width="8.6640625" style="1"/>
    <col min="14858" max="14858" width="26.58203125" style="1" bestFit="1" customWidth="1"/>
    <col min="14859" max="14859" width="8.6640625" style="1"/>
    <col min="14860" max="14860" width="27.5" style="1" bestFit="1" customWidth="1"/>
    <col min="14861" max="14861" width="7.58203125" style="1" bestFit="1" customWidth="1"/>
    <col min="14862" max="14862" width="21.33203125" style="1" bestFit="1" customWidth="1"/>
    <col min="14863" max="14863" width="8.6640625" style="1"/>
    <col min="14864" max="14864" width="18.83203125" style="1" bestFit="1" customWidth="1"/>
    <col min="14865" max="14865" width="7.58203125" style="1" bestFit="1" customWidth="1"/>
    <col min="14866" max="14866" width="22.75" style="1" bestFit="1" customWidth="1"/>
    <col min="14867" max="14867" width="7.58203125" style="1" bestFit="1" customWidth="1"/>
    <col min="14868" max="14868" width="26.33203125" style="1" bestFit="1" customWidth="1"/>
    <col min="14869" max="14869" width="7.58203125" style="1" bestFit="1" customWidth="1"/>
    <col min="14870" max="14870" width="28.1640625" style="1" bestFit="1" customWidth="1"/>
    <col min="14871" max="14871" width="7.58203125" style="1" bestFit="1" customWidth="1"/>
    <col min="14872" max="14872" width="24" style="1" bestFit="1" customWidth="1"/>
    <col min="14873" max="14873" width="7.58203125" style="1" bestFit="1" customWidth="1"/>
    <col min="14874" max="14874" width="27" style="1" bestFit="1" customWidth="1"/>
    <col min="14875" max="14875" width="7.58203125" style="1" bestFit="1" customWidth="1"/>
    <col min="14876" max="14876" width="14.1640625" style="1" bestFit="1" customWidth="1"/>
    <col min="14877" max="14877" width="7.58203125" style="1" bestFit="1" customWidth="1"/>
    <col min="14878" max="14878" width="22.25" style="1" bestFit="1" customWidth="1"/>
    <col min="14879" max="14879" width="7.58203125" style="1" bestFit="1" customWidth="1"/>
    <col min="14880" max="15104" width="8.6640625" style="1"/>
    <col min="15105" max="15105" width="4.83203125" style="1" bestFit="1" customWidth="1"/>
    <col min="15106" max="15106" width="24.58203125" style="1" bestFit="1" customWidth="1"/>
    <col min="15107" max="15107" width="15.58203125" style="1" bestFit="1" customWidth="1"/>
    <col min="15108" max="15108" width="5" style="1" bestFit="1" customWidth="1"/>
    <col min="15109" max="15109" width="11.25" style="1" bestFit="1" customWidth="1"/>
    <col min="15110" max="15110" width="11.5" style="1" bestFit="1" customWidth="1"/>
    <col min="15111" max="15111" width="9.9140625" style="1" bestFit="1" customWidth="1"/>
    <col min="15112" max="15112" width="11" style="1" bestFit="1" customWidth="1"/>
    <col min="15113" max="15113" width="8.6640625" style="1"/>
    <col min="15114" max="15114" width="26.58203125" style="1" bestFit="1" customWidth="1"/>
    <col min="15115" max="15115" width="8.6640625" style="1"/>
    <col min="15116" max="15116" width="27.5" style="1" bestFit="1" customWidth="1"/>
    <col min="15117" max="15117" width="7.58203125" style="1" bestFit="1" customWidth="1"/>
    <col min="15118" max="15118" width="21.33203125" style="1" bestFit="1" customWidth="1"/>
    <col min="15119" max="15119" width="8.6640625" style="1"/>
    <col min="15120" max="15120" width="18.83203125" style="1" bestFit="1" customWidth="1"/>
    <col min="15121" max="15121" width="7.58203125" style="1" bestFit="1" customWidth="1"/>
    <col min="15122" max="15122" width="22.75" style="1" bestFit="1" customWidth="1"/>
    <col min="15123" max="15123" width="7.58203125" style="1" bestFit="1" customWidth="1"/>
    <col min="15124" max="15124" width="26.33203125" style="1" bestFit="1" customWidth="1"/>
    <col min="15125" max="15125" width="7.58203125" style="1" bestFit="1" customWidth="1"/>
    <col min="15126" max="15126" width="28.1640625" style="1" bestFit="1" customWidth="1"/>
    <col min="15127" max="15127" width="7.58203125" style="1" bestFit="1" customWidth="1"/>
    <col min="15128" max="15128" width="24" style="1" bestFit="1" customWidth="1"/>
    <col min="15129" max="15129" width="7.58203125" style="1" bestFit="1" customWidth="1"/>
    <col min="15130" max="15130" width="27" style="1" bestFit="1" customWidth="1"/>
    <col min="15131" max="15131" width="7.58203125" style="1" bestFit="1" customWidth="1"/>
    <col min="15132" max="15132" width="14.1640625" style="1" bestFit="1" customWidth="1"/>
    <col min="15133" max="15133" width="7.58203125" style="1" bestFit="1" customWidth="1"/>
    <col min="15134" max="15134" width="22.25" style="1" bestFit="1" customWidth="1"/>
    <col min="15135" max="15135" width="7.58203125" style="1" bestFit="1" customWidth="1"/>
    <col min="15136" max="15360" width="8.6640625" style="1"/>
    <col min="15361" max="15361" width="4.83203125" style="1" bestFit="1" customWidth="1"/>
    <col min="15362" max="15362" width="24.58203125" style="1" bestFit="1" customWidth="1"/>
    <col min="15363" max="15363" width="15.58203125" style="1" bestFit="1" customWidth="1"/>
    <col min="15364" max="15364" width="5" style="1" bestFit="1" customWidth="1"/>
    <col min="15365" max="15365" width="11.25" style="1" bestFit="1" customWidth="1"/>
    <col min="15366" max="15366" width="11.5" style="1" bestFit="1" customWidth="1"/>
    <col min="15367" max="15367" width="9.9140625" style="1" bestFit="1" customWidth="1"/>
    <col min="15368" max="15368" width="11" style="1" bestFit="1" customWidth="1"/>
    <col min="15369" max="15369" width="8.6640625" style="1"/>
    <col min="15370" max="15370" width="26.58203125" style="1" bestFit="1" customWidth="1"/>
    <col min="15371" max="15371" width="8.6640625" style="1"/>
    <col min="15372" max="15372" width="27.5" style="1" bestFit="1" customWidth="1"/>
    <col min="15373" max="15373" width="7.58203125" style="1" bestFit="1" customWidth="1"/>
    <col min="15374" max="15374" width="21.33203125" style="1" bestFit="1" customWidth="1"/>
    <col min="15375" max="15375" width="8.6640625" style="1"/>
    <col min="15376" max="15376" width="18.83203125" style="1" bestFit="1" customWidth="1"/>
    <col min="15377" max="15377" width="7.58203125" style="1" bestFit="1" customWidth="1"/>
    <col min="15378" max="15378" width="22.75" style="1" bestFit="1" customWidth="1"/>
    <col min="15379" max="15379" width="7.58203125" style="1" bestFit="1" customWidth="1"/>
    <col min="15380" max="15380" width="26.33203125" style="1" bestFit="1" customWidth="1"/>
    <col min="15381" max="15381" width="7.58203125" style="1" bestFit="1" customWidth="1"/>
    <col min="15382" max="15382" width="28.1640625" style="1" bestFit="1" customWidth="1"/>
    <col min="15383" max="15383" width="7.58203125" style="1" bestFit="1" customWidth="1"/>
    <col min="15384" max="15384" width="24" style="1" bestFit="1" customWidth="1"/>
    <col min="15385" max="15385" width="7.58203125" style="1" bestFit="1" customWidth="1"/>
    <col min="15386" max="15386" width="27" style="1" bestFit="1" customWidth="1"/>
    <col min="15387" max="15387" width="7.58203125" style="1" bestFit="1" customWidth="1"/>
    <col min="15388" max="15388" width="14.1640625" style="1" bestFit="1" customWidth="1"/>
    <col min="15389" max="15389" width="7.58203125" style="1" bestFit="1" customWidth="1"/>
    <col min="15390" max="15390" width="22.25" style="1" bestFit="1" customWidth="1"/>
    <col min="15391" max="15391" width="7.58203125" style="1" bestFit="1" customWidth="1"/>
    <col min="15392" max="15616" width="8.6640625" style="1"/>
    <col min="15617" max="15617" width="4.83203125" style="1" bestFit="1" customWidth="1"/>
    <col min="15618" max="15618" width="24.58203125" style="1" bestFit="1" customWidth="1"/>
    <col min="15619" max="15619" width="15.58203125" style="1" bestFit="1" customWidth="1"/>
    <col min="15620" max="15620" width="5" style="1" bestFit="1" customWidth="1"/>
    <col min="15621" max="15621" width="11.25" style="1" bestFit="1" customWidth="1"/>
    <col min="15622" max="15622" width="11.5" style="1" bestFit="1" customWidth="1"/>
    <col min="15623" max="15623" width="9.9140625" style="1" bestFit="1" customWidth="1"/>
    <col min="15624" max="15624" width="11" style="1" bestFit="1" customWidth="1"/>
    <col min="15625" max="15625" width="8.6640625" style="1"/>
    <col min="15626" max="15626" width="26.58203125" style="1" bestFit="1" customWidth="1"/>
    <col min="15627" max="15627" width="8.6640625" style="1"/>
    <col min="15628" max="15628" width="27.5" style="1" bestFit="1" customWidth="1"/>
    <col min="15629" max="15629" width="7.58203125" style="1" bestFit="1" customWidth="1"/>
    <col min="15630" max="15630" width="21.33203125" style="1" bestFit="1" customWidth="1"/>
    <col min="15631" max="15631" width="8.6640625" style="1"/>
    <col min="15632" max="15632" width="18.83203125" style="1" bestFit="1" customWidth="1"/>
    <col min="15633" max="15633" width="7.58203125" style="1" bestFit="1" customWidth="1"/>
    <col min="15634" max="15634" width="22.75" style="1" bestFit="1" customWidth="1"/>
    <col min="15635" max="15635" width="7.58203125" style="1" bestFit="1" customWidth="1"/>
    <col min="15636" max="15636" width="26.33203125" style="1" bestFit="1" customWidth="1"/>
    <col min="15637" max="15637" width="7.58203125" style="1" bestFit="1" customWidth="1"/>
    <col min="15638" max="15638" width="28.1640625" style="1" bestFit="1" customWidth="1"/>
    <col min="15639" max="15639" width="7.58203125" style="1" bestFit="1" customWidth="1"/>
    <col min="15640" max="15640" width="24" style="1" bestFit="1" customWidth="1"/>
    <col min="15641" max="15641" width="7.58203125" style="1" bestFit="1" customWidth="1"/>
    <col min="15642" max="15642" width="27" style="1" bestFit="1" customWidth="1"/>
    <col min="15643" max="15643" width="7.58203125" style="1" bestFit="1" customWidth="1"/>
    <col min="15644" max="15644" width="14.1640625" style="1" bestFit="1" customWidth="1"/>
    <col min="15645" max="15645" width="7.58203125" style="1" bestFit="1" customWidth="1"/>
    <col min="15646" max="15646" width="22.25" style="1" bestFit="1" customWidth="1"/>
    <col min="15647" max="15647" width="7.58203125" style="1" bestFit="1" customWidth="1"/>
    <col min="15648" max="15872" width="8.6640625" style="1"/>
    <col min="15873" max="15873" width="4.83203125" style="1" bestFit="1" customWidth="1"/>
    <col min="15874" max="15874" width="24.58203125" style="1" bestFit="1" customWidth="1"/>
    <col min="15875" max="15875" width="15.58203125" style="1" bestFit="1" customWidth="1"/>
    <col min="15876" max="15876" width="5" style="1" bestFit="1" customWidth="1"/>
    <col min="15877" max="15877" width="11.25" style="1" bestFit="1" customWidth="1"/>
    <col min="15878" max="15878" width="11.5" style="1" bestFit="1" customWidth="1"/>
    <col min="15879" max="15879" width="9.9140625" style="1" bestFit="1" customWidth="1"/>
    <col min="15880" max="15880" width="11" style="1" bestFit="1" customWidth="1"/>
    <col min="15881" max="15881" width="8.6640625" style="1"/>
    <col min="15882" max="15882" width="26.58203125" style="1" bestFit="1" customWidth="1"/>
    <col min="15883" max="15883" width="8.6640625" style="1"/>
    <col min="15884" max="15884" width="27.5" style="1" bestFit="1" customWidth="1"/>
    <col min="15885" max="15885" width="7.58203125" style="1" bestFit="1" customWidth="1"/>
    <col min="15886" max="15886" width="21.33203125" style="1" bestFit="1" customWidth="1"/>
    <col min="15887" max="15887" width="8.6640625" style="1"/>
    <col min="15888" max="15888" width="18.83203125" style="1" bestFit="1" customWidth="1"/>
    <col min="15889" max="15889" width="7.58203125" style="1" bestFit="1" customWidth="1"/>
    <col min="15890" max="15890" width="22.75" style="1" bestFit="1" customWidth="1"/>
    <col min="15891" max="15891" width="7.58203125" style="1" bestFit="1" customWidth="1"/>
    <col min="15892" max="15892" width="26.33203125" style="1" bestFit="1" customWidth="1"/>
    <col min="15893" max="15893" width="7.58203125" style="1" bestFit="1" customWidth="1"/>
    <col min="15894" max="15894" width="28.1640625" style="1" bestFit="1" customWidth="1"/>
    <col min="15895" max="15895" width="7.58203125" style="1" bestFit="1" customWidth="1"/>
    <col min="15896" max="15896" width="24" style="1" bestFit="1" customWidth="1"/>
    <col min="15897" max="15897" width="7.58203125" style="1" bestFit="1" customWidth="1"/>
    <col min="15898" max="15898" width="27" style="1" bestFit="1" customWidth="1"/>
    <col min="15899" max="15899" width="7.58203125" style="1" bestFit="1" customWidth="1"/>
    <col min="15900" max="15900" width="14.1640625" style="1" bestFit="1" customWidth="1"/>
    <col min="15901" max="15901" width="7.58203125" style="1" bestFit="1" customWidth="1"/>
    <col min="15902" max="15902" width="22.25" style="1" bestFit="1" customWidth="1"/>
    <col min="15903" max="15903" width="7.58203125" style="1" bestFit="1" customWidth="1"/>
    <col min="15904" max="16128" width="8.6640625" style="1"/>
    <col min="16129" max="16129" width="4.83203125" style="1" bestFit="1" customWidth="1"/>
    <col min="16130" max="16130" width="24.58203125" style="1" bestFit="1" customWidth="1"/>
    <col min="16131" max="16131" width="15.58203125" style="1" bestFit="1" customWidth="1"/>
    <col min="16132" max="16132" width="5" style="1" bestFit="1" customWidth="1"/>
    <col min="16133" max="16133" width="11.25" style="1" bestFit="1" customWidth="1"/>
    <col min="16134" max="16134" width="11.5" style="1" bestFit="1" customWidth="1"/>
    <col min="16135" max="16135" width="9.9140625" style="1" bestFit="1" customWidth="1"/>
    <col min="16136" max="16136" width="11" style="1" bestFit="1" customWidth="1"/>
    <col min="16137" max="16137" width="8.6640625" style="1"/>
    <col min="16138" max="16138" width="26.58203125" style="1" bestFit="1" customWidth="1"/>
    <col min="16139" max="16139" width="8.6640625" style="1"/>
    <col min="16140" max="16140" width="27.5" style="1" bestFit="1" customWidth="1"/>
    <col min="16141" max="16141" width="7.58203125" style="1" bestFit="1" customWidth="1"/>
    <col min="16142" max="16142" width="21.33203125" style="1" bestFit="1" customWidth="1"/>
    <col min="16143" max="16143" width="8.6640625" style="1"/>
    <col min="16144" max="16144" width="18.83203125" style="1" bestFit="1" customWidth="1"/>
    <col min="16145" max="16145" width="7.58203125" style="1" bestFit="1" customWidth="1"/>
    <col min="16146" max="16146" width="22.75" style="1" bestFit="1" customWidth="1"/>
    <col min="16147" max="16147" width="7.58203125" style="1" bestFit="1" customWidth="1"/>
    <col min="16148" max="16148" width="26.33203125" style="1" bestFit="1" customWidth="1"/>
    <col min="16149" max="16149" width="7.58203125" style="1" bestFit="1" customWidth="1"/>
    <col min="16150" max="16150" width="28.1640625" style="1" bestFit="1" customWidth="1"/>
    <col min="16151" max="16151" width="7.58203125" style="1" bestFit="1" customWidth="1"/>
    <col min="16152" max="16152" width="24" style="1" bestFit="1" customWidth="1"/>
    <col min="16153" max="16153" width="7.58203125" style="1" bestFit="1" customWidth="1"/>
    <col min="16154" max="16154" width="27" style="1" bestFit="1" customWidth="1"/>
    <col min="16155" max="16155" width="7.58203125" style="1" bestFit="1" customWidth="1"/>
    <col min="16156" max="16156" width="14.1640625" style="1" bestFit="1" customWidth="1"/>
    <col min="16157" max="16157" width="7.58203125" style="1" bestFit="1" customWidth="1"/>
    <col min="16158" max="16158" width="22.25" style="1" bestFit="1" customWidth="1"/>
    <col min="16159" max="16159" width="7.58203125" style="1" bestFit="1" customWidth="1"/>
    <col min="16160" max="16384" width="8.6640625" style="1"/>
  </cols>
  <sheetData>
    <row r="1" spans="1:31" x14ac:dyDescent="0.25">
      <c r="A1" s="1" t="s">
        <v>759</v>
      </c>
      <c r="B1" s="1" t="s">
        <v>148</v>
      </c>
      <c r="C1" s="1" t="s">
        <v>1141</v>
      </c>
      <c r="D1" s="1" t="s">
        <v>146</v>
      </c>
      <c r="E1" s="1" t="s">
        <v>145</v>
      </c>
      <c r="F1" s="1" t="s">
        <v>761</v>
      </c>
      <c r="G1" s="1" t="s">
        <v>143</v>
      </c>
      <c r="H1" s="1" t="s">
        <v>967</v>
      </c>
      <c r="J1" s="1" t="s">
        <v>762</v>
      </c>
      <c r="L1" s="1" t="s">
        <v>139</v>
      </c>
      <c r="M1" s="1" t="s">
        <v>152</v>
      </c>
      <c r="N1" s="1" t="s">
        <v>764</v>
      </c>
      <c r="P1" s="1" t="s">
        <v>765</v>
      </c>
      <c r="Q1" s="1" t="s">
        <v>152</v>
      </c>
      <c r="R1" s="1" t="s">
        <v>877</v>
      </c>
      <c r="S1" s="1" t="s">
        <v>152</v>
      </c>
      <c r="T1" s="1" t="s">
        <v>878</v>
      </c>
      <c r="U1" s="1" t="s">
        <v>152</v>
      </c>
      <c r="V1" s="1" t="s">
        <v>1169</v>
      </c>
      <c r="W1" s="1" t="s">
        <v>152</v>
      </c>
      <c r="X1" s="1" t="s">
        <v>770</v>
      </c>
      <c r="Y1" s="1" t="s">
        <v>152</v>
      </c>
      <c r="Z1" s="1" t="s">
        <v>771</v>
      </c>
      <c r="AA1" s="1" t="s">
        <v>152</v>
      </c>
      <c r="AB1" s="1" t="s">
        <v>127</v>
      </c>
      <c r="AC1" s="1" t="s">
        <v>152</v>
      </c>
      <c r="AD1" s="1" t="s">
        <v>124</v>
      </c>
      <c r="AE1" s="1" t="s">
        <v>152</v>
      </c>
    </row>
    <row r="2" spans="1:31" x14ac:dyDescent="0.25">
      <c r="A2" s="1">
        <v>52</v>
      </c>
      <c r="B2" s="1" t="s">
        <v>537</v>
      </c>
      <c r="D2" s="1" t="s">
        <v>50</v>
      </c>
      <c r="E2" s="1">
        <v>2</v>
      </c>
      <c r="F2" s="1">
        <v>0</v>
      </c>
      <c r="G2" s="1">
        <v>0</v>
      </c>
      <c r="H2" s="1">
        <v>64</v>
      </c>
      <c r="J2" s="1">
        <v>3.4</v>
      </c>
      <c r="L2" s="2">
        <v>0.89</v>
      </c>
      <c r="N2" s="2">
        <v>0.79</v>
      </c>
      <c r="P2" s="2">
        <v>0.76</v>
      </c>
      <c r="R2" s="2">
        <v>0.56000000000000005</v>
      </c>
      <c r="T2" s="4">
        <v>4.0000000000000001E-3</v>
      </c>
      <c r="V2" s="2">
        <v>0.97</v>
      </c>
      <c r="X2" s="3" t="s">
        <v>39</v>
      </c>
      <c r="Y2" s="1">
        <v>2</v>
      </c>
      <c r="Z2" s="2">
        <v>0.52</v>
      </c>
      <c r="AA2" s="1">
        <v>5</v>
      </c>
      <c r="AB2" s="2">
        <v>0.39</v>
      </c>
      <c r="AD2" s="2">
        <v>0.39</v>
      </c>
    </row>
    <row r="3" spans="1:31" x14ac:dyDescent="0.25">
      <c r="A3" s="1">
        <v>52</v>
      </c>
      <c r="B3" s="1" t="s">
        <v>515</v>
      </c>
      <c r="D3" s="1" t="s">
        <v>2</v>
      </c>
      <c r="E3" s="1">
        <v>2</v>
      </c>
      <c r="F3" s="1">
        <v>0</v>
      </c>
      <c r="G3" s="1">
        <v>0</v>
      </c>
      <c r="H3" s="1">
        <v>64</v>
      </c>
      <c r="J3" s="1">
        <v>3.3</v>
      </c>
      <c r="L3" s="2">
        <v>0.86</v>
      </c>
      <c r="N3" s="2">
        <v>0.74</v>
      </c>
      <c r="P3" s="2">
        <v>0.72</v>
      </c>
      <c r="R3" s="2">
        <v>0.76</v>
      </c>
      <c r="T3" s="2">
        <v>0.01</v>
      </c>
      <c r="V3" s="2">
        <v>0.99</v>
      </c>
      <c r="X3" s="3" t="s">
        <v>1170</v>
      </c>
      <c r="Z3" s="2">
        <v>0.39</v>
      </c>
      <c r="AB3" s="2">
        <v>0.51</v>
      </c>
      <c r="AD3" s="2">
        <v>0.39</v>
      </c>
    </row>
    <row r="4" spans="1:31" x14ac:dyDescent="0.25">
      <c r="A4" s="1">
        <v>54</v>
      </c>
      <c r="B4" s="1" t="s">
        <v>574</v>
      </c>
      <c r="C4" s="1">
        <v>12</v>
      </c>
      <c r="D4" s="1" t="s">
        <v>217</v>
      </c>
      <c r="E4" s="1">
        <v>2</v>
      </c>
      <c r="F4" s="1">
        <v>0</v>
      </c>
      <c r="G4" s="1">
        <v>0</v>
      </c>
      <c r="H4" s="1">
        <v>63</v>
      </c>
      <c r="J4" s="1">
        <v>3.9</v>
      </c>
      <c r="L4" s="2">
        <v>0.87</v>
      </c>
      <c r="M4" s="1">
        <v>8</v>
      </c>
      <c r="N4" s="2">
        <v>0.85</v>
      </c>
      <c r="P4" s="2">
        <v>0.75</v>
      </c>
      <c r="R4" s="2">
        <v>0.67</v>
      </c>
      <c r="T4" s="2">
        <v>0.04</v>
      </c>
      <c r="V4" s="2">
        <v>0.97</v>
      </c>
      <c r="X4" s="3" t="s">
        <v>447</v>
      </c>
      <c r="Y4" s="1">
        <v>3</v>
      </c>
      <c r="Z4" s="2">
        <v>0.67</v>
      </c>
      <c r="AA4" s="1">
        <v>5</v>
      </c>
      <c r="AB4" s="2">
        <v>0.4</v>
      </c>
      <c r="AD4" s="2">
        <v>0.28999999999999998</v>
      </c>
      <c r="AE4" s="1">
        <v>7</v>
      </c>
    </row>
    <row r="5" spans="1:31" x14ac:dyDescent="0.25">
      <c r="A5" s="1">
        <v>54</v>
      </c>
      <c r="B5" s="1" t="s">
        <v>582</v>
      </c>
      <c r="D5" s="1" t="s">
        <v>65</v>
      </c>
      <c r="E5" s="1">
        <v>2</v>
      </c>
      <c r="F5" s="1">
        <v>0</v>
      </c>
      <c r="G5" s="1">
        <v>0</v>
      </c>
      <c r="H5" s="1">
        <v>63</v>
      </c>
      <c r="J5" s="1">
        <v>3.6</v>
      </c>
      <c r="L5" s="2">
        <v>0.93</v>
      </c>
      <c r="N5" s="2">
        <v>0.79</v>
      </c>
      <c r="P5" s="2">
        <v>0.85</v>
      </c>
      <c r="R5" s="2">
        <v>0.49</v>
      </c>
      <c r="T5" s="2">
        <v>0.04</v>
      </c>
      <c r="V5" s="2">
        <v>0.82</v>
      </c>
      <c r="X5" s="3" t="s">
        <v>4</v>
      </c>
      <c r="Z5" s="2">
        <v>0.51</v>
      </c>
      <c r="AB5" s="2">
        <v>0.65</v>
      </c>
      <c r="AD5" s="2">
        <v>0.35</v>
      </c>
    </row>
    <row r="6" spans="1:31" x14ac:dyDescent="0.25">
      <c r="A6" s="1">
        <v>56</v>
      </c>
      <c r="B6" s="1" t="s">
        <v>519</v>
      </c>
      <c r="D6" s="1" t="s">
        <v>6</v>
      </c>
      <c r="E6" s="1">
        <v>2</v>
      </c>
      <c r="F6" s="1">
        <v>0</v>
      </c>
      <c r="G6" s="1">
        <v>0</v>
      </c>
      <c r="H6" s="1">
        <v>62</v>
      </c>
      <c r="J6" s="1">
        <v>3.3</v>
      </c>
      <c r="L6" s="2">
        <v>0.88</v>
      </c>
      <c r="N6" s="2">
        <v>0.78</v>
      </c>
      <c r="P6" s="2">
        <v>0.79</v>
      </c>
      <c r="R6" s="2">
        <v>0.72</v>
      </c>
      <c r="T6" s="2">
        <v>0.01</v>
      </c>
      <c r="V6" s="2">
        <v>0.94</v>
      </c>
      <c r="X6" s="3" t="s">
        <v>557</v>
      </c>
      <c r="Y6" s="1">
        <v>2</v>
      </c>
      <c r="Z6" s="2">
        <v>0.34</v>
      </c>
      <c r="AB6" s="2">
        <v>0.56000000000000005</v>
      </c>
      <c r="AD6" s="2">
        <v>0.48</v>
      </c>
    </row>
    <row r="7" spans="1:31" x14ac:dyDescent="0.25">
      <c r="A7" s="1">
        <v>56</v>
      </c>
      <c r="B7" s="1" t="s">
        <v>598</v>
      </c>
      <c r="D7" s="1" t="s">
        <v>53</v>
      </c>
      <c r="E7" s="1">
        <v>2</v>
      </c>
      <c r="F7" s="1">
        <v>0</v>
      </c>
      <c r="G7" s="1">
        <v>0</v>
      </c>
      <c r="H7" s="1">
        <v>62</v>
      </c>
      <c r="J7" s="1">
        <v>3.3</v>
      </c>
      <c r="L7" s="2">
        <v>0.86</v>
      </c>
      <c r="N7" s="2">
        <v>0.72</v>
      </c>
      <c r="P7" s="2">
        <v>0.75</v>
      </c>
      <c r="R7" s="2">
        <v>0.7</v>
      </c>
      <c r="T7" s="2">
        <v>0.04</v>
      </c>
      <c r="V7" s="2">
        <v>0.9</v>
      </c>
      <c r="X7" s="3" t="s">
        <v>1008</v>
      </c>
      <c r="Y7" s="1">
        <v>2</v>
      </c>
      <c r="Z7" s="2">
        <v>0.53</v>
      </c>
      <c r="AA7" s="1">
        <v>5</v>
      </c>
      <c r="AB7" s="2">
        <v>0.41</v>
      </c>
      <c r="AD7" s="2">
        <v>0.32</v>
      </c>
    </row>
    <row r="8" spans="1:31" x14ac:dyDescent="0.25">
      <c r="A8" s="1">
        <v>58</v>
      </c>
      <c r="B8" s="1" t="s">
        <v>579</v>
      </c>
      <c r="D8" s="1" t="s">
        <v>26</v>
      </c>
      <c r="E8" s="1">
        <v>2</v>
      </c>
      <c r="F8" s="1">
        <v>0</v>
      </c>
      <c r="G8" s="1">
        <v>0</v>
      </c>
      <c r="H8" s="1">
        <v>61</v>
      </c>
      <c r="J8" s="1">
        <v>3.2</v>
      </c>
      <c r="L8" s="2">
        <v>0.89</v>
      </c>
      <c r="N8" s="2">
        <v>0.68</v>
      </c>
      <c r="P8" s="2">
        <v>0.76</v>
      </c>
      <c r="R8" s="2">
        <v>0.68</v>
      </c>
      <c r="T8" s="2">
        <v>0.01</v>
      </c>
      <c r="V8" s="2">
        <v>0.96</v>
      </c>
      <c r="X8" s="3" t="s">
        <v>349</v>
      </c>
      <c r="Y8" s="1">
        <v>2</v>
      </c>
      <c r="Z8" s="2">
        <v>0.33</v>
      </c>
      <c r="AB8" s="2">
        <v>0.59</v>
      </c>
      <c r="AD8" s="2">
        <v>0.37</v>
      </c>
    </row>
    <row r="9" spans="1:31" x14ac:dyDescent="0.25">
      <c r="A9" s="1">
        <v>59</v>
      </c>
      <c r="B9" s="1" t="s">
        <v>518</v>
      </c>
      <c r="E9" s="1">
        <v>2</v>
      </c>
      <c r="F9" s="1">
        <v>0</v>
      </c>
      <c r="G9" s="1">
        <v>0</v>
      </c>
      <c r="H9" s="1">
        <v>60</v>
      </c>
      <c r="J9" s="1">
        <v>3.1</v>
      </c>
      <c r="L9" s="2">
        <v>0.93</v>
      </c>
      <c r="N9" s="2">
        <v>0.8</v>
      </c>
      <c r="P9" s="2">
        <v>0.8</v>
      </c>
      <c r="R9" s="2">
        <v>0.62</v>
      </c>
      <c r="T9" s="2">
        <v>0.01</v>
      </c>
      <c r="V9" s="2">
        <v>0.89</v>
      </c>
      <c r="X9" s="3" t="s">
        <v>209</v>
      </c>
      <c r="Z9" s="2">
        <v>0.46</v>
      </c>
      <c r="AB9" s="2">
        <v>0.52</v>
      </c>
      <c r="AD9" s="2">
        <v>0.25</v>
      </c>
    </row>
    <row r="10" spans="1:31" x14ac:dyDescent="0.25">
      <c r="A10" s="1">
        <v>59</v>
      </c>
      <c r="B10" s="1" t="s">
        <v>575</v>
      </c>
      <c r="D10" s="1" t="s">
        <v>172</v>
      </c>
      <c r="E10" s="1">
        <v>2</v>
      </c>
      <c r="F10" s="1">
        <v>0</v>
      </c>
      <c r="G10" s="1">
        <v>0</v>
      </c>
      <c r="H10" s="1">
        <v>60</v>
      </c>
      <c r="J10" s="1">
        <v>3.1</v>
      </c>
      <c r="L10" s="2">
        <v>0.87</v>
      </c>
      <c r="N10" s="2">
        <v>0.82</v>
      </c>
      <c r="P10" s="2">
        <v>0.73</v>
      </c>
      <c r="R10" s="2">
        <v>0.8</v>
      </c>
      <c r="T10" s="4">
        <v>2E-3</v>
      </c>
      <c r="V10" s="2">
        <v>0.89</v>
      </c>
      <c r="X10" s="3" t="s">
        <v>1171</v>
      </c>
      <c r="Z10" s="2">
        <v>0.5</v>
      </c>
      <c r="AB10" s="2">
        <v>0.65</v>
      </c>
      <c r="AD10" s="2">
        <v>0.32</v>
      </c>
    </row>
    <row r="11" spans="1:31" x14ac:dyDescent="0.25">
      <c r="A11" s="1">
        <v>59</v>
      </c>
      <c r="B11" s="1" t="s">
        <v>598</v>
      </c>
      <c r="D11" s="1" t="s">
        <v>169</v>
      </c>
      <c r="E11" s="1">
        <v>2</v>
      </c>
      <c r="F11" s="1">
        <v>0</v>
      </c>
      <c r="G11" s="1">
        <v>0</v>
      </c>
      <c r="H11" s="1">
        <v>60</v>
      </c>
      <c r="J11" s="1">
        <v>3.2</v>
      </c>
      <c r="L11" s="2">
        <v>0.94</v>
      </c>
      <c r="N11" s="2">
        <v>0.85</v>
      </c>
      <c r="P11" s="2">
        <v>0.89</v>
      </c>
      <c r="R11" s="2">
        <v>0.48</v>
      </c>
      <c r="T11" s="2">
        <v>0.02</v>
      </c>
      <c r="V11" s="2">
        <v>0.85</v>
      </c>
      <c r="X11" s="3" t="s">
        <v>1172</v>
      </c>
      <c r="Z11" s="2">
        <v>0.57999999999999996</v>
      </c>
      <c r="AB11" s="2">
        <v>0.56000000000000005</v>
      </c>
      <c r="AD11" s="2">
        <v>0.28000000000000003</v>
      </c>
    </row>
    <row r="12" spans="1:31" x14ac:dyDescent="0.25">
      <c r="A12" s="1">
        <v>59</v>
      </c>
      <c r="B12" s="1" t="s">
        <v>601</v>
      </c>
      <c r="D12" s="1" t="s">
        <v>21</v>
      </c>
      <c r="E12" s="1">
        <v>2</v>
      </c>
      <c r="F12" s="1">
        <v>0</v>
      </c>
      <c r="G12" s="1">
        <v>0</v>
      </c>
      <c r="H12" s="1">
        <v>60</v>
      </c>
      <c r="J12" s="1">
        <v>2.9</v>
      </c>
      <c r="L12" s="2">
        <v>0.9</v>
      </c>
      <c r="N12" s="2">
        <v>0.77</v>
      </c>
      <c r="P12" s="2">
        <v>0.79</v>
      </c>
      <c r="R12" s="2">
        <v>0.7</v>
      </c>
      <c r="T12" s="2">
        <v>0.01</v>
      </c>
      <c r="V12" s="2">
        <v>0.91</v>
      </c>
      <c r="X12" s="3" t="s">
        <v>196</v>
      </c>
      <c r="Z12" s="2">
        <v>0.61</v>
      </c>
      <c r="AB12" s="2">
        <v>0.56999999999999995</v>
      </c>
      <c r="AD12" s="2">
        <v>0.37</v>
      </c>
    </row>
    <row r="13" spans="1:31" x14ac:dyDescent="0.25">
      <c r="A13" s="1">
        <v>63</v>
      </c>
      <c r="B13" s="1" t="s">
        <v>522</v>
      </c>
      <c r="D13" s="1" t="s">
        <v>159</v>
      </c>
      <c r="E13" s="1">
        <v>2</v>
      </c>
      <c r="F13" s="1">
        <v>0</v>
      </c>
      <c r="G13" s="1">
        <v>0</v>
      </c>
      <c r="H13" s="1">
        <v>59</v>
      </c>
      <c r="J13" s="1">
        <v>3.3</v>
      </c>
      <c r="L13" s="2">
        <v>0.82</v>
      </c>
      <c r="N13" s="2">
        <v>0.76</v>
      </c>
      <c r="P13" s="2">
        <v>0.67</v>
      </c>
      <c r="R13" s="2">
        <v>0.75</v>
      </c>
      <c r="T13" s="2">
        <v>0</v>
      </c>
      <c r="V13" s="2">
        <v>0.91</v>
      </c>
      <c r="X13" s="3" t="s">
        <v>1173</v>
      </c>
      <c r="Z13" s="2">
        <v>0.36</v>
      </c>
      <c r="AB13" s="2">
        <v>0.47</v>
      </c>
      <c r="AD13" s="2">
        <v>0.45</v>
      </c>
    </row>
    <row r="14" spans="1:31" x14ac:dyDescent="0.25">
      <c r="A14" s="1">
        <v>63</v>
      </c>
      <c r="B14" s="1" t="s">
        <v>539</v>
      </c>
      <c r="D14" s="1" t="s">
        <v>186</v>
      </c>
      <c r="E14" s="1">
        <v>2</v>
      </c>
      <c r="F14" s="1">
        <v>0</v>
      </c>
      <c r="G14" s="1">
        <v>0</v>
      </c>
      <c r="H14" s="1">
        <v>59</v>
      </c>
      <c r="J14" s="1">
        <v>3.2</v>
      </c>
      <c r="L14" s="2">
        <v>0.86</v>
      </c>
      <c r="N14" s="2">
        <v>0.77</v>
      </c>
      <c r="P14" s="2">
        <v>0.76</v>
      </c>
      <c r="R14" s="2">
        <v>0.68</v>
      </c>
      <c r="T14" s="2">
        <v>0.02</v>
      </c>
      <c r="V14" s="2">
        <v>0.84</v>
      </c>
      <c r="X14" s="3" t="s">
        <v>34</v>
      </c>
      <c r="Y14" s="1">
        <v>2</v>
      </c>
      <c r="Z14" s="2">
        <v>0.37</v>
      </c>
      <c r="AA14" s="1">
        <v>5</v>
      </c>
      <c r="AB14" s="2">
        <v>0.64</v>
      </c>
      <c r="AD14" s="2">
        <v>0.41</v>
      </c>
    </row>
    <row r="15" spans="1:31" x14ac:dyDescent="0.25">
      <c r="A15" s="1">
        <v>63</v>
      </c>
      <c r="B15" s="1" t="s">
        <v>549</v>
      </c>
      <c r="D15" s="1" t="s">
        <v>26</v>
      </c>
      <c r="E15" s="1">
        <v>2</v>
      </c>
      <c r="F15" s="1">
        <v>0</v>
      </c>
      <c r="G15" s="1">
        <v>0</v>
      </c>
      <c r="H15" s="1">
        <v>59</v>
      </c>
      <c r="J15" s="1">
        <v>3.2</v>
      </c>
      <c r="L15" s="2">
        <v>0.85</v>
      </c>
      <c r="N15" s="2">
        <v>0.68</v>
      </c>
      <c r="P15" s="2">
        <v>0.74</v>
      </c>
      <c r="R15" s="2">
        <v>0.67</v>
      </c>
      <c r="T15" s="2">
        <v>0.01</v>
      </c>
      <c r="V15" s="2">
        <v>0.96</v>
      </c>
      <c r="X15" s="3" t="s">
        <v>1100</v>
      </c>
      <c r="Y15" s="1">
        <v>2</v>
      </c>
      <c r="Z15" s="2">
        <v>0.4</v>
      </c>
      <c r="AA15" s="1">
        <v>5</v>
      </c>
      <c r="AB15" s="2">
        <v>0.65</v>
      </c>
      <c r="AD15" s="2">
        <v>0.34</v>
      </c>
    </row>
    <row r="16" spans="1:31" x14ac:dyDescent="0.25">
      <c r="A16" s="1">
        <v>63</v>
      </c>
      <c r="B16" s="1" t="s">
        <v>520</v>
      </c>
      <c r="D16" s="1" t="s">
        <v>217</v>
      </c>
      <c r="E16" s="1">
        <v>2</v>
      </c>
      <c r="F16" s="1">
        <v>0</v>
      </c>
      <c r="G16" s="1">
        <v>0</v>
      </c>
      <c r="H16" s="1">
        <v>59</v>
      </c>
      <c r="J16" s="1">
        <v>3.1</v>
      </c>
      <c r="L16" s="2">
        <v>0.89</v>
      </c>
      <c r="N16" s="2">
        <v>0.76</v>
      </c>
      <c r="P16" s="2">
        <v>0.77</v>
      </c>
      <c r="R16" s="2">
        <v>0.7</v>
      </c>
      <c r="T16" s="4">
        <v>4.0000000000000001E-3</v>
      </c>
      <c r="V16" s="2">
        <v>0.86</v>
      </c>
      <c r="X16" s="3" t="s">
        <v>886</v>
      </c>
      <c r="Z16" s="2">
        <v>0.47</v>
      </c>
      <c r="AB16" s="2">
        <v>0.75</v>
      </c>
      <c r="AD16" s="2">
        <v>0.28000000000000003</v>
      </c>
    </row>
    <row r="17" spans="1:30" x14ac:dyDescent="0.25">
      <c r="A17" s="1">
        <v>67</v>
      </c>
      <c r="B17" s="1" t="s">
        <v>529</v>
      </c>
      <c r="D17" s="1" t="s">
        <v>6</v>
      </c>
      <c r="E17" s="1">
        <v>2</v>
      </c>
      <c r="F17" s="1">
        <v>0</v>
      </c>
      <c r="G17" s="1">
        <v>0</v>
      </c>
      <c r="H17" s="1">
        <v>58</v>
      </c>
      <c r="J17" s="1">
        <v>3.2</v>
      </c>
      <c r="L17" s="2">
        <v>0.92</v>
      </c>
      <c r="N17" s="2">
        <v>0.76</v>
      </c>
      <c r="P17" s="2">
        <v>0.72</v>
      </c>
      <c r="R17" s="2">
        <v>0.76</v>
      </c>
      <c r="T17" s="2">
        <v>0</v>
      </c>
      <c r="V17" s="2">
        <v>0.91</v>
      </c>
      <c r="X17" s="3" t="s">
        <v>1174</v>
      </c>
      <c r="Z17" s="2">
        <v>0.35</v>
      </c>
      <c r="AB17" s="2">
        <v>0.67</v>
      </c>
      <c r="AD17" s="2">
        <v>0.4</v>
      </c>
    </row>
    <row r="18" spans="1:30" x14ac:dyDescent="0.25">
      <c r="A18" s="1">
        <v>67</v>
      </c>
      <c r="B18" s="1" t="s">
        <v>556</v>
      </c>
      <c r="D18" s="1" t="s">
        <v>162</v>
      </c>
      <c r="E18" s="1">
        <v>2</v>
      </c>
      <c r="F18" s="1">
        <v>0</v>
      </c>
      <c r="G18" s="1">
        <v>0</v>
      </c>
      <c r="H18" s="1">
        <v>58</v>
      </c>
      <c r="J18" s="1">
        <v>3.2</v>
      </c>
      <c r="L18" s="2">
        <v>0.88</v>
      </c>
      <c r="N18" s="2">
        <v>0.82</v>
      </c>
      <c r="P18" s="2">
        <v>0.78</v>
      </c>
      <c r="R18" s="2">
        <v>0.64</v>
      </c>
      <c r="T18" s="2">
        <v>0.01</v>
      </c>
      <c r="V18" s="2">
        <v>0.96</v>
      </c>
      <c r="X18" s="3" t="s">
        <v>209</v>
      </c>
      <c r="Z18" s="2">
        <v>0.43</v>
      </c>
      <c r="AB18" s="2">
        <v>0.69</v>
      </c>
      <c r="AD18" s="2">
        <v>0.34</v>
      </c>
    </row>
    <row r="19" spans="1:30" x14ac:dyDescent="0.25">
      <c r="A19" s="1">
        <v>69</v>
      </c>
      <c r="B19" s="1" t="s">
        <v>541</v>
      </c>
      <c r="D19" s="1" t="s">
        <v>2</v>
      </c>
      <c r="E19" s="1">
        <v>2</v>
      </c>
      <c r="F19" s="1">
        <v>0</v>
      </c>
      <c r="G19" s="1">
        <v>0</v>
      </c>
      <c r="H19" s="1">
        <v>57</v>
      </c>
      <c r="J19" s="1">
        <v>3.5</v>
      </c>
      <c r="L19" s="2">
        <v>0.85</v>
      </c>
      <c r="N19" s="2">
        <v>0.7</v>
      </c>
      <c r="P19" s="2">
        <v>0.7</v>
      </c>
      <c r="R19" s="2">
        <v>0.64</v>
      </c>
      <c r="T19" s="2">
        <v>0.03</v>
      </c>
      <c r="V19" s="2">
        <v>0.95</v>
      </c>
      <c r="X19" s="3" t="s">
        <v>1099</v>
      </c>
      <c r="Z19" s="2">
        <v>0.31</v>
      </c>
      <c r="AA19" s="1">
        <v>5</v>
      </c>
      <c r="AB19" s="2">
        <v>0.68</v>
      </c>
      <c r="AD19" s="2">
        <v>0.3</v>
      </c>
    </row>
    <row r="20" spans="1:30" x14ac:dyDescent="0.25">
      <c r="A20" s="1">
        <v>69</v>
      </c>
      <c r="B20" s="1" t="s">
        <v>589</v>
      </c>
      <c r="D20" s="1" t="s">
        <v>9</v>
      </c>
      <c r="E20" s="1">
        <v>2</v>
      </c>
      <c r="F20" s="1">
        <v>0</v>
      </c>
      <c r="G20" s="1">
        <v>0</v>
      </c>
      <c r="H20" s="1">
        <v>57</v>
      </c>
      <c r="J20" s="1">
        <v>2.9</v>
      </c>
      <c r="L20" s="2">
        <v>0.91</v>
      </c>
      <c r="N20" s="2">
        <v>0.76</v>
      </c>
      <c r="P20" s="2">
        <v>0.78</v>
      </c>
      <c r="R20" s="2">
        <v>0.78</v>
      </c>
      <c r="T20" s="2">
        <v>0.01</v>
      </c>
      <c r="V20" s="2">
        <v>0.91</v>
      </c>
      <c r="X20" s="3" t="s">
        <v>930</v>
      </c>
      <c r="Y20" s="1">
        <v>2</v>
      </c>
      <c r="Z20" s="2">
        <v>0.47</v>
      </c>
      <c r="AB20" s="2">
        <v>0.47</v>
      </c>
      <c r="AD20" s="2">
        <v>0.32</v>
      </c>
    </row>
    <row r="21" spans="1:30" x14ac:dyDescent="0.25">
      <c r="A21" s="1">
        <v>71</v>
      </c>
      <c r="B21" s="1" t="s">
        <v>535</v>
      </c>
      <c r="D21" s="1" t="s">
        <v>50</v>
      </c>
      <c r="E21" s="1">
        <v>2</v>
      </c>
      <c r="F21" s="1">
        <v>0</v>
      </c>
      <c r="G21" s="1">
        <v>0</v>
      </c>
      <c r="H21" s="1">
        <v>56</v>
      </c>
      <c r="J21" s="1">
        <v>3.3</v>
      </c>
      <c r="L21" s="2">
        <v>0.87</v>
      </c>
      <c r="N21" s="2">
        <v>0.73</v>
      </c>
      <c r="P21" s="2">
        <v>0.73</v>
      </c>
      <c r="R21" s="2">
        <v>0.68</v>
      </c>
      <c r="T21" s="2">
        <v>0.01</v>
      </c>
      <c r="V21" s="2">
        <v>0.86</v>
      </c>
      <c r="X21" s="3" t="s">
        <v>540</v>
      </c>
      <c r="Z21" s="2">
        <v>0.27</v>
      </c>
      <c r="AB21" s="2">
        <v>0.8</v>
      </c>
      <c r="AD21" s="2">
        <v>0.3</v>
      </c>
    </row>
    <row r="22" spans="1:30" x14ac:dyDescent="0.25">
      <c r="A22" s="1">
        <v>71</v>
      </c>
      <c r="B22" s="1" t="s">
        <v>547</v>
      </c>
      <c r="D22" s="1" t="s">
        <v>200</v>
      </c>
      <c r="E22" s="1">
        <v>2</v>
      </c>
      <c r="F22" s="1">
        <v>0</v>
      </c>
      <c r="G22" s="1">
        <v>0</v>
      </c>
      <c r="H22" s="1">
        <v>56</v>
      </c>
      <c r="J22" s="1">
        <v>3.2</v>
      </c>
      <c r="L22" s="2">
        <v>0.84</v>
      </c>
      <c r="N22" s="2">
        <v>0.77</v>
      </c>
      <c r="P22" s="2">
        <v>0.66</v>
      </c>
      <c r="R22" s="2">
        <v>0.63</v>
      </c>
      <c r="T22" s="2">
        <v>0</v>
      </c>
      <c r="V22" s="2">
        <v>0.88</v>
      </c>
      <c r="X22" s="3" t="s">
        <v>201</v>
      </c>
      <c r="Z22" s="2">
        <v>0.46</v>
      </c>
      <c r="AB22" s="2">
        <v>0.85</v>
      </c>
      <c r="AD22" s="2">
        <v>0.33</v>
      </c>
    </row>
    <row r="23" spans="1:30" x14ac:dyDescent="0.25">
      <c r="A23" s="1">
        <v>71</v>
      </c>
      <c r="B23" s="1" t="s">
        <v>565</v>
      </c>
      <c r="D23" s="1" t="s">
        <v>9</v>
      </c>
      <c r="E23" s="1">
        <v>2</v>
      </c>
      <c r="F23" s="1">
        <v>0</v>
      </c>
      <c r="G23" s="1">
        <v>0</v>
      </c>
      <c r="H23" s="1">
        <v>56</v>
      </c>
      <c r="J23" s="1">
        <v>2.8</v>
      </c>
      <c r="L23" s="2">
        <v>0.93</v>
      </c>
      <c r="N23" s="2">
        <v>0.76</v>
      </c>
      <c r="P23" s="2">
        <v>0.86</v>
      </c>
      <c r="R23" s="2">
        <v>0.61</v>
      </c>
      <c r="T23" s="2">
        <v>0.01</v>
      </c>
      <c r="V23" s="2">
        <v>0.82</v>
      </c>
      <c r="X23" s="3" t="s">
        <v>11</v>
      </c>
      <c r="Y23" s="1">
        <v>2</v>
      </c>
      <c r="Z23" s="2">
        <v>0.45</v>
      </c>
      <c r="AA23" s="1">
        <v>5</v>
      </c>
      <c r="AB23" s="2">
        <v>0.44</v>
      </c>
      <c r="AD23" s="2">
        <v>0.31</v>
      </c>
    </row>
    <row r="24" spans="1:30" x14ac:dyDescent="0.25">
      <c r="A24" s="1">
        <v>71</v>
      </c>
      <c r="B24" s="1" t="s">
        <v>590</v>
      </c>
      <c r="E24" s="1">
        <v>1</v>
      </c>
      <c r="F24" s="1">
        <v>0</v>
      </c>
      <c r="G24" s="1">
        <v>0</v>
      </c>
      <c r="H24" s="1">
        <v>56</v>
      </c>
      <c r="J24" s="1">
        <v>3</v>
      </c>
      <c r="L24" s="2">
        <v>0.83</v>
      </c>
      <c r="N24" s="2">
        <v>0.55000000000000004</v>
      </c>
      <c r="P24" s="2">
        <v>0.73</v>
      </c>
      <c r="R24" s="2">
        <v>0.75</v>
      </c>
      <c r="T24" s="2">
        <v>0</v>
      </c>
      <c r="V24" s="2">
        <v>0.87</v>
      </c>
      <c r="X24" s="3" t="s">
        <v>1175</v>
      </c>
      <c r="Z24" s="2">
        <v>0.12</v>
      </c>
      <c r="AB24" s="2">
        <v>0.56999999999999995</v>
      </c>
      <c r="AD24" s="2">
        <v>0.34</v>
      </c>
    </row>
    <row r="25" spans="1:30" x14ac:dyDescent="0.25">
      <c r="A25" s="1">
        <v>75</v>
      </c>
      <c r="B25" s="1" t="s">
        <v>528</v>
      </c>
      <c r="D25" s="1" t="s">
        <v>172</v>
      </c>
      <c r="E25" s="1">
        <v>2</v>
      </c>
      <c r="F25" s="1">
        <v>0</v>
      </c>
      <c r="G25" s="1">
        <v>0</v>
      </c>
      <c r="H25" s="1">
        <v>55</v>
      </c>
      <c r="J25" s="1">
        <v>3</v>
      </c>
      <c r="L25" s="2">
        <v>0.86</v>
      </c>
      <c r="N25" s="2">
        <v>0.75</v>
      </c>
      <c r="P25" s="2">
        <v>0.75</v>
      </c>
      <c r="R25" s="2">
        <v>0.64</v>
      </c>
      <c r="T25" s="2">
        <v>0.03</v>
      </c>
      <c r="V25" s="2">
        <v>0.87</v>
      </c>
      <c r="X25" s="3" t="s">
        <v>828</v>
      </c>
      <c r="Y25" s="1">
        <v>3</v>
      </c>
      <c r="Z25" s="2">
        <v>0.48</v>
      </c>
      <c r="AB25" s="2">
        <v>0.76</v>
      </c>
      <c r="AD25" s="2">
        <v>0.28000000000000003</v>
      </c>
    </row>
    <row r="26" spans="1:30" x14ac:dyDescent="0.25">
      <c r="A26" s="1">
        <v>75</v>
      </c>
      <c r="B26" s="1" t="s">
        <v>1176</v>
      </c>
      <c r="D26" s="1" t="s">
        <v>29</v>
      </c>
      <c r="E26" s="1">
        <v>2</v>
      </c>
      <c r="F26" s="1">
        <v>1</v>
      </c>
      <c r="G26" s="1">
        <v>0</v>
      </c>
      <c r="H26" s="1">
        <v>55</v>
      </c>
      <c r="J26" s="1">
        <v>3.3</v>
      </c>
      <c r="L26" s="2">
        <v>0.82</v>
      </c>
      <c r="N26" s="2">
        <v>0.5</v>
      </c>
      <c r="P26" s="2">
        <v>0.61</v>
      </c>
      <c r="R26" s="2">
        <v>0.69</v>
      </c>
      <c r="T26" s="4">
        <v>2E-3</v>
      </c>
      <c r="V26" s="2">
        <v>0.9</v>
      </c>
      <c r="X26" s="3" t="s">
        <v>826</v>
      </c>
      <c r="Z26" s="2">
        <v>0.27</v>
      </c>
      <c r="AB26" s="2">
        <v>0.28999999999999998</v>
      </c>
      <c r="AD26" s="2">
        <v>0.22</v>
      </c>
    </row>
    <row r="27" spans="1:30" x14ac:dyDescent="0.25">
      <c r="A27" s="1">
        <v>75</v>
      </c>
      <c r="B27" s="1" t="s">
        <v>532</v>
      </c>
      <c r="D27" s="1" t="s">
        <v>179</v>
      </c>
      <c r="E27" s="1">
        <v>2</v>
      </c>
      <c r="F27" s="1">
        <v>0</v>
      </c>
      <c r="G27" s="1">
        <v>0</v>
      </c>
      <c r="H27" s="1">
        <v>55</v>
      </c>
      <c r="J27" s="1">
        <v>3</v>
      </c>
      <c r="L27" s="2">
        <v>0.84</v>
      </c>
      <c r="M27" s="1">
        <v>8</v>
      </c>
      <c r="N27" s="2">
        <v>0.76</v>
      </c>
      <c r="P27" s="2">
        <v>0.69</v>
      </c>
      <c r="R27" s="2">
        <v>0.73</v>
      </c>
      <c r="T27" s="2">
        <v>0</v>
      </c>
      <c r="V27" s="2">
        <v>0.91</v>
      </c>
      <c r="X27" s="3" t="s">
        <v>170</v>
      </c>
      <c r="Z27" s="2">
        <v>0.34</v>
      </c>
      <c r="AB27" s="2">
        <v>0.62</v>
      </c>
      <c r="AD27" s="2">
        <v>0.31</v>
      </c>
    </row>
    <row r="28" spans="1:30" x14ac:dyDescent="0.25">
      <c r="A28" s="1">
        <v>75</v>
      </c>
      <c r="B28" s="1" t="s">
        <v>576</v>
      </c>
      <c r="D28" s="1" t="s">
        <v>159</v>
      </c>
      <c r="E28" s="1">
        <v>2</v>
      </c>
      <c r="F28" s="1">
        <v>0</v>
      </c>
      <c r="G28" s="1">
        <v>0</v>
      </c>
      <c r="H28" s="1">
        <v>55</v>
      </c>
      <c r="J28" s="1">
        <v>3.4</v>
      </c>
      <c r="L28" s="2">
        <v>0.91</v>
      </c>
      <c r="N28" s="2">
        <v>0.61</v>
      </c>
      <c r="P28" s="2">
        <v>0.79</v>
      </c>
      <c r="R28" s="2">
        <v>0.56999999999999995</v>
      </c>
      <c r="T28" s="2">
        <v>0.01</v>
      </c>
      <c r="V28" s="2">
        <v>0.86</v>
      </c>
      <c r="X28" s="3" t="s">
        <v>369</v>
      </c>
      <c r="Z28" s="2">
        <v>0.32</v>
      </c>
      <c r="AB28" s="2">
        <v>0.37</v>
      </c>
      <c r="AD28" s="2">
        <v>0.19</v>
      </c>
    </row>
    <row r="29" spans="1:30" x14ac:dyDescent="0.25">
      <c r="A29" s="1">
        <v>75</v>
      </c>
      <c r="B29" s="1" t="s">
        <v>578</v>
      </c>
      <c r="D29" s="1" t="s">
        <v>65</v>
      </c>
      <c r="E29" s="1">
        <v>2</v>
      </c>
      <c r="F29" s="1">
        <v>0</v>
      </c>
      <c r="G29" s="1">
        <v>0</v>
      </c>
      <c r="H29" s="1">
        <v>55</v>
      </c>
      <c r="J29" s="1">
        <v>3.1</v>
      </c>
      <c r="L29" s="2">
        <v>0.9</v>
      </c>
      <c r="N29" s="2">
        <v>0.69</v>
      </c>
      <c r="P29" s="2">
        <v>0.82</v>
      </c>
      <c r="R29" s="2">
        <v>0.41</v>
      </c>
      <c r="T29" s="2">
        <v>0</v>
      </c>
      <c r="V29" s="2">
        <v>0.94</v>
      </c>
      <c r="X29" s="3" t="s">
        <v>215</v>
      </c>
      <c r="Z29" s="2">
        <v>0.19</v>
      </c>
      <c r="AB29" s="2">
        <v>0.89</v>
      </c>
      <c r="AD29" s="2">
        <v>0.41</v>
      </c>
    </row>
    <row r="30" spans="1:30" x14ac:dyDescent="0.25">
      <c r="A30" s="1">
        <v>80</v>
      </c>
      <c r="B30" s="1" t="s">
        <v>558</v>
      </c>
      <c r="D30" s="1" t="s">
        <v>169</v>
      </c>
      <c r="E30" s="1">
        <v>2</v>
      </c>
      <c r="F30" s="1">
        <v>0</v>
      </c>
      <c r="G30" s="1">
        <v>0</v>
      </c>
      <c r="H30" s="1">
        <v>54</v>
      </c>
      <c r="J30" s="1">
        <v>3</v>
      </c>
      <c r="L30" s="2">
        <v>0.88</v>
      </c>
      <c r="N30" s="2">
        <v>0.76</v>
      </c>
      <c r="P30" s="2">
        <v>0.76</v>
      </c>
      <c r="R30" s="2">
        <v>0.67</v>
      </c>
      <c r="T30" s="2">
        <v>0.01</v>
      </c>
      <c r="V30" s="2">
        <v>0.91</v>
      </c>
      <c r="X30" s="3" t="s">
        <v>4</v>
      </c>
      <c r="Y30" s="1">
        <v>2</v>
      </c>
      <c r="Z30" s="2">
        <v>0.34</v>
      </c>
      <c r="AB30" s="2">
        <v>0.74</v>
      </c>
      <c r="AD30" s="2">
        <v>0.33</v>
      </c>
    </row>
    <row r="31" spans="1:30" x14ac:dyDescent="0.25">
      <c r="A31" s="1">
        <v>80</v>
      </c>
      <c r="B31" s="1" t="s">
        <v>560</v>
      </c>
      <c r="D31" s="1" t="s">
        <v>217</v>
      </c>
      <c r="E31" s="1">
        <v>2</v>
      </c>
      <c r="F31" s="1">
        <v>0</v>
      </c>
      <c r="G31" s="1">
        <v>0</v>
      </c>
      <c r="H31" s="1">
        <v>54</v>
      </c>
      <c r="J31" s="1">
        <v>3.2</v>
      </c>
      <c r="L31" s="2">
        <v>0.85</v>
      </c>
      <c r="N31" s="2">
        <v>0.76</v>
      </c>
      <c r="P31" s="2">
        <v>0.7</v>
      </c>
      <c r="R31" s="2">
        <v>0.6</v>
      </c>
      <c r="T31" s="2">
        <v>0.02</v>
      </c>
      <c r="V31" s="2">
        <v>0.8</v>
      </c>
      <c r="X31" s="3" t="s">
        <v>477</v>
      </c>
      <c r="Y31" s="1">
        <v>2</v>
      </c>
      <c r="Z31" s="2">
        <v>0.4</v>
      </c>
      <c r="AB31" s="2">
        <v>0.57999999999999996</v>
      </c>
      <c r="AD31" s="2">
        <v>0.19</v>
      </c>
    </row>
    <row r="32" spans="1:30" x14ac:dyDescent="0.25">
      <c r="A32" s="1">
        <v>80</v>
      </c>
      <c r="B32" s="1" t="s">
        <v>588</v>
      </c>
      <c r="D32" s="1" t="s">
        <v>37</v>
      </c>
      <c r="E32" s="1">
        <v>2</v>
      </c>
      <c r="F32" s="1">
        <v>0</v>
      </c>
      <c r="G32" s="1">
        <v>0</v>
      </c>
      <c r="H32" s="1">
        <v>54</v>
      </c>
      <c r="J32" s="1">
        <v>3.1</v>
      </c>
      <c r="L32" s="2">
        <v>0.86</v>
      </c>
      <c r="N32" s="2">
        <v>0.78</v>
      </c>
      <c r="P32" s="2">
        <v>0.74</v>
      </c>
      <c r="R32" s="2">
        <v>0.55000000000000004</v>
      </c>
      <c r="T32" s="2">
        <v>0</v>
      </c>
      <c r="V32" s="2">
        <v>0.93</v>
      </c>
      <c r="X32" s="3" t="s">
        <v>1177</v>
      </c>
      <c r="Z32" s="2">
        <v>0.39</v>
      </c>
      <c r="AB32" s="2">
        <v>0.65</v>
      </c>
      <c r="AD32" s="2">
        <v>0.17</v>
      </c>
    </row>
    <row r="33" spans="1:31" x14ac:dyDescent="0.25">
      <c r="A33" s="1">
        <v>83</v>
      </c>
      <c r="B33" s="1" t="s">
        <v>583</v>
      </c>
      <c r="D33" s="1" t="s">
        <v>94</v>
      </c>
      <c r="E33" s="1">
        <v>2</v>
      </c>
      <c r="F33" s="1">
        <v>0</v>
      </c>
      <c r="G33" s="1">
        <v>0</v>
      </c>
      <c r="H33" s="1">
        <v>53</v>
      </c>
      <c r="J33" s="1">
        <v>2.9</v>
      </c>
      <c r="L33" s="2">
        <v>0.78</v>
      </c>
      <c r="N33" s="2">
        <v>0.71</v>
      </c>
      <c r="P33" s="2">
        <v>0.7</v>
      </c>
      <c r="R33" s="2">
        <v>0.89</v>
      </c>
      <c r="T33" s="2">
        <v>0</v>
      </c>
      <c r="V33" s="2">
        <v>0.87</v>
      </c>
      <c r="X33" s="3" t="s">
        <v>1178</v>
      </c>
      <c r="Z33" s="2">
        <v>0.24</v>
      </c>
      <c r="AB33" s="2">
        <v>0.8</v>
      </c>
      <c r="AD33" s="2">
        <v>0.28000000000000003</v>
      </c>
    </row>
    <row r="34" spans="1:31" x14ac:dyDescent="0.25">
      <c r="A34" s="1">
        <v>83</v>
      </c>
      <c r="B34" s="1" t="s">
        <v>585</v>
      </c>
      <c r="D34" s="1" t="s">
        <v>18</v>
      </c>
      <c r="E34" s="1">
        <v>2</v>
      </c>
      <c r="F34" s="1">
        <v>0</v>
      </c>
      <c r="G34" s="1">
        <v>0</v>
      </c>
      <c r="H34" s="1">
        <v>53</v>
      </c>
      <c r="J34" s="1">
        <v>2.4</v>
      </c>
      <c r="L34" s="2">
        <v>0.87</v>
      </c>
      <c r="N34" s="2">
        <v>0.75</v>
      </c>
      <c r="P34" s="2">
        <v>0.85</v>
      </c>
      <c r="R34" s="2">
        <v>1</v>
      </c>
      <c r="T34" s="2">
        <v>0</v>
      </c>
      <c r="V34" s="2">
        <v>0.94</v>
      </c>
      <c r="X34" s="3" t="s">
        <v>1179</v>
      </c>
      <c r="Z34" s="2">
        <v>0.36</v>
      </c>
      <c r="AA34" s="1">
        <v>5</v>
      </c>
      <c r="AB34" s="2">
        <v>0.65</v>
      </c>
      <c r="AD34" s="2">
        <v>0.33</v>
      </c>
    </row>
    <row r="35" spans="1:31" x14ac:dyDescent="0.25">
      <c r="A35" s="1">
        <v>85</v>
      </c>
      <c r="B35" s="1" t="s">
        <v>525</v>
      </c>
      <c r="D35" s="1" t="s">
        <v>9</v>
      </c>
      <c r="E35" s="1">
        <v>2</v>
      </c>
      <c r="F35" s="1">
        <v>0</v>
      </c>
      <c r="G35" s="1">
        <v>0</v>
      </c>
      <c r="H35" s="1">
        <v>52</v>
      </c>
      <c r="J35" s="1">
        <v>3</v>
      </c>
      <c r="L35" s="2">
        <v>0.88</v>
      </c>
      <c r="N35" s="2">
        <v>0.74</v>
      </c>
      <c r="P35" s="2">
        <v>0.77</v>
      </c>
      <c r="R35" s="2">
        <v>0.57999999999999996</v>
      </c>
      <c r="T35" s="2">
        <v>0.02</v>
      </c>
      <c r="V35" s="2">
        <v>0.93</v>
      </c>
      <c r="X35" s="3" t="s">
        <v>538</v>
      </c>
      <c r="Z35" s="2">
        <v>0.41</v>
      </c>
      <c r="AB35" s="2">
        <v>0.63</v>
      </c>
      <c r="AD35" s="2">
        <v>0.34</v>
      </c>
    </row>
    <row r="36" spans="1:31" x14ac:dyDescent="0.25">
      <c r="A36" s="1">
        <v>85</v>
      </c>
      <c r="B36" s="1" t="s">
        <v>571</v>
      </c>
      <c r="C36" s="1">
        <v>1</v>
      </c>
      <c r="D36" s="1" t="s">
        <v>169</v>
      </c>
      <c r="E36" s="1">
        <v>2</v>
      </c>
      <c r="F36" s="1">
        <v>0</v>
      </c>
      <c r="G36" s="1">
        <v>0</v>
      </c>
      <c r="H36" s="1">
        <v>52</v>
      </c>
      <c r="J36" s="1">
        <v>2.1</v>
      </c>
      <c r="L36" s="2">
        <v>0.87</v>
      </c>
      <c r="M36" s="1">
        <v>8</v>
      </c>
      <c r="N36" s="2">
        <v>0.64</v>
      </c>
      <c r="P36" s="2">
        <v>0.79</v>
      </c>
      <c r="Q36" s="1">
        <v>6</v>
      </c>
      <c r="R36" s="2">
        <v>0.96</v>
      </c>
      <c r="S36" s="1">
        <v>4</v>
      </c>
      <c r="T36" s="2">
        <v>0</v>
      </c>
      <c r="U36" s="1">
        <v>4</v>
      </c>
      <c r="V36" s="2">
        <v>0.94</v>
      </c>
      <c r="W36" s="1">
        <v>4</v>
      </c>
      <c r="X36" s="3" t="s">
        <v>1180</v>
      </c>
      <c r="Y36" s="1">
        <v>4</v>
      </c>
      <c r="Z36" s="2">
        <v>0.38</v>
      </c>
      <c r="AA36" s="1">
        <v>4</v>
      </c>
      <c r="AB36" s="2">
        <v>0.89</v>
      </c>
      <c r="AC36" s="1">
        <v>4</v>
      </c>
      <c r="AD36" s="2">
        <v>0.24</v>
      </c>
      <c r="AE36" s="1">
        <v>4</v>
      </c>
    </row>
    <row r="37" spans="1:31" x14ac:dyDescent="0.25">
      <c r="A37" s="1">
        <v>87</v>
      </c>
      <c r="B37" s="1" t="s">
        <v>562</v>
      </c>
      <c r="D37" s="1" t="s">
        <v>221</v>
      </c>
      <c r="E37" s="1">
        <v>2</v>
      </c>
      <c r="F37" s="1">
        <v>0</v>
      </c>
      <c r="G37" s="1">
        <v>0</v>
      </c>
      <c r="H37" s="1">
        <v>51</v>
      </c>
      <c r="J37" s="1">
        <v>2.9</v>
      </c>
      <c r="L37" s="2">
        <v>0.82</v>
      </c>
      <c r="N37" s="2">
        <v>0.71</v>
      </c>
      <c r="P37" s="2">
        <v>0.65</v>
      </c>
      <c r="R37" s="2">
        <v>0.68</v>
      </c>
      <c r="T37" s="4">
        <v>4.0000000000000001E-3</v>
      </c>
      <c r="V37" s="2">
        <v>0.97</v>
      </c>
      <c r="X37" s="3" t="s">
        <v>170</v>
      </c>
      <c r="Z37" s="2">
        <v>0.41</v>
      </c>
      <c r="AB37" s="2">
        <v>0.86</v>
      </c>
      <c r="AD37" s="2">
        <v>0.32</v>
      </c>
    </row>
    <row r="38" spans="1:31" x14ac:dyDescent="0.25">
      <c r="A38" s="1">
        <v>87</v>
      </c>
      <c r="B38" s="1" t="s">
        <v>1033</v>
      </c>
      <c r="E38" s="1">
        <v>1</v>
      </c>
      <c r="F38" s="1">
        <v>0</v>
      </c>
      <c r="G38" s="1">
        <v>0</v>
      </c>
      <c r="H38" s="1">
        <v>51</v>
      </c>
      <c r="J38" s="1">
        <v>2.8</v>
      </c>
      <c r="L38" s="2">
        <v>0.82</v>
      </c>
      <c r="N38" s="1" t="s">
        <v>176</v>
      </c>
      <c r="P38" s="2">
        <v>0.67</v>
      </c>
      <c r="R38" s="2">
        <v>0.68</v>
      </c>
      <c r="T38" s="2">
        <v>0.02</v>
      </c>
      <c r="V38" s="2">
        <v>0.92</v>
      </c>
      <c r="X38" s="3" t="s">
        <v>775</v>
      </c>
      <c r="Z38" s="2">
        <v>0.49</v>
      </c>
      <c r="AB38" s="2">
        <v>0.49</v>
      </c>
      <c r="AD38" s="2">
        <v>0.31</v>
      </c>
    </row>
    <row r="39" spans="1:31" x14ac:dyDescent="0.25">
      <c r="A39" s="1">
        <v>87</v>
      </c>
      <c r="B39" s="1" t="s">
        <v>580</v>
      </c>
      <c r="E39" s="1">
        <v>1</v>
      </c>
      <c r="F39" s="1">
        <v>0</v>
      </c>
      <c r="G39" s="1">
        <v>0</v>
      </c>
      <c r="H39" s="1">
        <v>51</v>
      </c>
      <c r="J39" s="1">
        <v>2.8</v>
      </c>
      <c r="L39" s="2">
        <v>0.88</v>
      </c>
      <c r="N39" s="2">
        <v>0.67</v>
      </c>
      <c r="P39" s="2">
        <v>0.8</v>
      </c>
      <c r="R39" s="2">
        <v>0.59</v>
      </c>
      <c r="T39" s="2">
        <v>0.01</v>
      </c>
      <c r="V39" s="2">
        <v>0.83</v>
      </c>
      <c r="X39" s="3" t="s">
        <v>530</v>
      </c>
      <c r="Z39" s="2">
        <v>0.46</v>
      </c>
      <c r="AA39" s="1">
        <v>5</v>
      </c>
      <c r="AB39" s="2">
        <v>0.56000000000000005</v>
      </c>
      <c r="AD39" s="2">
        <v>0.19</v>
      </c>
    </row>
    <row r="40" spans="1:31" x14ac:dyDescent="0.25">
      <c r="A40" s="1">
        <v>87</v>
      </c>
      <c r="B40" s="1" t="s">
        <v>587</v>
      </c>
      <c r="D40" s="1" t="s">
        <v>29</v>
      </c>
      <c r="E40" s="1">
        <v>2</v>
      </c>
      <c r="F40" s="1">
        <v>0</v>
      </c>
      <c r="G40" s="1">
        <v>0</v>
      </c>
      <c r="H40" s="1">
        <v>51</v>
      </c>
      <c r="J40" s="1">
        <v>2.8</v>
      </c>
      <c r="L40" s="2">
        <v>0.84</v>
      </c>
      <c r="N40" s="2">
        <v>0.75</v>
      </c>
      <c r="P40" s="2">
        <v>0.72</v>
      </c>
      <c r="R40" s="2">
        <v>0.62</v>
      </c>
      <c r="T40" s="2">
        <v>0</v>
      </c>
      <c r="V40" s="2">
        <v>0.94</v>
      </c>
      <c r="X40" s="3" t="s">
        <v>163</v>
      </c>
      <c r="Z40" s="2">
        <v>0.41</v>
      </c>
      <c r="AB40" s="2">
        <v>0.83</v>
      </c>
      <c r="AD40" s="2">
        <v>0.5</v>
      </c>
    </row>
    <row r="41" spans="1:31" x14ac:dyDescent="0.25">
      <c r="A41" s="1">
        <v>91</v>
      </c>
      <c r="B41" s="1" t="s">
        <v>527</v>
      </c>
      <c r="D41" s="1" t="s">
        <v>169</v>
      </c>
      <c r="E41" s="1">
        <v>2</v>
      </c>
      <c r="F41" s="1">
        <v>0</v>
      </c>
      <c r="G41" s="1">
        <v>0</v>
      </c>
      <c r="H41" s="1">
        <v>50</v>
      </c>
      <c r="J41" s="1">
        <v>2.8</v>
      </c>
      <c r="L41" s="2">
        <v>0.86</v>
      </c>
      <c r="N41" s="2">
        <v>0.73</v>
      </c>
      <c r="P41" s="2">
        <v>0.78</v>
      </c>
      <c r="R41" s="2">
        <v>0.59</v>
      </c>
      <c r="T41" s="2">
        <v>0.01</v>
      </c>
      <c r="V41" s="2">
        <v>0.86</v>
      </c>
      <c r="X41" s="3" t="s">
        <v>163</v>
      </c>
      <c r="Z41" s="2">
        <v>0.27</v>
      </c>
      <c r="AB41" s="2">
        <v>0.75</v>
      </c>
      <c r="AD41" s="2">
        <v>0.34</v>
      </c>
    </row>
    <row r="42" spans="1:31" x14ac:dyDescent="0.25">
      <c r="A42" s="1">
        <v>91</v>
      </c>
      <c r="B42" s="1" t="s">
        <v>543</v>
      </c>
      <c r="D42" s="1" t="s">
        <v>190</v>
      </c>
      <c r="E42" s="1">
        <v>2</v>
      </c>
      <c r="F42" s="1">
        <v>0</v>
      </c>
      <c r="G42" s="1">
        <v>0</v>
      </c>
      <c r="H42" s="1">
        <v>50</v>
      </c>
      <c r="J42" s="1">
        <v>3</v>
      </c>
      <c r="L42" s="2">
        <v>0.83</v>
      </c>
      <c r="N42" s="2">
        <v>0.71</v>
      </c>
      <c r="P42" s="2">
        <v>0.71</v>
      </c>
      <c r="R42" s="2">
        <v>0.81</v>
      </c>
      <c r="T42" s="2">
        <v>0.01</v>
      </c>
      <c r="V42" s="2">
        <v>0.81</v>
      </c>
      <c r="X42" s="3" t="s">
        <v>227</v>
      </c>
      <c r="Z42" s="2">
        <v>0.28000000000000003</v>
      </c>
      <c r="AA42" s="1">
        <v>5</v>
      </c>
      <c r="AB42" s="2">
        <v>0.7</v>
      </c>
      <c r="AD42" s="2">
        <v>0.27</v>
      </c>
    </row>
    <row r="43" spans="1:31" x14ac:dyDescent="0.25">
      <c r="A43" s="1">
        <v>91</v>
      </c>
      <c r="B43" s="1" t="s">
        <v>546</v>
      </c>
      <c r="D43" s="1" t="s">
        <v>2</v>
      </c>
      <c r="E43" s="1">
        <v>2</v>
      </c>
      <c r="F43" s="1">
        <v>0</v>
      </c>
      <c r="G43" s="1">
        <v>0</v>
      </c>
      <c r="H43" s="1">
        <v>50</v>
      </c>
      <c r="J43" s="1">
        <v>2.7</v>
      </c>
      <c r="L43" s="2">
        <v>0.79</v>
      </c>
      <c r="N43" s="2">
        <v>0.72</v>
      </c>
      <c r="P43" s="2">
        <v>0.66</v>
      </c>
      <c r="R43" s="2">
        <v>0.82</v>
      </c>
      <c r="T43" s="2">
        <v>0</v>
      </c>
      <c r="V43" s="2">
        <v>0.98</v>
      </c>
      <c r="X43" s="3" t="s">
        <v>1024</v>
      </c>
      <c r="Z43" s="2">
        <v>0.34</v>
      </c>
      <c r="AB43" s="2">
        <v>0.64</v>
      </c>
      <c r="AD43" s="2">
        <v>0.25</v>
      </c>
    </row>
    <row r="44" spans="1:31" x14ac:dyDescent="0.25">
      <c r="A44" s="1">
        <v>91</v>
      </c>
      <c r="B44" s="1" t="s">
        <v>631</v>
      </c>
      <c r="D44" s="1" t="s">
        <v>200</v>
      </c>
      <c r="E44" s="1">
        <v>2</v>
      </c>
      <c r="F44" s="1">
        <v>0</v>
      </c>
      <c r="G44" s="1">
        <v>0</v>
      </c>
      <c r="H44" s="1">
        <v>50</v>
      </c>
      <c r="J44" s="1">
        <v>2.6</v>
      </c>
      <c r="L44" s="2">
        <v>0.73</v>
      </c>
      <c r="N44" s="2">
        <v>0.66</v>
      </c>
      <c r="P44" s="2">
        <v>0.65</v>
      </c>
      <c r="R44" s="2">
        <v>0.76</v>
      </c>
      <c r="T44" s="2">
        <v>0.01</v>
      </c>
      <c r="V44" s="2">
        <v>0.93</v>
      </c>
      <c r="X44" s="3" t="s">
        <v>170</v>
      </c>
      <c r="Z44" s="2">
        <v>0.41</v>
      </c>
      <c r="AB44" s="2">
        <v>0.69</v>
      </c>
      <c r="AD44" s="2">
        <v>0.49</v>
      </c>
    </row>
    <row r="45" spans="1:31" x14ac:dyDescent="0.25">
      <c r="A45" s="1">
        <v>91</v>
      </c>
      <c r="B45" s="1" t="s">
        <v>1181</v>
      </c>
      <c r="D45" s="1" t="s">
        <v>94</v>
      </c>
      <c r="E45" s="1">
        <v>2</v>
      </c>
      <c r="F45" s="1">
        <v>0</v>
      </c>
      <c r="G45" s="1">
        <v>0</v>
      </c>
      <c r="H45" s="1">
        <v>50</v>
      </c>
      <c r="J45" s="1">
        <v>2.7</v>
      </c>
      <c r="L45" s="2">
        <v>0.78</v>
      </c>
      <c r="N45" s="2">
        <v>0.74</v>
      </c>
      <c r="P45" s="2">
        <v>0.65</v>
      </c>
      <c r="R45" s="2">
        <v>0.83</v>
      </c>
      <c r="T45" s="2">
        <v>0</v>
      </c>
      <c r="V45" s="2">
        <v>0.92</v>
      </c>
      <c r="X45" s="3" t="s">
        <v>1182</v>
      </c>
      <c r="Z45" s="2">
        <v>0.35</v>
      </c>
      <c r="AB45" s="2">
        <v>0.89</v>
      </c>
      <c r="AD45" s="2">
        <v>0.39</v>
      </c>
    </row>
    <row r="46" spans="1:31" x14ac:dyDescent="0.25">
      <c r="A46" s="1">
        <v>91</v>
      </c>
      <c r="B46" s="1" t="s">
        <v>1183</v>
      </c>
      <c r="D46" s="1" t="s">
        <v>2</v>
      </c>
      <c r="E46" s="1">
        <v>2</v>
      </c>
      <c r="F46" s="1">
        <v>1</v>
      </c>
      <c r="G46" s="1">
        <v>0</v>
      </c>
      <c r="H46" s="1">
        <v>50</v>
      </c>
      <c r="J46" s="1">
        <v>2.6</v>
      </c>
      <c r="L46" s="2">
        <v>0.86</v>
      </c>
      <c r="N46" s="2">
        <v>0.69</v>
      </c>
      <c r="P46" s="2">
        <v>0.72</v>
      </c>
      <c r="R46" s="2">
        <v>0.63</v>
      </c>
      <c r="T46" s="2">
        <v>0.01</v>
      </c>
      <c r="V46" s="2">
        <v>0.84</v>
      </c>
      <c r="X46" s="3" t="s">
        <v>215</v>
      </c>
      <c r="Z46" s="2">
        <v>0.32</v>
      </c>
      <c r="AB46" s="2">
        <v>0.8</v>
      </c>
      <c r="AD46" s="2">
        <v>0.3</v>
      </c>
    </row>
    <row r="47" spans="1:31" x14ac:dyDescent="0.25">
      <c r="A47" s="1">
        <v>97</v>
      </c>
      <c r="B47" s="1" t="s">
        <v>536</v>
      </c>
      <c r="D47" s="1" t="s">
        <v>99</v>
      </c>
      <c r="E47" s="1">
        <v>2</v>
      </c>
      <c r="F47" s="1">
        <v>0</v>
      </c>
      <c r="G47" s="1">
        <v>0</v>
      </c>
      <c r="H47" s="1">
        <v>49</v>
      </c>
      <c r="J47" s="1">
        <v>2.9</v>
      </c>
      <c r="L47" s="2">
        <v>0.82</v>
      </c>
      <c r="N47" s="2">
        <v>0.66</v>
      </c>
      <c r="P47" s="2">
        <v>0.66</v>
      </c>
      <c r="R47" s="2">
        <v>0.61</v>
      </c>
      <c r="T47" s="2">
        <v>0</v>
      </c>
      <c r="V47" s="2">
        <v>0.95</v>
      </c>
      <c r="X47" s="3" t="s">
        <v>28</v>
      </c>
      <c r="Z47" s="2">
        <v>0.31</v>
      </c>
      <c r="AB47" s="2">
        <v>0.62</v>
      </c>
      <c r="AD47" s="2">
        <v>0.32</v>
      </c>
    </row>
    <row r="48" spans="1:31" x14ac:dyDescent="0.25">
      <c r="A48" s="1">
        <v>97</v>
      </c>
      <c r="B48" s="1" t="s">
        <v>548</v>
      </c>
      <c r="D48" s="1" t="s">
        <v>162</v>
      </c>
      <c r="E48" s="1">
        <v>2</v>
      </c>
      <c r="F48" s="1">
        <v>0</v>
      </c>
      <c r="G48" s="1">
        <v>0</v>
      </c>
      <c r="H48" s="1">
        <v>49</v>
      </c>
      <c r="J48" s="1">
        <v>2.2999999999999998</v>
      </c>
      <c r="L48" s="2">
        <v>0.86</v>
      </c>
      <c r="N48" s="2">
        <v>0.74</v>
      </c>
      <c r="P48" s="2">
        <v>0.75</v>
      </c>
      <c r="R48" s="2">
        <v>0.77</v>
      </c>
      <c r="T48" s="4">
        <v>4.0000000000000001E-3</v>
      </c>
      <c r="V48" s="2">
        <v>0.88</v>
      </c>
      <c r="X48" s="3" t="s">
        <v>792</v>
      </c>
      <c r="Z48" s="2">
        <v>0.43</v>
      </c>
      <c r="AB48" s="2">
        <v>0.75</v>
      </c>
      <c r="AD48" s="2">
        <v>0.27</v>
      </c>
    </row>
    <row r="49" spans="1:30" x14ac:dyDescent="0.25">
      <c r="A49" s="1">
        <v>97</v>
      </c>
      <c r="B49" s="1" t="s">
        <v>551</v>
      </c>
      <c r="D49" s="1" t="s">
        <v>94</v>
      </c>
      <c r="E49" s="1">
        <v>2</v>
      </c>
      <c r="F49" s="1">
        <v>0</v>
      </c>
      <c r="G49" s="1">
        <v>0</v>
      </c>
      <c r="H49" s="1">
        <v>49</v>
      </c>
      <c r="J49" s="1">
        <v>2.7</v>
      </c>
      <c r="L49" s="2">
        <v>0.75</v>
      </c>
      <c r="N49" s="2">
        <v>0.65</v>
      </c>
      <c r="P49" s="2">
        <v>0.7</v>
      </c>
      <c r="R49" s="2">
        <v>0.82</v>
      </c>
      <c r="T49" s="2">
        <v>0</v>
      </c>
      <c r="V49" s="2">
        <v>0.86</v>
      </c>
      <c r="X49" s="3" t="s">
        <v>1184</v>
      </c>
      <c r="Z49" s="2">
        <v>0.28000000000000003</v>
      </c>
      <c r="AB49" s="2">
        <v>0.84</v>
      </c>
      <c r="AD49" s="2">
        <v>0.42</v>
      </c>
    </row>
    <row r="50" spans="1:30" x14ac:dyDescent="0.25">
      <c r="A50" s="1">
        <v>97</v>
      </c>
      <c r="B50" s="1" t="s">
        <v>553</v>
      </c>
      <c r="D50" s="1" t="s">
        <v>162</v>
      </c>
      <c r="E50" s="1">
        <v>2</v>
      </c>
      <c r="F50" s="1">
        <v>0</v>
      </c>
      <c r="G50" s="1">
        <v>0</v>
      </c>
      <c r="H50" s="1">
        <v>49</v>
      </c>
      <c r="J50" s="1">
        <v>3</v>
      </c>
      <c r="L50" s="2">
        <v>0.89</v>
      </c>
      <c r="N50" s="2">
        <v>0.72</v>
      </c>
      <c r="P50" s="2">
        <v>0.76</v>
      </c>
      <c r="R50" s="2">
        <v>0.5</v>
      </c>
      <c r="T50" s="2">
        <v>0.02</v>
      </c>
      <c r="V50" s="2">
        <v>0.86</v>
      </c>
      <c r="X50" s="3" t="s">
        <v>163</v>
      </c>
      <c r="Z50" s="2">
        <v>0.3</v>
      </c>
      <c r="AB50" s="2">
        <v>0.81</v>
      </c>
      <c r="AD50" s="2">
        <v>0.31</v>
      </c>
    </row>
    <row r="51" spans="1:30" x14ac:dyDescent="0.25">
      <c r="A51" s="1">
        <v>97</v>
      </c>
      <c r="B51" s="1" t="s">
        <v>554</v>
      </c>
      <c r="D51" s="1" t="s">
        <v>9</v>
      </c>
      <c r="E51" s="1">
        <v>2</v>
      </c>
      <c r="F51" s="1">
        <v>0</v>
      </c>
      <c r="G51" s="1">
        <v>0</v>
      </c>
      <c r="H51" s="1">
        <v>49</v>
      </c>
      <c r="J51" s="1">
        <v>2.7</v>
      </c>
      <c r="L51" s="2">
        <v>0.86</v>
      </c>
      <c r="N51" s="2">
        <v>0.71</v>
      </c>
      <c r="P51" s="2">
        <v>0.79</v>
      </c>
      <c r="R51" s="2">
        <v>0.61</v>
      </c>
      <c r="T51" s="2">
        <v>0.04</v>
      </c>
      <c r="V51" s="2">
        <v>0.91</v>
      </c>
      <c r="X51" s="3" t="s">
        <v>1185</v>
      </c>
      <c r="Y51" s="1">
        <v>9</v>
      </c>
      <c r="Z51" s="2">
        <v>0.36</v>
      </c>
      <c r="AB51" s="2">
        <v>0.65</v>
      </c>
      <c r="AD51" s="2">
        <v>0.37</v>
      </c>
    </row>
    <row r="52" spans="1:30" x14ac:dyDescent="0.25">
      <c r="A52" s="1">
        <v>97</v>
      </c>
      <c r="B52" s="1" t="s">
        <v>559</v>
      </c>
      <c r="D52" s="1" t="s">
        <v>169</v>
      </c>
      <c r="E52" s="1">
        <v>2</v>
      </c>
      <c r="F52" s="1">
        <v>0</v>
      </c>
      <c r="G52" s="1">
        <v>0</v>
      </c>
      <c r="H52" s="1">
        <v>49</v>
      </c>
      <c r="J52" s="1">
        <v>2.9</v>
      </c>
      <c r="L52" s="2">
        <v>0.8</v>
      </c>
      <c r="N52" s="2">
        <v>0.68</v>
      </c>
      <c r="P52" s="2">
        <v>0.69</v>
      </c>
      <c r="R52" s="2">
        <v>0.63</v>
      </c>
      <c r="T52" s="2">
        <v>0</v>
      </c>
      <c r="V52" s="2">
        <v>0.79</v>
      </c>
      <c r="X52" s="3" t="s">
        <v>269</v>
      </c>
      <c r="Y52" s="1">
        <v>2</v>
      </c>
      <c r="Z52" s="2">
        <v>0.32</v>
      </c>
      <c r="AB52" s="2">
        <v>0.63</v>
      </c>
      <c r="AD52" s="2">
        <v>0.25</v>
      </c>
    </row>
    <row r="53" spans="1:30" x14ac:dyDescent="0.25">
      <c r="A53" s="1">
        <v>97</v>
      </c>
      <c r="B53" s="1" t="s">
        <v>561</v>
      </c>
      <c r="D53" s="1" t="s">
        <v>99</v>
      </c>
      <c r="E53" s="1">
        <v>2</v>
      </c>
      <c r="F53" s="1">
        <v>0</v>
      </c>
      <c r="G53" s="1">
        <v>0</v>
      </c>
      <c r="H53" s="1">
        <v>49</v>
      </c>
      <c r="J53" s="1">
        <v>3</v>
      </c>
      <c r="L53" s="2">
        <v>0.84</v>
      </c>
      <c r="N53" s="2">
        <v>0.72</v>
      </c>
      <c r="P53" s="2">
        <v>0.75</v>
      </c>
      <c r="R53" s="2">
        <v>0.51</v>
      </c>
      <c r="T53" s="2">
        <v>0.02</v>
      </c>
      <c r="V53" s="2">
        <v>0.89</v>
      </c>
      <c r="X53" s="3" t="s">
        <v>181</v>
      </c>
      <c r="Z53" s="2">
        <v>0.3</v>
      </c>
      <c r="AB53" s="2">
        <v>0.81</v>
      </c>
      <c r="AD53" s="2">
        <v>0.3</v>
      </c>
    </row>
    <row r="54" spans="1:30" x14ac:dyDescent="0.25">
      <c r="A54" s="1">
        <v>97</v>
      </c>
      <c r="B54" s="1" t="s">
        <v>567</v>
      </c>
      <c r="E54" s="1">
        <v>2</v>
      </c>
      <c r="F54" s="1">
        <v>0</v>
      </c>
      <c r="G54" s="1">
        <v>0</v>
      </c>
      <c r="H54" s="1">
        <v>49</v>
      </c>
      <c r="J54" s="1">
        <v>3</v>
      </c>
      <c r="L54" s="2">
        <v>0.8</v>
      </c>
      <c r="N54" s="2">
        <v>0.72</v>
      </c>
      <c r="P54" s="2">
        <v>0.64</v>
      </c>
      <c r="R54" s="2">
        <v>0.54</v>
      </c>
      <c r="T54" s="2">
        <v>0.01</v>
      </c>
      <c r="V54" s="2">
        <v>0.89</v>
      </c>
      <c r="X54" s="3" t="s">
        <v>366</v>
      </c>
      <c r="Z54" s="2">
        <v>0.36</v>
      </c>
      <c r="AB54" s="2">
        <v>0.63</v>
      </c>
      <c r="AD54" s="2">
        <v>0.3</v>
      </c>
    </row>
    <row r="55" spans="1:30" x14ac:dyDescent="0.25">
      <c r="A55" s="1">
        <v>97</v>
      </c>
      <c r="B55" s="1" t="s">
        <v>593</v>
      </c>
      <c r="D55" s="1" t="s">
        <v>190</v>
      </c>
      <c r="E55" s="1">
        <v>2</v>
      </c>
      <c r="F55" s="1">
        <v>0</v>
      </c>
      <c r="G55" s="1">
        <v>0</v>
      </c>
      <c r="H55" s="1">
        <v>49</v>
      </c>
      <c r="J55" s="1">
        <v>2.8</v>
      </c>
      <c r="L55" s="2">
        <v>0.88</v>
      </c>
      <c r="N55" s="2">
        <v>0.7</v>
      </c>
      <c r="P55" s="2">
        <v>0.72</v>
      </c>
      <c r="R55" s="2">
        <v>0.72</v>
      </c>
      <c r="T55" s="4">
        <v>3.0000000000000001E-3</v>
      </c>
      <c r="V55" s="2">
        <v>0.83</v>
      </c>
      <c r="X55" s="3" t="s">
        <v>1105</v>
      </c>
      <c r="Z55" s="2">
        <v>0.37</v>
      </c>
      <c r="AB55" s="2">
        <v>0.6</v>
      </c>
      <c r="AD55" s="2">
        <v>0.27</v>
      </c>
    </row>
    <row r="56" spans="1:30" x14ac:dyDescent="0.25">
      <c r="A56" s="1">
        <v>106</v>
      </c>
      <c r="B56" s="1" t="s">
        <v>531</v>
      </c>
      <c r="D56" s="1" t="s">
        <v>105</v>
      </c>
      <c r="E56" s="1">
        <v>2</v>
      </c>
      <c r="F56" s="1">
        <v>0</v>
      </c>
      <c r="G56" s="1">
        <v>0</v>
      </c>
      <c r="H56" s="1">
        <v>48</v>
      </c>
      <c r="J56" s="1">
        <v>2.9</v>
      </c>
      <c r="L56" s="2">
        <v>0.82</v>
      </c>
      <c r="N56" s="2">
        <v>0.78</v>
      </c>
      <c r="P56" s="2">
        <v>0.59</v>
      </c>
      <c r="R56" s="2">
        <v>0.89</v>
      </c>
      <c r="T56" s="2">
        <v>0.01</v>
      </c>
      <c r="V56" s="2">
        <v>0.87</v>
      </c>
      <c r="X56" s="3" t="s">
        <v>160</v>
      </c>
      <c r="Y56" s="1">
        <v>2</v>
      </c>
      <c r="Z56" s="2">
        <v>0.31</v>
      </c>
      <c r="AA56" s="1">
        <v>5</v>
      </c>
      <c r="AB56" s="2">
        <v>0.66</v>
      </c>
      <c r="AD56" s="2">
        <v>0.24</v>
      </c>
    </row>
    <row r="57" spans="1:30" x14ac:dyDescent="0.25">
      <c r="A57" s="1">
        <v>106</v>
      </c>
      <c r="B57" s="1" t="s">
        <v>533</v>
      </c>
      <c r="D57" s="1" t="s">
        <v>99</v>
      </c>
      <c r="E57" s="1">
        <v>2</v>
      </c>
      <c r="F57" s="1">
        <v>0</v>
      </c>
      <c r="G57" s="1">
        <v>0</v>
      </c>
      <c r="H57" s="1">
        <v>48</v>
      </c>
      <c r="J57" s="1">
        <v>2.8</v>
      </c>
      <c r="L57" s="2">
        <v>0.82</v>
      </c>
      <c r="N57" s="2">
        <v>0.66</v>
      </c>
      <c r="P57" s="2">
        <v>0.64</v>
      </c>
      <c r="R57" s="2">
        <v>0.69</v>
      </c>
      <c r="T57" s="2">
        <v>0.01</v>
      </c>
      <c r="V57" s="2">
        <v>0.78</v>
      </c>
      <c r="X57" s="3" t="s">
        <v>167</v>
      </c>
      <c r="Z57" s="2">
        <v>0.34</v>
      </c>
      <c r="AB57" s="2">
        <v>0.68</v>
      </c>
      <c r="AD57" s="2">
        <v>0.34</v>
      </c>
    </row>
    <row r="58" spans="1:30" x14ac:dyDescent="0.25">
      <c r="A58" s="1">
        <v>106</v>
      </c>
      <c r="B58" s="1" t="s">
        <v>534</v>
      </c>
      <c r="D58" s="1" t="s">
        <v>65</v>
      </c>
      <c r="E58" s="1">
        <v>2</v>
      </c>
      <c r="F58" s="1">
        <v>0</v>
      </c>
      <c r="G58" s="1">
        <v>0</v>
      </c>
      <c r="H58" s="1">
        <v>48</v>
      </c>
      <c r="J58" s="1">
        <v>2.7</v>
      </c>
      <c r="L58" s="2">
        <v>0.89</v>
      </c>
      <c r="N58" s="2">
        <v>0.72</v>
      </c>
      <c r="P58" s="2">
        <v>0.8</v>
      </c>
      <c r="R58" s="2">
        <v>0.41</v>
      </c>
      <c r="T58" s="2">
        <v>0</v>
      </c>
      <c r="V58" s="2">
        <v>0.94</v>
      </c>
      <c r="X58" s="3" t="s">
        <v>215</v>
      </c>
      <c r="Z58" s="2">
        <v>0.42</v>
      </c>
      <c r="AB58" s="2">
        <v>0.84</v>
      </c>
      <c r="AD58" s="2">
        <v>0.32</v>
      </c>
    </row>
    <row r="59" spans="1:30" x14ac:dyDescent="0.25">
      <c r="A59" s="1">
        <v>106</v>
      </c>
      <c r="B59" s="1" t="s">
        <v>621</v>
      </c>
      <c r="D59" s="1" t="s">
        <v>94</v>
      </c>
      <c r="E59" s="1">
        <v>2</v>
      </c>
      <c r="F59" s="1">
        <v>0</v>
      </c>
      <c r="G59" s="1">
        <v>0</v>
      </c>
      <c r="H59" s="1">
        <v>48</v>
      </c>
      <c r="J59" s="1">
        <v>2.8</v>
      </c>
      <c r="L59" s="2">
        <v>0.79</v>
      </c>
      <c r="N59" s="2">
        <v>0.65</v>
      </c>
      <c r="P59" s="2">
        <v>0.65</v>
      </c>
      <c r="R59" s="2">
        <v>0.68</v>
      </c>
      <c r="T59" s="2">
        <v>0</v>
      </c>
      <c r="V59" s="2">
        <v>0.94</v>
      </c>
      <c r="X59" s="3" t="s">
        <v>595</v>
      </c>
      <c r="Z59" s="2">
        <v>0.09</v>
      </c>
      <c r="AB59" s="2">
        <v>0.69</v>
      </c>
      <c r="AD59" s="2">
        <v>0.41</v>
      </c>
    </row>
    <row r="60" spans="1:30" x14ac:dyDescent="0.25">
      <c r="A60" s="1">
        <v>106</v>
      </c>
      <c r="B60" s="1" t="s">
        <v>569</v>
      </c>
      <c r="D60" s="1" t="s">
        <v>21</v>
      </c>
      <c r="E60" s="1">
        <v>2</v>
      </c>
      <c r="F60" s="1">
        <v>0</v>
      </c>
      <c r="G60" s="1">
        <v>0</v>
      </c>
      <c r="H60" s="1">
        <v>48</v>
      </c>
      <c r="J60" s="1">
        <v>2.6</v>
      </c>
      <c r="L60" s="2">
        <v>0.84</v>
      </c>
      <c r="N60" s="2">
        <v>0.69</v>
      </c>
      <c r="P60" s="2">
        <v>0.78</v>
      </c>
      <c r="R60" s="2">
        <v>0.64</v>
      </c>
      <c r="T60" s="4">
        <v>2E-3</v>
      </c>
      <c r="V60" s="2">
        <v>0.85</v>
      </c>
      <c r="X60" s="3" t="s">
        <v>622</v>
      </c>
      <c r="Y60" s="1">
        <v>3</v>
      </c>
      <c r="Z60" s="2">
        <v>0.3</v>
      </c>
      <c r="AB60" s="2">
        <v>0.78</v>
      </c>
      <c r="AD60" s="2">
        <v>0.35</v>
      </c>
    </row>
    <row r="61" spans="1:30" x14ac:dyDescent="0.25">
      <c r="A61" s="1">
        <v>106</v>
      </c>
      <c r="B61" s="1" t="s">
        <v>1186</v>
      </c>
      <c r="D61" s="1" t="s">
        <v>105</v>
      </c>
      <c r="E61" s="1">
        <v>2</v>
      </c>
      <c r="F61" s="1">
        <v>1</v>
      </c>
      <c r="G61" s="1">
        <v>0</v>
      </c>
      <c r="H61" s="1">
        <v>48</v>
      </c>
      <c r="J61" s="1">
        <v>2.6</v>
      </c>
      <c r="L61" s="2">
        <v>0.89</v>
      </c>
      <c r="N61" s="2">
        <v>0.64</v>
      </c>
      <c r="P61" s="2">
        <v>0.78</v>
      </c>
      <c r="R61" s="2">
        <v>0.6</v>
      </c>
      <c r="T61" s="2">
        <v>0.02</v>
      </c>
      <c r="V61" s="2">
        <v>0.88</v>
      </c>
      <c r="X61" s="3" t="s">
        <v>230</v>
      </c>
      <c r="Z61" s="2">
        <v>0.23</v>
      </c>
      <c r="AB61" s="2">
        <v>0.73</v>
      </c>
      <c r="AD61" s="2">
        <v>0.23</v>
      </c>
    </row>
    <row r="62" spans="1:30" x14ac:dyDescent="0.25">
      <c r="A62" s="1">
        <v>106</v>
      </c>
      <c r="B62" s="1" t="s">
        <v>1187</v>
      </c>
      <c r="D62" s="1" t="s">
        <v>53</v>
      </c>
      <c r="E62" s="1">
        <v>2</v>
      </c>
      <c r="F62" s="1">
        <v>1</v>
      </c>
      <c r="G62" s="1">
        <v>0</v>
      </c>
      <c r="H62" s="1">
        <v>48</v>
      </c>
      <c r="J62" s="1">
        <v>2.7</v>
      </c>
      <c r="L62" s="2">
        <v>0.89</v>
      </c>
      <c r="N62" s="2">
        <v>0.75</v>
      </c>
      <c r="P62" s="2">
        <v>0.85</v>
      </c>
      <c r="R62" s="2">
        <v>0.44</v>
      </c>
      <c r="T62" s="4">
        <v>4.0000000000000001E-3</v>
      </c>
      <c r="V62" s="2">
        <v>0.77</v>
      </c>
      <c r="X62" s="3" t="s">
        <v>1188</v>
      </c>
      <c r="Z62" s="2">
        <v>0.5</v>
      </c>
      <c r="AB62" s="2">
        <v>0.54</v>
      </c>
      <c r="AD62" s="2">
        <v>0.23</v>
      </c>
    </row>
    <row r="63" spans="1:30" x14ac:dyDescent="0.25">
      <c r="A63" s="1">
        <v>106</v>
      </c>
      <c r="B63" s="1" t="s">
        <v>656</v>
      </c>
      <c r="D63" s="1" t="s">
        <v>9</v>
      </c>
      <c r="E63" s="1">
        <v>2</v>
      </c>
      <c r="F63" s="1">
        <v>0</v>
      </c>
      <c r="G63" s="1">
        <v>0</v>
      </c>
      <c r="H63" s="1">
        <v>48</v>
      </c>
      <c r="J63" s="1">
        <v>2.7</v>
      </c>
      <c r="L63" s="2">
        <v>0.87</v>
      </c>
      <c r="N63" s="2">
        <v>0.68</v>
      </c>
      <c r="P63" s="2">
        <v>0.83</v>
      </c>
      <c r="R63" s="2">
        <v>0.54</v>
      </c>
      <c r="T63" s="2">
        <v>0</v>
      </c>
      <c r="V63" s="2">
        <v>0.85</v>
      </c>
      <c r="X63" s="3" t="s">
        <v>1105</v>
      </c>
      <c r="Y63" s="1">
        <v>2</v>
      </c>
      <c r="Z63" s="2">
        <v>0.32</v>
      </c>
      <c r="AB63" s="2">
        <v>0.79</v>
      </c>
      <c r="AD63" s="2">
        <v>0.24</v>
      </c>
    </row>
    <row r="64" spans="1:30" x14ac:dyDescent="0.25">
      <c r="A64" s="1">
        <v>106</v>
      </c>
      <c r="B64" s="1" t="s">
        <v>592</v>
      </c>
      <c r="D64" s="1" t="s">
        <v>9</v>
      </c>
      <c r="E64" s="1">
        <v>2</v>
      </c>
      <c r="F64" s="1">
        <v>0</v>
      </c>
      <c r="G64" s="1">
        <v>0</v>
      </c>
      <c r="H64" s="1">
        <v>48</v>
      </c>
      <c r="J64" s="1">
        <v>2.8</v>
      </c>
      <c r="L64" s="2">
        <v>0.85</v>
      </c>
      <c r="N64" s="2">
        <v>0.65</v>
      </c>
      <c r="P64" s="2">
        <v>0.68</v>
      </c>
      <c r="R64" s="2">
        <v>0.69</v>
      </c>
      <c r="T64" s="2">
        <v>0.01</v>
      </c>
      <c r="V64" s="2">
        <v>0.88</v>
      </c>
      <c r="X64" s="3" t="s">
        <v>295</v>
      </c>
      <c r="Z64" s="2">
        <v>0.3</v>
      </c>
      <c r="AB64" s="2">
        <v>0.36</v>
      </c>
      <c r="AD64" s="2">
        <v>0.25</v>
      </c>
    </row>
    <row r="65" spans="1:30" x14ac:dyDescent="0.25">
      <c r="A65" s="1">
        <v>106</v>
      </c>
      <c r="B65" s="1" t="s">
        <v>664</v>
      </c>
      <c r="D65" s="1" t="s">
        <v>18</v>
      </c>
      <c r="E65" s="1">
        <v>2</v>
      </c>
      <c r="F65" s="1">
        <v>0</v>
      </c>
      <c r="G65" s="1">
        <v>0</v>
      </c>
      <c r="H65" s="1">
        <v>48</v>
      </c>
      <c r="J65" s="1">
        <v>2.4</v>
      </c>
      <c r="L65" s="2">
        <v>0.88</v>
      </c>
      <c r="N65" s="2">
        <v>0.74</v>
      </c>
      <c r="P65" s="2">
        <v>0.77</v>
      </c>
      <c r="R65" s="2">
        <v>0.59</v>
      </c>
      <c r="T65" s="2">
        <v>0.03</v>
      </c>
      <c r="V65" s="2">
        <v>0.84</v>
      </c>
      <c r="X65" s="3" t="s">
        <v>665</v>
      </c>
      <c r="Z65" s="2">
        <v>0.44</v>
      </c>
      <c r="AB65" s="2">
        <v>0.65</v>
      </c>
      <c r="AD65" s="2">
        <v>0.36</v>
      </c>
    </row>
    <row r="66" spans="1:30" x14ac:dyDescent="0.25">
      <c r="A66" s="1">
        <v>116</v>
      </c>
      <c r="B66" s="1" t="s">
        <v>524</v>
      </c>
      <c r="D66" s="1" t="s">
        <v>162</v>
      </c>
      <c r="E66" s="1">
        <v>2</v>
      </c>
      <c r="F66" s="1">
        <v>0</v>
      </c>
      <c r="G66" s="1">
        <v>0</v>
      </c>
      <c r="H66" s="1">
        <v>47</v>
      </c>
      <c r="J66" s="1">
        <v>2.8</v>
      </c>
      <c r="L66" s="2">
        <v>0.86</v>
      </c>
      <c r="N66" s="2">
        <v>0.71</v>
      </c>
      <c r="P66" s="2">
        <v>0.74</v>
      </c>
      <c r="R66" s="2">
        <v>0.54</v>
      </c>
      <c r="T66" s="2">
        <v>0.01</v>
      </c>
      <c r="V66" s="2">
        <v>0.91</v>
      </c>
      <c r="X66" s="3" t="s">
        <v>163</v>
      </c>
      <c r="Z66" s="2">
        <v>0.27</v>
      </c>
      <c r="AB66" s="2">
        <v>0.81</v>
      </c>
      <c r="AD66" s="2">
        <v>0.36</v>
      </c>
    </row>
    <row r="67" spans="1:30" x14ac:dyDescent="0.25">
      <c r="A67" s="1">
        <v>116</v>
      </c>
      <c r="B67" s="1" t="s">
        <v>1189</v>
      </c>
      <c r="D67" s="1" t="s">
        <v>162</v>
      </c>
      <c r="E67" s="1">
        <v>2</v>
      </c>
      <c r="F67" s="1">
        <v>1</v>
      </c>
      <c r="G67" s="1">
        <v>0</v>
      </c>
      <c r="H67" s="1">
        <v>47</v>
      </c>
      <c r="J67" s="1">
        <v>2.9</v>
      </c>
      <c r="L67" s="2">
        <v>0.87</v>
      </c>
      <c r="N67" s="2">
        <v>0.72</v>
      </c>
      <c r="P67" s="2">
        <v>0.75</v>
      </c>
      <c r="R67" s="2">
        <v>0.35</v>
      </c>
      <c r="T67" s="2">
        <v>0.01</v>
      </c>
      <c r="V67" s="2">
        <v>0.91</v>
      </c>
      <c r="X67" s="3" t="s">
        <v>170</v>
      </c>
      <c r="Z67" s="2">
        <v>0.28999999999999998</v>
      </c>
      <c r="AB67" s="2">
        <v>0.96</v>
      </c>
      <c r="AD67" s="2">
        <v>0.33</v>
      </c>
    </row>
    <row r="68" spans="1:30" x14ac:dyDescent="0.25">
      <c r="A68" s="1">
        <v>118</v>
      </c>
      <c r="B68" s="1" t="s">
        <v>1190</v>
      </c>
      <c r="D68" s="1" t="s">
        <v>159</v>
      </c>
      <c r="E68" s="1">
        <v>2</v>
      </c>
      <c r="F68" s="1">
        <v>1</v>
      </c>
      <c r="G68" s="1">
        <v>0</v>
      </c>
      <c r="H68" s="1">
        <v>46</v>
      </c>
      <c r="J68" s="1">
        <v>2.8</v>
      </c>
      <c r="L68" s="2">
        <v>0.77</v>
      </c>
      <c r="N68" s="2">
        <v>0.73</v>
      </c>
      <c r="P68" s="2">
        <v>0.62</v>
      </c>
      <c r="R68" s="2">
        <v>0.69</v>
      </c>
      <c r="T68" s="2">
        <v>0.01</v>
      </c>
      <c r="V68" s="2">
        <v>0.9</v>
      </c>
      <c r="X68" s="3" t="s">
        <v>937</v>
      </c>
      <c r="Z68" s="2">
        <v>0.35</v>
      </c>
      <c r="AB68" s="2">
        <v>0.72</v>
      </c>
      <c r="AD68" s="2">
        <v>0.26</v>
      </c>
    </row>
    <row r="69" spans="1:30" x14ac:dyDescent="0.25">
      <c r="A69" s="1">
        <v>118</v>
      </c>
      <c r="B69" s="1" t="s">
        <v>615</v>
      </c>
      <c r="D69" s="1" t="s">
        <v>15</v>
      </c>
      <c r="E69" s="1">
        <v>2</v>
      </c>
      <c r="F69" s="1">
        <v>0</v>
      </c>
      <c r="G69" s="1">
        <v>0</v>
      </c>
      <c r="H69" s="1">
        <v>46</v>
      </c>
      <c r="J69" s="1">
        <v>2.6</v>
      </c>
      <c r="L69" s="2">
        <v>0.84</v>
      </c>
      <c r="N69" s="2">
        <v>0.38</v>
      </c>
      <c r="P69" s="2">
        <v>0.56000000000000005</v>
      </c>
      <c r="R69" s="2">
        <v>0.68</v>
      </c>
      <c r="T69" s="2">
        <v>0.01</v>
      </c>
      <c r="V69" s="2">
        <v>0.78</v>
      </c>
      <c r="X69" s="3" t="s">
        <v>361</v>
      </c>
      <c r="Z69" s="2">
        <v>0.27</v>
      </c>
      <c r="AB69" s="2">
        <v>0.68</v>
      </c>
      <c r="AD69" s="2">
        <v>0.21</v>
      </c>
    </row>
    <row r="70" spans="1:30" x14ac:dyDescent="0.25">
      <c r="A70" s="1">
        <v>118</v>
      </c>
      <c r="B70" s="1" t="s">
        <v>545</v>
      </c>
      <c r="D70" s="1" t="s">
        <v>53</v>
      </c>
      <c r="E70" s="1">
        <v>2</v>
      </c>
      <c r="F70" s="1">
        <v>0</v>
      </c>
      <c r="G70" s="1">
        <v>0</v>
      </c>
      <c r="H70" s="1">
        <v>46</v>
      </c>
      <c r="J70" s="1">
        <v>2.8</v>
      </c>
      <c r="L70" s="2">
        <v>0.8</v>
      </c>
      <c r="N70" s="2">
        <v>0.76</v>
      </c>
      <c r="P70" s="2">
        <v>0.63</v>
      </c>
      <c r="R70" s="2">
        <v>0.68</v>
      </c>
      <c r="T70" s="2">
        <v>0</v>
      </c>
      <c r="V70" s="2">
        <v>0.84</v>
      </c>
      <c r="X70" s="3" t="s">
        <v>1019</v>
      </c>
      <c r="Y70" s="1">
        <v>2</v>
      </c>
      <c r="Z70" s="2">
        <v>0.25</v>
      </c>
      <c r="AA70" s="1">
        <v>5</v>
      </c>
      <c r="AB70" s="2">
        <v>0.56000000000000005</v>
      </c>
      <c r="AD70" s="2">
        <v>0.25</v>
      </c>
    </row>
    <row r="71" spans="1:30" x14ac:dyDescent="0.25">
      <c r="A71" s="1">
        <v>118</v>
      </c>
      <c r="B71" s="1" t="s">
        <v>600</v>
      </c>
      <c r="D71" s="1" t="s">
        <v>50</v>
      </c>
      <c r="E71" s="1">
        <v>2</v>
      </c>
      <c r="F71" s="1">
        <v>0</v>
      </c>
      <c r="G71" s="1">
        <v>0</v>
      </c>
      <c r="H71" s="1">
        <v>46</v>
      </c>
      <c r="J71" s="1">
        <v>2.8</v>
      </c>
      <c r="L71" s="2">
        <v>0.81</v>
      </c>
      <c r="N71" s="2">
        <v>0.71</v>
      </c>
      <c r="P71" s="2">
        <v>0.67</v>
      </c>
      <c r="R71" s="2">
        <v>0.56999999999999995</v>
      </c>
      <c r="T71" s="4">
        <v>4.0000000000000001E-3</v>
      </c>
      <c r="V71" s="2">
        <v>0.89</v>
      </c>
      <c r="X71" s="3" t="s">
        <v>181</v>
      </c>
      <c r="Z71" s="2">
        <v>0.32</v>
      </c>
      <c r="AB71" s="2">
        <v>0.82</v>
      </c>
      <c r="AD71" s="2">
        <v>0.22</v>
      </c>
    </row>
    <row r="72" spans="1:30" x14ac:dyDescent="0.25">
      <c r="A72" s="1">
        <v>122</v>
      </c>
      <c r="B72" s="1" t="s">
        <v>1191</v>
      </c>
      <c r="D72" s="1" t="s">
        <v>217</v>
      </c>
      <c r="E72" s="1">
        <v>2</v>
      </c>
      <c r="F72" s="1">
        <v>1</v>
      </c>
      <c r="G72" s="1">
        <v>0</v>
      </c>
      <c r="H72" s="1">
        <v>44</v>
      </c>
      <c r="J72" s="1">
        <v>2.5</v>
      </c>
      <c r="L72" s="2">
        <v>0.84</v>
      </c>
      <c r="N72" s="2">
        <v>0.64</v>
      </c>
      <c r="P72" s="2">
        <v>0.73</v>
      </c>
      <c r="R72" s="2">
        <v>0.59</v>
      </c>
      <c r="T72" s="2">
        <v>0.02</v>
      </c>
      <c r="V72" s="2">
        <v>0.8</v>
      </c>
      <c r="X72" s="3" t="s">
        <v>833</v>
      </c>
      <c r="Z72" s="2">
        <v>0.37</v>
      </c>
      <c r="AB72" s="2">
        <v>0.73</v>
      </c>
      <c r="AD72" s="2">
        <v>0.23</v>
      </c>
    </row>
    <row r="73" spans="1:30" x14ac:dyDescent="0.25">
      <c r="A73" s="1">
        <v>122</v>
      </c>
      <c r="B73" s="1" t="s">
        <v>644</v>
      </c>
      <c r="D73" s="1" t="s">
        <v>94</v>
      </c>
      <c r="E73" s="1">
        <v>2</v>
      </c>
      <c r="F73" s="1">
        <v>0</v>
      </c>
      <c r="G73" s="1">
        <v>0</v>
      </c>
      <c r="H73" s="1">
        <v>44</v>
      </c>
      <c r="J73" s="1">
        <v>2.7</v>
      </c>
      <c r="L73" s="2">
        <v>0.77</v>
      </c>
      <c r="N73" s="2">
        <v>0.65</v>
      </c>
      <c r="P73" s="2">
        <v>0.61</v>
      </c>
      <c r="R73" s="2">
        <v>0.73</v>
      </c>
      <c r="T73" s="2">
        <v>0</v>
      </c>
      <c r="V73" s="2">
        <v>0.81</v>
      </c>
      <c r="X73" s="3" t="s">
        <v>1192</v>
      </c>
      <c r="Z73" s="2">
        <v>0.18</v>
      </c>
      <c r="AB73" s="2">
        <v>0.57999999999999996</v>
      </c>
      <c r="AD73" s="2">
        <v>0.21</v>
      </c>
    </row>
    <row r="74" spans="1:30" x14ac:dyDescent="0.25">
      <c r="A74" s="1">
        <v>122</v>
      </c>
      <c r="B74" s="1" t="s">
        <v>651</v>
      </c>
      <c r="D74" s="1" t="s">
        <v>26</v>
      </c>
      <c r="E74" s="1">
        <v>2</v>
      </c>
      <c r="F74" s="1">
        <v>0</v>
      </c>
      <c r="G74" s="1">
        <v>0</v>
      </c>
      <c r="H74" s="1">
        <v>44</v>
      </c>
      <c r="J74" s="1">
        <v>2.6</v>
      </c>
      <c r="L74" s="2">
        <v>0.87</v>
      </c>
      <c r="N74" s="2">
        <v>0.64</v>
      </c>
      <c r="P74" s="2">
        <v>0.77</v>
      </c>
      <c r="R74" s="2">
        <v>0.35</v>
      </c>
      <c r="T74" s="2">
        <v>0</v>
      </c>
      <c r="V74" s="2">
        <v>0.81</v>
      </c>
      <c r="X74" s="3" t="s">
        <v>234</v>
      </c>
      <c r="Z74" s="2">
        <v>0.23</v>
      </c>
      <c r="AB74" s="2">
        <v>0.55000000000000004</v>
      </c>
      <c r="AD74" s="2">
        <v>0.22</v>
      </c>
    </row>
    <row r="75" spans="1:30" x14ac:dyDescent="0.25">
      <c r="A75" s="1">
        <v>122</v>
      </c>
      <c r="B75" s="1" t="s">
        <v>594</v>
      </c>
      <c r="D75" s="1" t="s">
        <v>26</v>
      </c>
      <c r="E75" s="1">
        <v>2</v>
      </c>
      <c r="F75" s="1">
        <v>0</v>
      </c>
      <c r="G75" s="1">
        <v>0</v>
      </c>
      <c r="H75" s="1">
        <v>44</v>
      </c>
      <c r="J75" s="1">
        <v>2.6</v>
      </c>
      <c r="L75" s="2">
        <v>0.75</v>
      </c>
      <c r="N75" s="2">
        <v>0.62</v>
      </c>
      <c r="P75" s="2">
        <v>0.5</v>
      </c>
      <c r="R75" s="2">
        <v>0.82</v>
      </c>
      <c r="T75" s="2">
        <v>0</v>
      </c>
      <c r="V75" s="2">
        <v>0.84</v>
      </c>
      <c r="X75" s="3" t="s">
        <v>318</v>
      </c>
      <c r="Z75" s="2">
        <v>0.26</v>
      </c>
      <c r="AB75" s="2">
        <v>0.71</v>
      </c>
      <c r="AD75" s="2">
        <v>0.28000000000000003</v>
      </c>
    </row>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9DBF-6673-4461-BF35-37A9B79E8E59}">
  <dimension ref="A1:AE124"/>
  <sheetViews>
    <sheetView workbookViewId="0"/>
  </sheetViews>
  <sheetFormatPr defaultRowHeight="12.5" x14ac:dyDescent="0.25"/>
  <cols>
    <col min="1" max="1" width="3.6640625" style="1" bestFit="1" customWidth="1"/>
    <col min="2" max="2" width="32.75" style="1" bestFit="1" customWidth="1"/>
    <col min="3" max="3" width="15.58203125" style="1" bestFit="1" customWidth="1"/>
    <col min="4" max="4" width="5" style="1" bestFit="1" customWidth="1"/>
    <col min="5" max="5" width="11.25" style="1" bestFit="1" customWidth="1"/>
    <col min="6" max="6" width="11.5" style="1" bestFit="1" customWidth="1"/>
    <col min="7" max="7" width="9.9140625" style="1" bestFit="1" customWidth="1"/>
    <col min="8" max="8" width="26.58203125" style="1" bestFit="1" customWidth="1"/>
    <col min="9" max="9" width="8.6640625" style="1"/>
    <col min="10" max="10" width="27.5" style="1" bestFit="1" customWidth="1"/>
    <col min="11" max="11" width="7.58203125" style="1" bestFit="1" customWidth="1"/>
    <col min="12" max="12" width="21.33203125" style="1" bestFit="1" customWidth="1"/>
    <col min="13" max="13" width="8.6640625" style="1"/>
    <col min="14" max="14" width="18.83203125" style="1" bestFit="1" customWidth="1"/>
    <col min="15" max="15" width="7.58203125" style="1" bestFit="1" customWidth="1"/>
    <col min="16" max="16" width="36.83203125" style="1" bestFit="1" customWidth="1"/>
    <col min="17" max="17" width="8.6640625" style="1"/>
    <col min="18" max="18" width="22.75" style="1" bestFit="1" customWidth="1"/>
    <col min="19" max="19" width="7.58203125" style="1" bestFit="1" customWidth="1"/>
    <col min="20" max="20" width="26.33203125" style="1" bestFit="1" customWidth="1"/>
    <col min="21" max="21" width="7.58203125" style="1" bestFit="1" customWidth="1"/>
    <col min="22" max="22" width="28.1640625" style="1" bestFit="1" customWidth="1"/>
    <col min="23" max="23" width="7.58203125" style="1" bestFit="1" customWidth="1"/>
    <col min="24" max="24" width="24" style="1" bestFit="1" customWidth="1"/>
    <col min="25" max="25" width="7.58203125" style="1" bestFit="1" customWidth="1"/>
    <col min="26" max="26" width="27" style="1" bestFit="1" customWidth="1"/>
    <col min="27" max="27" width="7.58203125" style="1" bestFit="1" customWidth="1"/>
    <col min="28" max="28" width="14.1640625" style="1" bestFit="1" customWidth="1"/>
    <col min="29" max="29" width="7.58203125" style="1" bestFit="1" customWidth="1"/>
    <col min="30" max="30" width="22.25" style="1" bestFit="1" customWidth="1"/>
    <col min="31" max="31" width="7.58203125" style="1" bestFit="1" customWidth="1"/>
    <col min="32" max="256" width="8.6640625" style="1"/>
    <col min="257" max="257" width="3.6640625" style="1" bestFit="1" customWidth="1"/>
    <col min="258" max="258" width="32.75" style="1" bestFit="1" customWidth="1"/>
    <col min="259" max="259" width="15.58203125" style="1" bestFit="1" customWidth="1"/>
    <col min="260" max="260" width="5" style="1" bestFit="1" customWidth="1"/>
    <col min="261" max="261" width="11.25" style="1" bestFit="1" customWidth="1"/>
    <col min="262" max="262" width="11.5" style="1" bestFit="1" customWidth="1"/>
    <col min="263" max="263" width="9.9140625" style="1" bestFit="1" customWidth="1"/>
    <col min="264" max="264" width="26.58203125" style="1" bestFit="1" customWidth="1"/>
    <col min="265" max="265" width="8.6640625" style="1"/>
    <col min="266" max="266" width="27.5" style="1" bestFit="1" customWidth="1"/>
    <col min="267" max="267" width="7.58203125" style="1" bestFit="1" customWidth="1"/>
    <col min="268" max="268" width="21.33203125" style="1" bestFit="1" customWidth="1"/>
    <col min="269" max="269" width="8.6640625" style="1"/>
    <col min="270" max="270" width="18.83203125" style="1" bestFit="1" customWidth="1"/>
    <col min="271" max="271" width="7.58203125" style="1" bestFit="1" customWidth="1"/>
    <col min="272" max="272" width="36.83203125" style="1" bestFit="1" customWidth="1"/>
    <col min="273" max="273" width="8.6640625" style="1"/>
    <col min="274" max="274" width="22.75" style="1" bestFit="1" customWidth="1"/>
    <col min="275" max="275" width="7.58203125" style="1" bestFit="1" customWidth="1"/>
    <col min="276" max="276" width="26.33203125" style="1" bestFit="1" customWidth="1"/>
    <col min="277" max="277" width="7.58203125" style="1" bestFit="1" customWidth="1"/>
    <col min="278" max="278" width="28.1640625" style="1" bestFit="1" customWidth="1"/>
    <col min="279" max="279" width="7.58203125" style="1" bestFit="1" customWidth="1"/>
    <col min="280" max="280" width="24" style="1" bestFit="1" customWidth="1"/>
    <col min="281" max="281" width="7.58203125" style="1" bestFit="1" customWidth="1"/>
    <col min="282" max="282" width="27" style="1" bestFit="1" customWidth="1"/>
    <col min="283" max="283" width="7.58203125" style="1" bestFit="1" customWidth="1"/>
    <col min="284" max="284" width="14.1640625" style="1" bestFit="1" customWidth="1"/>
    <col min="285" max="285" width="7.58203125" style="1" bestFit="1" customWidth="1"/>
    <col min="286" max="286" width="22.25" style="1" bestFit="1" customWidth="1"/>
    <col min="287" max="287" width="7.58203125" style="1" bestFit="1" customWidth="1"/>
    <col min="288" max="512" width="8.6640625" style="1"/>
    <col min="513" max="513" width="3.6640625" style="1" bestFit="1" customWidth="1"/>
    <col min="514" max="514" width="32.75" style="1" bestFit="1" customWidth="1"/>
    <col min="515" max="515" width="15.58203125" style="1" bestFit="1" customWidth="1"/>
    <col min="516" max="516" width="5" style="1" bestFit="1" customWidth="1"/>
    <col min="517" max="517" width="11.25" style="1" bestFit="1" customWidth="1"/>
    <col min="518" max="518" width="11.5" style="1" bestFit="1" customWidth="1"/>
    <col min="519" max="519" width="9.9140625" style="1" bestFit="1" customWidth="1"/>
    <col min="520" max="520" width="26.58203125" style="1" bestFit="1" customWidth="1"/>
    <col min="521" max="521" width="8.6640625" style="1"/>
    <col min="522" max="522" width="27.5" style="1" bestFit="1" customWidth="1"/>
    <col min="523" max="523" width="7.58203125" style="1" bestFit="1" customWidth="1"/>
    <col min="524" max="524" width="21.33203125" style="1" bestFit="1" customWidth="1"/>
    <col min="525" max="525" width="8.6640625" style="1"/>
    <col min="526" max="526" width="18.83203125" style="1" bestFit="1" customWidth="1"/>
    <col min="527" max="527" width="7.58203125" style="1" bestFit="1" customWidth="1"/>
    <col min="528" max="528" width="36.83203125" style="1" bestFit="1" customWidth="1"/>
    <col min="529" max="529" width="8.6640625" style="1"/>
    <col min="530" max="530" width="22.75" style="1" bestFit="1" customWidth="1"/>
    <col min="531" max="531" width="7.58203125" style="1" bestFit="1" customWidth="1"/>
    <col min="532" max="532" width="26.33203125" style="1" bestFit="1" customWidth="1"/>
    <col min="533" max="533" width="7.58203125" style="1" bestFit="1" customWidth="1"/>
    <col min="534" max="534" width="28.1640625" style="1" bestFit="1" customWidth="1"/>
    <col min="535" max="535" width="7.58203125" style="1" bestFit="1" customWidth="1"/>
    <col min="536" max="536" width="24" style="1" bestFit="1" customWidth="1"/>
    <col min="537" max="537" width="7.58203125" style="1" bestFit="1" customWidth="1"/>
    <col min="538" max="538" width="27" style="1" bestFit="1" customWidth="1"/>
    <col min="539" max="539" width="7.58203125" style="1" bestFit="1" customWidth="1"/>
    <col min="540" max="540" width="14.1640625" style="1" bestFit="1" customWidth="1"/>
    <col min="541" max="541" width="7.58203125" style="1" bestFit="1" customWidth="1"/>
    <col min="542" max="542" width="22.25" style="1" bestFit="1" customWidth="1"/>
    <col min="543" max="543" width="7.58203125" style="1" bestFit="1" customWidth="1"/>
    <col min="544" max="768" width="8.6640625" style="1"/>
    <col min="769" max="769" width="3.6640625" style="1" bestFit="1" customWidth="1"/>
    <col min="770" max="770" width="32.75" style="1" bestFit="1" customWidth="1"/>
    <col min="771" max="771" width="15.58203125" style="1" bestFit="1" customWidth="1"/>
    <col min="772" max="772" width="5" style="1" bestFit="1" customWidth="1"/>
    <col min="773" max="773" width="11.25" style="1" bestFit="1" customWidth="1"/>
    <col min="774" max="774" width="11.5" style="1" bestFit="1" customWidth="1"/>
    <col min="775" max="775" width="9.9140625" style="1" bestFit="1" customWidth="1"/>
    <col min="776" max="776" width="26.58203125" style="1" bestFit="1" customWidth="1"/>
    <col min="777" max="777" width="8.6640625" style="1"/>
    <col min="778" max="778" width="27.5" style="1" bestFit="1" customWidth="1"/>
    <col min="779" max="779" width="7.58203125" style="1" bestFit="1" customWidth="1"/>
    <col min="780" max="780" width="21.33203125" style="1" bestFit="1" customWidth="1"/>
    <col min="781" max="781" width="8.6640625" style="1"/>
    <col min="782" max="782" width="18.83203125" style="1" bestFit="1" customWidth="1"/>
    <col min="783" max="783" width="7.58203125" style="1" bestFit="1" customWidth="1"/>
    <col min="784" max="784" width="36.83203125" style="1" bestFit="1" customWidth="1"/>
    <col min="785" max="785" width="8.6640625" style="1"/>
    <col min="786" max="786" width="22.75" style="1" bestFit="1" customWidth="1"/>
    <col min="787" max="787" width="7.58203125" style="1" bestFit="1" customWidth="1"/>
    <col min="788" max="788" width="26.33203125" style="1" bestFit="1" customWidth="1"/>
    <col min="789" max="789" width="7.58203125" style="1" bestFit="1" customWidth="1"/>
    <col min="790" max="790" width="28.1640625" style="1" bestFit="1" customWidth="1"/>
    <col min="791" max="791" width="7.58203125" style="1" bestFit="1" customWidth="1"/>
    <col min="792" max="792" width="24" style="1" bestFit="1" customWidth="1"/>
    <col min="793" max="793" width="7.58203125" style="1" bestFit="1" customWidth="1"/>
    <col min="794" max="794" width="27" style="1" bestFit="1" customWidth="1"/>
    <col min="795" max="795" width="7.58203125" style="1" bestFit="1" customWidth="1"/>
    <col min="796" max="796" width="14.1640625" style="1" bestFit="1" customWidth="1"/>
    <col min="797" max="797" width="7.58203125" style="1" bestFit="1" customWidth="1"/>
    <col min="798" max="798" width="22.25" style="1" bestFit="1" customWidth="1"/>
    <col min="799" max="799" width="7.58203125" style="1" bestFit="1" customWidth="1"/>
    <col min="800" max="1024" width="8.6640625" style="1"/>
    <col min="1025" max="1025" width="3.6640625" style="1" bestFit="1" customWidth="1"/>
    <col min="1026" max="1026" width="32.75" style="1" bestFit="1" customWidth="1"/>
    <col min="1027" max="1027" width="15.58203125" style="1" bestFit="1" customWidth="1"/>
    <col min="1028" max="1028" width="5" style="1" bestFit="1" customWidth="1"/>
    <col min="1029" max="1029" width="11.25" style="1" bestFit="1" customWidth="1"/>
    <col min="1030" max="1030" width="11.5" style="1" bestFit="1" customWidth="1"/>
    <col min="1031" max="1031" width="9.9140625" style="1" bestFit="1" customWidth="1"/>
    <col min="1032" max="1032" width="26.58203125" style="1" bestFit="1" customWidth="1"/>
    <col min="1033" max="1033" width="8.6640625" style="1"/>
    <col min="1034" max="1034" width="27.5" style="1" bestFit="1" customWidth="1"/>
    <col min="1035" max="1035" width="7.58203125" style="1" bestFit="1" customWidth="1"/>
    <col min="1036" max="1036" width="21.33203125" style="1" bestFit="1" customWidth="1"/>
    <col min="1037" max="1037" width="8.6640625" style="1"/>
    <col min="1038" max="1038" width="18.83203125" style="1" bestFit="1" customWidth="1"/>
    <col min="1039" max="1039" width="7.58203125" style="1" bestFit="1" customWidth="1"/>
    <col min="1040" max="1040" width="36.83203125" style="1" bestFit="1" customWidth="1"/>
    <col min="1041" max="1041" width="8.6640625" style="1"/>
    <col min="1042" max="1042" width="22.75" style="1" bestFit="1" customWidth="1"/>
    <col min="1043" max="1043" width="7.58203125" style="1" bestFit="1" customWidth="1"/>
    <col min="1044" max="1044" width="26.33203125" style="1" bestFit="1" customWidth="1"/>
    <col min="1045" max="1045" width="7.58203125" style="1" bestFit="1" customWidth="1"/>
    <col min="1046" max="1046" width="28.1640625" style="1" bestFit="1" customWidth="1"/>
    <col min="1047" max="1047" width="7.58203125" style="1" bestFit="1" customWidth="1"/>
    <col min="1048" max="1048" width="24" style="1" bestFit="1" customWidth="1"/>
    <col min="1049" max="1049" width="7.58203125" style="1" bestFit="1" customWidth="1"/>
    <col min="1050" max="1050" width="27" style="1" bestFit="1" customWidth="1"/>
    <col min="1051" max="1051" width="7.58203125" style="1" bestFit="1" customWidth="1"/>
    <col min="1052" max="1052" width="14.1640625" style="1" bestFit="1" customWidth="1"/>
    <col min="1053" max="1053" width="7.58203125" style="1" bestFit="1" customWidth="1"/>
    <col min="1054" max="1054" width="22.25" style="1" bestFit="1" customWidth="1"/>
    <col min="1055" max="1055" width="7.58203125" style="1" bestFit="1" customWidth="1"/>
    <col min="1056" max="1280" width="8.6640625" style="1"/>
    <col min="1281" max="1281" width="3.6640625" style="1" bestFit="1" customWidth="1"/>
    <col min="1282" max="1282" width="32.75" style="1" bestFit="1" customWidth="1"/>
    <col min="1283" max="1283" width="15.58203125" style="1" bestFit="1" customWidth="1"/>
    <col min="1284" max="1284" width="5" style="1" bestFit="1" customWidth="1"/>
    <col min="1285" max="1285" width="11.25" style="1" bestFit="1" customWidth="1"/>
    <col min="1286" max="1286" width="11.5" style="1" bestFit="1" customWidth="1"/>
    <col min="1287" max="1287" width="9.9140625" style="1" bestFit="1" customWidth="1"/>
    <col min="1288" max="1288" width="26.58203125" style="1" bestFit="1" customWidth="1"/>
    <col min="1289" max="1289" width="8.6640625" style="1"/>
    <col min="1290" max="1290" width="27.5" style="1" bestFit="1" customWidth="1"/>
    <col min="1291" max="1291" width="7.58203125" style="1" bestFit="1" customWidth="1"/>
    <col min="1292" max="1292" width="21.33203125" style="1" bestFit="1" customWidth="1"/>
    <col min="1293" max="1293" width="8.6640625" style="1"/>
    <col min="1294" max="1294" width="18.83203125" style="1" bestFit="1" customWidth="1"/>
    <col min="1295" max="1295" width="7.58203125" style="1" bestFit="1" customWidth="1"/>
    <col min="1296" max="1296" width="36.83203125" style="1" bestFit="1" customWidth="1"/>
    <col min="1297" max="1297" width="8.6640625" style="1"/>
    <col min="1298" max="1298" width="22.75" style="1" bestFit="1" customWidth="1"/>
    <col min="1299" max="1299" width="7.58203125" style="1" bestFit="1" customWidth="1"/>
    <col min="1300" max="1300" width="26.33203125" style="1" bestFit="1" customWidth="1"/>
    <col min="1301" max="1301" width="7.58203125" style="1" bestFit="1" customWidth="1"/>
    <col min="1302" max="1302" width="28.1640625" style="1" bestFit="1" customWidth="1"/>
    <col min="1303" max="1303" width="7.58203125" style="1" bestFit="1" customWidth="1"/>
    <col min="1304" max="1304" width="24" style="1" bestFit="1" customWidth="1"/>
    <col min="1305" max="1305" width="7.58203125" style="1" bestFit="1" customWidth="1"/>
    <col min="1306" max="1306" width="27" style="1" bestFit="1" customWidth="1"/>
    <col min="1307" max="1307" width="7.58203125" style="1" bestFit="1" customWidth="1"/>
    <col min="1308" max="1308" width="14.1640625" style="1" bestFit="1" customWidth="1"/>
    <col min="1309" max="1309" width="7.58203125" style="1" bestFit="1" customWidth="1"/>
    <col min="1310" max="1310" width="22.25" style="1" bestFit="1" customWidth="1"/>
    <col min="1311" max="1311" width="7.58203125" style="1" bestFit="1" customWidth="1"/>
    <col min="1312" max="1536" width="8.6640625" style="1"/>
    <col min="1537" max="1537" width="3.6640625" style="1" bestFit="1" customWidth="1"/>
    <col min="1538" max="1538" width="32.75" style="1" bestFit="1" customWidth="1"/>
    <col min="1539" max="1539" width="15.58203125" style="1" bestFit="1" customWidth="1"/>
    <col min="1540" max="1540" width="5" style="1" bestFit="1" customWidth="1"/>
    <col min="1541" max="1541" width="11.25" style="1" bestFit="1" customWidth="1"/>
    <col min="1542" max="1542" width="11.5" style="1" bestFit="1" customWidth="1"/>
    <col min="1543" max="1543" width="9.9140625" style="1" bestFit="1" customWidth="1"/>
    <col min="1544" max="1544" width="26.58203125" style="1" bestFit="1" customWidth="1"/>
    <col min="1545" max="1545" width="8.6640625" style="1"/>
    <col min="1546" max="1546" width="27.5" style="1" bestFit="1" customWidth="1"/>
    <col min="1547" max="1547" width="7.58203125" style="1" bestFit="1" customWidth="1"/>
    <col min="1548" max="1548" width="21.33203125" style="1" bestFit="1" customWidth="1"/>
    <col min="1549" max="1549" width="8.6640625" style="1"/>
    <col min="1550" max="1550" width="18.83203125" style="1" bestFit="1" customWidth="1"/>
    <col min="1551" max="1551" width="7.58203125" style="1" bestFit="1" customWidth="1"/>
    <col min="1552" max="1552" width="36.83203125" style="1" bestFit="1" customWidth="1"/>
    <col min="1553" max="1553" width="8.6640625" style="1"/>
    <col min="1554" max="1554" width="22.75" style="1" bestFit="1" customWidth="1"/>
    <col min="1555" max="1555" width="7.58203125" style="1" bestFit="1" customWidth="1"/>
    <col min="1556" max="1556" width="26.33203125" style="1" bestFit="1" customWidth="1"/>
    <col min="1557" max="1557" width="7.58203125" style="1" bestFit="1" customWidth="1"/>
    <col min="1558" max="1558" width="28.1640625" style="1" bestFit="1" customWidth="1"/>
    <col min="1559" max="1559" width="7.58203125" style="1" bestFit="1" customWidth="1"/>
    <col min="1560" max="1560" width="24" style="1" bestFit="1" customWidth="1"/>
    <col min="1561" max="1561" width="7.58203125" style="1" bestFit="1" customWidth="1"/>
    <col min="1562" max="1562" width="27" style="1" bestFit="1" customWidth="1"/>
    <col min="1563" max="1563" width="7.58203125" style="1" bestFit="1" customWidth="1"/>
    <col min="1564" max="1564" width="14.1640625" style="1" bestFit="1" customWidth="1"/>
    <col min="1565" max="1565" width="7.58203125" style="1" bestFit="1" customWidth="1"/>
    <col min="1566" max="1566" width="22.25" style="1" bestFit="1" customWidth="1"/>
    <col min="1567" max="1567" width="7.58203125" style="1" bestFit="1" customWidth="1"/>
    <col min="1568" max="1792" width="8.6640625" style="1"/>
    <col min="1793" max="1793" width="3.6640625" style="1" bestFit="1" customWidth="1"/>
    <col min="1794" max="1794" width="32.75" style="1" bestFit="1" customWidth="1"/>
    <col min="1795" max="1795" width="15.58203125" style="1" bestFit="1" customWidth="1"/>
    <col min="1796" max="1796" width="5" style="1" bestFit="1" customWidth="1"/>
    <col min="1797" max="1797" width="11.25" style="1" bestFit="1" customWidth="1"/>
    <col min="1798" max="1798" width="11.5" style="1" bestFit="1" customWidth="1"/>
    <col min="1799" max="1799" width="9.9140625" style="1" bestFit="1" customWidth="1"/>
    <col min="1800" max="1800" width="26.58203125" style="1" bestFit="1" customWidth="1"/>
    <col min="1801" max="1801" width="8.6640625" style="1"/>
    <col min="1802" max="1802" width="27.5" style="1" bestFit="1" customWidth="1"/>
    <col min="1803" max="1803" width="7.58203125" style="1" bestFit="1" customWidth="1"/>
    <col min="1804" max="1804" width="21.33203125" style="1" bestFit="1" customWidth="1"/>
    <col min="1805" max="1805" width="8.6640625" style="1"/>
    <col min="1806" max="1806" width="18.83203125" style="1" bestFit="1" customWidth="1"/>
    <col min="1807" max="1807" width="7.58203125" style="1" bestFit="1" customWidth="1"/>
    <col min="1808" max="1808" width="36.83203125" style="1" bestFit="1" customWidth="1"/>
    <col min="1809" max="1809" width="8.6640625" style="1"/>
    <col min="1810" max="1810" width="22.75" style="1" bestFit="1" customWidth="1"/>
    <col min="1811" max="1811" width="7.58203125" style="1" bestFit="1" customWidth="1"/>
    <col min="1812" max="1812" width="26.33203125" style="1" bestFit="1" customWidth="1"/>
    <col min="1813" max="1813" width="7.58203125" style="1" bestFit="1" customWidth="1"/>
    <col min="1814" max="1814" width="28.1640625" style="1" bestFit="1" customWidth="1"/>
    <col min="1815" max="1815" width="7.58203125" style="1" bestFit="1" customWidth="1"/>
    <col min="1816" max="1816" width="24" style="1" bestFit="1" customWidth="1"/>
    <col min="1817" max="1817" width="7.58203125" style="1" bestFit="1" customWidth="1"/>
    <col min="1818" max="1818" width="27" style="1" bestFit="1" customWidth="1"/>
    <col min="1819" max="1819" width="7.58203125" style="1" bestFit="1" customWidth="1"/>
    <col min="1820" max="1820" width="14.1640625" style="1" bestFit="1" customWidth="1"/>
    <col min="1821" max="1821" width="7.58203125" style="1" bestFit="1" customWidth="1"/>
    <col min="1822" max="1822" width="22.25" style="1" bestFit="1" customWidth="1"/>
    <col min="1823" max="1823" width="7.58203125" style="1" bestFit="1" customWidth="1"/>
    <col min="1824" max="2048" width="8.6640625" style="1"/>
    <col min="2049" max="2049" width="3.6640625" style="1" bestFit="1" customWidth="1"/>
    <col min="2050" max="2050" width="32.75" style="1" bestFit="1" customWidth="1"/>
    <col min="2051" max="2051" width="15.58203125" style="1" bestFit="1" customWidth="1"/>
    <col min="2052" max="2052" width="5" style="1" bestFit="1" customWidth="1"/>
    <col min="2053" max="2053" width="11.25" style="1" bestFit="1" customWidth="1"/>
    <col min="2054" max="2054" width="11.5" style="1" bestFit="1" customWidth="1"/>
    <col min="2055" max="2055" width="9.9140625" style="1" bestFit="1" customWidth="1"/>
    <col min="2056" max="2056" width="26.58203125" style="1" bestFit="1" customWidth="1"/>
    <col min="2057" max="2057" width="8.6640625" style="1"/>
    <col min="2058" max="2058" width="27.5" style="1" bestFit="1" customWidth="1"/>
    <col min="2059" max="2059" width="7.58203125" style="1" bestFit="1" customWidth="1"/>
    <col min="2060" max="2060" width="21.33203125" style="1" bestFit="1" customWidth="1"/>
    <col min="2061" max="2061" width="8.6640625" style="1"/>
    <col min="2062" max="2062" width="18.83203125" style="1" bestFit="1" customWidth="1"/>
    <col min="2063" max="2063" width="7.58203125" style="1" bestFit="1" customWidth="1"/>
    <col min="2064" max="2064" width="36.83203125" style="1" bestFit="1" customWidth="1"/>
    <col min="2065" max="2065" width="8.6640625" style="1"/>
    <col min="2066" max="2066" width="22.75" style="1" bestFit="1" customWidth="1"/>
    <col min="2067" max="2067" width="7.58203125" style="1" bestFit="1" customWidth="1"/>
    <col min="2068" max="2068" width="26.33203125" style="1" bestFit="1" customWidth="1"/>
    <col min="2069" max="2069" width="7.58203125" style="1" bestFit="1" customWidth="1"/>
    <col min="2070" max="2070" width="28.1640625" style="1" bestFit="1" customWidth="1"/>
    <col min="2071" max="2071" width="7.58203125" style="1" bestFit="1" customWidth="1"/>
    <col min="2072" max="2072" width="24" style="1" bestFit="1" customWidth="1"/>
    <col min="2073" max="2073" width="7.58203125" style="1" bestFit="1" customWidth="1"/>
    <col min="2074" max="2074" width="27" style="1" bestFit="1" customWidth="1"/>
    <col min="2075" max="2075" width="7.58203125" style="1" bestFit="1" customWidth="1"/>
    <col min="2076" max="2076" width="14.1640625" style="1" bestFit="1" customWidth="1"/>
    <col min="2077" max="2077" width="7.58203125" style="1" bestFit="1" customWidth="1"/>
    <col min="2078" max="2078" width="22.25" style="1" bestFit="1" customWidth="1"/>
    <col min="2079" max="2079" width="7.58203125" style="1" bestFit="1" customWidth="1"/>
    <col min="2080" max="2304" width="8.6640625" style="1"/>
    <col min="2305" max="2305" width="3.6640625" style="1" bestFit="1" customWidth="1"/>
    <col min="2306" max="2306" width="32.75" style="1" bestFit="1" customWidth="1"/>
    <col min="2307" max="2307" width="15.58203125" style="1" bestFit="1" customWidth="1"/>
    <col min="2308" max="2308" width="5" style="1" bestFit="1" customWidth="1"/>
    <col min="2309" max="2309" width="11.25" style="1" bestFit="1" customWidth="1"/>
    <col min="2310" max="2310" width="11.5" style="1" bestFit="1" customWidth="1"/>
    <col min="2311" max="2311" width="9.9140625" style="1" bestFit="1" customWidth="1"/>
    <col min="2312" max="2312" width="26.58203125" style="1" bestFit="1" customWidth="1"/>
    <col min="2313" max="2313" width="8.6640625" style="1"/>
    <col min="2314" max="2314" width="27.5" style="1" bestFit="1" customWidth="1"/>
    <col min="2315" max="2315" width="7.58203125" style="1" bestFit="1" customWidth="1"/>
    <col min="2316" max="2316" width="21.33203125" style="1" bestFit="1" customWidth="1"/>
    <col min="2317" max="2317" width="8.6640625" style="1"/>
    <col min="2318" max="2318" width="18.83203125" style="1" bestFit="1" customWidth="1"/>
    <col min="2319" max="2319" width="7.58203125" style="1" bestFit="1" customWidth="1"/>
    <col min="2320" max="2320" width="36.83203125" style="1" bestFit="1" customWidth="1"/>
    <col min="2321" max="2321" width="8.6640625" style="1"/>
    <col min="2322" max="2322" width="22.75" style="1" bestFit="1" customWidth="1"/>
    <col min="2323" max="2323" width="7.58203125" style="1" bestFit="1" customWidth="1"/>
    <col min="2324" max="2324" width="26.33203125" style="1" bestFit="1" customWidth="1"/>
    <col min="2325" max="2325" width="7.58203125" style="1" bestFit="1" customWidth="1"/>
    <col min="2326" max="2326" width="28.1640625" style="1" bestFit="1" customWidth="1"/>
    <col min="2327" max="2327" width="7.58203125" style="1" bestFit="1" customWidth="1"/>
    <col min="2328" max="2328" width="24" style="1" bestFit="1" customWidth="1"/>
    <col min="2329" max="2329" width="7.58203125" style="1" bestFit="1" customWidth="1"/>
    <col min="2330" max="2330" width="27" style="1" bestFit="1" customWidth="1"/>
    <col min="2331" max="2331" width="7.58203125" style="1" bestFit="1" customWidth="1"/>
    <col min="2332" max="2332" width="14.1640625" style="1" bestFit="1" customWidth="1"/>
    <col min="2333" max="2333" width="7.58203125" style="1" bestFit="1" customWidth="1"/>
    <col min="2334" max="2334" width="22.25" style="1" bestFit="1" customWidth="1"/>
    <col min="2335" max="2335" width="7.58203125" style="1" bestFit="1" customWidth="1"/>
    <col min="2336" max="2560" width="8.6640625" style="1"/>
    <col min="2561" max="2561" width="3.6640625" style="1" bestFit="1" customWidth="1"/>
    <col min="2562" max="2562" width="32.75" style="1" bestFit="1" customWidth="1"/>
    <col min="2563" max="2563" width="15.58203125" style="1" bestFit="1" customWidth="1"/>
    <col min="2564" max="2564" width="5" style="1" bestFit="1" customWidth="1"/>
    <col min="2565" max="2565" width="11.25" style="1" bestFit="1" customWidth="1"/>
    <col min="2566" max="2566" width="11.5" style="1" bestFit="1" customWidth="1"/>
    <col min="2567" max="2567" width="9.9140625" style="1" bestFit="1" customWidth="1"/>
    <col min="2568" max="2568" width="26.58203125" style="1" bestFit="1" customWidth="1"/>
    <col min="2569" max="2569" width="8.6640625" style="1"/>
    <col min="2570" max="2570" width="27.5" style="1" bestFit="1" customWidth="1"/>
    <col min="2571" max="2571" width="7.58203125" style="1" bestFit="1" customWidth="1"/>
    <col min="2572" max="2572" width="21.33203125" style="1" bestFit="1" customWidth="1"/>
    <col min="2573" max="2573" width="8.6640625" style="1"/>
    <col min="2574" max="2574" width="18.83203125" style="1" bestFit="1" customWidth="1"/>
    <col min="2575" max="2575" width="7.58203125" style="1" bestFit="1" customWidth="1"/>
    <col min="2576" max="2576" width="36.83203125" style="1" bestFit="1" customWidth="1"/>
    <col min="2577" max="2577" width="8.6640625" style="1"/>
    <col min="2578" max="2578" width="22.75" style="1" bestFit="1" customWidth="1"/>
    <col min="2579" max="2579" width="7.58203125" style="1" bestFit="1" customWidth="1"/>
    <col min="2580" max="2580" width="26.33203125" style="1" bestFit="1" customWidth="1"/>
    <col min="2581" max="2581" width="7.58203125" style="1" bestFit="1" customWidth="1"/>
    <col min="2582" max="2582" width="28.1640625" style="1" bestFit="1" customWidth="1"/>
    <col min="2583" max="2583" width="7.58203125" style="1" bestFit="1" customWidth="1"/>
    <col min="2584" max="2584" width="24" style="1" bestFit="1" customWidth="1"/>
    <col min="2585" max="2585" width="7.58203125" style="1" bestFit="1" customWidth="1"/>
    <col min="2586" max="2586" width="27" style="1" bestFit="1" customWidth="1"/>
    <col min="2587" max="2587" width="7.58203125" style="1" bestFit="1" customWidth="1"/>
    <col min="2588" max="2588" width="14.1640625" style="1" bestFit="1" customWidth="1"/>
    <col min="2589" max="2589" width="7.58203125" style="1" bestFit="1" customWidth="1"/>
    <col min="2590" max="2590" width="22.25" style="1" bestFit="1" customWidth="1"/>
    <col min="2591" max="2591" width="7.58203125" style="1" bestFit="1" customWidth="1"/>
    <col min="2592" max="2816" width="8.6640625" style="1"/>
    <col min="2817" max="2817" width="3.6640625" style="1" bestFit="1" customWidth="1"/>
    <col min="2818" max="2818" width="32.75" style="1" bestFit="1" customWidth="1"/>
    <col min="2819" max="2819" width="15.58203125" style="1" bestFit="1" customWidth="1"/>
    <col min="2820" max="2820" width="5" style="1" bestFit="1" customWidth="1"/>
    <col min="2821" max="2821" width="11.25" style="1" bestFit="1" customWidth="1"/>
    <col min="2822" max="2822" width="11.5" style="1" bestFit="1" customWidth="1"/>
    <col min="2823" max="2823" width="9.9140625" style="1" bestFit="1" customWidth="1"/>
    <col min="2824" max="2824" width="26.58203125" style="1" bestFit="1" customWidth="1"/>
    <col min="2825" max="2825" width="8.6640625" style="1"/>
    <col min="2826" max="2826" width="27.5" style="1" bestFit="1" customWidth="1"/>
    <col min="2827" max="2827" width="7.58203125" style="1" bestFit="1" customWidth="1"/>
    <col min="2828" max="2828" width="21.33203125" style="1" bestFit="1" customWidth="1"/>
    <col min="2829" max="2829" width="8.6640625" style="1"/>
    <col min="2830" max="2830" width="18.83203125" style="1" bestFit="1" customWidth="1"/>
    <col min="2831" max="2831" width="7.58203125" style="1" bestFit="1" customWidth="1"/>
    <col min="2832" max="2832" width="36.83203125" style="1" bestFit="1" customWidth="1"/>
    <col min="2833" max="2833" width="8.6640625" style="1"/>
    <col min="2834" max="2834" width="22.75" style="1" bestFit="1" customWidth="1"/>
    <col min="2835" max="2835" width="7.58203125" style="1" bestFit="1" customWidth="1"/>
    <col min="2836" max="2836" width="26.33203125" style="1" bestFit="1" customWidth="1"/>
    <col min="2837" max="2837" width="7.58203125" style="1" bestFit="1" customWidth="1"/>
    <col min="2838" max="2838" width="28.1640625" style="1" bestFit="1" customWidth="1"/>
    <col min="2839" max="2839" width="7.58203125" style="1" bestFit="1" customWidth="1"/>
    <col min="2840" max="2840" width="24" style="1" bestFit="1" customWidth="1"/>
    <col min="2841" max="2841" width="7.58203125" style="1" bestFit="1" customWidth="1"/>
    <col min="2842" max="2842" width="27" style="1" bestFit="1" customWidth="1"/>
    <col min="2843" max="2843" width="7.58203125" style="1" bestFit="1" customWidth="1"/>
    <col min="2844" max="2844" width="14.1640625" style="1" bestFit="1" customWidth="1"/>
    <col min="2845" max="2845" width="7.58203125" style="1" bestFit="1" customWidth="1"/>
    <col min="2846" max="2846" width="22.25" style="1" bestFit="1" customWidth="1"/>
    <col min="2847" max="2847" width="7.58203125" style="1" bestFit="1" customWidth="1"/>
    <col min="2848" max="3072" width="8.6640625" style="1"/>
    <col min="3073" max="3073" width="3.6640625" style="1" bestFit="1" customWidth="1"/>
    <col min="3074" max="3074" width="32.75" style="1" bestFit="1" customWidth="1"/>
    <col min="3075" max="3075" width="15.58203125" style="1" bestFit="1" customWidth="1"/>
    <col min="3076" max="3076" width="5" style="1" bestFit="1" customWidth="1"/>
    <col min="3077" max="3077" width="11.25" style="1" bestFit="1" customWidth="1"/>
    <col min="3078" max="3078" width="11.5" style="1" bestFit="1" customWidth="1"/>
    <col min="3079" max="3079" width="9.9140625" style="1" bestFit="1" customWidth="1"/>
    <col min="3080" max="3080" width="26.58203125" style="1" bestFit="1" customWidth="1"/>
    <col min="3081" max="3081" width="8.6640625" style="1"/>
    <col min="3082" max="3082" width="27.5" style="1" bestFit="1" customWidth="1"/>
    <col min="3083" max="3083" width="7.58203125" style="1" bestFit="1" customWidth="1"/>
    <col min="3084" max="3084" width="21.33203125" style="1" bestFit="1" customWidth="1"/>
    <col min="3085" max="3085" width="8.6640625" style="1"/>
    <col min="3086" max="3086" width="18.83203125" style="1" bestFit="1" customWidth="1"/>
    <col min="3087" max="3087" width="7.58203125" style="1" bestFit="1" customWidth="1"/>
    <col min="3088" max="3088" width="36.83203125" style="1" bestFit="1" customWidth="1"/>
    <col min="3089" max="3089" width="8.6640625" style="1"/>
    <col min="3090" max="3090" width="22.75" style="1" bestFit="1" customWidth="1"/>
    <col min="3091" max="3091" width="7.58203125" style="1" bestFit="1" customWidth="1"/>
    <col min="3092" max="3092" width="26.33203125" style="1" bestFit="1" customWidth="1"/>
    <col min="3093" max="3093" width="7.58203125" style="1" bestFit="1" customWidth="1"/>
    <col min="3094" max="3094" width="28.1640625" style="1" bestFit="1" customWidth="1"/>
    <col min="3095" max="3095" width="7.58203125" style="1" bestFit="1" customWidth="1"/>
    <col min="3096" max="3096" width="24" style="1" bestFit="1" customWidth="1"/>
    <col min="3097" max="3097" width="7.58203125" style="1" bestFit="1" customWidth="1"/>
    <col min="3098" max="3098" width="27" style="1" bestFit="1" customWidth="1"/>
    <col min="3099" max="3099" width="7.58203125" style="1" bestFit="1" customWidth="1"/>
    <col min="3100" max="3100" width="14.1640625" style="1" bestFit="1" customWidth="1"/>
    <col min="3101" max="3101" width="7.58203125" style="1" bestFit="1" customWidth="1"/>
    <col min="3102" max="3102" width="22.25" style="1" bestFit="1" customWidth="1"/>
    <col min="3103" max="3103" width="7.58203125" style="1" bestFit="1" customWidth="1"/>
    <col min="3104" max="3328" width="8.6640625" style="1"/>
    <col min="3329" max="3329" width="3.6640625" style="1" bestFit="1" customWidth="1"/>
    <col min="3330" max="3330" width="32.75" style="1" bestFit="1" customWidth="1"/>
    <col min="3331" max="3331" width="15.58203125" style="1" bestFit="1" customWidth="1"/>
    <col min="3332" max="3332" width="5" style="1" bestFit="1" customWidth="1"/>
    <col min="3333" max="3333" width="11.25" style="1" bestFit="1" customWidth="1"/>
    <col min="3334" max="3334" width="11.5" style="1" bestFit="1" customWidth="1"/>
    <col min="3335" max="3335" width="9.9140625" style="1" bestFit="1" customWidth="1"/>
    <col min="3336" max="3336" width="26.58203125" style="1" bestFit="1" customWidth="1"/>
    <col min="3337" max="3337" width="8.6640625" style="1"/>
    <col min="3338" max="3338" width="27.5" style="1" bestFit="1" customWidth="1"/>
    <col min="3339" max="3339" width="7.58203125" style="1" bestFit="1" customWidth="1"/>
    <col min="3340" max="3340" width="21.33203125" style="1" bestFit="1" customWidth="1"/>
    <col min="3341" max="3341" width="8.6640625" style="1"/>
    <col min="3342" max="3342" width="18.83203125" style="1" bestFit="1" customWidth="1"/>
    <col min="3343" max="3343" width="7.58203125" style="1" bestFit="1" customWidth="1"/>
    <col min="3344" max="3344" width="36.83203125" style="1" bestFit="1" customWidth="1"/>
    <col min="3345" max="3345" width="8.6640625" style="1"/>
    <col min="3346" max="3346" width="22.75" style="1" bestFit="1" customWidth="1"/>
    <col min="3347" max="3347" width="7.58203125" style="1" bestFit="1" customWidth="1"/>
    <col min="3348" max="3348" width="26.33203125" style="1" bestFit="1" customWidth="1"/>
    <col min="3349" max="3349" width="7.58203125" style="1" bestFit="1" customWidth="1"/>
    <col min="3350" max="3350" width="28.1640625" style="1" bestFit="1" customWidth="1"/>
    <col min="3351" max="3351" width="7.58203125" style="1" bestFit="1" customWidth="1"/>
    <col min="3352" max="3352" width="24" style="1" bestFit="1" customWidth="1"/>
    <col min="3353" max="3353" width="7.58203125" style="1" bestFit="1" customWidth="1"/>
    <col min="3354" max="3354" width="27" style="1" bestFit="1" customWidth="1"/>
    <col min="3355" max="3355" width="7.58203125" style="1" bestFit="1" customWidth="1"/>
    <col min="3356" max="3356" width="14.1640625" style="1" bestFit="1" customWidth="1"/>
    <col min="3357" max="3357" width="7.58203125" style="1" bestFit="1" customWidth="1"/>
    <col min="3358" max="3358" width="22.25" style="1" bestFit="1" customWidth="1"/>
    <col min="3359" max="3359" width="7.58203125" style="1" bestFit="1" customWidth="1"/>
    <col min="3360" max="3584" width="8.6640625" style="1"/>
    <col min="3585" max="3585" width="3.6640625" style="1" bestFit="1" customWidth="1"/>
    <col min="3586" max="3586" width="32.75" style="1" bestFit="1" customWidth="1"/>
    <col min="3587" max="3587" width="15.58203125" style="1" bestFit="1" customWidth="1"/>
    <col min="3588" max="3588" width="5" style="1" bestFit="1" customWidth="1"/>
    <col min="3589" max="3589" width="11.25" style="1" bestFit="1" customWidth="1"/>
    <col min="3590" max="3590" width="11.5" style="1" bestFit="1" customWidth="1"/>
    <col min="3591" max="3591" width="9.9140625" style="1" bestFit="1" customWidth="1"/>
    <col min="3592" max="3592" width="26.58203125" style="1" bestFit="1" customWidth="1"/>
    <col min="3593" max="3593" width="8.6640625" style="1"/>
    <col min="3594" max="3594" width="27.5" style="1" bestFit="1" customWidth="1"/>
    <col min="3595" max="3595" width="7.58203125" style="1" bestFit="1" customWidth="1"/>
    <col min="3596" max="3596" width="21.33203125" style="1" bestFit="1" customWidth="1"/>
    <col min="3597" max="3597" width="8.6640625" style="1"/>
    <col min="3598" max="3598" width="18.83203125" style="1" bestFit="1" customWidth="1"/>
    <col min="3599" max="3599" width="7.58203125" style="1" bestFit="1" customWidth="1"/>
    <col min="3600" max="3600" width="36.83203125" style="1" bestFit="1" customWidth="1"/>
    <col min="3601" max="3601" width="8.6640625" style="1"/>
    <col min="3602" max="3602" width="22.75" style="1" bestFit="1" customWidth="1"/>
    <col min="3603" max="3603" width="7.58203125" style="1" bestFit="1" customWidth="1"/>
    <col min="3604" max="3604" width="26.33203125" style="1" bestFit="1" customWidth="1"/>
    <col min="3605" max="3605" width="7.58203125" style="1" bestFit="1" customWidth="1"/>
    <col min="3606" max="3606" width="28.1640625" style="1" bestFit="1" customWidth="1"/>
    <col min="3607" max="3607" width="7.58203125" style="1" bestFit="1" customWidth="1"/>
    <col min="3608" max="3608" width="24" style="1" bestFit="1" customWidth="1"/>
    <col min="3609" max="3609" width="7.58203125" style="1" bestFit="1" customWidth="1"/>
    <col min="3610" max="3610" width="27" style="1" bestFit="1" customWidth="1"/>
    <col min="3611" max="3611" width="7.58203125" style="1" bestFit="1" customWidth="1"/>
    <col min="3612" max="3612" width="14.1640625" style="1" bestFit="1" customWidth="1"/>
    <col min="3613" max="3613" width="7.58203125" style="1" bestFit="1" customWidth="1"/>
    <col min="3614" max="3614" width="22.25" style="1" bestFit="1" customWidth="1"/>
    <col min="3615" max="3615" width="7.58203125" style="1" bestFit="1" customWidth="1"/>
    <col min="3616" max="3840" width="8.6640625" style="1"/>
    <col min="3841" max="3841" width="3.6640625" style="1" bestFit="1" customWidth="1"/>
    <col min="3842" max="3842" width="32.75" style="1" bestFit="1" customWidth="1"/>
    <col min="3843" max="3843" width="15.58203125" style="1" bestFit="1" customWidth="1"/>
    <col min="3844" max="3844" width="5" style="1" bestFit="1" customWidth="1"/>
    <col min="3845" max="3845" width="11.25" style="1" bestFit="1" customWidth="1"/>
    <col min="3846" max="3846" width="11.5" style="1" bestFit="1" customWidth="1"/>
    <col min="3847" max="3847" width="9.9140625" style="1" bestFit="1" customWidth="1"/>
    <col min="3848" max="3848" width="26.58203125" style="1" bestFit="1" customWidth="1"/>
    <col min="3849" max="3849" width="8.6640625" style="1"/>
    <col min="3850" max="3850" width="27.5" style="1" bestFit="1" customWidth="1"/>
    <col min="3851" max="3851" width="7.58203125" style="1" bestFit="1" customWidth="1"/>
    <col min="3852" max="3852" width="21.33203125" style="1" bestFit="1" customWidth="1"/>
    <col min="3853" max="3853" width="8.6640625" style="1"/>
    <col min="3854" max="3854" width="18.83203125" style="1" bestFit="1" customWidth="1"/>
    <col min="3855" max="3855" width="7.58203125" style="1" bestFit="1" customWidth="1"/>
    <col min="3856" max="3856" width="36.83203125" style="1" bestFit="1" customWidth="1"/>
    <col min="3857" max="3857" width="8.6640625" style="1"/>
    <col min="3858" max="3858" width="22.75" style="1" bestFit="1" customWidth="1"/>
    <col min="3859" max="3859" width="7.58203125" style="1" bestFit="1" customWidth="1"/>
    <col min="3860" max="3860" width="26.33203125" style="1" bestFit="1" customWidth="1"/>
    <col min="3861" max="3861" width="7.58203125" style="1" bestFit="1" customWidth="1"/>
    <col min="3862" max="3862" width="28.1640625" style="1" bestFit="1" customWidth="1"/>
    <col min="3863" max="3863" width="7.58203125" style="1" bestFit="1" customWidth="1"/>
    <col min="3864" max="3864" width="24" style="1" bestFit="1" customWidth="1"/>
    <col min="3865" max="3865" width="7.58203125" style="1" bestFit="1" customWidth="1"/>
    <col min="3866" max="3866" width="27" style="1" bestFit="1" customWidth="1"/>
    <col min="3867" max="3867" width="7.58203125" style="1" bestFit="1" customWidth="1"/>
    <col min="3868" max="3868" width="14.1640625" style="1" bestFit="1" customWidth="1"/>
    <col min="3869" max="3869" width="7.58203125" style="1" bestFit="1" customWidth="1"/>
    <col min="3870" max="3870" width="22.25" style="1" bestFit="1" customWidth="1"/>
    <col min="3871" max="3871" width="7.58203125" style="1" bestFit="1" customWidth="1"/>
    <col min="3872" max="4096" width="8.6640625" style="1"/>
    <col min="4097" max="4097" width="3.6640625" style="1" bestFit="1" customWidth="1"/>
    <col min="4098" max="4098" width="32.75" style="1" bestFit="1" customWidth="1"/>
    <col min="4099" max="4099" width="15.58203125" style="1" bestFit="1" customWidth="1"/>
    <col min="4100" max="4100" width="5" style="1" bestFit="1" customWidth="1"/>
    <col min="4101" max="4101" width="11.25" style="1" bestFit="1" customWidth="1"/>
    <col min="4102" max="4102" width="11.5" style="1" bestFit="1" customWidth="1"/>
    <col min="4103" max="4103" width="9.9140625" style="1" bestFit="1" customWidth="1"/>
    <col min="4104" max="4104" width="26.58203125" style="1" bestFit="1" customWidth="1"/>
    <col min="4105" max="4105" width="8.6640625" style="1"/>
    <col min="4106" max="4106" width="27.5" style="1" bestFit="1" customWidth="1"/>
    <col min="4107" max="4107" width="7.58203125" style="1" bestFit="1" customWidth="1"/>
    <col min="4108" max="4108" width="21.33203125" style="1" bestFit="1" customWidth="1"/>
    <col min="4109" max="4109" width="8.6640625" style="1"/>
    <col min="4110" max="4110" width="18.83203125" style="1" bestFit="1" customWidth="1"/>
    <col min="4111" max="4111" width="7.58203125" style="1" bestFit="1" customWidth="1"/>
    <col min="4112" max="4112" width="36.83203125" style="1" bestFit="1" customWidth="1"/>
    <col min="4113" max="4113" width="8.6640625" style="1"/>
    <col min="4114" max="4114" width="22.75" style="1" bestFit="1" customWidth="1"/>
    <col min="4115" max="4115" width="7.58203125" style="1" bestFit="1" customWidth="1"/>
    <col min="4116" max="4116" width="26.33203125" style="1" bestFit="1" customWidth="1"/>
    <col min="4117" max="4117" width="7.58203125" style="1" bestFit="1" customWidth="1"/>
    <col min="4118" max="4118" width="28.1640625" style="1" bestFit="1" customWidth="1"/>
    <col min="4119" max="4119" width="7.58203125" style="1" bestFit="1" customWidth="1"/>
    <col min="4120" max="4120" width="24" style="1" bestFit="1" customWidth="1"/>
    <col min="4121" max="4121" width="7.58203125" style="1" bestFit="1" customWidth="1"/>
    <col min="4122" max="4122" width="27" style="1" bestFit="1" customWidth="1"/>
    <col min="4123" max="4123" width="7.58203125" style="1" bestFit="1" customWidth="1"/>
    <col min="4124" max="4124" width="14.1640625" style="1" bestFit="1" customWidth="1"/>
    <col min="4125" max="4125" width="7.58203125" style="1" bestFit="1" customWidth="1"/>
    <col min="4126" max="4126" width="22.25" style="1" bestFit="1" customWidth="1"/>
    <col min="4127" max="4127" width="7.58203125" style="1" bestFit="1" customWidth="1"/>
    <col min="4128" max="4352" width="8.6640625" style="1"/>
    <col min="4353" max="4353" width="3.6640625" style="1" bestFit="1" customWidth="1"/>
    <col min="4354" max="4354" width="32.75" style="1" bestFit="1" customWidth="1"/>
    <col min="4355" max="4355" width="15.58203125" style="1" bestFit="1" customWidth="1"/>
    <col min="4356" max="4356" width="5" style="1" bestFit="1" customWidth="1"/>
    <col min="4357" max="4357" width="11.25" style="1" bestFit="1" customWidth="1"/>
    <col min="4358" max="4358" width="11.5" style="1" bestFit="1" customWidth="1"/>
    <col min="4359" max="4359" width="9.9140625" style="1" bestFit="1" customWidth="1"/>
    <col min="4360" max="4360" width="26.58203125" style="1" bestFit="1" customWidth="1"/>
    <col min="4361" max="4361" width="8.6640625" style="1"/>
    <col min="4362" max="4362" width="27.5" style="1" bestFit="1" customWidth="1"/>
    <col min="4363" max="4363" width="7.58203125" style="1" bestFit="1" customWidth="1"/>
    <col min="4364" max="4364" width="21.33203125" style="1" bestFit="1" customWidth="1"/>
    <col min="4365" max="4365" width="8.6640625" style="1"/>
    <col min="4366" max="4366" width="18.83203125" style="1" bestFit="1" customWidth="1"/>
    <col min="4367" max="4367" width="7.58203125" style="1" bestFit="1" customWidth="1"/>
    <col min="4368" max="4368" width="36.83203125" style="1" bestFit="1" customWidth="1"/>
    <col min="4369" max="4369" width="8.6640625" style="1"/>
    <col min="4370" max="4370" width="22.75" style="1" bestFit="1" customWidth="1"/>
    <col min="4371" max="4371" width="7.58203125" style="1" bestFit="1" customWidth="1"/>
    <col min="4372" max="4372" width="26.33203125" style="1" bestFit="1" customWidth="1"/>
    <col min="4373" max="4373" width="7.58203125" style="1" bestFit="1" customWidth="1"/>
    <col min="4374" max="4374" width="28.1640625" style="1" bestFit="1" customWidth="1"/>
    <col min="4375" max="4375" width="7.58203125" style="1" bestFit="1" customWidth="1"/>
    <col min="4376" max="4376" width="24" style="1" bestFit="1" customWidth="1"/>
    <col min="4377" max="4377" width="7.58203125" style="1" bestFit="1" customWidth="1"/>
    <col min="4378" max="4378" width="27" style="1" bestFit="1" customWidth="1"/>
    <col min="4379" max="4379" width="7.58203125" style="1" bestFit="1" customWidth="1"/>
    <col min="4380" max="4380" width="14.1640625" style="1" bestFit="1" customWidth="1"/>
    <col min="4381" max="4381" width="7.58203125" style="1" bestFit="1" customWidth="1"/>
    <col min="4382" max="4382" width="22.25" style="1" bestFit="1" customWidth="1"/>
    <col min="4383" max="4383" width="7.58203125" style="1" bestFit="1" customWidth="1"/>
    <col min="4384" max="4608" width="8.6640625" style="1"/>
    <col min="4609" max="4609" width="3.6640625" style="1" bestFit="1" customWidth="1"/>
    <col min="4610" max="4610" width="32.75" style="1" bestFit="1" customWidth="1"/>
    <col min="4611" max="4611" width="15.58203125" style="1" bestFit="1" customWidth="1"/>
    <col min="4612" max="4612" width="5" style="1" bestFit="1" customWidth="1"/>
    <col min="4613" max="4613" width="11.25" style="1" bestFit="1" customWidth="1"/>
    <col min="4614" max="4614" width="11.5" style="1" bestFit="1" customWidth="1"/>
    <col min="4615" max="4615" width="9.9140625" style="1" bestFit="1" customWidth="1"/>
    <col min="4616" max="4616" width="26.58203125" style="1" bestFit="1" customWidth="1"/>
    <col min="4617" max="4617" width="8.6640625" style="1"/>
    <col min="4618" max="4618" width="27.5" style="1" bestFit="1" customWidth="1"/>
    <col min="4619" max="4619" width="7.58203125" style="1" bestFit="1" customWidth="1"/>
    <col min="4620" max="4620" width="21.33203125" style="1" bestFit="1" customWidth="1"/>
    <col min="4621" max="4621" width="8.6640625" style="1"/>
    <col min="4622" max="4622" width="18.83203125" style="1" bestFit="1" customWidth="1"/>
    <col min="4623" max="4623" width="7.58203125" style="1" bestFit="1" customWidth="1"/>
    <col min="4624" max="4624" width="36.83203125" style="1" bestFit="1" customWidth="1"/>
    <col min="4625" max="4625" width="8.6640625" style="1"/>
    <col min="4626" max="4626" width="22.75" style="1" bestFit="1" customWidth="1"/>
    <col min="4627" max="4627" width="7.58203125" style="1" bestFit="1" customWidth="1"/>
    <col min="4628" max="4628" width="26.33203125" style="1" bestFit="1" customWidth="1"/>
    <col min="4629" max="4629" width="7.58203125" style="1" bestFit="1" customWidth="1"/>
    <col min="4630" max="4630" width="28.1640625" style="1" bestFit="1" customWidth="1"/>
    <col min="4631" max="4631" width="7.58203125" style="1" bestFit="1" customWidth="1"/>
    <col min="4632" max="4632" width="24" style="1" bestFit="1" customWidth="1"/>
    <col min="4633" max="4633" width="7.58203125" style="1" bestFit="1" customWidth="1"/>
    <col min="4634" max="4634" width="27" style="1" bestFit="1" customWidth="1"/>
    <col min="4635" max="4635" width="7.58203125" style="1" bestFit="1" customWidth="1"/>
    <col min="4636" max="4636" width="14.1640625" style="1" bestFit="1" customWidth="1"/>
    <col min="4637" max="4637" width="7.58203125" style="1" bestFit="1" customWidth="1"/>
    <col min="4638" max="4638" width="22.25" style="1" bestFit="1" customWidth="1"/>
    <col min="4639" max="4639" width="7.58203125" style="1" bestFit="1" customWidth="1"/>
    <col min="4640" max="4864" width="8.6640625" style="1"/>
    <col min="4865" max="4865" width="3.6640625" style="1" bestFit="1" customWidth="1"/>
    <col min="4866" max="4866" width="32.75" style="1" bestFit="1" customWidth="1"/>
    <col min="4867" max="4867" width="15.58203125" style="1" bestFit="1" customWidth="1"/>
    <col min="4868" max="4868" width="5" style="1" bestFit="1" customWidth="1"/>
    <col min="4869" max="4869" width="11.25" style="1" bestFit="1" customWidth="1"/>
    <col min="4870" max="4870" width="11.5" style="1" bestFit="1" customWidth="1"/>
    <col min="4871" max="4871" width="9.9140625" style="1" bestFit="1" customWidth="1"/>
    <col min="4872" max="4872" width="26.58203125" style="1" bestFit="1" customWidth="1"/>
    <col min="4873" max="4873" width="8.6640625" style="1"/>
    <col min="4874" max="4874" width="27.5" style="1" bestFit="1" customWidth="1"/>
    <col min="4875" max="4875" width="7.58203125" style="1" bestFit="1" customWidth="1"/>
    <col min="4876" max="4876" width="21.33203125" style="1" bestFit="1" customWidth="1"/>
    <col min="4877" max="4877" width="8.6640625" style="1"/>
    <col min="4878" max="4878" width="18.83203125" style="1" bestFit="1" customWidth="1"/>
    <col min="4879" max="4879" width="7.58203125" style="1" bestFit="1" customWidth="1"/>
    <col min="4880" max="4880" width="36.83203125" style="1" bestFit="1" customWidth="1"/>
    <col min="4881" max="4881" width="8.6640625" style="1"/>
    <col min="4882" max="4882" width="22.75" style="1" bestFit="1" customWidth="1"/>
    <col min="4883" max="4883" width="7.58203125" style="1" bestFit="1" customWidth="1"/>
    <col min="4884" max="4884" width="26.33203125" style="1" bestFit="1" customWidth="1"/>
    <col min="4885" max="4885" width="7.58203125" style="1" bestFit="1" customWidth="1"/>
    <col min="4886" max="4886" width="28.1640625" style="1" bestFit="1" customWidth="1"/>
    <col min="4887" max="4887" width="7.58203125" style="1" bestFit="1" customWidth="1"/>
    <col min="4888" max="4888" width="24" style="1" bestFit="1" customWidth="1"/>
    <col min="4889" max="4889" width="7.58203125" style="1" bestFit="1" customWidth="1"/>
    <col min="4890" max="4890" width="27" style="1" bestFit="1" customWidth="1"/>
    <col min="4891" max="4891" width="7.58203125" style="1" bestFit="1" customWidth="1"/>
    <col min="4892" max="4892" width="14.1640625" style="1" bestFit="1" customWidth="1"/>
    <col min="4893" max="4893" width="7.58203125" style="1" bestFit="1" customWidth="1"/>
    <col min="4894" max="4894" width="22.25" style="1" bestFit="1" customWidth="1"/>
    <col min="4895" max="4895" width="7.58203125" style="1" bestFit="1" customWidth="1"/>
    <col min="4896" max="5120" width="8.6640625" style="1"/>
    <col min="5121" max="5121" width="3.6640625" style="1" bestFit="1" customWidth="1"/>
    <col min="5122" max="5122" width="32.75" style="1" bestFit="1" customWidth="1"/>
    <col min="5123" max="5123" width="15.58203125" style="1" bestFit="1" customWidth="1"/>
    <col min="5124" max="5124" width="5" style="1" bestFit="1" customWidth="1"/>
    <col min="5125" max="5125" width="11.25" style="1" bestFit="1" customWidth="1"/>
    <col min="5126" max="5126" width="11.5" style="1" bestFit="1" customWidth="1"/>
    <col min="5127" max="5127" width="9.9140625" style="1" bestFit="1" customWidth="1"/>
    <col min="5128" max="5128" width="26.58203125" style="1" bestFit="1" customWidth="1"/>
    <col min="5129" max="5129" width="8.6640625" style="1"/>
    <col min="5130" max="5130" width="27.5" style="1" bestFit="1" customWidth="1"/>
    <col min="5131" max="5131" width="7.58203125" style="1" bestFit="1" customWidth="1"/>
    <col min="5132" max="5132" width="21.33203125" style="1" bestFit="1" customWidth="1"/>
    <col min="5133" max="5133" width="8.6640625" style="1"/>
    <col min="5134" max="5134" width="18.83203125" style="1" bestFit="1" customWidth="1"/>
    <col min="5135" max="5135" width="7.58203125" style="1" bestFit="1" customWidth="1"/>
    <col min="5136" max="5136" width="36.83203125" style="1" bestFit="1" customWidth="1"/>
    <col min="5137" max="5137" width="8.6640625" style="1"/>
    <col min="5138" max="5138" width="22.75" style="1" bestFit="1" customWidth="1"/>
    <col min="5139" max="5139" width="7.58203125" style="1" bestFit="1" customWidth="1"/>
    <col min="5140" max="5140" width="26.33203125" style="1" bestFit="1" customWidth="1"/>
    <col min="5141" max="5141" width="7.58203125" style="1" bestFit="1" customWidth="1"/>
    <col min="5142" max="5142" width="28.1640625" style="1" bestFit="1" customWidth="1"/>
    <col min="5143" max="5143" width="7.58203125" style="1" bestFit="1" customWidth="1"/>
    <col min="5144" max="5144" width="24" style="1" bestFit="1" customWidth="1"/>
    <col min="5145" max="5145" width="7.58203125" style="1" bestFit="1" customWidth="1"/>
    <col min="5146" max="5146" width="27" style="1" bestFit="1" customWidth="1"/>
    <col min="5147" max="5147" width="7.58203125" style="1" bestFit="1" customWidth="1"/>
    <col min="5148" max="5148" width="14.1640625" style="1" bestFit="1" customWidth="1"/>
    <col min="5149" max="5149" width="7.58203125" style="1" bestFit="1" customWidth="1"/>
    <col min="5150" max="5150" width="22.25" style="1" bestFit="1" customWidth="1"/>
    <col min="5151" max="5151" width="7.58203125" style="1" bestFit="1" customWidth="1"/>
    <col min="5152" max="5376" width="8.6640625" style="1"/>
    <col min="5377" max="5377" width="3.6640625" style="1" bestFit="1" customWidth="1"/>
    <col min="5378" max="5378" width="32.75" style="1" bestFit="1" customWidth="1"/>
    <col min="5379" max="5379" width="15.58203125" style="1" bestFit="1" customWidth="1"/>
    <col min="5380" max="5380" width="5" style="1" bestFit="1" customWidth="1"/>
    <col min="5381" max="5381" width="11.25" style="1" bestFit="1" customWidth="1"/>
    <col min="5382" max="5382" width="11.5" style="1" bestFit="1" customWidth="1"/>
    <col min="5383" max="5383" width="9.9140625" style="1" bestFit="1" customWidth="1"/>
    <col min="5384" max="5384" width="26.58203125" style="1" bestFit="1" customWidth="1"/>
    <col min="5385" max="5385" width="8.6640625" style="1"/>
    <col min="5386" max="5386" width="27.5" style="1" bestFit="1" customWidth="1"/>
    <col min="5387" max="5387" width="7.58203125" style="1" bestFit="1" customWidth="1"/>
    <col min="5388" max="5388" width="21.33203125" style="1" bestFit="1" customWidth="1"/>
    <col min="5389" max="5389" width="8.6640625" style="1"/>
    <col min="5390" max="5390" width="18.83203125" style="1" bestFit="1" customWidth="1"/>
    <col min="5391" max="5391" width="7.58203125" style="1" bestFit="1" customWidth="1"/>
    <col min="5392" max="5392" width="36.83203125" style="1" bestFit="1" customWidth="1"/>
    <col min="5393" max="5393" width="8.6640625" style="1"/>
    <col min="5394" max="5394" width="22.75" style="1" bestFit="1" customWidth="1"/>
    <col min="5395" max="5395" width="7.58203125" style="1" bestFit="1" customWidth="1"/>
    <col min="5396" max="5396" width="26.33203125" style="1" bestFit="1" customWidth="1"/>
    <col min="5397" max="5397" width="7.58203125" style="1" bestFit="1" customWidth="1"/>
    <col min="5398" max="5398" width="28.1640625" style="1" bestFit="1" customWidth="1"/>
    <col min="5399" max="5399" width="7.58203125" style="1" bestFit="1" customWidth="1"/>
    <col min="5400" max="5400" width="24" style="1" bestFit="1" customWidth="1"/>
    <col min="5401" max="5401" width="7.58203125" style="1" bestFit="1" customWidth="1"/>
    <col min="5402" max="5402" width="27" style="1" bestFit="1" customWidth="1"/>
    <col min="5403" max="5403" width="7.58203125" style="1" bestFit="1" customWidth="1"/>
    <col min="5404" max="5404" width="14.1640625" style="1" bestFit="1" customWidth="1"/>
    <col min="5405" max="5405" width="7.58203125" style="1" bestFit="1" customWidth="1"/>
    <col min="5406" max="5406" width="22.25" style="1" bestFit="1" customWidth="1"/>
    <col min="5407" max="5407" width="7.58203125" style="1" bestFit="1" customWidth="1"/>
    <col min="5408" max="5632" width="8.6640625" style="1"/>
    <col min="5633" max="5633" width="3.6640625" style="1" bestFit="1" customWidth="1"/>
    <col min="5634" max="5634" width="32.75" style="1" bestFit="1" customWidth="1"/>
    <col min="5635" max="5635" width="15.58203125" style="1" bestFit="1" customWidth="1"/>
    <col min="5636" max="5636" width="5" style="1" bestFit="1" customWidth="1"/>
    <col min="5637" max="5637" width="11.25" style="1" bestFit="1" customWidth="1"/>
    <col min="5638" max="5638" width="11.5" style="1" bestFit="1" customWidth="1"/>
    <col min="5639" max="5639" width="9.9140625" style="1" bestFit="1" customWidth="1"/>
    <col min="5640" max="5640" width="26.58203125" style="1" bestFit="1" customWidth="1"/>
    <col min="5641" max="5641" width="8.6640625" style="1"/>
    <col min="5642" max="5642" width="27.5" style="1" bestFit="1" customWidth="1"/>
    <col min="5643" max="5643" width="7.58203125" style="1" bestFit="1" customWidth="1"/>
    <col min="5644" max="5644" width="21.33203125" style="1" bestFit="1" customWidth="1"/>
    <col min="5645" max="5645" width="8.6640625" style="1"/>
    <col min="5646" max="5646" width="18.83203125" style="1" bestFit="1" customWidth="1"/>
    <col min="5647" max="5647" width="7.58203125" style="1" bestFit="1" customWidth="1"/>
    <col min="5648" max="5648" width="36.83203125" style="1" bestFit="1" customWidth="1"/>
    <col min="5649" max="5649" width="8.6640625" style="1"/>
    <col min="5650" max="5650" width="22.75" style="1" bestFit="1" customWidth="1"/>
    <col min="5651" max="5651" width="7.58203125" style="1" bestFit="1" customWidth="1"/>
    <col min="5652" max="5652" width="26.33203125" style="1" bestFit="1" customWidth="1"/>
    <col min="5653" max="5653" width="7.58203125" style="1" bestFit="1" customWidth="1"/>
    <col min="5654" max="5654" width="28.1640625" style="1" bestFit="1" customWidth="1"/>
    <col min="5655" max="5655" width="7.58203125" style="1" bestFit="1" customWidth="1"/>
    <col min="5656" max="5656" width="24" style="1" bestFit="1" customWidth="1"/>
    <col min="5657" max="5657" width="7.58203125" style="1" bestFit="1" customWidth="1"/>
    <col min="5658" max="5658" width="27" style="1" bestFit="1" customWidth="1"/>
    <col min="5659" max="5659" width="7.58203125" style="1" bestFit="1" customWidth="1"/>
    <col min="5660" max="5660" width="14.1640625" style="1" bestFit="1" customWidth="1"/>
    <col min="5661" max="5661" width="7.58203125" style="1" bestFit="1" customWidth="1"/>
    <col min="5662" max="5662" width="22.25" style="1" bestFit="1" customWidth="1"/>
    <col min="5663" max="5663" width="7.58203125" style="1" bestFit="1" customWidth="1"/>
    <col min="5664" max="5888" width="8.6640625" style="1"/>
    <col min="5889" max="5889" width="3.6640625" style="1" bestFit="1" customWidth="1"/>
    <col min="5890" max="5890" width="32.75" style="1" bestFit="1" customWidth="1"/>
    <col min="5891" max="5891" width="15.58203125" style="1" bestFit="1" customWidth="1"/>
    <col min="5892" max="5892" width="5" style="1" bestFit="1" customWidth="1"/>
    <col min="5893" max="5893" width="11.25" style="1" bestFit="1" customWidth="1"/>
    <col min="5894" max="5894" width="11.5" style="1" bestFit="1" customWidth="1"/>
    <col min="5895" max="5895" width="9.9140625" style="1" bestFit="1" customWidth="1"/>
    <col min="5896" max="5896" width="26.58203125" style="1" bestFit="1" customWidth="1"/>
    <col min="5897" max="5897" width="8.6640625" style="1"/>
    <col min="5898" max="5898" width="27.5" style="1" bestFit="1" customWidth="1"/>
    <col min="5899" max="5899" width="7.58203125" style="1" bestFit="1" customWidth="1"/>
    <col min="5900" max="5900" width="21.33203125" style="1" bestFit="1" customWidth="1"/>
    <col min="5901" max="5901" width="8.6640625" style="1"/>
    <col min="5902" max="5902" width="18.83203125" style="1" bestFit="1" customWidth="1"/>
    <col min="5903" max="5903" width="7.58203125" style="1" bestFit="1" customWidth="1"/>
    <col min="5904" max="5904" width="36.83203125" style="1" bestFit="1" customWidth="1"/>
    <col min="5905" max="5905" width="8.6640625" style="1"/>
    <col min="5906" max="5906" width="22.75" style="1" bestFit="1" customWidth="1"/>
    <col min="5907" max="5907" width="7.58203125" style="1" bestFit="1" customWidth="1"/>
    <col min="5908" max="5908" width="26.33203125" style="1" bestFit="1" customWidth="1"/>
    <col min="5909" max="5909" width="7.58203125" style="1" bestFit="1" customWidth="1"/>
    <col min="5910" max="5910" width="28.1640625" style="1" bestFit="1" customWidth="1"/>
    <col min="5911" max="5911" width="7.58203125" style="1" bestFit="1" customWidth="1"/>
    <col min="5912" max="5912" width="24" style="1" bestFit="1" customWidth="1"/>
    <col min="5913" max="5913" width="7.58203125" style="1" bestFit="1" customWidth="1"/>
    <col min="5914" max="5914" width="27" style="1" bestFit="1" customWidth="1"/>
    <col min="5915" max="5915" width="7.58203125" style="1" bestFit="1" customWidth="1"/>
    <col min="5916" max="5916" width="14.1640625" style="1" bestFit="1" customWidth="1"/>
    <col min="5917" max="5917" width="7.58203125" style="1" bestFit="1" customWidth="1"/>
    <col min="5918" max="5918" width="22.25" style="1" bestFit="1" customWidth="1"/>
    <col min="5919" max="5919" width="7.58203125" style="1" bestFit="1" customWidth="1"/>
    <col min="5920" max="6144" width="8.6640625" style="1"/>
    <col min="6145" max="6145" width="3.6640625" style="1" bestFit="1" customWidth="1"/>
    <col min="6146" max="6146" width="32.75" style="1" bestFit="1" customWidth="1"/>
    <col min="6147" max="6147" width="15.58203125" style="1" bestFit="1" customWidth="1"/>
    <col min="6148" max="6148" width="5" style="1" bestFit="1" customWidth="1"/>
    <col min="6149" max="6149" width="11.25" style="1" bestFit="1" customWidth="1"/>
    <col min="6150" max="6150" width="11.5" style="1" bestFit="1" customWidth="1"/>
    <col min="6151" max="6151" width="9.9140625" style="1" bestFit="1" customWidth="1"/>
    <col min="6152" max="6152" width="26.58203125" style="1" bestFit="1" customWidth="1"/>
    <col min="6153" max="6153" width="8.6640625" style="1"/>
    <col min="6154" max="6154" width="27.5" style="1" bestFit="1" customWidth="1"/>
    <col min="6155" max="6155" width="7.58203125" style="1" bestFit="1" customWidth="1"/>
    <col min="6156" max="6156" width="21.33203125" style="1" bestFit="1" customWidth="1"/>
    <col min="6157" max="6157" width="8.6640625" style="1"/>
    <col min="6158" max="6158" width="18.83203125" style="1" bestFit="1" customWidth="1"/>
    <col min="6159" max="6159" width="7.58203125" style="1" bestFit="1" customWidth="1"/>
    <col min="6160" max="6160" width="36.83203125" style="1" bestFit="1" customWidth="1"/>
    <col min="6161" max="6161" width="8.6640625" style="1"/>
    <col min="6162" max="6162" width="22.75" style="1" bestFit="1" customWidth="1"/>
    <col min="6163" max="6163" width="7.58203125" style="1" bestFit="1" customWidth="1"/>
    <col min="6164" max="6164" width="26.33203125" style="1" bestFit="1" customWidth="1"/>
    <col min="6165" max="6165" width="7.58203125" style="1" bestFit="1" customWidth="1"/>
    <col min="6166" max="6166" width="28.1640625" style="1" bestFit="1" customWidth="1"/>
    <col min="6167" max="6167" width="7.58203125" style="1" bestFit="1" customWidth="1"/>
    <col min="6168" max="6168" width="24" style="1" bestFit="1" customWidth="1"/>
    <col min="6169" max="6169" width="7.58203125" style="1" bestFit="1" customWidth="1"/>
    <col min="6170" max="6170" width="27" style="1" bestFit="1" customWidth="1"/>
    <col min="6171" max="6171" width="7.58203125" style="1" bestFit="1" customWidth="1"/>
    <col min="6172" max="6172" width="14.1640625" style="1" bestFit="1" customWidth="1"/>
    <col min="6173" max="6173" width="7.58203125" style="1" bestFit="1" customWidth="1"/>
    <col min="6174" max="6174" width="22.25" style="1" bestFit="1" customWidth="1"/>
    <col min="6175" max="6175" width="7.58203125" style="1" bestFit="1" customWidth="1"/>
    <col min="6176" max="6400" width="8.6640625" style="1"/>
    <col min="6401" max="6401" width="3.6640625" style="1" bestFit="1" customWidth="1"/>
    <col min="6402" max="6402" width="32.75" style="1" bestFit="1" customWidth="1"/>
    <col min="6403" max="6403" width="15.58203125" style="1" bestFit="1" customWidth="1"/>
    <col min="6404" max="6404" width="5" style="1" bestFit="1" customWidth="1"/>
    <col min="6405" max="6405" width="11.25" style="1" bestFit="1" customWidth="1"/>
    <col min="6406" max="6406" width="11.5" style="1" bestFit="1" customWidth="1"/>
    <col min="6407" max="6407" width="9.9140625" style="1" bestFit="1" customWidth="1"/>
    <col min="6408" max="6408" width="26.58203125" style="1" bestFit="1" customWidth="1"/>
    <col min="6409" max="6409" width="8.6640625" style="1"/>
    <col min="6410" max="6410" width="27.5" style="1" bestFit="1" customWidth="1"/>
    <col min="6411" max="6411" width="7.58203125" style="1" bestFit="1" customWidth="1"/>
    <col min="6412" max="6412" width="21.33203125" style="1" bestFit="1" customWidth="1"/>
    <col min="6413" max="6413" width="8.6640625" style="1"/>
    <col min="6414" max="6414" width="18.83203125" style="1" bestFit="1" customWidth="1"/>
    <col min="6415" max="6415" width="7.58203125" style="1" bestFit="1" customWidth="1"/>
    <col min="6416" max="6416" width="36.83203125" style="1" bestFit="1" customWidth="1"/>
    <col min="6417" max="6417" width="8.6640625" style="1"/>
    <col min="6418" max="6418" width="22.75" style="1" bestFit="1" customWidth="1"/>
    <col min="6419" max="6419" width="7.58203125" style="1" bestFit="1" customWidth="1"/>
    <col min="6420" max="6420" width="26.33203125" style="1" bestFit="1" customWidth="1"/>
    <col min="6421" max="6421" width="7.58203125" style="1" bestFit="1" customWidth="1"/>
    <col min="6422" max="6422" width="28.1640625" style="1" bestFit="1" customWidth="1"/>
    <col min="6423" max="6423" width="7.58203125" style="1" bestFit="1" customWidth="1"/>
    <col min="6424" max="6424" width="24" style="1" bestFit="1" customWidth="1"/>
    <col min="6425" max="6425" width="7.58203125" style="1" bestFit="1" customWidth="1"/>
    <col min="6426" max="6426" width="27" style="1" bestFit="1" customWidth="1"/>
    <col min="6427" max="6427" width="7.58203125" style="1" bestFit="1" customWidth="1"/>
    <col min="6428" max="6428" width="14.1640625" style="1" bestFit="1" customWidth="1"/>
    <col min="6429" max="6429" width="7.58203125" style="1" bestFit="1" customWidth="1"/>
    <col min="6430" max="6430" width="22.25" style="1" bestFit="1" customWidth="1"/>
    <col min="6431" max="6431" width="7.58203125" style="1" bestFit="1" customWidth="1"/>
    <col min="6432" max="6656" width="8.6640625" style="1"/>
    <col min="6657" max="6657" width="3.6640625" style="1" bestFit="1" customWidth="1"/>
    <col min="6658" max="6658" width="32.75" style="1" bestFit="1" customWidth="1"/>
    <col min="6659" max="6659" width="15.58203125" style="1" bestFit="1" customWidth="1"/>
    <col min="6660" max="6660" width="5" style="1" bestFit="1" customWidth="1"/>
    <col min="6661" max="6661" width="11.25" style="1" bestFit="1" customWidth="1"/>
    <col min="6662" max="6662" width="11.5" style="1" bestFit="1" customWidth="1"/>
    <col min="6663" max="6663" width="9.9140625" style="1" bestFit="1" customWidth="1"/>
    <col min="6664" max="6664" width="26.58203125" style="1" bestFit="1" customWidth="1"/>
    <col min="6665" max="6665" width="8.6640625" style="1"/>
    <col min="6666" max="6666" width="27.5" style="1" bestFit="1" customWidth="1"/>
    <col min="6667" max="6667" width="7.58203125" style="1" bestFit="1" customWidth="1"/>
    <col min="6668" max="6668" width="21.33203125" style="1" bestFit="1" customWidth="1"/>
    <col min="6669" max="6669" width="8.6640625" style="1"/>
    <col min="6670" max="6670" width="18.83203125" style="1" bestFit="1" customWidth="1"/>
    <col min="6671" max="6671" width="7.58203125" style="1" bestFit="1" customWidth="1"/>
    <col min="6672" max="6672" width="36.83203125" style="1" bestFit="1" customWidth="1"/>
    <col min="6673" max="6673" width="8.6640625" style="1"/>
    <col min="6674" max="6674" width="22.75" style="1" bestFit="1" customWidth="1"/>
    <col min="6675" max="6675" width="7.58203125" style="1" bestFit="1" customWidth="1"/>
    <col min="6676" max="6676" width="26.33203125" style="1" bestFit="1" customWidth="1"/>
    <col min="6677" max="6677" width="7.58203125" style="1" bestFit="1" customWidth="1"/>
    <col min="6678" max="6678" width="28.1640625" style="1" bestFit="1" customWidth="1"/>
    <col min="6679" max="6679" width="7.58203125" style="1" bestFit="1" customWidth="1"/>
    <col min="6680" max="6680" width="24" style="1" bestFit="1" customWidth="1"/>
    <col min="6681" max="6681" width="7.58203125" style="1" bestFit="1" customWidth="1"/>
    <col min="6682" max="6682" width="27" style="1" bestFit="1" customWidth="1"/>
    <col min="6683" max="6683" width="7.58203125" style="1" bestFit="1" customWidth="1"/>
    <col min="6684" max="6684" width="14.1640625" style="1" bestFit="1" customWidth="1"/>
    <col min="6685" max="6685" width="7.58203125" style="1" bestFit="1" customWidth="1"/>
    <col min="6686" max="6686" width="22.25" style="1" bestFit="1" customWidth="1"/>
    <col min="6687" max="6687" width="7.58203125" style="1" bestFit="1" customWidth="1"/>
    <col min="6688" max="6912" width="8.6640625" style="1"/>
    <col min="6913" max="6913" width="3.6640625" style="1" bestFit="1" customWidth="1"/>
    <col min="6914" max="6914" width="32.75" style="1" bestFit="1" customWidth="1"/>
    <col min="6915" max="6915" width="15.58203125" style="1" bestFit="1" customWidth="1"/>
    <col min="6916" max="6916" width="5" style="1" bestFit="1" customWidth="1"/>
    <col min="6917" max="6917" width="11.25" style="1" bestFit="1" customWidth="1"/>
    <col min="6918" max="6918" width="11.5" style="1" bestFit="1" customWidth="1"/>
    <col min="6919" max="6919" width="9.9140625" style="1" bestFit="1" customWidth="1"/>
    <col min="6920" max="6920" width="26.58203125" style="1" bestFit="1" customWidth="1"/>
    <col min="6921" max="6921" width="8.6640625" style="1"/>
    <col min="6922" max="6922" width="27.5" style="1" bestFit="1" customWidth="1"/>
    <col min="6923" max="6923" width="7.58203125" style="1" bestFit="1" customWidth="1"/>
    <col min="6924" max="6924" width="21.33203125" style="1" bestFit="1" customWidth="1"/>
    <col min="6925" max="6925" width="8.6640625" style="1"/>
    <col min="6926" max="6926" width="18.83203125" style="1" bestFit="1" customWidth="1"/>
    <col min="6927" max="6927" width="7.58203125" style="1" bestFit="1" customWidth="1"/>
    <col min="6928" max="6928" width="36.83203125" style="1" bestFit="1" customWidth="1"/>
    <col min="6929" max="6929" width="8.6640625" style="1"/>
    <col min="6930" max="6930" width="22.75" style="1" bestFit="1" customWidth="1"/>
    <col min="6931" max="6931" width="7.58203125" style="1" bestFit="1" customWidth="1"/>
    <col min="6932" max="6932" width="26.33203125" style="1" bestFit="1" customWidth="1"/>
    <col min="6933" max="6933" width="7.58203125" style="1" bestFit="1" customWidth="1"/>
    <col min="6934" max="6934" width="28.1640625" style="1" bestFit="1" customWidth="1"/>
    <col min="6935" max="6935" width="7.58203125" style="1" bestFit="1" customWidth="1"/>
    <col min="6936" max="6936" width="24" style="1" bestFit="1" customWidth="1"/>
    <col min="6937" max="6937" width="7.58203125" style="1" bestFit="1" customWidth="1"/>
    <col min="6938" max="6938" width="27" style="1" bestFit="1" customWidth="1"/>
    <col min="6939" max="6939" width="7.58203125" style="1" bestFit="1" customWidth="1"/>
    <col min="6940" max="6940" width="14.1640625" style="1" bestFit="1" customWidth="1"/>
    <col min="6941" max="6941" width="7.58203125" style="1" bestFit="1" customWidth="1"/>
    <col min="6942" max="6942" width="22.25" style="1" bestFit="1" customWidth="1"/>
    <col min="6943" max="6943" width="7.58203125" style="1" bestFit="1" customWidth="1"/>
    <col min="6944" max="7168" width="8.6640625" style="1"/>
    <col min="7169" max="7169" width="3.6640625" style="1" bestFit="1" customWidth="1"/>
    <col min="7170" max="7170" width="32.75" style="1" bestFit="1" customWidth="1"/>
    <col min="7171" max="7171" width="15.58203125" style="1" bestFit="1" customWidth="1"/>
    <col min="7172" max="7172" width="5" style="1" bestFit="1" customWidth="1"/>
    <col min="7173" max="7173" width="11.25" style="1" bestFit="1" customWidth="1"/>
    <col min="7174" max="7174" width="11.5" style="1" bestFit="1" customWidth="1"/>
    <col min="7175" max="7175" width="9.9140625" style="1" bestFit="1" customWidth="1"/>
    <col min="7176" max="7176" width="26.58203125" style="1" bestFit="1" customWidth="1"/>
    <col min="7177" max="7177" width="8.6640625" style="1"/>
    <col min="7178" max="7178" width="27.5" style="1" bestFit="1" customWidth="1"/>
    <col min="7179" max="7179" width="7.58203125" style="1" bestFit="1" customWidth="1"/>
    <col min="7180" max="7180" width="21.33203125" style="1" bestFit="1" customWidth="1"/>
    <col min="7181" max="7181" width="8.6640625" style="1"/>
    <col min="7182" max="7182" width="18.83203125" style="1" bestFit="1" customWidth="1"/>
    <col min="7183" max="7183" width="7.58203125" style="1" bestFit="1" customWidth="1"/>
    <col min="7184" max="7184" width="36.83203125" style="1" bestFit="1" customWidth="1"/>
    <col min="7185" max="7185" width="8.6640625" style="1"/>
    <col min="7186" max="7186" width="22.75" style="1" bestFit="1" customWidth="1"/>
    <col min="7187" max="7187" width="7.58203125" style="1" bestFit="1" customWidth="1"/>
    <col min="7188" max="7188" width="26.33203125" style="1" bestFit="1" customWidth="1"/>
    <col min="7189" max="7189" width="7.58203125" style="1" bestFit="1" customWidth="1"/>
    <col min="7190" max="7190" width="28.1640625" style="1" bestFit="1" customWidth="1"/>
    <col min="7191" max="7191" width="7.58203125" style="1" bestFit="1" customWidth="1"/>
    <col min="7192" max="7192" width="24" style="1" bestFit="1" customWidth="1"/>
    <col min="7193" max="7193" width="7.58203125" style="1" bestFit="1" customWidth="1"/>
    <col min="7194" max="7194" width="27" style="1" bestFit="1" customWidth="1"/>
    <col min="7195" max="7195" width="7.58203125" style="1" bestFit="1" customWidth="1"/>
    <col min="7196" max="7196" width="14.1640625" style="1" bestFit="1" customWidth="1"/>
    <col min="7197" max="7197" width="7.58203125" style="1" bestFit="1" customWidth="1"/>
    <col min="7198" max="7198" width="22.25" style="1" bestFit="1" customWidth="1"/>
    <col min="7199" max="7199" width="7.58203125" style="1" bestFit="1" customWidth="1"/>
    <col min="7200" max="7424" width="8.6640625" style="1"/>
    <col min="7425" max="7425" width="3.6640625" style="1" bestFit="1" customWidth="1"/>
    <col min="7426" max="7426" width="32.75" style="1" bestFit="1" customWidth="1"/>
    <col min="7427" max="7427" width="15.58203125" style="1" bestFit="1" customWidth="1"/>
    <col min="7428" max="7428" width="5" style="1" bestFit="1" customWidth="1"/>
    <col min="7429" max="7429" width="11.25" style="1" bestFit="1" customWidth="1"/>
    <col min="7430" max="7430" width="11.5" style="1" bestFit="1" customWidth="1"/>
    <col min="7431" max="7431" width="9.9140625" style="1" bestFit="1" customWidth="1"/>
    <col min="7432" max="7432" width="26.58203125" style="1" bestFit="1" customWidth="1"/>
    <col min="7433" max="7433" width="8.6640625" style="1"/>
    <col min="7434" max="7434" width="27.5" style="1" bestFit="1" customWidth="1"/>
    <col min="7435" max="7435" width="7.58203125" style="1" bestFit="1" customWidth="1"/>
    <col min="7436" max="7436" width="21.33203125" style="1" bestFit="1" customWidth="1"/>
    <col min="7437" max="7437" width="8.6640625" style="1"/>
    <col min="7438" max="7438" width="18.83203125" style="1" bestFit="1" customWidth="1"/>
    <col min="7439" max="7439" width="7.58203125" style="1" bestFit="1" customWidth="1"/>
    <col min="7440" max="7440" width="36.83203125" style="1" bestFit="1" customWidth="1"/>
    <col min="7441" max="7441" width="8.6640625" style="1"/>
    <col min="7442" max="7442" width="22.75" style="1" bestFit="1" customWidth="1"/>
    <col min="7443" max="7443" width="7.58203125" style="1" bestFit="1" customWidth="1"/>
    <col min="7444" max="7444" width="26.33203125" style="1" bestFit="1" customWidth="1"/>
    <col min="7445" max="7445" width="7.58203125" style="1" bestFit="1" customWidth="1"/>
    <col min="7446" max="7446" width="28.1640625" style="1" bestFit="1" customWidth="1"/>
    <col min="7447" max="7447" width="7.58203125" style="1" bestFit="1" customWidth="1"/>
    <col min="7448" max="7448" width="24" style="1" bestFit="1" customWidth="1"/>
    <col min="7449" max="7449" width="7.58203125" style="1" bestFit="1" customWidth="1"/>
    <col min="7450" max="7450" width="27" style="1" bestFit="1" customWidth="1"/>
    <col min="7451" max="7451" width="7.58203125" style="1" bestFit="1" customWidth="1"/>
    <col min="7452" max="7452" width="14.1640625" style="1" bestFit="1" customWidth="1"/>
    <col min="7453" max="7453" width="7.58203125" style="1" bestFit="1" customWidth="1"/>
    <col min="7454" max="7454" width="22.25" style="1" bestFit="1" customWidth="1"/>
    <col min="7455" max="7455" width="7.58203125" style="1" bestFit="1" customWidth="1"/>
    <col min="7456" max="7680" width="8.6640625" style="1"/>
    <col min="7681" max="7681" width="3.6640625" style="1" bestFit="1" customWidth="1"/>
    <col min="7682" max="7682" width="32.75" style="1" bestFit="1" customWidth="1"/>
    <col min="7683" max="7683" width="15.58203125" style="1" bestFit="1" customWidth="1"/>
    <col min="7684" max="7684" width="5" style="1" bestFit="1" customWidth="1"/>
    <col min="7685" max="7685" width="11.25" style="1" bestFit="1" customWidth="1"/>
    <col min="7686" max="7686" width="11.5" style="1" bestFit="1" customWidth="1"/>
    <col min="7687" max="7687" width="9.9140625" style="1" bestFit="1" customWidth="1"/>
    <col min="7688" max="7688" width="26.58203125" style="1" bestFit="1" customWidth="1"/>
    <col min="7689" max="7689" width="8.6640625" style="1"/>
    <col min="7690" max="7690" width="27.5" style="1" bestFit="1" customWidth="1"/>
    <col min="7691" max="7691" width="7.58203125" style="1" bestFit="1" customWidth="1"/>
    <col min="7692" max="7692" width="21.33203125" style="1" bestFit="1" customWidth="1"/>
    <col min="7693" max="7693" width="8.6640625" style="1"/>
    <col min="7694" max="7694" width="18.83203125" style="1" bestFit="1" customWidth="1"/>
    <col min="7695" max="7695" width="7.58203125" style="1" bestFit="1" customWidth="1"/>
    <col min="7696" max="7696" width="36.83203125" style="1" bestFit="1" customWidth="1"/>
    <col min="7697" max="7697" width="8.6640625" style="1"/>
    <col min="7698" max="7698" width="22.75" style="1" bestFit="1" customWidth="1"/>
    <col min="7699" max="7699" width="7.58203125" style="1" bestFit="1" customWidth="1"/>
    <col min="7700" max="7700" width="26.33203125" style="1" bestFit="1" customWidth="1"/>
    <col min="7701" max="7701" width="7.58203125" style="1" bestFit="1" customWidth="1"/>
    <col min="7702" max="7702" width="28.1640625" style="1" bestFit="1" customWidth="1"/>
    <col min="7703" max="7703" width="7.58203125" style="1" bestFit="1" customWidth="1"/>
    <col min="7704" max="7704" width="24" style="1" bestFit="1" customWidth="1"/>
    <col min="7705" max="7705" width="7.58203125" style="1" bestFit="1" customWidth="1"/>
    <col min="7706" max="7706" width="27" style="1" bestFit="1" customWidth="1"/>
    <col min="7707" max="7707" width="7.58203125" style="1" bestFit="1" customWidth="1"/>
    <col min="7708" max="7708" width="14.1640625" style="1" bestFit="1" customWidth="1"/>
    <col min="7709" max="7709" width="7.58203125" style="1" bestFit="1" customWidth="1"/>
    <col min="7710" max="7710" width="22.25" style="1" bestFit="1" customWidth="1"/>
    <col min="7711" max="7711" width="7.58203125" style="1" bestFit="1" customWidth="1"/>
    <col min="7712" max="7936" width="8.6640625" style="1"/>
    <col min="7937" max="7937" width="3.6640625" style="1" bestFit="1" customWidth="1"/>
    <col min="7938" max="7938" width="32.75" style="1" bestFit="1" customWidth="1"/>
    <col min="7939" max="7939" width="15.58203125" style="1" bestFit="1" customWidth="1"/>
    <col min="7940" max="7940" width="5" style="1" bestFit="1" customWidth="1"/>
    <col min="7941" max="7941" width="11.25" style="1" bestFit="1" customWidth="1"/>
    <col min="7942" max="7942" width="11.5" style="1" bestFit="1" customWidth="1"/>
    <col min="7943" max="7943" width="9.9140625" style="1" bestFit="1" customWidth="1"/>
    <col min="7944" max="7944" width="26.58203125" style="1" bestFit="1" customWidth="1"/>
    <col min="7945" max="7945" width="8.6640625" style="1"/>
    <col min="7946" max="7946" width="27.5" style="1" bestFit="1" customWidth="1"/>
    <col min="7947" max="7947" width="7.58203125" style="1" bestFit="1" customWidth="1"/>
    <col min="7948" max="7948" width="21.33203125" style="1" bestFit="1" customWidth="1"/>
    <col min="7949" max="7949" width="8.6640625" style="1"/>
    <col min="7950" max="7950" width="18.83203125" style="1" bestFit="1" customWidth="1"/>
    <col min="7951" max="7951" width="7.58203125" style="1" bestFit="1" customWidth="1"/>
    <col min="7952" max="7952" width="36.83203125" style="1" bestFit="1" customWidth="1"/>
    <col min="7953" max="7953" width="8.6640625" style="1"/>
    <col min="7954" max="7954" width="22.75" style="1" bestFit="1" customWidth="1"/>
    <col min="7955" max="7955" width="7.58203125" style="1" bestFit="1" customWidth="1"/>
    <col min="7956" max="7956" width="26.33203125" style="1" bestFit="1" customWidth="1"/>
    <col min="7957" max="7957" width="7.58203125" style="1" bestFit="1" customWidth="1"/>
    <col min="7958" max="7958" width="28.1640625" style="1" bestFit="1" customWidth="1"/>
    <col min="7959" max="7959" width="7.58203125" style="1" bestFit="1" customWidth="1"/>
    <col min="7960" max="7960" width="24" style="1" bestFit="1" customWidth="1"/>
    <col min="7961" max="7961" width="7.58203125" style="1" bestFit="1" customWidth="1"/>
    <col min="7962" max="7962" width="27" style="1" bestFit="1" customWidth="1"/>
    <col min="7963" max="7963" width="7.58203125" style="1" bestFit="1" customWidth="1"/>
    <col min="7964" max="7964" width="14.1640625" style="1" bestFit="1" customWidth="1"/>
    <col min="7965" max="7965" width="7.58203125" style="1" bestFit="1" customWidth="1"/>
    <col min="7966" max="7966" width="22.25" style="1" bestFit="1" customWidth="1"/>
    <col min="7967" max="7967" width="7.58203125" style="1" bestFit="1" customWidth="1"/>
    <col min="7968" max="8192" width="8.6640625" style="1"/>
    <col min="8193" max="8193" width="3.6640625" style="1" bestFit="1" customWidth="1"/>
    <col min="8194" max="8194" width="32.75" style="1" bestFit="1" customWidth="1"/>
    <col min="8195" max="8195" width="15.58203125" style="1" bestFit="1" customWidth="1"/>
    <col min="8196" max="8196" width="5" style="1" bestFit="1" customWidth="1"/>
    <col min="8197" max="8197" width="11.25" style="1" bestFit="1" customWidth="1"/>
    <col min="8198" max="8198" width="11.5" style="1" bestFit="1" customWidth="1"/>
    <col min="8199" max="8199" width="9.9140625" style="1" bestFit="1" customWidth="1"/>
    <col min="8200" max="8200" width="26.58203125" style="1" bestFit="1" customWidth="1"/>
    <col min="8201" max="8201" width="8.6640625" style="1"/>
    <col min="8202" max="8202" width="27.5" style="1" bestFit="1" customWidth="1"/>
    <col min="8203" max="8203" width="7.58203125" style="1" bestFit="1" customWidth="1"/>
    <col min="8204" max="8204" width="21.33203125" style="1" bestFit="1" customWidth="1"/>
    <col min="8205" max="8205" width="8.6640625" style="1"/>
    <col min="8206" max="8206" width="18.83203125" style="1" bestFit="1" customWidth="1"/>
    <col min="8207" max="8207" width="7.58203125" style="1" bestFit="1" customWidth="1"/>
    <col min="8208" max="8208" width="36.83203125" style="1" bestFit="1" customWidth="1"/>
    <col min="8209" max="8209" width="8.6640625" style="1"/>
    <col min="8210" max="8210" width="22.75" style="1" bestFit="1" customWidth="1"/>
    <col min="8211" max="8211" width="7.58203125" style="1" bestFit="1" customWidth="1"/>
    <col min="8212" max="8212" width="26.33203125" style="1" bestFit="1" customWidth="1"/>
    <col min="8213" max="8213" width="7.58203125" style="1" bestFit="1" customWidth="1"/>
    <col min="8214" max="8214" width="28.1640625" style="1" bestFit="1" customWidth="1"/>
    <col min="8215" max="8215" width="7.58203125" style="1" bestFit="1" customWidth="1"/>
    <col min="8216" max="8216" width="24" style="1" bestFit="1" customWidth="1"/>
    <col min="8217" max="8217" width="7.58203125" style="1" bestFit="1" customWidth="1"/>
    <col min="8218" max="8218" width="27" style="1" bestFit="1" customWidth="1"/>
    <col min="8219" max="8219" width="7.58203125" style="1" bestFit="1" customWidth="1"/>
    <col min="8220" max="8220" width="14.1640625" style="1" bestFit="1" customWidth="1"/>
    <col min="8221" max="8221" width="7.58203125" style="1" bestFit="1" customWidth="1"/>
    <col min="8222" max="8222" width="22.25" style="1" bestFit="1" customWidth="1"/>
    <col min="8223" max="8223" width="7.58203125" style="1" bestFit="1" customWidth="1"/>
    <col min="8224" max="8448" width="8.6640625" style="1"/>
    <col min="8449" max="8449" width="3.6640625" style="1" bestFit="1" customWidth="1"/>
    <col min="8450" max="8450" width="32.75" style="1" bestFit="1" customWidth="1"/>
    <col min="8451" max="8451" width="15.58203125" style="1" bestFit="1" customWidth="1"/>
    <col min="8452" max="8452" width="5" style="1" bestFit="1" customWidth="1"/>
    <col min="8453" max="8453" width="11.25" style="1" bestFit="1" customWidth="1"/>
    <col min="8454" max="8454" width="11.5" style="1" bestFit="1" customWidth="1"/>
    <col min="8455" max="8455" width="9.9140625" style="1" bestFit="1" customWidth="1"/>
    <col min="8456" max="8456" width="26.58203125" style="1" bestFit="1" customWidth="1"/>
    <col min="8457" max="8457" width="8.6640625" style="1"/>
    <col min="8458" max="8458" width="27.5" style="1" bestFit="1" customWidth="1"/>
    <col min="8459" max="8459" width="7.58203125" style="1" bestFit="1" customWidth="1"/>
    <col min="8460" max="8460" width="21.33203125" style="1" bestFit="1" customWidth="1"/>
    <col min="8461" max="8461" width="8.6640625" style="1"/>
    <col min="8462" max="8462" width="18.83203125" style="1" bestFit="1" customWidth="1"/>
    <col min="8463" max="8463" width="7.58203125" style="1" bestFit="1" customWidth="1"/>
    <col min="8464" max="8464" width="36.83203125" style="1" bestFit="1" customWidth="1"/>
    <col min="8465" max="8465" width="8.6640625" style="1"/>
    <col min="8466" max="8466" width="22.75" style="1" bestFit="1" customWidth="1"/>
    <col min="8467" max="8467" width="7.58203125" style="1" bestFit="1" customWidth="1"/>
    <col min="8468" max="8468" width="26.33203125" style="1" bestFit="1" customWidth="1"/>
    <col min="8469" max="8469" width="7.58203125" style="1" bestFit="1" customWidth="1"/>
    <col min="8470" max="8470" width="28.1640625" style="1" bestFit="1" customWidth="1"/>
    <col min="8471" max="8471" width="7.58203125" style="1" bestFit="1" customWidth="1"/>
    <col min="8472" max="8472" width="24" style="1" bestFit="1" customWidth="1"/>
    <col min="8473" max="8473" width="7.58203125" style="1" bestFit="1" customWidth="1"/>
    <col min="8474" max="8474" width="27" style="1" bestFit="1" customWidth="1"/>
    <col min="8475" max="8475" width="7.58203125" style="1" bestFit="1" customWidth="1"/>
    <col min="8476" max="8476" width="14.1640625" style="1" bestFit="1" customWidth="1"/>
    <col min="8477" max="8477" width="7.58203125" style="1" bestFit="1" customWidth="1"/>
    <col min="8478" max="8478" width="22.25" style="1" bestFit="1" customWidth="1"/>
    <col min="8479" max="8479" width="7.58203125" style="1" bestFit="1" customWidth="1"/>
    <col min="8480" max="8704" width="8.6640625" style="1"/>
    <col min="8705" max="8705" width="3.6640625" style="1" bestFit="1" customWidth="1"/>
    <col min="8706" max="8706" width="32.75" style="1" bestFit="1" customWidth="1"/>
    <col min="8707" max="8707" width="15.58203125" style="1" bestFit="1" customWidth="1"/>
    <col min="8708" max="8708" width="5" style="1" bestFit="1" customWidth="1"/>
    <col min="8709" max="8709" width="11.25" style="1" bestFit="1" customWidth="1"/>
    <col min="8710" max="8710" width="11.5" style="1" bestFit="1" customWidth="1"/>
    <col min="8711" max="8711" width="9.9140625" style="1" bestFit="1" customWidth="1"/>
    <col min="8712" max="8712" width="26.58203125" style="1" bestFit="1" customWidth="1"/>
    <col min="8713" max="8713" width="8.6640625" style="1"/>
    <col min="8714" max="8714" width="27.5" style="1" bestFit="1" customWidth="1"/>
    <col min="8715" max="8715" width="7.58203125" style="1" bestFit="1" customWidth="1"/>
    <col min="8716" max="8716" width="21.33203125" style="1" bestFit="1" customWidth="1"/>
    <col min="8717" max="8717" width="8.6640625" style="1"/>
    <col min="8718" max="8718" width="18.83203125" style="1" bestFit="1" customWidth="1"/>
    <col min="8719" max="8719" width="7.58203125" style="1" bestFit="1" customWidth="1"/>
    <col min="8720" max="8720" width="36.83203125" style="1" bestFit="1" customWidth="1"/>
    <col min="8721" max="8721" width="8.6640625" style="1"/>
    <col min="8722" max="8722" width="22.75" style="1" bestFit="1" customWidth="1"/>
    <col min="8723" max="8723" width="7.58203125" style="1" bestFit="1" customWidth="1"/>
    <col min="8724" max="8724" width="26.33203125" style="1" bestFit="1" customWidth="1"/>
    <col min="8725" max="8725" width="7.58203125" style="1" bestFit="1" customWidth="1"/>
    <col min="8726" max="8726" width="28.1640625" style="1" bestFit="1" customWidth="1"/>
    <col min="8727" max="8727" width="7.58203125" style="1" bestFit="1" customWidth="1"/>
    <col min="8728" max="8728" width="24" style="1" bestFit="1" customWidth="1"/>
    <col min="8729" max="8729" width="7.58203125" style="1" bestFit="1" customWidth="1"/>
    <col min="8730" max="8730" width="27" style="1" bestFit="1" customWidth="1"/>
    <col min="8731" max="8731" width="7.58203125" style="1" bestFit="1" customWidth="1"/>
    <col min="8732" max="8732" width="14.1640625" style="1" bestFit="1" customWidth="1"/>
    <col min="8733" max="8733" width="7.58203125" style="1" bestFit="1" customWidth="1"/>
    <col min="8734" max="8734" width="22.25" style="1" bestFit="1" customWidth="1"/>
    <col min="8735" max="8735" width="7.58203125" style="1" bestFit="1" customWidth="1"/>
    <col min="8736" max="8960" width="8.6640625" style="1"/>
    <col min="8961" max="8961" width="3.6640625" style="1" bestFit="1" customWidth="1"/>
    <col min="8962" max="8962" width="32.75" style="1" bestFit="1" customWidth="1"/>
    <col min="8963" max="8963" width="15.58203125" style="1" bestFit="1" customWidth="1"/>
    <col min="8964" max="8964" width="5" style="1" bestFit="1" customWidth="1"/>
    <col min="8965" max="8965" width="11.25" style="1" bestFit="1" customWidth="1"/>
    <col min="8966" max="8966" width="11.5" style="1" bestFit="1" customWidth="1"/>
    <col min="8967" max="8967" width="9.9140625" style="1" bestFit="1" customWidth="1"/>
    <col min="8968" max="8968" width="26.58203125" style="1" bestFit="1" customWidth="1"/>
    <col min="8969" max="8969" width="8.6640625" style="1"/>
    <col min="8970" max="8970" width="27.5" style="1" bestFit="1" customWidth="1"/>
    <col min="8971" max="8971" width="7.58203125" style="1" bestFit="1" customWidth="1"/>
    <col min="8972" max="8972" width="21.33203125" style="1" bestFit="1" customWidth="1"/>
    <col min="8973" max="8973" width="8.6640625" style="1"/>
    <col min="8974" max="8974" width="18.83203125" style="1" bestFit="1" customWidth="1"/>
    <col min="8975" max="8975" width="7.58203125" style="1" bestFit="1" customWidth="1"/>
    <col min="8976" max="8976" width="36.83203125" style="1" bestFit="1" customWidth="1"/>
    <col min="8977" max="8977" width="8.6640625" style="1"/>
    <col min="8978" max="8978" width="22.75" style="1" bestFit="1" customWidth="1"/>
    <col min="8979" max="8979" width="7.58203125" style="1" bestFit="1" customWidth="1"/>
    <col min="8980" max="8980" width="26.33203125" style="1" bestFit="1" customWidth="1"/>
    <col min="8981" max="8981" width="7.58203125" style="1" bestFit="1" customWidth="1"/>
    <col min="8982" max="8982" width="28.1640625" style="1" bestFit="1" customWidth="1"/>
    <col min="8983" max="8983" width="7.58203125" style="1" bestFit="1" customWidth="1"/>
    <col min="8984" max="8984" width="24" style="1" bestFit="1" customWidth="1"/>
    <col min="8985" max="8985" width="7.58203125" style="1" bestFit="1" customWidth="1"/>
    <col min="8986" max="8986" width="27" style="1" bestFit="1" customWidth="1"/>
    <col min="8987" max="8987" width="7.58203125" style="1" bestFit="1" customWidth="1"/>
    <col min="8988" max="8988" width="14.1640625" style="1" bestFit="1" customWidth="1"/>
    <col min="8989" max="8989" width="7.58203125" style="1" bestFit="1" customWidth="1"/>
    <col min="8990" max="8990" width="22.25" style="1" bestFit="1" customWidth="1"/>
    <col min="8991" max="8991" width="7.58203125" style="1" bestFit="1" customWidth="1"/>
    <col min="8992" max="9216" width="8.6640625" style="1"/>
    <col min="9217" max="9217" width="3.6640625" style="1" bestFit="1" customWidth="1"/>
    <col min="9218" max="9218" width="32.75" style="1" bestFit="1" customWidth="1"/>
    <col min="9219" max="9219" width="15.58203125" style="1" bestFit="1" customWidth="1"/>
    <col min="9220" max="9220" width="5" style="1" bestFit="1" customWidth="1"/>
    <col min="9221" max="9221" width="11.25" style="1" bestFit="1" customWidth="1"/>
    <col min="9222" max="9222" width="11.5" style="1" bestFit="1" customWidth="1"/>
    <col min="9223" max="9223" width="9.9140625" style="1" bestFit="1" customWidth="1"/>
    <col min="9224" max="9224" width="26.58203125" style="1" bestFit="1" customWidth="1"/>
    <col min="9225" max="9225" width="8.6640625" style="1"/>
    <col min="9226" max="9226" width="27.5" style="1" bestFit="1" customWidth="1"/>
    <col min="9227" max="9227" width="7.58203125" style="1" bestFit="1" customWidth="1"/>
    <col min="9228" max="9228" width="21.33203125" style="1" bestFit="1" customWidth="1"/>
    <col min="9229" max="9229" width="8.6640625" style="1"/>
    <col min="9230" max="9230" width="18.83203125" style="1" bestFit="1" customWidth="1"/>
    <col min="9231" max="9231" width="7.58203125" style="1" bestFit="1" customWidth="1"/>
    <col min="9232" max="9232" width="36.83203125" style="1" bestFit="1" customWidth="1"/>
    <col min="9233" max="9233" width="8.6640625" style="1"/>
    <col min="9234" max="9234" width="22.75" style="1" bestFit="1" customWidth="1"/>
    <col min="9235" max="9235" width="7.58203125" style="1" bestFit="1" customWidth="1"/>
    <col min="9236" max="9236" width="26.33203125" style="1" bestFit="1" customWidth="1"/>
    <col min="9237" max="9237" width="7.58203125" style="1" bestFit="1" customWidth="1"/>
    <col min="9238" max="9238" width="28.1640625" style="1" bestFit="1" customWidth="1"/>
    <col min="9239" max="9239" width="7.58203125" style="1" bestFit="1" customWidth="1"/>
    <col min="9240" max="9240" width="24" style="1" bestFit="1" customWidth="1"/>
    <col min="9241" max="9241" width="7.58203125" style="1" bestFit="1" customWidth="1"/>
    <col min="9242" max="9242" width="27" style="1" bestFit="1" customWidth="1"/>
    <col min="9243" max="9243" width="7.58203125" style="1" bestFit="1" customWidth="1"/>
    <col min="9244" max="9244" width="14.1640625" style="1" bestFit="1" customWidth="1"/>
    <col min="9245" max="9245" width="7.58203125" style="1" bestFit="1" customWidth="1"/>
    <col min="9246" max="9246" width="22.25" style="1" bestFit="1" customWidth="1"/>
    <col min="9247" max="9247" width="7.58203125" style="1" bestFit="1" customWidth="1"/>
    <col min="9248" max="9472" width="8.6640625" style="1"/>
    <col min="9473" max="9473" width="3.6640625" style="1" bestFit="1" customWidth="1"/>
    <col min="9474" max="9474" width="32.75" style="1" bestFit="1" customWidth="1"/>
    <col min="9475" max="9475" width="15.58203125" style="1" bestFit="1" customWidth="1"/>
    <col min="9476" max="9476" width="5" style="1" bestFit="1" customWidth="1"/>
    <col min="9477" max="9477" width="11.25" style="1" bestFit="1" customWidth="1"/>
    <col min="9478" max="9478" width="11.5" style="1" bestFit="1" customWidth="1"/>
    <col min="9479" max="9479" width="9.9140625" style="1" bestFit="1" customWidth="1"/>
    <col min="9480" max="9480" width="26.58203125" style="1" bestFit="1" customWidth="1"/>
    <col min="9481" max="9481" width="8.6640625" style="1"/>
    <col min="9482" max="9482" width="27.5" style="1" bestFit="1" customWidth="1"/>
    <col min="9483" max="9483" width="7.58203125" style="1" bestFit="1" customWidth="1"/>
    <col min="9484" max="9484" width="21.33203125" style="1" bestFit="1" customWidth="1"/>
    <col min="9485" max="9485" width="8.6640625" style="1"/>
    <col min="9486" max="9486" width="18.83203125" style="1" bestFit="1" customWidth="1"/>
    <col min="9487" max="9487" width="7.58203125" style="1" bestFit="1" customWidth="1"/>
    <col min="9488" max="9488" width="36.83203125" style="1" bestFit="1" customWidth="1"/>
    <col min="9489" max="9489" width="8.6640625" style="1"/>
    <col min="9490" max="9490" width="22.75" style="1" bestFit="1" customWidth="1"/>
    <col min="9491" max="9491" width="7.58203125" style="1" bestFit="1" customWidth="1"/>
    <col min="9492" max="9492" width="26.33203125" style="1" bestFit="1" customWidth="1"/>
    <col min="9493" max="9493" width="7.58203125" style="1" bestFit="1" customWidth="1"/>
    <col min="9494" max="9494" width="28.1640625" style="1" bestFit="1" customWidth="1"/>
    <col min="9495" max="9495" width="7.58203125" style="1" bestFit="1" customWidth="1"/>
    <col min="9496" max="9496" width="24" style="1" bestFit="1" customWidth="1"/>
    <col min="9497" max="9497" width="7.58203125" style="1" bestFit="1" customWidth="1"/>
    <col min="9498" max="9498" width="27" style="1" bestFit="1" customWidth="1"/>
    <col min="9499" max="9499" width="7.58203125" style="1" bestFit="1" customWidth="1"/>
    <col min="9500" max="9500" width="14.1640625" style="1" bestFit="1" customWidth="1"/>
    <col min="9501" max="9501" width="7.58203125" style="1" bestFit="1" customWidth="1"/>
    <col min="9502" max="9502" width="22.25" style="1" bestFit="1" customWidth="1"/>
    <col min="9503" max="9503" width="7.58203125" style="1" bestFit="1" customWidth="1"/>
    <col min="9504" max="9728" width="8.6640625" style="1"/>
    <col min="9729" max="9729" width="3.6640625" style="1" bestFit="1" customWidth="1"/>
    <col min="9730" max="9730" width="32.75" style="1" bestFit="1" customWidth="1"/>
    <col min="9731" max="9731" width="15.58203125" style="1" bestFit="1" customWidth="1"/>
    <col min="9732" max="9732" width="5" style="1" bestFit="1" customWidth="1"/>
    <col min="9733" max="9733" width="11.25" style="1" bestFit="1" customWidth="1"/>
    <col min="9734" max="9734" width="11.5" style="1" bestFit="1" customWidth="1"/>
    <col min="9735" max="9735" width="9.9140625" style="1" bestFit="1" customWidth="1"/>
    <col min="9736" max="9736" width="26.58203125" style="1" bestFit="1" customWidth="1"/>
    <col min="9737" max="9737" width="8.6640625" style="1"/>
    <col min="9738" max="9738" width="27.5" style="1" bestFit="1" customWidth="1"/>
    <col min="9739" max="9739" width="7.58203125" style="1" bestFit="1" customWidth="1"/>
    <col min="9740" max="9740" width="21.33203125" style="1" bestFit="1" customWidth="1"/>
    <col min="9741" max="9741" width="8.6640625" style="1"/>
    <col min="9742" max="9742" width="18.83203125" style="1" bestFit="1" customWidth="1"/>
    <col min="9743" max="9743" width="7.58203125" style="1" bestFit="1" customWidth="1"/>
    <col min="9744" max="9744" width="36.83203125" style="1" bestFit="1" customWidth="1"/>
    <col min="9745" max="9745" width="8.6640625" style="1"/>
    <col min="9746" max="9746" width="22.75" style="1" bestFit="1" customWidth="1"/>
    <col min="9747" max="9747" width="7.58203125" style="1" bestFit="1" customWidth="1"/>
    <col min="9748" max="9748" width="26.33203125" style="1" bestFit="1" customWidth="1"/>
    <col min="9749" max="9749" width="7.58203125" style="1" bestFit="1" customWidth="1"/>
    <col min="9750" max="9750" width="28.1640625" style="1" bestFit="1" customWidth="1"/>
    <col min="9751" max="9751" width="7.58203125" style="1" bestFit="1" customWidth="1"/>
    <col min="9752" max="9752" width="24" style="1" bestFit="1" customWidth="1"/>
    <col min="9753" max="9753" width="7.58203125" style="1" bestFit="1" customWidth="1"/>
    <col min="9754" max="9754" width="27" style="1" bestFit="1" customWidth="1"/>
    <col min="9755" max="9755" width="7.58203125" style="1" bestFit="1" customWidth="1"/>
    <col min="9756" max="9756" width="14.1640625" style="1" bestFit="1" customWidth="1"/>
    <col min="9757" max="9757" width="7.58203125" style="1" bestFit="1" customWidth="1"/>
    <col min="9758" max="9758" width="22.25" style="1" bestFit="1" customWidth="1"/>
    <col min="9759" max="9759" width="7.58203125" style="1" bestFit="1" customWidth="1"/>
    <col min="9760" max="9984" width="8.6640625" style="1"/>
    <col min="9985" max="9985" width="3.6640625" style="1" bestFit="1" customWidth="1"/>
    <col min="9986" max="9986" width="32.75" style="1" bestFit="1" customWidth="1"/>
    <col min="9987" max="9987" width="15.58203125" style="1" bestFit="1" customWidth="1"/>
    <col min="9988" max="9988" width="5" style="1" bestFit="1" customWidth="1"/>
    <col min="9989" max="9989" width="11.25" style="1" bestFit="1" customWidth="1"/>
    <col min="9990" max="9990" width="11.5" style="1" bestFit="1" customWidth="1"/>
    <col min="9991" max="9991" width="9.9140625" style="1" bestFit="1" customWidth="1"/>
    <col min="9992" max="9992" width="26.58203125" style="1" bestFit="1" customWidth="1"/>
    <col min="9993" max="9993" width="8.6640625" style="1"/>
    <col min="9994" max="9994" width="27.5" style="1" bestFit="1" customWidth="1"/>
    <col min="9995" max="9995" width="7.58203125" style="1" bestFit="1" customWidth="1"/>
    <col min="9996" max="9996" width="21.33203125" style="1" bestFit="1" customWidth="1"/>
    <col min="9997" max="9997" width="8.6640625" style="1"/>
    <col min="9998" max="9998" width="18.83203125" style="1" bestFit="1" customWidth="1"/>
    <col min="9999" max="9999" width="7.58203125" style="1" bestFit="1" customWidth="1"/>
    <col min="10000" max="10000" width="36.83203125" style="1" bestFit="1" customWidth="1"/>
    <col min="10001" max="10001" width="8.6640625" style="1"/>
    <col min="10002" max="10002" width="22.75" style="1" bestFit="1" customWidth="1"/>
    <col min="10003" max="10003" width="7.58203125" style="1" bestFit="1" customWidth="1"/>
    <col min="10004" max="10004" width="26.33203125" style="1" bestFit="1" customWidth="1"/>
    <col min="10005" max="10005" width="7.58203125" style="1" bestFit="1" customWidth="1"/>
    <col min="10006" max="10006" width="28.1640625" style="1" bestFit="1" customWidth="1"/>
    <col min="10007" max="10007" width="7.58203125" style="1" bestFit="1" customWidth="1"/>
    <col min="10008" max="10008" width="24" style="1" bestFit="1" customWidth="1"/>
    <col min="10009" max="10009" width="7.58203125" style="1" bestFit="1" customWidth="1"/>
    <col min="10010" max="10010" width="27" style="1" bestFit="1" customWidth="1"/>
    <col min="10011" max="10011" width="7.58203125" style="1" bestFit="1" customWidth="1"/>
    <col min="10012" max="10012" width="14.1640625" style="1" bestFit="1" customWidth="1"/>
    <col min="10013" max="10013" width="7.58203125" style="1" bestFit="1" customWidth="1"/>
    <col min="10014" max="10014" width="22.25" style="1" bestFit="1" customWidth="1"/>
    <col min="10015" max="10015" width="7.58203125" style="1" bestFit="1" customWidth="1"/>
    <col min="10016" max="10240" width="8.6640625" style="1"/>
    <col min="10241" max="10241" width="3.6640625" style="1" bestFit="1" customWidth="1"/>
    <col min="10242" max="10242" width="32.75" style="1" bestFit="1" customWidth="1"/>
    <col min="10243" max="10243" width="15.58203125" style="1" bestFit="1" customWidth="1"/>
    <col min="10244" max="10244" width="5" style="1" bestFit="1" customWidth="1"/>
    <col min="10245" max="10245" width="11.25" style="1" bestFit="1" customWidth="1"/>
    <col min="10246" max="10246" width="11.5" style="1" bestFit="1" customWidth="1"/>
    <col min="10247" max="10247" width="9.9140625" style="1" bestFit="1" customWidth="1"/>
    <col min="10248" max="10248" width="26.58203125" style="1" bestFit="1" customWidth="1"/>
    <col min="10249" max="10249" width="8.6640625" style="1"/>
    <col min="10250" max="10250" width="27.5" style="1" bestFit="1" customWidth="1"/>
    <col min="10251" max="10251" width="7.58203125" style="1" bestFit="1" customWidth="1"/>
    <col min="10252" max="10252" width="21.33203125" style="1" bestFit="1" customWidth="1"/>
    <col min="10253" max="10253" width="8.6640625" style="1"/>
    <col min="10254" max="10254" width="18.83203125" style="1" bestFit="1" customWidth="1"/>
    <col min="10255" max="10255" width="7.58203125" style="1" bestFit="1" customWidth="1"/>
    <col min="10256" max="10256" width="36.83203125" style="1" bestFit="1" customWidth="1"/>
    <col min="10257" max="10257" width="8.6640625" style="1"/>
    <col min="10258" max="10258" width="22.75" style="1" bestFit="1" customWidth="1"/>
    <col min="10259" max="10259" width="7.58203125" style="1" bestFit="1" customWidth="1"/>
    <col min="10260" max="10260" width="26.33203125" style="1" bestFit="1" customWidth="1"/>
    <col min="10261" max="10261" width="7.58203125" style="1" bestFit="1" customWidth="1"/>
    <col min="10262" max="10262" width="28.1640625" style="1" bestFit="1" customWidth="1"/>
    <col min="10263" max="10263" width="7.58203125" style="1" bestFit="1" customWidth="1"/>
    <col min="10264" max="10264" width="24" style="1" bestFit="1" customWidth="1"/>
    <col min="10265" max="10265" width="7.58203125" style="1" bestFit="1" customWidth="1"/>
    <col min="10266" max="10266" width="27" style="1" bestFit="1" customWidth="1"/>
    <col min="10267" max="10267" width="7.58203125" style="1" bestFit="1" customWidth="1"/>
    <col min="10268" max="10268" width="14.1640625" style="1" bestFit="1" customWidth="1"/>
    <col min="10269" max="10269" width="7.58203125" style="1" bestFit="1" customWidth="1"/>
    <col min="10270" max="10270" width="22.25" style="1" bestFit="1" customWidth="1"/>
    <col min="10271" max="10271" width="7.58203125" style="1" bestFit="1" customWidth="1"/>
    <col min="10272" max="10496" width="8.6640625" style="1"/>
    <col min="10497" max="10497" width="3.6640625" style="1" bestFit="1" customWidth="1"/>
    <col min="10498" max="10498" width="32.75" style="1" bestFit="1" customWidth="1"/>
    <col min="10499" max="10499" width="15.58203125" style="1" bestFit="1" customWidth="1"/>
    <col min="10500" max="10500" width="5" style="1" bestFit="1" customWidth="1"/>
    <col min="10501" max="10501" width="11.25" style="1" bestFit="1" customWidth="1"/>
    <col min="10502" max="10502" width="11.5" style="1" bestFit="1" customWidth="1"/>
    <col min="10503" max="10503" width="9.9140625" style="1" bestFit="1" customWidth="1"/>
    <col min="10504" max="10504" width="26.58203125" style="1" bestFit="1" customWidth="1"/>
    <col min="10505" max="10505" width="8.6640625" style="1"/>
    <col min="10506" max="10506" width="27.5" style="1" bestFit="1" customWidth="1"/>
    <col min="10507" max="10507" width="7.58203125" style="1" bestFit="1" customWidth="1"/>
    <col min="10508" max="10508" width="21.33203125" style="1" bestFit="1" customWidth="1"/>
    <col min="10509" max="10509" width="8.6640625" style="1"/>
    <col min="10510" max="10510" width="18.83203125" style="1" bestFit="1" customWidth="1"/>
    <col min="10511" max="10511" width="7.58203125" style="1" bestFit="1" customWidth="1"/>
    <col min="10512" max="10512" width="36.83203125" style="1" bestFit="1" customWidth="1"/>
    <col min="10513" max="10513" width="8.6640625" style="1"/>
    <col min="10514" max="10514" width="22.75" style="1" bestFit="1" customWidth="1"/>
    <col min="10515" max="10515" width="7.58203125" style="1" bestFit="1" customWidth="1"/>
    <col min="10516" max="10516" width="26.33203125" style="1" bestFit="1" customWidth="1"/>
    <col min="10517" max="10517" width="7.58203125" style="1" bestFit="1" customWidth="1"/>
    <col min="10518" max="10518" width="28.1640625" style="1" bestFit="1" customWidth="1"/>
    <col min="10519" max="10519" width="7.58203125" style="1" bestFit="1" customWidth="1"/>
    <col min="10520" max="10520" width="24" style="1" bestFit="1" customWidth="1"/>
    <col min="10521" max="10521" width="7.58203125" style="1" bestFit="1" customWidth="1"/>
    <col min="10522" max="10522" width="27" style="1" bestFit="1" customWidth="1"/>
    <col min="10523" max="10523" width="7.58203125" style="1" bestFit="1" customWidth="1"/>
    <col min="10524" max="10524" width="14.1640625" style="1" bestFit="1" customWidth="1"/>
    <col min="10525" max="10525" width="7.58203125" style="1" bestFit="1" customWidth="1"/>
    <col min="10526" max="10526" width="22.25" style="1" bestFit="1" customWidth="1"/>
    <col min="10527" max="10527" width="7.58203125" style="1" bestFit="1" customWidth="1"/>
    <col min="10528" max="10752" width="8.6640625" style="1"/>
    <col min="10753" max="10753" width="3.6640625" style="1" bestFit="1" customWidth="1"/>
    <col min="10754" max="10754" width="32.75" style="1" bestFit="1" customWidth="1"/>
    <col min="10755" max="10755" width="15.58203125" style="1" bestFit="1" customWidth="1"/>
    <col min="10756" max="10756" width="5" style="1" bestFit="1" customWidth="1"/>
    <col min="10757" max="10757" width="11.25" style="1" bestFit="1" customWidth="1"/>
    <col min="10758" max="10758" width="11.5" style="1" bestFit="1" customWidth="1"/>
    <col min="10759" max="10759" width="9.9140625" style="1" bestFit="1" customWidth="1"/>
    <col min="10760" max="10760" width="26.58203125" style="1" bestFit="1" customWidth="1"/>
    <col min="10761" max="10761" width="8.6640625" style="1"/>
    <col min="10762" max="10762" width="27.5" style="1" bestFit="1" customWidth="1"/>
    <col min="10763" max="10763" width="7.58203125" style="1" bestFit="1" customWidth="1"/>
    <col min="10764" max="10764" width="21.33203125" style="1" bestFit="1" customWidth="1"/>
    <col min="10765" max="10765" width="8.6640625" style="1"/>
    <col min="10766" max="10766" width="18.83203125" style="1" bestFit="1" customWidth="1"/>
    <col min="10767" max="10767" width="7.58203125" style="1" bestFit="1" customWidth="1"/>
    <col min="10768" max="10768" width="36.83203125" style="1" bestFit="1" customWidth="1"/>
    <col min="10769" max="10769" width="8.6640625" style="1"/>
    <col min="10770" max="10770" width="22.75" style="1" bestFit="1" customWidth="1"/>
    <col min="10771" max="10771" width="7.58203125" style="1" bestFit="1" customWidth="1"/>
    <col min="10772" max="10772" width="26.33203125" style="1" bestFit="1" customWidth="1"/>
    <col min="10773" max="10773" width="7.58203125" style="1" bestFit="1" customWidth="1"/>
    <col min="10774" max="10774" width="28.1640625" style="1" bestFit="1" customWidth="1"/>
    <col min="10775" max="10775" width="7.58203125" style="1" bestFit="1" customWidth="1"/>
    <col min="10776" max="10776" width="24" style="1" bestFit="1" customWidth="1"/>
    <col min="10777" max="10777" width="7.58203125" style="1" bestFit="1" customWidth="1"/>
    <col min="10778" max="10778" width="27" style="1" bestFit="1" customWidth="1"/>
    <col min="10779" max="10779" width="7.58203125" style="1" bestFit="1" customWidth="1"/>
    <col min="10780" max="10780" width="14.1640625" style="1" bestFit="1" customWidth="1"/>
    <col min="10781" max="10781" width="7.58203125" style="1" bestFit="1" customWidth="1"/>
    <col min="10782" max="10782" width="22.25" style="1" bestFit="1" customWidth="1"/>
    <col min="10783" max="10783" width="7.58203125" style="1" bestFit="1" customWidth="1"/>
    <col min="10784" max="11008" width="8.6640625" style="1"/>
    <col min="11009" max="11009" width="3.6640625" style="1" bestFit="1" customWidth="1"/>
    <col min="11010" max="11010" width="32.75" style="1" bestFit="1" customWidth="1"/>
    <col min="11011" max="11011" width="15.58203125" style="1" bestFit="1" customWidth="1"/>
    <col min="11012" max="11012" width="5" style="1" bestFit="1" customWidth="1"/>
    <col min="11013" max="11013" width="11.25" style="1" bestFit="1" customWidth="1"/>
    <col min="11014" max="11014" width="11.5" style="1" bestFit="1" customWidth="1"/>
    <col min="11015" max="11015" width="9.9140625" style="1" bestFit="1" customWidth="1"/>
    <col min="11016" max="11016" width="26.58203125" style="1" bestFit="1" customWidth="1"/>
    <col min="11017" max="11017" width="8.6640625" style="1"/>
    <col min="11018" max="11018" width="27.5" style="1" bestFit="1" customWidth="1"/>
    <col min="11019" max="11019" width="7.58203125" style="1" bestFit="1" customWidth="1"/>
    <col min="11020" max="11020" width="21.33203125" style="1" bestFit="1" customWidth="1"/>
    <col min="11021" max="11021" width="8.6640625" style="1"/>
    <col min="11022" max="11022" width="18.83203125" style="1" bestFit="1" customWidth="1"/>
    <col min="11023" max="11023" width="7.58203125" style="1" bestFit="1" customWidth="1"/>
    <col min="11024" max="11024" width="36.83203125" style="1" bestFit="1" customWidth="1"/>
    <col min="11025" max="11025" width="8.6640625" style="1"/>
    <col min="11026" max="11026" width="22.75" style="1" bestFit="1" customWidth="1"/>
    <col min="11027" max="11027" width="7.58203125" style="1" bestFit="1" customWidth="1"/>
    <col min="11028" max="11028" width="26.33203125" style="1" bestFit="1" customWidth="1"/>
    <col min="11029" max="11029" width="7.58203125" style="1" bestFit="1" customWidth="1"/>
    <col min="11030" max="11030" width="28.1640625" style="1" bestFit="1" customWidth="1"/>
    <col min="11031" max="11031" width="7.58203125" style="1" bestFit="1" customWidth="1"/>
    <col min="11032" max="11032" width="24" style="1" bestFit="1" customWidth="1"/>
    <col min="11033" max="11033" width="7.58203125" style="1" bestFit="1" customWidth="1"/>
    <col min="11034" max="11034" width="27" style="1" bestFit="1" customWidth="1"/>
    <col min="11035" max="11035" width="7.58203125" style="1" bestFit="1" customWidth="1"/>
    <col min="11036" max="11036" width="14.1640625" style="1" bestFit="1" customWidth="1"/>
    <col min="11037" max="11037" width="7.58203125" style="1" bestFit="1" customWidth="1"/>
    <col min="11038" max="11038" width="22.25" style="1" bestFit="1" customWidth="1"/>
    <col min="11039" max="11039" width="7.58203125" style="1" bestFit="1" customWidth="1"/>
    <col min="11040" max="11264" width="8.6640625" style="1"/>
    <col min="11265" max="11265" width="3.6640625" style="1" bestFit="1" customWidth="1"/>
    <col min="11266" max="11266" width="32.75" style="1" bestFit="1" customWidth="1"/>
    <col min="11267" max="11267" width="15.58203125" style="1" bestFit="1" customWidth="1"/>
    <col min="11268" max="11268" width="5" style="1" bestFit="1" customWidth="1"/>
    <col min="11269" max="11269" width="11.25" style="1" bestFit="1" customWidth="1"/>
    <col min="11270" max="11270" width="11.5" style="1" bestFit="1" customWidth="1"/>
    <col min="11271" max="11271" width="9.9140625" style="1" bestFit="1" customWidth="1"/>
    <col min="11272" max="11272" width="26.58203125" style="1" bestFit="1" customWidth="1"/>
    <col min="11273" max="11273" width="8.6640625" style="1"/>
    <col min="11274" max="11274" width="27.5" style="1" bestFit="1" customWidth="1"/>
    <col min="11275" max="11275" width="7.58203125" style="1" bestFit="1" customWidth="1"/>
    <col min="11276" max="11276" width="21.33203125" style="1" bestFit="1" customWidth="1"/>
    <col min="11277" max="11277" width="8.6640625" style="1"/>
    <col min="11278" max="11278" width="18.83203125" style="1" bestFit="1" customWidth="1"/>
    <col min="11279" max="11279" width="7.58203125" style="1" bestFit="1" customWidth="1"/>
    <col min="11280" max="11280" width="36.83203125" style="1" bestFit="1" customWidth="1"/>
    <col min="11281" max="11281" width="8.6640625" style="1"/>
    <col min="11282" max="11282" width="22.75" style="1" bestFit="1" customWidth="1"/>
    <col min="11283" max="11283" width="7.58203125" style="1" bestFit="1" customWidth="1"/>
    <col min="11284" max="11284" width="26.33203125" style="1" bestFit="1" customWidth="1"/>
    <col min="11285" max="11285" width="7.58203125" style="1" bestFit="1" customWidth="1"/>
    <col min="11286" max="11286" width="28.1640625" style="1" bestFit="1" customWidth="1"/>
    <col min="11287" max="11287" width="7.58203125" style="1" bestFit="1" customWidth="1"/>
    <col min="11288" max="11288" width="24" style="1" bestFit="1" customWidth="1"/>
    <col min="11289" max="11289" width="7.58203125" style="1" bestFit="1" customWidth="1"/>
    <col min="11290" max="11290" width="27" style="1" bestFit="1" customWidth="1"/>
    <col min="11291" max="11291" width="7.58203125" style="1" bestFit="1" customWidth="1"/>
    <col min="11292" max="11292" width="14.1640625" style="1" bestFit="1" customWidth="1"/>
    <col min="11293" max="11293" width="7.58203125" style="1" bestFit="1" customWidth="1"/>
    <col min="11294" max="11294" width="22.25" style="1" bestFit="1" customWidth="1"/>
    <col min="11295" max="11295" width="7.58203125" style="1" bestFit="1" customWidth="1"/>
    <col min="11296" max="11520" width="8.6640625" style="1"/>
    <col min="11521" max="11521" width="3.6640625" style="1" bestFit="1" customWidth="1"/>
    <col min="11522" max="11522" width="32.75" style="1" bestFit="1" customWidth="1"/>
    <col min="11523" max="11523" width="15.58203125" style="1" bestFit="1" customWidth="1"/>
    <col min="11524" max="11524" width="5" style="1" bestFit="1" customWidth="1"/>
    <col min="11525" max="11525" width="11.25" style="1" bestFit="1" customWidth="1"/>
    <col min="11526" max="11526" width="11.5" style="1" bestFit="1" customWidth="1"/>
    <col min="11527" max="11527" width="9.9140625" style="1" bestFit="1" customWidth="1"/>
    <col min="11528" max="11528" width="26.58203125" style="1" bestFit="1" customWidth="1"/>
    <col min="11529" max="11529" width="8.6640625" style="1"/>
    <col min="11530" max="11530" width="27.5" style="1" bestFit="1" customWidth="1"/>
    <col min="11531" max="11531" width="7.58203125" style="1" bestFit="1" customWidth="1"/>
    <col min="11532" max="11532" width="21.33203125" style="1" bestFit="1" customWidth="1"/>
    <col min="11533" max="11533" width="8.6640625" style="1"/>
    <col min="11534" max="11534" width="18.83203125" style="1" bestFit="1" customWidth="1"/>
    <col min="11535" max="11535" width="7.58203125" style="1" bestFit="1" customWidth="1"/>
    <col min="11536" max="11536" width="36.83203125" style="1" bestFit="1" customWidth="1"/>
    <col min="11537" max="11537" width="8.6640625" style="1"/>
    <col min="11538" max="11538" width="22.75" style="1" bestFit="1" customWidth="1"/>
    <col min="11539" max="11539" width="7.58203125" style="1" bestFit="1" customWidth="1"/>
    <col min="11540" max="11540" width="26.33203125" style="1" bestFit="1" customWidth="1"/>
    <col min="11541" max="11541" width="7.58203125" style="1" bestFit="1" customWidth="1"/>
    <col min="11542" max="11542" width="28.1640625" style="1" bestFit="1" customWidth="1"/>
    <col min="11543" max="11543" width="7.58203125" style="1" bestFit="1" customWidth="1"/>
    <col min="11544" max="11544" width="24" style="1" bestFit="1" customWidth="1"/>
    <col min="11545" max="11545" width="7.58203125" style="1" bestFit="1" customWidth="1"/>
    <col min="11546" max="11546" width="27" style="1" bestFit="1" customWidth="1"/>
    <col min="11547" max="11547" width="7.58203125" style="1" bestFit="1" customWidth="1"/>
    <col min="11548" max="11548" width="14.1640625" style="1" bestFit="1" customWidth="1"/>
    <col min="11549" max="11549" width="7.58203125" style="1" bestFit="1" customWidth="1"/>
    <col min="11550" max="11550" width="22.25" style="1" bestFit="1" customWidth="1"/>
    <col min="11551" max="11551" width="7.58203125" style="1" bestFit="1" customWidth="1"/>
    <col min="11552" max="11776" width="8.6640625" style="1"/>
    <col min="11777" max="11777" width="3.6640625" style="1" bestFit="1" customWidth="1"/>
    <col min="11778" max="11778" width="32.75" style="1" bestFit="1" customWidth="1"/>
    <col min="11779" max="11779" width="15.58203125" style="1" bestFit="1" customWidth="1"/>
    <col min="11780" max="11780" width="5" style="1" bestFit="1" customWidth="1"/>
    <col min="11781" max="11781" width="11.25" style="1" bestFit="1" customWidth="1"/>
    <col min="11782" max="11782" width="11.5" style="1" bestFit="1" customWidth="1"/>
    <col min="11783" max="11783" width="9.9140625" style="1" bestFit="1" customWidth="1"/>
    <col min="11784" max="11784" width="26.58203125" style="1" bestFit="1" customWidth="1"/>
    <col min="11785" max="11785" width="8.6640625" style="1"/>
    <col min="11786" max="11786" width="27.5" style="1" bestFit="1" customWidth="1"/>
    <col min="11787" max="11787" width="7.58203125" style="1" bestFit="1" customWidth="1"/>
    <col min="11788" max="11788" width="21.33203125" style="1" bestFit="1" customWidth="1"/>
    <col min="11789" max="11789" width="8.6640625" style="1"/>
    <col min="11790" max="11790" width="18.83203125" style="1" bestFit="1" customWidth="1"/>
    <col min="11791" max="11791" width="7.58203125" style="1" bestFit="1" customWidth="1"/>
    <col min="11792" max="11792" width="36.83203125" style="1" bestFit="1" customWidth="1"/>
    <col min="11793" max="11793" width="8.6640625" style="1"/>
    <col min="11794" max="11794" width="22.75" style="1" bestFit="1" customWidth="1"/>
    <col min="11795" max="11795" width="7.58203125" style="1" bestFit="1" customWidth="1"/>
    <col min="11796" max="11796" width="26.33203125" style="1" bestFit="1" customWidth="1"/>
    <col min="11797" max="11797" width="7.58203125" style="1" bestFit="1" customWidth="1"/>
    <col min="11798" max="11798" width="28.1640625" style="1" bestFit="1" customWidth="1"/>
    <col min="11799" max="11799" width="7.58203125" style="1" bestFit="1" customWidth="1"/>
    <col min="11800" max="11800" width="24" style="1" bestFit="1" customWidth="1"/>
    <col min="11801" max="11801" width="7.58203125" style="1" bestFit="1" customWidth="1"/>
    <col min="11802" max="11802" width="27" style="1" bestFit="1" customWidth="1"/>
    <col min="11803" max="11803" width="7.58203125" style="1" bestFit="1" customWidth="1"/>
    <col min="11804" max="11804" width="14.1640625" style="1" bestFit="1" customWidth="1"/>
    <col min="11805" max="11805" width="7.58203125" style="1" bestFit="1" customWidth="1"/>
    <col min="11806" max="11806" width="22.25" style="1" bestFit="1" customWidth="1"/>
    <col min="11807" max="11807" width="7.58203125" style="1" bestFit="1" customWidth="1"/>
    <col min="11808" max="12032" width="8.6640625" style="1"/>
    <col min="12033" max="12033" width="3.6640625" style="1" bestFit="1" customWidth="1"/>
    <col min="12034" max="12034" width="32.75" style="1" bestFit="1" customWidth="1"/>
    <col min="12035" max="12035" width="15.58203125" style="1" bestFit="1" customWidth="1"/>
    <col min="12036" max="12036" width="5" style="1" bestFit="1" customWidth="1"/>
    <col min="12037" max="12037" width="11.25" style="1" bestFit="1" customWidth="1"/>
    <col min="12038" max="12038" width="11.5" style="1" bestFit="1" customWidth="1"/>
    <col min="12039" max="12039" width="9.9140625" style="1" bestFit="1" customWidth="1"/>
    <col min="12040" max="12040" width="26.58203125" style="1" bestFit="1" customWidth="1"/>
    <col min="12041" max="12041" width="8.6640625" style="1"/>
    <col min="12042" max="12042" width="27.5" style="1" bestFit="1" customWidth="1"/>
    <col min="12043" max="12043" width="7.58203125" style="1" bestFit="1" customWidth="1"/>
    <col min="12044" max="12044" width="21.33203125" style="1" bestFit="1" customWidth="1"/>
    <col min="12045" max="12045" width="8.6640625" style="1"/>
    <col min="12046" max="12046" width="18.83203125" style="1" bestFit="1" customWidth="1"/>
    <col min="12047" max="12047" width="7.58203125" style="1" bestFit="1" customWidth="1"/>
    <col min="12048" max="12048" width="36.83203125" style="1" bestFit="1" customWidth="1"/>
    <col min="12049" max="12049" width="8.6640625" style="1"/>
    <col min="12050" max="12050" width="22.75" style="1" bestFit="1" customWidth="1"/>
    <col min="12051" max="12051" width="7.58203125" style="1" bestFit="1" customWidth="1"/>
    <col min="12052" max="12052" width="26.33203125" style="1" bestFit="1" customWidth="1"/>
    <col min="12053" max="12053" width="7.58203125" style="1" bestFit="1" customWidth="1"/>
    <col min="12054" max="12054" width="28.1640625" style="1" bestFit="1" customWidth="1"/>
    <col min="12055" max="12055" width="7.58203125" style="1" bestFit="1" customWidth="1"/>
    <col min="12056" max="12056" width="24" style="1" bestFit="1" customWidth="1"/>
    <col min="12057" max="12057" width="7.58203125" style="1" bestFit="1" customWidth="1"/>
    <col min="12058" max="12058" width="27" style="1" bestFit="1" customWidth="1"/>
    <col min="12059" max="12059" width="7.58203125" style="1" bestFit="1" customWidth="1"/>
    <col min="12060" max="12060" width="14.1640625" style="1" bestFit="1" customWidth="1"/>
    <col min="12061" max="12061" width="7.58203125" style="1" bestFit="1" customWidth="1"/>
    <col min="12062" max="12062" width="22.25" style="1" bestFit="1" customWidth="1"/>
    <col min="12063" max="12063" width="7.58203125" style="1" bestFit="1" customWidth="1"/>
    <col min="12064" max="12288" width="8.6640625" style="1"/>
    <col min="12289" max="12289" width="3.6640625" style="1" bestFit="1" customWidth="1"/>
    <col min="12290" max="12290" width="32.75" style="1" bestFit="1" customWidth="1"/>
    <col min="12291" max="12291" width="15.58203125" style="1" bestFit="1" customWidth="1"/>
    <col min="12292" max="12292" width="5" style="1" bestFit="1" customWidth="1"/>
    <col min="12293" max="12293" width="11.25" style="1" bestFit="1" customWidth="1"/>
    <col min="12294" max="12294" width="11.5" style="1" bestFit="1" customWidth="1"/>
    <col min="12295" max="12295" width="9.9140625" style="1" bestFit="1" customWidth="1"/>
    <col min="12296" max="12296" width="26.58203125" style="1" bestFit="1" customWidth="1"/>
    <col min="12297" max="12297" width="8.6640625" style="1"/>
    <col min="12298" max="12298" width="27.5" style="1" bestFit="1" customWidth="1"/>
    <col min="12299" max="12299" width="7.58203125" style="1" bestFit="1" customWidth="1"/>
    <col min="12300" max="12300" width="21.33203125" style="1" bestFit="1" customWidth="1"/>
    <col min="12301" max="12301" width="8.6640625" style="1"/>
    <col min="12302" max="12302" width="18.83203125" style="1" bestFit="1" customWidth="1"/>
    <col min="12303" max="12303" width="7.58203125" style="1" bestFit="1" customWidth="1"/>
    <col min="12304" max="12304" width="36.83203125" style="1" bestFit="1" customWidth="1"/>
    <col min="12305" max="12305" width="8.6640625" style="1"/>
    <col min="12306" max="12306" width="22.75" style="1" bestFit="1" customWidth="1"/>
    <col min="12307" max="12307" width="7.58203125" style="1" bestFit="1" customWidth="1"/>
    <col min="12308" max="12308" width="26.33203125" style="1" bestFit="1" customWidth="1"/>
    <col min="12309" max="12309" width="7.58203125" style="1" bestFit="1" customWidth="1"/>
    <col min="12310" max="12310" width="28.1640625" style="1" bestFit="1" customWidth="1"/>
    <col min="12311" max="12311" width="7.58203125" style="1" bestFit="1" customWidth="1"/>
    <col min="12312" max="12312" width="24" style="1" bestFit="1" customWidth="1"/>
    <col min="12313" max="12313" width="7.58203125" style="1" bestFit="1" customWidth="1"/>
    <col min="12314" max="12314" width="27" style="1" bestFit="1" customWidth="1"/>
    <col min="12315" max="12315" width="7.58203125" style="1" bestFit="1" customWidth="1"/>
    <col min="12316" max="12316" width="14.1640625" style="1" bestFit="1" customWidth="1"/>
    <col min="12317" max="12317" width="7.58203125" style="1" bestFit="1" customWidth="1"/>
    <col min="12318" max="12318" width="22.25" style="1" bestFit="1" customWidth="1"/>
    <col min="12319" max="12319" width="7.58203125" style="1" bestFit="1" customWidth="1"/>
    <col min="12320" max="12544" width="8.6640625" style="1"/>
    <col min="12545" max="12545" width="3.6640625" style="1" bestFit="1" customWidth="1"/>
    <col min="12546" max="12546" width="32.75" style="1" bestFit="1" customWidth="1"/>
    <col min="12547" max="12547" width="15.58203125" style="1" bestFit="1" customWidth="1"/>
    <col min="12548" max="12548" width="5" style="1" bestFit="1" customWidth="1"/>
    <col min="12549" max="12549" width="11.25" style="1" bestFit="1" customWidth="1"/>
    <col min="12550" max="12550" width="11.5" style="1" bestFit="1" customWidth="1"/>
    <col min="12551" max="12551" width="9.9140625" style="1" bestFit="1" customWidth="1"/>
    <col min="12552" max="12552" width="26.58203125" style="1" bestFit="1" customWidth="1"/>
    <col min="12553" max="12553" width="8.6640625" style="1"/>
    <col min="12554" max="12554" width="27.5" style="1" bestFit="1" customWidth="1"/>
    <col min="12555" max="12555" width="7.58203125" style="1" bestFit="1" customWidth="1"/>
    <col min="12556" max="12556" width="21.33203125" style="1" bestFit="1" customWidth="1"/>
    <col min="12557" max="12557" width="8.6640625" style="1"/>
    <col min="12558" max="12558" width="18.83203125" style="1" bestFit="1" customWidth="1"/>
    <col min="12559" max="12559" width="7.58203125" style="1" bestFit="1" customWidth="1"/>
    <col min="12560" max="12560" width="36.83203125" style="1" bestFit="1" customWidth="1"/>
    <col min="12561" max="12561" width="8.6640625" style="1"/>
    <col min="12562" max="12562" width="22.75" style="1" bestFit="1" customWidth="1"/>
    <col min="12563" max="12563" width="7.58203125" style="1" bestFit="1" customWidth="1"/>
    <col min="12564" max="12564" width="26.33203125" style="1" bestFit="1" customWidth="1"/>
    <col min="12565" max="12565" width="7.58203125" style="1" bestFit="1" customWidth="1"/>
    <col min="12566" max="12566" width="28.1640625" style="1" bestFit="1" customWidth="1"/>
    <col min="12567" max="12567" width="7.58203125" style="1" bestFit="1" customWidth="1"/>
    <col min="12568" max="12568" width="24" style="1" bestFit="1" customWidth="1"/>
    <col min="12569" max="12569" width="7.58203125" style="1" bestFit="1" customWidth="1"/>
    <col min="12570" max="12570" width="27" style="1" bestFit="1" customWidth="1"/>
    <col min="12571" max="12571" width="7.58203125" style="1" bestFit="1" customWidth="1"/>
    <col min="12572" max="12572" width="14.1640625" style="1" bestFit="1" customWidth="1"/>
    <col min="12573" max="12573" width="7.58203125" style="1" bestFit="1" customWidth="1"/>
    <col min="12574" max="12574" width="22.25" style="1" bestFit="1" customWidth="1"/>
    <col min="12575" max="12575" width="7.58203125" style="1" bestFit="1" customWidth="1"/>
    <col min="12576" max="12800" width="8.6640625" style="1"/>
    <col min="12801" max="12801" width="3.6640625" style="1" bestFit="1" customWidth="1"/>
    <col min="12802" max="12802" width="32.75" style="1" bestFit="1" customWidth="1"/>
    <col min="12803" max="12803" width="15.58203125" style="1" bestFit="1" customWidth="1"/>
    <col min="12804" max="12804" width="5" style="1" bestFit="1" customWidth="1"/>
    <col min="12805" max="12805" width="11.25" style="1" bestFit="1" customWidth="1"/>
    <col min="12806" max="12806" width="11.5" style="1" bestFit="1" customWidth="1"/>
    <col min="12807" max="12807" width="9.9140625" style="1" bestFit="1" customWidth="1"/>
    <col min="12808" max="12808" width="26.58203125" style="1" bestFit="1" customWidth="1"/>
    <col min="12809" max="12809" width="8.6640625" style="1"/>
    <col min="12810" max="12810" width="27.5" style="1" bestFit="1" customWidth="1"/>
    <col min="12811" max="12811" width="7.58203125" style="1" bestFit="1" customWidth="1"/>
    <col min="12812" max="12812" width="21.33203125" style="1" bestFit="1" customWidth="1"/>
    <col min="12813" max="12813" width="8.6640625" style="1"/>
    <col min="12814" max="12814" width="18.83203125" style="1" bestFit="1" customWidth="1"/>
    <col min="12815" max="12815" width="7.58203125" style="1" bestFit="1" customWidth="1"/>
    <col min="12816" max="12816" width="36.83203125" style="1" bestFit="1" customWidth="1"/>
    <col min="12817" max="12817" width="8.6640625" style="1"/>
    <col min="12818" max="12818" width="22.75" style="1" bestFit="1" customWidth="1"/>
    <col min="12819" max="12819" width="7.58203125" style="1" bestFit="1" customWidth="1"/>
    <col min="12820" max="12820" width="26.33203125" style="1" bestFit="1" customWidth="1"/>
    <col min="12821" max="12821" width="7.58203125" style="1" bestFit="1" customWidth="1"/>
    <col min="12822" max="12822" width="28.1640625" style="1" bestFit="1" customWidth="1"/>
    <col min="12823" max="12823" width="7.58203125" style="1" bestFit="1" customWidth="1"/>
    <col min="12824" max="12824" width="24" style="1" bestFit="1" customWidth="1"/>
    <col min="12825" max="12825" width="7.58203125" style="1" bestFit="1" customWidth="1"/>
    <col min="12826" max="12826" width="27" style="1" bestFit="1" customWidth="1"/>
    <col min="12827" max="12827" width="7.58203125" style="1" bestFit="1" customWidth="1"/>
    <col min="12828" max="12828" width="14.1640625" style="1" bestFit="1" customWidth="1"/>
    <col min="12829" max="12829" width="7.58203125" style="1" bestFit="1" customWidth="1"/>
    <col min="12830" max="12830" width="22.25" style="1" bestFit="1" customWidth="1"/>
    <col min="12831" max="12831" width="7.58203125" style="1" bestFit="1" customWidth="1"/>
    <col min="12832" max="13056" width="8.6640625" style="1"/>
    <col min="13057" max="13057" width="3.6640625" style="1" bestFit="1" customWidth="1"/>
    <col min="13058" max="13058" width="32.75" style="1" bestFit="1" customWidth="1"/>
    <col min="13059" max="13059" width="15.58203125" style="1" bestFit="1" customWidth="1"/>
    <col min="13060" max="13060" width="5" style="1" bestFit="1" customWidth="1"/>
    <col min="13061" max="13061" width="11.25" style="1" bestFit="1" customWidth="1"/>
    <col min="13062" max="13062" width="11.5" style="1" bestFit="1" customWidth="1"/>
    <col min="13063" max="13063" width="9.9140625" style="1" bestFit="1" customWidth="1"/>
    <col min="13064" max="13064" width="26.58203125" style="1" bestFit="1" customWidth="1"/>
    <col min="13065" max="13065" width="8.6640625" style="1"/>
    <col min="13066" max="13066" width="27.5" style="1" bestFit="1" customWidth="1"/>
    <col min="13067" max="13067" width="7.58203125" style="1" bestFit="1" customWidth="1"/>
    <col min="13068" max="13068" width="21.33203125" style="1" bestFit="1" customWidth="1"/>
    <col min="13069" max="13069" width="8.6640625" style="1"/>
    <col min="13070" max="13070" width="18.83203125" style="1" bestFit="1" customWidth="1"/>
    <col min="13071" max="13071" width="7.58203125" style="1" bestFit="1" customWidth="1"/>
    <col min="13072" max="13072" width="36.83203125" style="1" bestFit="1" customWidth="1"/>
    <col min="13073" max="13073" width="8.6640625" style="1"/>
    <col min="13074" max="13074" width="22.75" style="1" bestFit="1" customWidth="1"/>
    <col min="13075" max="13075" width="7.58203125" style="1" bestFit="1" customWidth="1"/>
    <col min="13076" max="13076" width="26.33203125" style="1" bestFit="1" customWidth="1"/>
    <col min="13077" max="13077" width="7.58203125" style="1" bestFit="1" customWidth="1"/>
    <col min="13078" max="13078" width="28.1640625" style="1" bestFit="1" customWidth="1"/>
    <col min="13079" max="13079" width="7.58203125" style="1" bestFit="1" customWidth="1"/>
    <col min="13080" max="13080" width="24" style="1" bestFit="1" customWidth="1"/>
    <col min="13081" max="13081" width="7.58203125" style="1" bestFit="1" customWidth="1"/>
    <col min="13082" max="13082" width="27" style="1" bestFit="1" customWidth="1"/>
    <col min="13083" max="13083" width="7.58203125" style="1" bestFit="1" customWidth="1"/>
    <col min="13084" max="13084" width="14.1640625" style="1" bestFit="1" customWidth="1"/>
    <col min="13085" max="13085" width="7.58203125" style="1" bestFit="1" customWidth="1"/>
    <col min="13086" max="13086" width="22.25" style="1" bestFit="1" customWidth="1"/>
    <col min="13087" max="13087" width="7.58203125" style="1" bestFit="1" customWidth="1"/>
    <col min="13088" max="13312" width="8.6640625" style="1"/>
    <col min="13313" max="13313" width="3.6640625" style="1" bestFit="1" customWidth="1"/>
    <col min="13314" max="13314" width="32.75" style="1" bestFit="1" customWidth="1"/>
    <col min="13315" max="13315" width="15.58203125" style="1" bestFit="1" customWidth="1"/>
    <col min="13316" max="13316" width="5" style="1" bestFit="1" customWidth="1"/>
    <col min="13317" max="13317" width="11.25" style="1" bestFit="1" customWidth="1"/>
    <col min="13318" max="13318" width="11.5" style="1" bestFit="1" customWidth="1"/>
    <col min="13319" max="13319" width="9.9140625" style="1" bestFit="1" customWidth="1"/>
    <col min="13320" max="13320" width="26.58203125" style="1" bestFit="1" customWidth="1"/>
    <col min="13321" max="13321" width="8.6640625" style="1"/>
    <col min="13322" max="13322" width="27.5" style="1" bestFit="1" customWidth="1"/>
    <col min="13323" max="13323" width="7.58203125" style="1" bestFit="1" customWidth="1"/>
    <col min="13324" max="13324" width="21.33203125" style="1" bestFit="1" customWidth="1"/>
    <col min="13325" max="13325" width="8.6640625" style="1"/>
    <col min="13326" max="13326" width="18.83203125" style="1" bestFit="1" customWidth="1"/>
    <col min="13327" max="13327" width="7.58203125" style="1" bestFit="1" customWidth="1"/>
    <col min="13328" max="13328" width="36.83203125" style="1" bestFit="1" customWidth="1"/>
    <col min="13329" max="13329" width="8.6640625" style="1"/>
    <col min="13330" max="13330" width="22.75" style="1" bestFit="1" customWidth="1"/>
    <col min="13331" max="13331" width="7.58203125" style="1" bestFit="1" customWidth="1"/>
    <col min="13332" max="13332" width="26.33203125" style="1" bestFit="1" customWidth="1"/>
    <col min="13333" max="13333" width="7.58203125" style="1" bestFit="1" customWidth="1"/>
    <col min="13334" max="13334" width="28.1640625" style="1" bestFit="1" customWidth="1"/>
    <col min="13335" max="13335" width="7.58203125" style="1" bestFit="1" customWidth="1"/>
    <col min="13336" max="13336" width="24" style="1" bestFit="1" customWidth="1"/>
    <col min="13337" max="13337" width="7.58203125" style="1" bestFit="1" customWidth="1"/>
    <col min="13338" max="13338" width="27" style="1" bestFit="1" customWidth="1"/>
    <col min="13339" max="13339" width="7.58203125" style="1" bestFit="1" customWidth="1"/>
    <col min="13340" max="13340" width="14.1640625" style="1" bestFit="1" customWidth="1"/>
    <col min="13341" max="13341" width="7.58203125" style="1" bestFit="1" customWidth="1"/>
    <col min="13342" max="13342" width="22.25" style="1" bestFit="1" customWidth="1"/>
    <col min="13343" max="13343" width="7.58203125" style="1" bestFit="1" customWidth="1"/>
    <col min="13344" max="13568" width="8.6640625" style="1"/>
    <col min="13569" max="13569" width="3.6640625" style="1" bestFit="1" customWidth="1"/>
    <col min="13570" max="13570" width="32.75" style="1" bestFit="1" customWidth="1"/>
    <col min="13571" max="13571" width="15.58203125" style="1" bestFit="1" customWidth="1"/>
    <col min="13572" max="13572" width="5" style="1" bestFit="1" customWidth="1"/>
    <col min="13573" max="13573" width="11.25" style="1" bestFit="1" customWidth="1"/>
    <col min="13574" max="13574" width="11.5" style="1" bestFit="1" customWidth="1"/>
    <col min="13575" max="13575" width="9.9140625" style="1" bestFit="1" customWidth="1"/>
    <col min="13576" max="13576" width="26.58203125" style="1" bestFit="1" customWidth="1"/>
    <col min="13577" max="13577" width="8.6640625" style="1"/>
    <col min="13578" max="13578" width="27.5" style="1" bestFit="1" customWidth="1"/>
    <col min="13579" max="13579" width="7.58203125" style="1" bestFit="1" customWidth="1"/>
    <col min="13580" max="13580" width="21.33203125" style="1" bestFit="1" customWidth="1"/>
    <col min="13581" max="13581" width="8.6640625" style="1"/>
    <col min="13582" max="13582" width="18.83203125" style="1" bestFit="1" customWidth="1"/>
    <col min="13583" max="13583" width="7.58203125" style="1" bestFit="1" customWidth="1"/>
    <col min="13584" max="13584" width="36.83203125" style="1" bestFit="1" customWidth="1"/>
    <col min="13585" max="13585" width="8.6640625" style="1"/>
    <col min="13586" max="13586" width="22.75" style="1" bestFit="1" customWidth="1"/>
    <col min="13587" max="13587" width="7.58203125" style="1" bestFit="1" customWidth="1"/>
    <col min="13588" max="13588" width="26.33203125" style="1" bestFit="1" customWidth="1"/>
    <col min="13589" max="13589" width="7.58203125" style="1" bestFit="1" customWidth="1"/>
    <col min="13590" max="13590" width="28.1640625" style="1" bestFit="1" customWidth="1"/>
    <col min="13591" max="13591" width="7.58203125" style="1" bestFit="1" customWidth="1"/>
    <col min="13592" max="13592" width="24" style="1" bestFit="1" customWidth="1"/>
    <col min="13593" max="13593" width="7.58203125" style="1" bestFit="1" customWidth="1"/>
    <col min="13594" max="13594" width="27" style="1" bestFit="1" customWidth="1"/>
    <col min="13595" max="13595" width="7.58203125" style="1" bestFit="1" customWidth="1"/>
    <col min="13596" max="13596" width="14.1640625" style="1" bestFit="1" customWidth="1"/>
    <col min="13597" max="13597" width="7.58203125" style="1" bestFit="1" customWidth="1"/>
    <col min="13598" max="13598" width="22.25" style="1" bestFit="1" customWidth="1"/>
    <col min="13599" max="13599" width="7.58203125" style="1" bestFit="1" customWidth="1"/>
    <col min="13600" max="13824" width="8.6640625" style="1"/>
    <col min="13825" max="13825" width="3.6640625" style="1" bestFit="1" customWidth="1"/>
    <col min="13826" max="13826" width="32.75" style="1" bestFit="1" customWidth="1"/>
    <col min="13827" max="13827" width="15.58203125" style="1" bestFit="1" customWidth="1"/>
    <col min="13828" max="13828" width="5" style="1" bestFit="1" customWidth="1"/>
    <col min="13829" max="13829" width="11.25" style="1" bestFit="1" customWidth="1"/>
    <col min="13830" max="13830" width="11.5" style="1" bestFit="1" customWidth="1"/>
    <col min="13831" max="13831" width="9.9140625" style="1" bestFit="1" customWidth="1"/>
    <col min="13832" max="13832" width="26.58203125" style="1" bestFit="1" customWidth="1"/>
    <col min="13833" max="13833" width="8.6640625" style="1"/>
    <col min="13834" max="13834" width="27.5" style="1" bestFit="1" customWidth="1"/>
    <col min="13835" max="13835" width="7.58203125" style="1" bestFit="1" customWidth="1"/>
    <col min="13836" max="13836" width="21.33203125" style="1" bestFit="1" customWidth="1"/>
    <col min="13837" max="13837" width="8.6640625" style="1"/>
    <col min="13838" max="13838" width="18.83203125" style="1" bestFit="1" customWidth="1"/>
    <col min="13839" max="13839" width="7.58203125" style="1" bestFit="1" customWidth="1"/>
    <col min="13840" max="13840" width="36.83203125" style="1" bestFit="1" customWidth="1"/>
    <col min="13841" max="13841" width="8.6640625" style="1"/>
    <col min="13842" max="13842" width="22.75" style="1" bestFit="1" customWidth="1"/>
    <col min="13843" max="13843" width="7.58203125" style="1" bestFit="1" customWidth="1"/>
    <col min="13844" max="13844" width="26.33203125" style="1" bestFit="1" customWidth="1"/>
    <col min="13845" max="13845" width="7.58203125" style="1" bestFit="1" customWidth="1"/>
    <col min="13846" max="13846" width="28.1640625" style="1" bestFit="1" customWidth="1"/>
    <col min="13847" max="13847" width="7.58203125" style="1" bestFit="1" customWidth="1"/>
    <col min="13848" max="13848" width="24" style="1" bestFit="1" customWidth="1"/>
    <col min="13849" max="13849" width="7.58203125" style="1" bestFit="1" customWidth="1"/>
    <col min="13850" max="13850" width="27" style="1" bestFit="1" customWidth="1"/>
    <col min="13851" max="13851" width="7.58203125" style="1" bestFit="1" customWidth="1"/>
    <col min="13852" max="13852" width="14.1640625" style="1" bestFit="1" customWidth="1"/>
    <col min="13853" max="13853" width="7.58203125" style="1" bestFit="1" customWidth="1"/>
    <col min="13854" max="13854" width="22.25" style="1" bestFit="1" customWidth="1"/>
    <col min="13855" max="13855" width="7.58203125" style="1" bestFit="1" customWidth="1"/>
    <col min="13856" max="14080" width="8.6640625" style="1"/>
    <col min="14081" max="14081" width="3.6640625" style="1" bestFit="1" customWidth="1"/>
    <col min="14082" max="14082" width="32.75" style="1" bestFit="1" customWidth="1"/>
    <col min="14083" max="14083" width="15.58203125" style="1" bestFit="1" customWidth="1"/>
    <col min="14084" max="14084" width="5" style="1" bestFit="1" customWidth="1"/>
    <col min="14085" max="14085" width="11.25" style="1" bestFit="1" customWidth="1"/>
    <col min="14086" max="14086" width="11.5" style="1" bestFit="1" customWidth="1"/>
    <col min="14087" max="14087" width="9.9140625" style="1" bestFit="1" customWidth="1"/>
    <col min="14088" max="14088" width="26.58203125" style="1" bestFit="1" customWidth="1"/>
    <col min="14089" max="14089" width="8.6640625" style="1"/>
    <col min="14090" max="14090" width="27.5" style="1" bestFit="1" customWidth="1"/>
    <col min="14091" max="14091" width="7.58203125" style="1" bestFit="1" customWidth="1"/>
    <col min="14092" max="14092" width="21.33203125" style="1" bestFit="1" customWidth="1"/>
    <col min="14093" max="14093" width="8.6640625" style="1"/>
    <col min="14094" max="14094" width="18.83203125" style="1" bestFit="1" customWidth="1"/>
    <col min="14095" max="14095" width="7.58203125" style="1" bestFit="1" customWidth="1"/>
    <col min="14096" max="14096" width="36.83203125" style="1" bestFit="1" customWidth="1"/>
    <col min="14097" max="14097" width="8.6640625" style="1"/>
    <col min="14098" max="14098" width="22.75" style="1" bestFit="1" customWidth="1"/>
    <col min="14099" max="14099" width="7.58203125" style="1" bestFit="1" customWidth="1"/>
    <col min="14100" max="14100" width="26.33203125" style="1" bestFit="1" customWidth="1"/>
    <col min="14101" max="14101" width="7.58203125" style="1" bestFit="1" customWidth="1"/>
    <col min="14102" max="14102" width="28.1640625" style="1" bestFit="1" customWidth="1"/>
    <col min="14103" max="14103" width="7.58203125" style="1" bestFit="1" customWidth="1"/>
    <col min="14104" max="14104" width="24" style="1" bestFit="1" customWidth="1"/>
    <col min="14105" max="14105" width="7.58203125" style="1" bestFit="1" customWidth="1"/>
    <col min="14106" max="14106" width="27" style="1" bestFit="1" customWidth="1"/>
    <col min="14107" max="14107" width="7.58203125" style="1" bestFit="1" customWidth="1"/>
    <col min="14108" max="14108" width="14.1640625" style="1" bestFit="1" customWidth="1"/>
    <col min="14109" max="14109" width="7.58203125" style="1" bestFit="1" customWidth="1"/>
    <col min="14110" max="14110" width="22.25" style="1" bestFit="1" customWidth="1"/>
    <col min="14111" max="14111" width="7.58203125" style="1" bestFit="1" customWidth="1"/>
    <col min="14112" max="14336" width="8.6640625" style="1"/>
    <col min="14337" max="14337" width="3.6640625" style="1" bestFit="1" customWidth="1"/>
    <col min="14338" max="14338" width="32.75" style="1" bestFit="1" customWidth="1"/>
    <col min="14339" max="14339" width="15.58203125" style="1" bestFit="1" customWidth="1"/>
    <col min="14340" max="14340" width="5" style="1" bestFit="1" customWidth="1"/>
    <col min="14341" max="14341" width="11.25" style="1" bestFit="1" customWidth="1"/>
    <col min="14342" max="14342" width="11.5" style="1" bestFit="1" customWidth="1"/>
    <col min="14343" max="14343" width="9.9140625" style="1" bestFit="1" customWidth="1"/>
    <col min="14344" max="14344" width="26.58203125" style="1" bestFit="1" customWidth="1"/>
    <col min="14345" max="14345" width="8.6640625" style="1"/>
    <col min="14346" max="14346" width="27.5" style="1" bestFit="1" customWidth="1"/>
    <col min="14347" max="14347" width="7.58203125" style="1" bestFit="1" customWidth="1"/>
    <col min="14348" max="14348" width="21.33203125" style="1" bestFit="1" customWidth="1"/>
    <col min="14349" max="14349" width="8.6640625" style="1"/>
    <col min="14350" max="14350" width="18.83203125" style="1" bestFit="1" customWidth="1"/>
    <col min="14351" max="14351" width="7.58203125" style="1" bestFit="1" customWidth="1"/>
    <col min="14352" max="14352" width="36.83203125" style="1" bestFit="1" customWidth="1"/>
    <col min="14353" max="14353" width="8.6640625" style="1"/>
    <col min="14354" max="14354" width="22.75" style="1" bestFit="1" customWidth="1"/>
    <col min="14355" max="14355" width="7.58203125" style="1" bestFit="1" customWidth="1"/>
    <col min="14356" max="14356" width="26.33203125" style="1" bestFit="1" customWidth="1"/>
    <col min="14357" max="14357" width="7.58203125" style="1" bestFit="1" customWidth="1"/>
    <col min="14358" max="14358" width="28.1640625" style="1" bestFit="1" customWidth="1"/>
    <col min="14359" max="14359" width="7.58203125" style="1" bestFit="1" customWidth="1"/>
    <col min="14360" max="14360" width="24" style="1" bestFit="1" customWidth="1"/>
    <col min="14361" max="14361" width="7.58203125" style="1" bestFit="1" customWidth="1"/>
    <col min="14362" max="14362" width="27" style="1" bestFit="1" customWidth="1"/>
    <col min="14363" max="14363" width="7.58203125" style="1" bestFit="1" customWidth="1"/>
    <col min="14364" max="14364" width="14.1640625" style="1" bestFit="1" customWidth="1"/>
    <col min="14365" max="14365" width="7.58203125" style="1" bestFit="1" customWidth="1"/>
    <col min="14366" max="14366" width="22.25" style="1" bestFit="1" customWidth="1"/>
    <col min="14367" max="14367" width="7.58203125" style="1" bestFit="1" customWidth="1"/>
    <col min="14368" max="14592" width="8.6640625" style="1"/>
    <col min="14593" max="14593" width="3.6640625" style="1" bestFit="1" customWidth="1"/>
    <col min="14594" max="14594" width="32.75" style="1" bestFit="1" customWidth="1"/>
    <col min="14595" max="14595" width="15.58203125" style="1" bestFit="1" customWidth="1"/>
    <col min="14596" max="14596" width="5" style="1" bestFit="1" customWidth="1"/>
    <col min="14597" max="14597" width="11.25" style="1" bestFit="1" customWidth="1"/>
    <col min="14598" max="14598" width="11.5" style="1" bestFit="1" customWidth="1"/>
    <col min="14599" max="14599" width="9.9140625" style="1" bestFit="1" customWidth="1"/>
    <col min="14600" max="14600" width="26.58203125" style="1" bestFit="1" customWidth="1"/>
    <col min="14601" max="14601" width="8.6640625" style="1"/>
    <col min="14602" max="14602" width="27.5" style="1" bestFit="1" customWidth="1"/>
    <col min="14603" max="14603" width="7.58203125" style="1" bestFit="1" customWidth="1"/>
    <col min="14604" max="14604" width="21.33203125" style="1" bestFit="1" customWidth="1"/>
    <col min="14605" max="14605" width="8.6640625" style="1"/>
    <col min="14606" max="14606" width="18.83203125" style="1" bestFit="1" customWidth="1"/>
    <col min="14607" max="14607" width="7.58203125" style="1" bestFit="1" customWidth="1"/>
    <col min="14608" max="14608" width="36.83203125" style="1" bestFit="1" customWidth="1"/>
    <col min="14609" max="14609" width="8.6640625" style="1"/>
    <col min="14610" max="14610" width="22.75" style="1" bestFit="1" customWidth="1"/>
    <col min="14611" max="14611" width="7.58203125" style="1" bestFit="1" customWidth="1"/>
    <col min="14612" max="14612" width="26.33203125" style="1" bestFit="1" customWidth="1"/>
    <col min="14613" max="14613" width="7.58203125" style="1" bestFit="1" customWidth="1"/>
    <col min="14614" max="14614" width="28.1640625" style="1" bestFit="1" customWidth="1"/>
    <col min="14615" max="14615" width="7.58203125" style="1" bestFit="1" customWidth="1"/>
    <col min="14616" max="14616" width="24" style="1" bestFit="1" customWidth="1"/>
    <col min="14617" max="14617" width="7.58203125" style="1" bestFit="1" customWidth="1"/>
    <col min="14618" max="14618" width="27" style="1" bestFit="1" customWidth="1"/>
    <col min="14619" max="14619" width="7.58203125" style="1" bestFit="1" customWidth="1"/>
    <col min="14620" max="14620" width="14.1640625" style="1" bestFit="1" customWidth="1"/>
    <col min="14621" max="14621" width="7.58203125" style="1" bestFit="1" customWidth="1"/>
    <col min="14622" max="14622" width="22.25" style="1" bestFit="1" customWidth="1"/>
    <col min="14623" max="14623" width="7.58203125" style="1" bestFit="1" customWidth="1"/>
    <col min="14624" max="14848" width="8.6640625" style="1"/>
    <col min="14849" max="14849" width="3.6640625" style="1" bestFit="1" customWidth="1"/>
    <col min="14850" max="14850" width="32.75" style="1" bestFit="1" customWidth="1"/>
    <col min="14851" max="14851" width="15.58203125" style="1" bestFit="1" customWidth="1"/>
    <col min="14852" max="14852" width="5" style="1" bestFit="1" customWidth="1"/>
    <col min="14853" max="14853" width="11.25" style="1" bestFit="1" customWidth="1"/>
    <col min="14854" max="14854" width="11.5" style="1" bestFit="1" customWidth="1"/>
    <col min="14855" max="14855" width="9.9140625" style="1" bestFit="1" customWidth="1"/>
    <col min="14856" max="14856" width="26.58203125" style="1" bestFit="1" customWidth="1"/>
    <col min="14857" max="14857" width="8.6640625" style="1"/>
    <col min="14858" max="14858" width="27.5" style="1" bestFit="1" customWidth="1"/>
    <col min="14859" max="14859" width="7.58203125" style="1" bestFit="1" customWidth="1"/>
    <col min="14860" max="14860" width="21.33203125" style="1" bestFit="1" customWidth="1"/>
    <col min="14861" max="14861" width="8.6640625" style="1"/>
    <col min="14862" max="14862" width="18.83203125" style="1" bestFit="1" customWidth="1"/>
    <col min="14863" max="14863" width="7.58203125" style="1" bestFit="1" customWidth="1"/>
    <col min="14864" max="14864" width="36.83203125" style="1" bestFit="1" customWidth="1"/>
    <col min="14865" max="14865" width="8.6640625" style="1"/>
    <col min="14866" max="14866" width="22.75" style="1" bestFit="1" customWidth="1"/>
    <col min="14867" max="14867" width="7.58203125" style="1" bestFit="1" customWidth="1"/>
    <col min="14868" max="14868" width="26.33203125" style="1" bestFit="1" customWidth="1"/>
    <col min="14869" max="14869" width="7.58203125" style="1" bestFit="1" customWidth="1"/>
    <col min="14870" max="14870" width="28.1640625" style="1" bestFit="1" customWidth="1"/>
    <col min="14871" max="14871" width="7.58203125" style="1" bestFit="1" customWidth="1"/>
    <col min="14872" max="14872" width="24" style="1" bestFit="1" customWidth="1"/>
    <col min="14873" max="14873" width="7.58203125" style="1" bestFit="1" customWidth="1"/>
    <col min="14874" max="14874" width="27" style="1" bestFit="1" customWidth="1"/>
    <col min="14875" max="14875" width="7.58203125" style="1" bestFit="1" customWidth="1"/>
    <col min="14876" max="14876" width="14.1640625" style="1" bestFit="1" customWidth="1"/>
    <col min="14877" max="14877" width="7.58203125" style="1" bestFit="1" customWidth="1"/>
    <col min="14878" max="14878" width="22.25" style="1" bestFit="1" customWidth="1"/>
    <col min="14879" max="14879" width="7.58203125" style="1" bestFit="1" customWidth="1"/>
    <col min="14880" max="15104" width="8.6640625" style="1"/>
    <col min="15105" max="15105" width="3.6640625" style="1" bestFit="1" customWidth="1"/>
    <col min="15106" max="15106" width="32.75" style="1" bestFit="1" customWidth="1"/>
    <col min="15107" max="15107" width="15.58203125" style="1" bestFit="1" customWidth="1"/>
    <col min="15108" max="15108" width="5" style="1" bestFit="1" customWidth="1"/>
    <col min="15109" max="15109" width="11.25" style="1" bestFit="1" customWidth="1"/>
    <col min="15110" max="15110" width="11.5" style="1" bestFit="1" customWidth="1"/>
    <col min="15111" max="15111" width="9.9140625" style="1" bestFit="1" customWidth="1"/>
    <col min="15112" max="15112" width="26.58203125" style="1" bestFit="1" customWidth="1"/>
    <col min="15113" max="15113" width="8.6640625" style="1"/>
    <col min="15114" max="15114" width="27.5" style="1" bestFit="1" customWidth="1"/>
    <col min="15115" max="15115" width="7.58203125" style="1" bestFit="1" customWidth="1"/>
    <col min="15116" max="15116" width="21.33203125" style="1" bestFit="1" customWidth="1"/>
    <col min="15117" max="15117" width="8.6640625" style="1"/>
    <col min="15118" max="15118" width="18.83203125" style="1" bestFit="1" customWidth="1"/>
    <col min="15119" max="15119" width="7.58203125" style="1" bestFit="1" customWidth="1"/>
    <col min="15120" max="15120" width="36.83203125" style="1" bestFit="1" customWidth="1"/>
    <col min="15121" max="15121" width="8.6640625" style="1"/>
    <col min="15122" max="15122" width="22.75" style="1" bestFit="1" customWidth="1"/>
    <col min="15123" max="15123" width="7.58203125" style="1" bestFit="1" customWidth="1"/>
    <col min="15124" max="15124" width="26.33203125" style="1" bestFit="1" customWidth="1"/>
    <col min="15125" max="15125" width="7.58203125" style="1" bestFit="1" customWidth="1"/>
    <col min="15126" max="15126" width="28.1640625" style="1" bestFit="1" customWidth="1"/>
    <col min="15127" max="15127" width="7.58203125" style="1" bestFit="1" customWidth="1"/>
    <col min="15128" max="15128" width="24" style="1" bestFit="1" customWidth="1"/>
    <col min="15129" max="15129" width="7.58203125" style="1" bestFit="1" customWidth="1"/>
    <col min="15130" max="15130" width="27" style="1" bestFit="1" customWidth="1"/>
    <col min="15131" max="15131" width="7.58203125" style="1" bestFit="1" customWidth="1"/>
    <col min="15132" max="15132" width="14.1640625" style="1" bestFit="1" customWidth="1"/>
    <col min="15133" max="15133" width="7.58203125" style="1" bestFit="1" customWidth="1"/>
    <col min="15134" max="15134" width="22.25" style="1" bestFit="1" customWidth="1"/>
    <col min="15135" max="15135" width="7.58203125" style="1" bestFit="1" customWidth="1"/>
    <col min="15136" max="15360" width="8.6640625" style="1"/>
    <col min="15361" max="15361" width="3.6640625" style="1" bestFit="1" customWidth="1"/>
    <col min="15362" max="15362" width="32.75" style="1" bestFit="1" customWidth="1"/>
    <col min="15363" max="15363" width="15.58203125" style="1" bestFit="1" customWidth="1"/>
    <col min="15364" max="15364" width="5" style="1" bestFit="1" customWidth="1"/>
    <col min="15365" max="15365" width="11.25" style="1" bestFit="1" customWidth="1"/>
    <col min="15366" max="15366" width="11.5" style="1" bestFit="1" customWidth="1"/>
    <col min="15367" max="15367" width="9.9140625" style="1" bestFit="1" customWidth="1"/>
    <col min="15368" max="15368" width="26.58203125" style="1" bestFit="1" customWidth="1"/>
    <col min="15369" max="15369" width="8.6640625" style="1"/>
    <col min="15370" max="15370" width="27.5" style="1" bestFit="1" customWidth="1"/>
    <col min="15371" max="15371" width="7.58203125" style="1" bestFit="1" customWidth="1"/>
    <col min="15372" max="15372" width="21.33203125" style="1" bestFit="1" customWidth="1"/>
    <col min="15373" max="15373" width="8.6640625" style="1"/>
    <col min="15374" max="15374" width="18.83203125" style="1" bestFit="1" customWidth="1"/>
    <col min="15375" max="15375" width="7.58203125" style="1" bestFit="1" customWidth="1"/>
    <col min="15376" max="15376" width="36.83203125" style="1" bestFit="1" customWidth="1"/>
    <col min="15377" max="15377" width="8.6640625" style="1"/>
    <col min="15378" max="15378" width="22.75" style="1" bestFit="1" customWidth="1"/>
    <col min="15379" max="15379" width="7.58203125" style="1" bestFit="1" customWidth="1"/>
    <col min="15380" max="15380" width="26.33203125" style="1" bestFit="1" customWidth="1"/>
    <col min="15381" max="15381" width="7.58203125" style="1" bestFit="1" customWidth="1"/>
    <col min="15382" max="15382" width="28.1640625" style="1" bestFit="1" customWidth="1"/>
    <col min="15383" max="15383" width="7.58203125" style="1" bestFit="1" customWidth="1"/>
    <col min="15384" max="15384" width="24" style="1" bestFit="1" customWidth="1"/>
    <col min="15385" max="15385" width="7.58203125" style="1" bestFit="1" customWidth="1"/>
    <col min="15386" max="15386" width="27" style="1" bestFit="1" customWidth="1"/>
    <col min="15387" max="15387" width="7.58203125" style="1" bestFit="1" customWidth="1"/>
    <col min="15388" max="15388" width="14.1640625" style="1" bestFit="1" customWidth="1"/>
    <col min="15389" max="15389" width="7.58203125" style="1" bestFit="1" customWidth="1"/>
    <col min="15390" max="15390" width="22.25" style="1" bestFit="1" customWidth="1"/>
    <col min="15391" max="15391" width="7.58203125" style="1" bestFit="1" customWidth="1"/>
    <col min="15392" max="15616" width="8.6640625" style="1"/>
    <col min="15617" max="15617" width="3.6640625" style="1" bestFit="1" customWidth="1"/>
    <col min="15618" max="15618" width="32.75" style="1" bestFit="1" customWidth="1"/>
    <col min="15619" max="15619" width="15.58203125" style="1" bestFit="1" customWidth="1"/>
    <col min="15620" max="15620" width="5" style="1" bestFit="1" customWidth="1"/>
    <col min="15621" max="15621" width="11.25" style="1" bestFit="1" customWidth="1"/>
    <col min="15622" max="15622" width="11.5" style="1" bestFit="1" customWidth="1"/>
    <col min="15623" max="15623" width="9.9140625" style="1" bestFit="1" customWidth="1"/>
    <col min="15624" max="15624" width="26.58203125" style="1" bestFit="1" customWidth="1"/>
    <col min="15625" max="15625" width="8.6640625" style="1"/>
    <col min="15626" max="15626" width="27.5" style="1" bestFit="1" customWidth="1"/>
    <col min="15627" max="15627" width="7.58203125" style="1" bestFit="1" customWidth="1"/>
    <col min="15628" max="15628" width="21.33203125" style="1" bestFit="1" customWidth="1"/>
    <col min="15629" max="15629" width="8.6640625" style="1"/>
    <col min="15630" max="15630" width="18.83203125" style="1" bestFit="1" customWidth="1"/>
    <col min="15631" max="15631" width="7.58203125" style="1" bestFit="1" customWidth="1"/>
    <col min="15632" max="15632" width="36.83203125" style="1" bestFit="1" customWidth="1"/>
    <col min="15633" max="15633" width="8.6640625" style="1"/>
    <col min="15634" max="15634" width="22.75" style="1" bestFit="1" customWidth="1"/>
    <col min="15635" max="15635" width="7.58203125" style="1" bestFit="1" customWidth="1"/>
    <col min="15636" max="15636" width="26.33203125" style="1" bestFit="1" customWidth="1"/>
    <col min="15637" max="15637" width="7.58203125" style="1" bestFit="1" customWidth="1"/>
    <col min="15638" max="15638" width="28.1640625" style="1" bestFit="1" customWidth="1"/>
    <col min="15639" max="15639" width="7.58203125" style="1" bestFit="1" customWidth="1"/>
    <col min="15640" max="15640" width="24" style="1" bestFit="1" customWidth="1"/>
    <col min="15641" max="15641" width="7.58203125" style="1" bestFit="1" customWidth="1"/>
    <col min="15642" max="15642" width="27" style="1" bestFit="1" customWidth="1"/>
    <col min="15643" max="15643" width="7.58203125" style="1" bestFit="1" customWidth="1"/>
    <col min="15644" max="15644" width="14.1640625" style="1" bestFit="1" customWidth="1"/>
    <col min="15645" max="15645" width="7.58203125" style="1" bestFit="1" customWidth="1"/>
    <col min="15646" max="15646" width="22.25" style="1" bestFit="1" customWidth="1"/>
    <col min="15647" max="15647" width="7.58203125" style="1" bestFit="1" customWidth="1"/>
    <col min="15648" max="15872" width="8.6640625" style="1"/>
    <col min="15873" max="15873" width="3.6640625" style="1" bestFit="1" customWidth="1"/>
    <col min="15874" max="15874" width="32.75" style="1" bestFit="1" customWidth="1"/>
    <col min="15875" max="15875" width="15.58203125" style="1" bestFit="1" customWidth="1"/>
    <col min="15876" max="15876" width="5" style="1" bestFit="1" customWidth="1"/>
    <col min="15877" max="15877" width="11.25" style="1" bestFit="1" customWidth="1"/>
    <col min="15878" max="15878" width="11.5" style="1" bestFit="1" customWidth="1"/>
    <col min="15879" max="15879" width="9.9140625" style="1" bestFit="1" customWidth="1"/>
    <col min="15880" max="15880" width="26.58203125" style="1" bestFit="1" customWidth="1"/>
    <col min="15881" max="15881" width="8.6640625" style="1"/>
    <col min="15882" max="15882" width="27.5" style="1" bestFit="1" customWidth="1"/>
    <col min="15883" max="15883" width="7.58203125" style="1" bestFit="1" customWidth="1"/>
    <col min="15884" max="15884" width="21.33203125" style="1" bestFit="1" customWidth="1"/>
    <col min="15885" max="15885" width="8.6640625" style="1"/>
    <col min="15886" max="15886" width="18.83203125" style="1" bestFit="1" customWidth="1"/>
    <col min="15887" max="15887" width="7.58203125" style="1" bestFit="1" customWidth="1"/>
    <col min="15888" max="15888" width="36.83203125" style="1" bestFit="1" customWidth="1"/>
    <col min="15889" max="15889" width="8.6640625" style="1"/>
    <col min="15890" max="15890" width="22.75" style="1" bestFit="1" customWidth="1"/>
    <col min="15891" max="15891" width="7.58203125" style="1" bestFit="1" customWidth="1"/>
    <col min="15892" max="15892" width="26.33203125" style="1" bestFit="1" customWidth="1"/>
    <col min="15893" max="15893" width="7.58203125" style="1" bestFit="1" customWidth="1"/>
    <col min="15894" max="15894" width="28.1640625" style="1" bestFit="1" customWidth="1"/>
    <col min="15895" max="15895" width="7.58203125" style="1" bestFit="1" customWidth="1"/>
    <col min="15896" max="15896" width="24" style="1" bestFit="1" customWidth="1"/>
    <col min="15897" max="15897" width="7.58203125" style="1" bestFit="1" customWidth="1"/>
    <col min="15898" max="15898" width="27" style="1" bestFit="1" customWidth="1"/>
    <col min="15899" max="15899" width="7.58203125" style="1" bestFit="1" customWidth="1"/>
    <col min="15900" max="15900" width="14.1640625" style="1" bestFit="1" customWidth="1"/>
    <col min="15901" max="15901" width="7.58203125" style="1" bestFit="1" customWidth="1"/>
    <col min="15902" max="15902" width="22.25" style="1" bestFit="1" customWidth="1"/>
    <col min="15903" max="15903" width="7.58203125" style="1" bestFit="1" customWidth="1"/>
    <col min="15904" max="16128" width="8.6640625" style="1"/>
    <col min="16129" max="16129" width="3.6640625" style="1" bestFit="1" customWidth="1"/>
    <col min="16130" max="16130" width="32.75" style="1" bestFit="1" customWidth="1"/>
    <col min="16131" max="16131" width="15.58203125" style="1" bestFit="1" customWidth="1"/>
    <col min="16132" max="16132" width="5" style="1" bestFit="1" customWidth="1"/>
    <col min="16133" max="16133" width="11.25" style="1" bestFit="1" customWidth="1"/>
    <col min="16134" max="16134" width="11.5" style="1" bestFit="1" customWidth="1"/>
    <col min="16135" max="16135" width="9.9140625" style="1" bestFit="1" customWidth="1"/>
    <col min="16136" max="16136" width="26.58203125" style="1" bestFit="1" customWidth="1"/>
    <col min="16137" max="16137" width="8.6640625" style="1"/>
    <col min="16138" max="16138" width="27.5" style="1" bestFit="1" customWidth="1"/>
    <col min="16139" max="16139" width="7.58203125" style="1" bestFit="1" customWidth="1"/>
    <col min="16140" max="16140" width="21.33203125" style="1" bestFit="1" customWidth="1"/>
    <col min="16141" max="16141" width="8.6640625" style="1"/>
    <col min="16142" max="16142" width="18.83203125" style="1" bestFit="1" customWidth="1"/>
    <col min="16143" max="16143" width="7.58203125" style="1" bestFit="1" customWidth="1"/>
    <col min="16144" max="16144" width="36.83203125" style="1" bestFit="1" customWidth="1"/>
    <col min="16145" max="16145" width="8.6640625" style="1"/>
    <col min="16146" max="16146" width="22.75" style="1" bestFit="1" customWidth="1"/>
    <col min="16147" max="16147" width="7.58203125" style="1" bestFit="1" customWidth="1"/>
    <col min="16148" max="16148" width="26.33203125" style="1" bestFit="1" customWidth="1"/>
    <col min="16149" max="16149" width="7.58203125" style="1" bestFit="1" customWidth="1"/>
    <col min="16150" max="16150" width="28.1640625" style="1" bestFit="1" customWidth="1"/>
    <col min="16151" max="16151" width="7.58203125" style="1" bestFit="1" customWidth="1"/>
    <col min="16152" max="16152" width="24" style="1" bestFit="1" customWidth="1"/>
    <col min="16153" max="16153" width="7.58203125" style="1" bestFit="1" customWidth="1"/>
    <col min="16154" max="16154" width="27" style="1" bestFit="1" customWidth="1"/>
    <col min="16155" max="16155" width="7.58203125" style="1" bestFit="1" customWidth="1"/>
    <col min="16156" max="16156" width="14.1640625" style="1" bestFit="1" customWidth="1"/>
    <col min="16157" max="16157" width="7.58203125" style="1" bestFit="1" customWidth="1"/>
    <col min="16158" max="16158" width="22.25" style="1" bestFit="1" customWidth="1"/>
    <col min="16159" max="16159" width="7.58203125" style="1" bestFit="1" customWidth="1"/>
    <col min="16160" max="16384" width="8.6640625" style="1"/>
  </cols>
  <sheetData>
    <row r="1" spans="1:31" x14ac:dyDescent="0.25">
      <c r="A1" s="1" t="s">
        <v>150</v>
      </c>
      <c r="B1" s="1" t="s">
        <v>148</v>
      </c>
      <c r="C1" s="1" t="s">
        <v>1141</v>
      </c>
      <c r="D1" s="1" t="s">
        <v>146</v>
      </c>
      <c r="E1" s="1" t="s">
        <v>145</v>
      </c>
      <c r="F1" s="1" t="s">
        <v>761</v>
      </c>
      <c r="G1" s="1" t="s">
        <v>143</v>
      </c>
      <c r="H1" s="1" t="s">
        <v>762</v>
      </c>
      <c r="J1" s="1" t="s">
        <v>139</v>
      </c>
      <c r="K1" s="1" t="s">
        <v>152</v>
      </c>
      <c r="L1" s="1" t="s">
        <v>764</v>
      </c>
      <c r="N1" s="1" t="s">
        <v>765</v>
      </c>
      <c r="O1" s="1" t="s">
        <v>152</v>
      </c>
      <c r="P1" s="1" t="s">
        <v>1144</v>
      </c>
      <c r="R1" s="1" t="s">
        <v>877</v>
      </c>
      <c r="S1" s="1" t="s">
        <v>152</v>
      </c>
      <c r="T1" s="1" t="s">
        <v>878</v>
      </c>
      <c r="U1" s="1" t="s">
        <v>152</v>
      </c>
      <c r="V1" s="1" t="s">
        <v>1169</v>
      </c>
      <c r="W1" s="1" t="s">
        <v>152</v>
      </c>
      <c r="X1" s="1" t="s">
        <v>770</v>
      </c>
      <c r="Y1" s="1" t="s">
        <v>152</v>
      </c>
      <c r="Z1" s="1" t="s">
        <v>771</v>
      </c>
      <c r="AA1" s="1" t="s">
        <v>152</v>
      </c>
      <c r="AB1" s="1" t="s">
        <v>127</v>
      </c>
      <c r="AC1" s="1" t="s">
        <v>152</v>
      </c>
      <c r="AD1" s="1" t="s">
        <v>124</v>
      </c>
      <c r="AE1" s="1" t="s">
        <v>152</v>
      </c>
    </row>
    <row r="2" spans="1:31" x14ac:dyDescent="0.25">
      <c r="A2" s="1">
        <v>3</v>
      </c>
      <c r="B2" s="1" t="s">
        <v>603</v>
      </c>
      <c r="D2" s="1" t="s">
        <v>354</v>
      </c>
      <c r="E2" s="1">
        <v>2</v>
      </c>
      <c r="F2" s="1">
        <v>0</v>
      </c>
      <c r="G2" s="1">
        <v>0</v>
      </c>
      <c r="H2" s="1">
        <v>2.1</v>
      </c>
      <c r="J2" s="2">
        <v>0.78</v>
      </c>
      <c r="L2" s="2">
        <v>0.68</v>
      </c>
      <c r="N2" s="2">
        <v>0.65</v>
      </c>
      <c r="P2" s="3" t="s">
        <v>980</v>
      </c>
      <c r="R2" s="2">
        <v>0.77</v>
      </c>
      <c r="T2" s="2">
        <v>0.02</v>
      </c>
      <c r="V2" s="2">
        <v>0.82</v>
      </c>
      <c r="X2" s="3" t="s">
        <v>167</v>
      </c>
      <c r="Y2" s="1">
        <v>3</v>
      </c>
      <c r="Z2" s="2">
        <v>0.4</v>
      </c>
      <c r="AB2" s="2">
        <v>0.74</v>
      </c>
      <c r="AD2" s="2">
        <v>0.17</v>
      </c>
    </row>
    <row r="3" spans="1:31" x14ac:dyDescent="0.25">
      <c r="A3" s="1">
        <v>3</v>
      </c>
      <c r="B3" s="1" t="s">
        <v>604</v>
      </c>
      <c r="D3" s="1" t="s">
        <v>9</v>
      </c>
      <c r="E3" s="1">
        <v>2</v>
      </c>
      <c r="F3" s="1">
        <v>0</v>
      </c>
      <c r="G3" s="1">
        <v>0</v>
      </c>
      <c r="H3" s="1">
        <v>2.2999999999999998</v>
      </c>
      <c r="J3" s="2">
        <v>0.78</v>
      </c>
      <c r="L3" s="2">
        <v>0.56999999999999995</v>
      </c>
      <c r="N3" s="2">
        <v>0.57999999999999996</v>
      </c>
      <c r="P3" s="3" t="s">
        <v>974</v>
      </c>
      <c r="R3" s="2">
        <v>0.61</v>
      </c>
      <c r="T3" s="4">
        <v>3.0000000000000001E-3</v>
      </c>
      <c r="V3" s="2">
        <v>0.88</v>
      </c>
      <c r="X3" s="3" t="s">
        <v>1193</v>
      </c>
      <c r="Y3" s="1">
        <v>3</v>
      </c>
      <c r="Z3" s="2">
        <v>0.19</v>
      </c>
      <c r="AB3" s="2">
        <v>0.78</v>
      </c>
      <c r="AD3" s="2">
        <v>0.22</v>
      </c>
    </row>
    <row r="4" spans="1:31" x14ac:dyDescent="0.25">
      <c r="A4" s="1">
        <v>3</v>
      </c>
      <c r="B4" s="1" t="s">
        <v>526</v>
      </c>
      <c r="D4" s="1" t="s">
        <v>162</v>
      </c>
      <c r="E4" s="1">
        <v>2</v>
      </c>
      <c r="F4" s="1">
        <v>0</v>
      </c>
      <c r="G4" s="1">
        <v>0</v>
      </c>
      <c r="H4" s="1">
        <v>2.6</v>
      </c>
      <c r="J4" s="2">
        <v>0.8</v>
      </c>
      <c r="L4" s="2">
        <v>0.7</v>
      </c>
      <c r="N4" s="2">
        <v>0.7</v>
      </c>
      <c r="P4" s="3" t="s">
        <v>58</v>
      </c>
      <c r="R4" s="2">
        <v>0.62</v>
      </c>
      <c r="T4" s="2">
        <v>0.02</v>
      </c>
      <c r="V4" s="2">
        <v>0.88</v>
      </c>
      <c r="X4" s="3" t="s">
        <v>177</v>
      </c>
      <c r="Y4" s="1">
        <v>3</v>
      </c>
      <c r="Z4" s="2">
        <v>0.31</v>
      </c>
      <c r="AB4" s="2">
        <v>0.7</v>
      </c>
      <c r="AD4" s="2">
        <v>0.32</v>
      </c>
    </row>
    <row r="5" spans="1:31" x14ac:dyDescent="0.25">
      <c r="A5" s="1">
        <v>3</v>
      </c>
      <c r="B5" s="1" t="s">
        <v>1194</v>
      </c>
      <c r="D5" s="1" t="s">
        <v>18</v>
      </c>
      <c r="E5" s="1">
        <v>2</v>
      </c>
      <c r="F5" s="1">
        <v>0</v>
      </c>
      <c r="G5" s="1">
        <v>0</v>
      </c>
      <c r="H5" s="1">
        <v>2.1</v>
      </c>
      <c r="J5" s="2">
        <v>0.73</v>
      </c>
      <c r="L5" s="2">
        <v>0.78</v>
      </c>
      <c r="N5" s="2">
        <v>0.59</v>
      </c>
      <c r="P5" s="3" t="s">
        <v>1112</v>
      </c>
      <c r="R5" s="2">
        <v>1</v>
      </c>
      <c r="T5" s="2">
        <v>0</v>
      </c>
      <c r="V5" s="2">
        <v>0.41</v>
      </c>
      <c r="X5" s="3" t="s">
        <v>1195</v>
      </c>
      <c r="Z5" s="1" t="s">
        <v>176</v>
      </c>
      <c r="AB5" s="2">
        <v>0.78</v>
      </c>
      <c r="AD5" s="2">
        <v>0.1</v>
      </c>
    </row>
    <row r="6" spans="1:31" x14ac:dyDescent="0.25">
      <c r="A6" s="1">
        <v>3</v>
      </c>
      <c r="B6" s="1" t="s">
        <v>1196</v>
      </c>
      <c r="D6" s="1" t="s">
        <v>29</v>
      </c>
      <c r="E6" s="1">
        <v>2</v>
      </c>
      <c r="F6" s="1">
        <v>1</v>
      </c>
      <c r="G6" s="1">
        <v>0</v>
      </c>
      <c r="H6" s="1">
        <v>2.2999999999999998</v>
      </c>
      <c r="J6" s="2">
        <v>0.8</v>
      </c>
      <c r="L6" s="2">
        <v>0.68</v>
      </c>
      <c r="N6" s="2">
        <v>0.63</v>
      </c>
      <c r="P6" s="3" t="s">
        <v>995</v>
      </c>
      <c r="R6" s="2">
        <v>0.65</v>
      </c>
      <c r="T6" s="2">
        <v>0</v>
      </c>
      <c r="V6" s="2">
        <v>0.8</v>
      </c>
      <c r="X6" s="3" t="s">
        <v>285</v>
      </c>
      <c r="Z6" s="2">
        <v>0.34</v>
      </c>
      <c r="AB6" s="2">
        <v>0.63</v>
      </c>
      <c r="AD6" s="2">
        <v>0.28999999999999998</v>
      </c>
    </row>
    <row r="7" spans="1:31" x14ac:dyDescent="0.25">
      <c r="A7" s="1">
        <v>3</v>
      </c>
      <c r="B7" s="1" t="s">
        <v>607</v>
      </c>
      <c r="D7" s="1" t="s">
        <v>279</v>
      </c>
      <c r="E7" s="1">
        <v>2</v>
      </c>
      <c r="F7" s="1">
        <v>0</v>
      </c>
      <c r="G7" s="1">
        <v>0</v>
      </c>
      <c r="H7" s="1">
        <v>2.2000000000000002</v>
      </c>
      <c r="J7" s="2">
        <v>0.75</v>
      </c>
      <c r="L7" s="2">
        <v>0.56999999999999995</v>
      </c>
      <c r="N7" s="2">
        <v>0.7</v>
      </c>
      <c r="P7" s="3" t="s">
        <v>978</v>
      </c>
      <c r="R7" s="2">
        <v>0.74</v>
      </c>
      <c r="T7" s="2">
        <v>0.02</v>
      </c>
      <c r="V7" s="2">
        <v>0.88</v>
      </c>
      <c r="X7" s="3" t="s">
        <v>964</v>
      </c>
      <c r="Y7" s="1">
        <v>3</v>
      </c>
      <c r="Z7" s="2">
        <v>0.12</v>
      </c>
      <c r="AB7" s="2">
        <v>0.89</v>
      </c>
      <c r="AD7" s="2">
        <v>0.25</v>
      </c>
    </row>
    <row r="8" spans="1:31" x14ac:dyDescent="0.25">
      <c r="A8" s="1">
        <v>3</v>
      </c>
      <c r="B8" s="1" t="s">
        <v>675</v>
      </c>
      <c r="D8" s="1" t="s">
        <v>1197</v>
      </c>
      <c r="E8" s="1">
        <v>2</v>
      </c>
      <c r="F8" s="1">
        <v>1</v>
      </c>
      <c r="G8" s="1">
        <v>0</v>
      </c>
      <c r="H8" s="1">
        <v>2</v>
      </c>
      <c r="J8" s="2">
        <v>0.74</v>
      </c>
      <c r="L8" s="2">
        <v>0.55000000000000004</v>
      </c>
      <c r="N8" s="2">
        <v>0.57999999999999996</v>
      </c>
      <c r="P8" s="3" t="s">
        <v>1006</v>
      </c>
      <c r="R8" s="2">
        <v>0.73</v>
      </c>
      <c r="T8" s="2">
        <v>0.02</v>
      </c>
      <c r="V8" s="2">
        <v>0.88</v>
      </c>
      <c r="X8" s="3" t="s">
        <v>1049</v>
      </c>
      <c r="Z8" s="2">
        <v>0.27</v>
      </c>
      <c r="AB8" s="2">
        <v>0.75</v>
      </c>
      <c r="AD8" s="2">
        <v>0.28999999999999998</v>
      </c>
    </row>
    <row r="9" spans="1:31" x14ac:dyDescent="0.25">
      <c r="A9" s="1">
        <v>3</v>
      </c>
      <c r="B9" s="1" t="s">
        <v>1198</v>
      </c>
      <c r="D9" s="1" t="s">
        <v>1199</v>
      </c>
      <c r="E9" s="1">
        <v>2</v>
      </c>
      <c r="F9" s="1">
        <v>1</v>
      </c>
      <c r="G9" s="1">
        <v>0</v>
      </c>
      <c r="H9" s="1">
        <v>2.2999999999999998</v>
      </c>
      <c r="J9" s="2">
        <v>0.78</v>
      </c>
      <c r="L9" s="2">
        <v>0.62</v>
      </c>
      <c r="N9" s="2">
        <v>0.61</v>
      </c>
      <c r="P9" s="3" t="s">
        <v>981</v>
      </c>
      <c r="R9" s="2">
        <v>0.62</v>
      </c>
      <c r="T9" s="2">
        <v>0.02</v>
      </c>
      <c r="V9" s="2">
        <v>0.82</v>
      </c>
      <c r="X9" s="3" t="s">
        <v>177</v>
      </c>
      <c r="Z9" s="2">
        <v>0.22</v>
      </c>
      <c r="AB9" s="2">
        <v>0.71</v>
      </c>
      <c r="AD9" s="2">
        <v>0.23</v>
      </c>
    </row>
    <row r="10" spans="1:31" x14ac:dyDescent="0.25">
      <c r="A10" s="1">
        <v>3</v>
      </c>
      <c r="B10" s="1" t="s">
        <v>1200</v>
      </c>
      <c r="D10" s="1" t="s">
        <v>15</v>
      </c>
      <c r="E10" s="1">
        <v>2</v>
      </c>
      <c r="F10" s="1">
        <v>1</v>
      </c>
      <c r="G10" s="1">
        <v>0</v>
      </c>
      <c r="H10" s="1">
        <v>2.2999999999999998</v>
      </c>
      <c r="J10" s="2">
        <v>0.69</v>
      </c>
      <c r="L10" s="2">
        <v>0.59</v>
      </c>
      <c r="N10" s="2">
        <v>0.61</v>
      </c>
      <c r="P10" s="3" t="s">
        <v>992</v>
      </c>
      <c r="R10" s="2">
        <v>0.59</v>
      </c>
      <c r="T10" s="2">
        <v>0.01</v>
      </c>
      <c r="V10" s="2">
        <v>0.87</v>
      </c>
      <c r="X10" s="3" t="s">
        <v>669</v>
      </c>
      <c r="Z10" s="2">
        <v>0.27</v>
      </c>
      <c r="AB10" s="2">
        <v>0.63</v>
      </c>
      <c r="AD10" s="2">
        <v>0.15</v>
      </c>
    </row>
    <row r="11" spans="1:31" x14ac:dyDescent="0.25">
      <c r="A11" s="1">
        <v>3</v>
      </c>
      <c r="B11" s="1" t="s">
        <v>1201</v>
      </c>
      <c r="D11" s="1" t="s">
        <v>9</v>
      </c>
      <c r="E11" s="1">
        <v>2</v>
      </c>
      <c r="F11" s="1">
        <v>1</v>
      </c>
      <c r="G11" s="1">
        <v>0</v>
      </c>
      <c r="H11" s="1">
        <v>2.1</v>
      </c>
      <c r="J11" s="2">
        <v>0.85</v>
      </c>
      <c r="L11" s="2">
        <v>0.56999999999999995</v>
      </c>
      <c r="N11" s="2">
        <v>0.64</v>
      </c>
      <c r="P11" s="3" t="s">
        <v>975</v>
      </c>
      <c r="R11" s="2">
        <v>0.72</v>
      </c>
      <c r="T11" s="2">
        <v>0.02</v>
      </c>
      <c r="V11" s="2">
        <v>0.72</v>
      </c>
      <c r="X11" s="3" t="s">
        <v>1202</v>
      </c>
      <c r="Z11" s="2">
        <v>0.26</v>
      </c>
      <c r="AB11" s="2">
        <v>0.63</v>
      </c>
      <c r="AD11" s="2">
        <v>0.33</v>
      </c>
    </row>
    <row r="12" spans="1:31" x14ac:dyDescent="0.25">
      <c r="A12" s="1">
        <v>3</v>
      </c>
      <c r="B12" s="1" t="s">
        <v>1203</v>
      </c>
      <c r="E12" s="1">
        <v>2</v>
      </c>
      <c r="F12" s="1">
        <v>1</v>
      </c>
      <c r="G12" s="1">
        <v>0</v>
      </c>
      <c r="H12" s="1">
        <v>2.5</v>
      </c>
      <c r="J12" s="2">
        <v>0.8</v>
      </c>
      <c r="L12" s="2">
        <v>0.68</v>
      </c>
      <c r="N12" s="2">
        <v>0.56999999999999995</v>
      </c>
      <c r="P12" s="3" t="s">
        <v>1023</v>
      </c>
      <c r="R12" s="2">
        <v>0.67</v>
      </c>
      <c r="T12" s="2">
        <v>0</v>
      </c>
      <c r="V12" s="2">
        <v>0.82</v>
      </c>
      <c r="X12" s="3" t="s">
        <v>167</v>
      </c>
      <c r="Y12" s="1">
        <v>3</v>
      </c>
      <c r="Z12" s="2">
        <v>0.37</v>
      </c>
      <c r="AB12" s="2">
        <v>0.65</v>
      </c>
      <c r="AD12" s="2">
        <v>0.18</v>
      </c>
    </row>
    <row r="13" spans="1:31" x14ac:dyDescent="0.25">
      <c r="A13" s="1">
        <v>3</v>
      </c>
      <c r="B13" s="1" t="s">
        <v>1204</v>
      </c>
      <c r="D13" s="1" t="s">
        <v>99</v>
      </c>
      <c r="E13" s="1">
        <v>2</v>
      </c>
      <c r="F13" s="1">
        <v>1</v>
      </c>
      <c r="G13" s="1">
        <v>0</v>
      </c>
      <c r="H13" s="1">
        <v>2.5</v>
      </c>
      <c r="J13" s="2">
        <v>0.8</v>
      </c>
      <c r="L13" s="2">
        <v>0.63</v>
      </c>
      <c r="N13" s="2">
        <v>0.68</v>
      </c>
      <c r="P13" s="3" t="s">
        <v>999</v>
      </c>
      <c r="R13" s="2">
        <v>0.61</v>
      </c>
      <c r="T13" s="2">
        <v>0.01</v>
      </c>
      <c r="V13" s="2">
        <v>0.77</v>
      </c>
      <c r="X13" s="3" t="s">
        <v>177</v>
      </c>
      <c r="Y13" s="1">
        <v>3</v>
      </c>
      <c r="Z13" s="2">
        <v>0.25</v>
      </c>
      <c r="AB13" s="2">
        <v>0.8</v>
      </c>
      <c r="AD13" s="2">
        <v>0.26</v>
      </c>
    </row>
    <row r="14" spans="1:31" x14ac:dyDescent="0.25">
      <c r="A14" s="1">
        <v>3</v>
      </c>
      <c r="B14" s="1" t="s">
        <v>1205</v>
      </c>
      <c r="D14" s="1" t="s">
        <v>99</v>
      </c>
      <c r="E14" s="1">
        <v>2</v>
      </c>
      <c r="F14" s="1">
        <v>1</v>
      </c>
      <c r="G14" s="1">
        <v>0</v>
      </c>
      <c r="H14" s="1">
        <v>2.2000000000000002</v>
      </c>
      <c r="J14" s="2">
        <v>0.78</v>
      </c>
      <c r="L14" s="2">
        <v>0.59</v>
      </c>
      <c r="N14" s="2">
        <v>0.67</v>
      </c>
      <c r="P14" s="3" t="s">
        <v>984</v>
      </c>
      <c r="R14" s="2">
        <v>0.79</v>
      </c>
      <c r="T14" s="2">
        <v>0</v>
      </c>
      <c r="V14" s="2">
        <v>0.8</v>
      </c>
      <c r="X14" s="3" t="s">
        <v>756</v>
      </c>
      <c r="Y14" s="1">
        <v>3</v>
      </c>
      <c r="Z14" s="2">
        <v>0.23</v>
      </c>
      <c r="AB14" s="2">
        <v>0.66</v>
      </c>
      <c r="AD14" s="2">
        <v>0.24</v>
      </c>
    </row>
    <row r="15" spans="1:31" x14ac:dyDescent="0.25">
      <c r="A15" s="1">
        <v>3</v>
      </c>
      <c r="B15" s="1" t="s">
        <v>690</v>
      </c>
      <c r="D15" s="1" t="s">
        <v>77</v>
      </c>
      <c r="E15" s="1">
        <v>2</v>
      </c>
      <c r="F15" s="1">
        <v>0</v>
      </c>
      <c r="G15" s="1">
        <v>0</v>
      </c>
      <c r="H15" s="1">
        <v>2.2999999999999998</v>
      </c>
      <c r="J15" s="2">
        <v>0.83</v>
      </c>
      <c r="L15" s="2">
        <v>0.76</v>
      </c>
      <c r="N15" s="2">
        <v>0.64</v>
      </c>
      <c r="P15" s="3" t="s">
        <v>979</v>
      </c>
      <c r="R15" s="2">
        <v>0.94</v>
      </c>
      <c r="T15" s="2">
        <v>0</v>
      </c>
      <c r="V15" s="2">
        <v>0.87</v>
      </c>
      <c r="X15" s="3" t="s">
        <v>1206</v>
      </c>
      <c r="Y15" s="1">
        <v>2</v>
      </c>
      <c r="Z15" s="2">
        <v>0.41</v>
      </c>
      <c r="AB15" s="2">
        <v>0.66</v>
      </c>
      <c r="AD15" s="2">
        <v>0.28999999999999998</v>
      </c>
    </row>
    <row r="16" spans="1:31" x14ac:dyDescent="0.25">
      <c r="A16" s="1">
        <v>3</v>
      </c>
      <c r="B16" s="1" t="s">
        <v>610</v>
      </c>
      <c r="D16" s="1" t="s">
        <v>65</v>
      </c>
      <c r="E16" s="1">
        <v>2</v>
      </c>
      <c r="F16" s="1">
        <v>0</v>
      </c>
      <c r="G16" s="1">
        <v>0</v>
      </c>
      <c r="H16" s="1">
        <v>2.6</v>
      </c>
      <c r="J16" s="2">
        <v>0.79</v>
      </c>
      <c r="L16" s="2">
        <v>0.67</v>
      </c>
      <c r="N16" s="2">
        <v>0.7</v>
      </c>
      <c r="P16" s="3" t="s">
        <v>1006</v>
      </c>
      <c r="R16" s="2">
        <v>0.45</v>
      </c>
      <c r="T16" s="2">
        <v>0.02</v>
      </c>
      <c r="V16" s="2">
        <v>0.91</v>
      </c>
      <c r="X16" s="3" t="s">
        <v>285</v>
      </c>
      <c r="Z16" s="2">
        <v>0.27</v>
      </c>
      <c r="AB16" s="2">
        <v>0.84</v>
      </c>
      <c r="AD16" s="2">
        <v>0.28999999999999998</v>
      </c>
    </row>
    <row r="17" spans="1:31" x14ac:dyDescent="0.25">
      <c r="A17" s="1">
        <v>3</v>
      </c>
      <c r="B17" s="1" t="s">
        <v>1207</v>
      </c>
      <c r="D17" s="1" t="s">
        <v>1208</v>
      </c>
      <c r="E17" s="1">
        <v>2</v>
      </c>
      <c r="F17" s="1">
        <v>1</v>
      </c>
      <c r="G17" s="1">
        <v>0</v>
      </c>
      <c r="H17" s="1">
        <v>2.4</v>
      </c>
      <c r="J17" s="2">
        <v>0.69</v>
      </c>
      <c r="L17" s="2">
        <v>0.45</v>
      </c>
      <c r="N17" s="2">
        <v>0.45</v>
      </c>
      <c r="P17" s="3" t="s">
        <v>58</v>
      </c>
      <c r="R17" s="2">
        <v>0.73</v>
      </c>
      <c r="T17" s="2">
        <v>0.02</v>
      </c>
      <c r="V17" s="2">
        <v>0.92</v>
      </c>
      <c r="X17" s="3" t="s">
        <v>1209</v>
      </c>
      <c r="Y17" s="1">
        <v>3</v>
      </c>
      <c r="Z17" s="2">
        <v>0.08</v>
      </c>
      <c r="AB17" s="2">
        <v>0.87</v>
      </c>
      <c r="AD17" s="1" t="s">
        <v>176</v>
      </c>
    </row>
    <row r="18" spans="1:31" x14ac:dyDescent="0.25">
      <c r="A18" s="1">
        <v>3</v>
      </c>
      <c r="B18" s="1" t="s">
        <v>1210</v>
      </c>
      <c r="D18" s="1" t="s">
        <v>382</v>
      </c>
      <c r="E18" s="1">
        <v>2</v>
      </c>
      <c r="F18" s="1">
        <v>1</v>
      </c>
      <c r="G18" s="1">
        <v>0</v>
      </c>
      <c r="H18" s="1">
        <v>2.2000000000000002</v>
      </c>
      <c r="J18" s="2">
        <v>0.77</v>
      </c>
      <c r="L18" s="2">
        <v>0.59</v>
      </c>
      <c r="N18" s="2">
        <v>0.66</v>
      </c>
      <c r="P18" s="3" t="s">
        <v>975</v>
      </c>
      <c r="R18" s="2">
        <v>0.8</v>
      </c>
      <c r="T18" s="2">
        <v>0</v>
      </c>
      <c r="V18" s="2">
        <v>0.78</v>
      </c>
      <c r="X18" s="3" t="s">
        <v>330</v>
      </c>
      <c r="Y18" s="1">
        <v>3</v>
      </c>
      <c r="Z18" s="2">
        <v>0.14000000000000001</v>
      </c>
      <c r="AB18" s="2">
        <v>0.79</v>
      </c>
      <c r="AD18" s="2">
        <v>0.39</v>
      </c>
    </row>
    <row r="19" spans="1:31" x14ac:dyDescent="0.25">
      <c r="A19" s="1">
        <v>3</v>
      </c>
      <c r="B19" s="1" t="s">
        <v>611</v>
      </c>
      <c r="D19" s="1" t="s">
        <v>288</v>
      </c>
      <c r="E19" s="1">
        <v>2</v>
      </c>
      <c r="F19" s="1">
        <v>0</v>
      </c>
      <c r="G19" s="1">
        <v>0</v>
      </c>
      <c r="H19" s="1">
        <v>2.7</v>
      </c>
      <c r="J19" s="2">
        <v>0.85</v>
      </c>
      <c r="L19" s="2">
        <v>0.67</v>
      </c>
      <c r="N19" s="2">
        <v>0.59</v>
      </c>
      <c r="P19" s="3" t="s">
        <v>1042</v>
      </c>
      <c r="R19" s="2">
        <v>0.45</v>
      </c>
      <c r="T19" s="2">
        <v>0.01</v>
      </c>
      <c r="V19" s="2">
        <v>0.86</v>
      </c>
      <c r="X19" s="3" t="s">
        <v>1211</v>
      </c>
      <c r="Z19" s="2">
        <v>0.17</v>
      </c>
      <c r="AA19" s="1">
        <v>5</v>
      </c>
      <c r="AB19" s="2">
        <v>0.72</v>
      </c>
      <c r="AD19" s="2">
        <v>0.25</v>
      </c>
    </row>
    <row r="20" spans="1:31" x14ac:dyDescent="0.25">
      <c r="A20" s="1">
        <v>3</v>
      </c>
      <c r="B20" s="1" t="s">
        <v>612</v>
      </c>
      <c r="D20" s="1" t="s">
        <v>94</v>
      </c>
      <c r="E20" s="1">
        <v>2</v>
      </c>
      <c r="F20" s="1">
        <v>0</v>
      </c>
      <c r="G20" s="1">
        <v>0</v>
      </c>
      <c r="H20" s="1">
        <v>2.6</v>
      </c>
      <c r="J20" s="2">
        <v>0.7</v>
      </c>
      <c r="L20" s="2">
        <v>0.57999999999999996</v>
      </c>
      <c r="N20" s="2">
        <v>0.57999999999999996</v>
      </c>
      <c r="P20" s="3" t="s">
        <v>58</v>
      </c>
      <c r="R20" s="2">
        <v>0.76</v>
      </c>
      <c r="T20" s="2">
        <v>0</v>
      </c>
      <c r="V20" s="2">
        <v>0.83</v>
      </c>
      <c r="X20" s="3" t="s">
        <v>1212</v>
      </c>
      <c r="Z20" s="2">
        <v>0.2</v>
      </c>
      <c r="AB20" s="2">
        <v>0.75</v>
      </c>
      <c r="AD20" s="2">
        <v>0.38</v>
      </c>
    </row>
    <row r="21" spans="1:31" x14ac:dyDescent="0.25">
      <c r="A21" s="1">
        <v>3</v>
      </c>
      <c r="B21" s="1" t="s">
        <v>616</v>
      </c>
      <c r="D21" s="1" t="s">
        <v>29</v>
      </c>
      <c r="E21" s="1">
        <v>2</v>
      </c>
      <c r="F21" s="1">
        <v>0</v>
      </c>
      <c r="G21" s="1">
        <v>0</v>
      </c>
      <c r="H21" s="1">
        <v>2.4</v>
      </c>
      <c r="J21" s="2">
        <v>0.79</v>
      </c>
      <c r="L21" s="2">
        <v>0.68</v>
      </c>
      <c r="N21" s="2">
        <v>0.6</v>
      </c>
      <c r="P21" s="3" t="s">
        <v>1042</v>
      </c>
      <c r="R21" s="2">
        <v>0.56000000000000005</v>
      </c>
      <c r="T21" s="2">
        <v>0</v>
      </c>
      <c r="V21" s="2">
        <v>0.86</v>
      </c>
      <c r="X21" s="3" t="s">
        <v>177</v>
      </c>
      <c r="Z21" s="2">
        <v>0.26</v>
      </c>
      <c r="AB21" s="2">
        <v>0.98</v>
      </c>
      <c r="AD21" s="2">
        <v>0.13</v>
      </c>
    </row>
    <row r="22" spans="1:31" x14ac:dyDescent="0.25">
      <c r="A22" s="1">
        <v>3</v>
      </c>
      <c r="B22" s="1" t="s">
        <v>617</v>
      </c>
      <c r="D22" s="1" t="s">
        <v>53</v>
      </c>
      <c r="E22" s="1">
        <v>2</v>
      </c>
      <c r="F22" s="1">
        <v>0</v>
      </c>
      <c r="G22" s="1">
        <v>0</v>
      </c>
      <c r="H22" s="1">
        <v>2.2999999999999998</v>
      </c>
      <c r="J22" s="2">
        <v>0.87</v>
      </c>
      <c r="L22" s="2">
        <v>0.69</v>
      </c>
      <c r="N22" s="2">
        <v>0.72</v>
      </c>
      <c r="P22" s="3" t="s">
        <v>1006</v>
      </c>
      <c r="R22" s="2">
        <v>0.65</v>
      </c>
      <c r="T22" s="2">
        <v>0.03</v>
      </c>
      <c r="V22" s="2">
        <v>0.85</v>
      </c>
      <c r="X22" s="3" t="s">
        <v>191</v>
      </c>
      <c r="Y22" s="1">
        <v>3</v>
      </c>
      <c r="Z22" s="2">
        <v>0.24</v>
      </c>
      <c r="AB22" s="2">
        <v>0.83</v>
      </c>
      <c r="AD22" s="2">
        <v>0.22</v>
      </c>
    </row>
    <row r="23" spans="1:31" x14ac:dyDescent="0.25">
      <c r="A23" s="1">
        <v>3</v>
      </c>
      <c r="B23" s="1" t="s">
        <v>618</v>
      </c>
      <c r="D23" s="1" t="s">
        <v>2</v>
      </c>
      <c r="E23" s="1">
        <v>2</v>
      </c>
      <c r="F23" s="1">
        <v>0</v>
      </c>
      <c r="G23" s="1">
        <v>0</v>
      </c>
      <c r="H23" s="1">
        <v>2.6</v>
      </c>
      <c r="J23" s="2">
        <v>0.82</v>
      </c>
      <c r="L23" s="2">
        <v>0.62</v>
      </c>
      <c r="N23" s="2">
        <v>0.61</v>
      </c>
      <c r="P23" s="3" t="s">
        <v>981</v>
      </c>
      <c r="R23" s="2">
        <v>0.65</v>
      </c>
      <c r="T23" s="2">
        <v>0.04</v>
      </c>
      <c r="V23" s="2">
        <v>0.87</v>
      </c>
      <c r="X23" s="3" t="s">
        <v>809</v>
      </c>
      <c r="Z23" s="2">
        <v>0.28999999999999998</v>
      </c>
      <c r="AB23" s="2">
        <v>0.76</v>
      </c>
      <c r="AD23" s="2">
        <v>0.3</v>
      </c>
    </row>
    <row r="24" spans="1:31" x14ac:dyDescent="0.25">
      <c r="A24" s="1">
        <v>3</v>
      </c>
      <c r="B24" s="1" t="s">
        <v>1213</v>
      </c>
      <c r="D24" s="1" t="s">
        <v>9</v>
      </c>
      <c r="E24" s="1">
        <v>2</v>
      </c>
      <c r="F24" s="1">
        <v>1</v>
      </c>
      <c r="G24" s="1">
        <v>0</v>
      </c>
      <c r="H24" s="1">
        <v>2.2999999999999998</v>
      </c>
      <c r="J24" s="2">
        <v>0.91</v>
      </c>
      <c r="L24" s="2">
        <v>0.79</v>
      </c>
      <c r="N24" s="2">
        <v>0.8</v>
      </c>
      <c r="P24" s="3" t="s">
        <v>974</v>
      </c>
      <c r="R24" s="2">
        <v>0.37</v>
      </c>
      <c r="T24" s="2">
        <v>0.08</v>
      </c>
      <c r="V24" s="2">
        <v>0.87</v>
      </c>
      <c r="X24" s="3" t="s">
        <v>1214</v>
      </c>
      <c r="Z24" s="2">
        <v>0.59</v>
      </c>
      <c r="AB24" s="2">
        <v>0.56999999999999995</v>
      </c>
      <c r="AD24" s="2">
        <v>0.23</v>
      </c>
    </row>
    <row r="25" spans="1:31" x14ac:dyDescent="0.25">
      <c r="A25" s="1">
        <v>3</v>
      </c>
      <c r="B25" s="1" t="s">
        <v>620</v>
      </c>
      <c r="D25" s="1" t="s">
        <v>102</v>
      </c>
      <c r="E25" s="1">
        <v>2</v>
      </c>
      <c r="F25" s="1">
        <v>0</v>
      </c>
      <c r="G25" s="1">
        <v>0</v>
      </c>
      <c r="H25" s="1">
        <v>2.8</v>
      </c>
      <c r="J25" s="2">
        <v>0.72</v>
      </c>
      <c r="L25" s="2">
        <v>0.65</v>
      </c>
      <c r="N25" s="2">
        <v>0.6</v>
      </c>
      <c r="P25" s="3" t="s">
        <v>995</v>
      </c>
      <c r="R25" s="2">
        <v>0.6</v>
      </c>
      <c r="T25" s="2">
        <v>0</v>
      </c>
      <c r="V25" s="2">
        <v>0.85</v>
      </c>
      <c r="X25" s="3" t="s">
        <v>805</v>
      </c>
      <c r="Y25" s="1">
        <v>2</v>
      </c>
      <c r="Z25" s="2">
        <v>0.2</v>
      </c>
      <c r="AA25" s="1">
        <v>5</v>
      </c>
      <c r="AB25" s="2">
        <v>0.73</v>
      </c>
      <c r="AD25" s="2">
        <v>0.18</v>
      </c>
    </row>
    <row r="26" spans="1:31" x14ac:dyDescent="0.25">
      <c r="A26" s="1">
        <v>3</v>
      </c>
      <c r="B26" s="1" t="s">
        <v>623</v>
      </c>
      <c r="D26" s="1" t="s">
        <v>26</v>
      </c>
      <c r="E26" s="1">
        <v>2</v>
      </c>
      <c r="F26" s="1">
        <v>0</v>
      </c>
      <c r="G26" s="1">
        <v>0</v>
      </c>
      <c r="H26" s="1">
        <v>2.7</v>
      </c>
      <c r="J26" s="2">
        <v>0.76</v>
      </c>
      <c r="L26" s="2">
        <v>0.62</v>
      </c>
      <c r="N26" s="2">
        <v>0.54</v>
      </c>
      <c r="P26" s="3" t="s">
        <v>1042</v>
      </c>
      <c r="R26" s="2">
        <v>0.62</v>
      </c>
      <c r="T26" s="2">
        <v>0.01</v>
      </c>
      <c r="V26" s="2">
        <v>0.84</v>
      </c>
      <c r="X26" s="3" t="s">
        <v>351</v>
      </c>
      <c r="Y26" s="1">
        <v>2</v>
      </c>
      <c r="Z26" s="2">
        <v>0.18</v>
      </c>
      <c r="AB26" s="2">
        <v>0.78</v>
      </c>
      <c r="AD26" s="2">
        <v>0.26</v>
      </c>
    </row>
    <row r="27" spans="1:31" x14ac:dyDescent="0.25">
      <c r="A27" s="1">
        <v>3</v>
      </c>
      <c r="B27" s="1" t="s">
        <v>700</v>
      </c>
      <c r="D27" s="1" t="s">
        <v>382</v>
      </c>
      <c r="E27" s="1">
        <v>2</v>
      </c>
      <c r="F27" s="1">
        <v>0</v>
      </c>
      <c r="G27" s="1">
        <v>0</v>
      </c>
      <c r="H27" s="1">
        <v>2.2999999999999998</v>
      </c>
      <c r="J27" s="2">
        <v>0.74</v>
      </c>
      <c r="L27" s="2">
        <v>0.6</v>
      </c>
      <c r="N27" s="2">
        <v>0.62</v>
      </c>
      <c r="P27" s="3" t="s">
        <v>992</v>
      </c>
      <c r="R27" s="2">
        <v>0.66</v>
      </c>
      <c r="T27" s="2">
        <v>0</v>
      </c>
      <c r="V27" s="2">
        <v>0.85</v>
      </c>
      <c r="X27" s="3" t="s">
        <v>330</v>
      </c>
      <c r="Z27" s="2">
        <v>0.16</v>
      </c>
      <c r="AB27" s="2">
        <v>0.81</v>
      </c>
      <c r="AD27" s="2">
        <v>0.3</v>
      </c>
    </row>
    <row r="28" spans="1:31" x14ac:dyDescent="0.25">
      <c r="A28" s="1">
        <v>3</v>
      </c>
      <c r="B28" s="1" t="s">
        <v>624</v>
      </c>
      <c r="D28" s="1" t="s">
        <v>50</v>
      </c>
      <c r="E28" s="1">
        <v>2</v>
      </c>
      <c r="F28" s="1">
        <v>0</v>
      </c>
      <c r="G28" s="1">
        <v>0</v>
      </c>
      <c r="H28" s="1">
        <v>2.5</v>
      </c>
      <c r="J28" s="2">
        <v>0.79</v>
      </c>
      <c r="L28" s="2">
        <v>0.66</v>
      </c>
      <c r="N28" s="2">
        <v>0.56999999999999995</v>
      </c>
      <c r="P28" s="3" t="s">
        <v>1038</v>
      </c>
      <c r="R28" s="1" t="s">
        <v>176</v>
      </c>
      <c r="T28" s="1" t="s">
        <v>176</v>
      </c>
      <c r="V28" s="2">
        <v>0.78</v>
      </c>
      <c r="X28" s="3" t="s">
        <v>387</v>
      </c>
      <c r="Z28" s="2">
        <v>0.23</v>
      </c>
      <c r="AB28" s="2">
        <v>0.88</v>
      </c>
      <c r="AD28" s="2">
        <v>0.2</v>
      </c>
    </row>
    <row r="29" spans="1:31" x14ac:dyDescent="0.25">
      <c r="A29" s="1">
        <v>3</v>
      </c>
      <c r="B29" s="1" t="s">
        <v>626</v>
      </c>
      <c r="D29" s="1" t="s">
        <v>26</v>
      </c>
      <c r="E29" s="1">
        <v>2</v>
      </c>
      <c r="F29" s="1">
        <v>0</v>
      </c>
      <c r="G29" s="1">
        <v>0</v>
      </c>
      <c r="H29" s="1">
        <v>2.5</v>
      </c>
      <c r="J29" s="2">
        <v>0.83</v>
      </c>
      <c r="L29" s="2">
        <v>0.66</v>
      </c>
      <c r="N29" s="2">
        <v>0.71</v>
      </c>
      <c r="P29" s="3" t="s">
        <v>999</v>
      </c>
      <c r="R29" s="2">
        <v>0.63</v>
      </c>
      <c r="T29" s="2">
        <v>0.02</v>
      </c>
      <c r="V29" s="2">
        <v>0.9</v>
      </c>
      <c r="X29" s="3" t="s">
        <v>1014</v>
      </c>
      <c r="Z29" s="2">
        <v>0.31</v>
      </c>
      <c r="AB29" s="2">
        <v>0.93</v>
      </c>
      <c r="AD29" s="2">
        <v>0.25</v>
      </c>
    </row>
    <row r="30" spans="1:31" x14ac:dyDescent="0.25">
      <c r="A30" s="1">
        <v>3</v>
      </c>
      <c r="B30" s="1" t="s">
        <v>1215</v>
      </c>
      <c r="E30" s="1">
        <v>2</v>
      </c>
      <c r="F30" s="1">
        <v>1</v>
      </c>
      <c r="G30" s="1">
        <v>0</v>
      </c>
      <c r="H30" s="1">
        <v>2.4</v>
      </c>
      <c r="J30" s="2">
        <v>0.75</v>
      </c>
      <c r="L30" s="2">
        <v>0.6</v>
      </c>
      <c r="N30" s="2">
        <v>0.55000000000000004</v>
      </c>
      <c r="P30" s="3" t="s">
        <v>995</v>
      </c>
      <c r="R30" s="2">
        <v>0.63</v>
      </c>
      <c r="T30" s="2">
        <v>0</v>
      </c>
      <c r="V30" s="2">
        <v>0.94</v>
      </c>
      <c r="X30" s="3" t="s">
        <v>177</v>
      </c>
      <c r="Z30" s="2">
        <v>0.21</v>
      </c>
      <c r="AB30" s="2">
        <v>0.73</v>
      </c>
      <c r="AD30" s="2">
        <v>0.27</v>
      </c>
    </row>
    <row r="31" spans="1:31" x14ac:dyDescent="0.25">
      <c r="A31" s="1">
        <v>3</v>
      </c>
      <c r="B31" s="1" t="s">
        <v>629</v>
      </c>
      <c r="D31" s="1" t="s">
        <v>9</v>
      </c>
      <c r="E31" s="1">
        <v>2</v>
      </c>
      <c r="F31" s="1">
        <v>0</v>
      </c>
      <c r="G31" s="1">
        <v>0</v>
      </c>
      <c r="H31" s="1">
        <v>2.4</v>
      </c>
      <c r="J31" s="2">
        <v>0.84</v>
      </c>
      <c r="L31" s="2">
        <v>0.6</v>
      </c>
      <c r="N31" s="2">
        <v>0.66</v>
      </c>
      <c r="P31" s="3" t="s">
        <v>1011</v>
      </c>
      <c r="R31" s="2">
        <v>0.64</v>
      </c>
      <c r="T31" s="2">
        <v>0.02</v>
      </c>
      <c r="V31" s="2">
        <v>0.87</v>
      </c>
      <c r="X31" s="3" t="s">
        <v>1216</v>
      </c>
      <c r="Z31" s="2">
        <v>0.19</v>
      </c>
      <c r="AB31" s="2">
        <v>0.76</v>
      </c>
      <c r="AD31" s="2">
        <v>0.24</v>
      </c>
    </row>
    <row r="32" spans="1:31" x14ac:dyDescent="0.25">
      <c r="A32" s="1">
        <v>3</v>
      </c>
      <c r="B32" s="1" t="s">
        <v>632</v>
      </c>
      <c r="C32" s="1">
        <v>1</v>
      </c>
      <c r="D32" s="1" t="s">
        <v>105</v>
      </c>
      <c r="E32" s="1">
        <v>2</v>
      </c>
      <c r="F32" s="1">
        <v>0</v>
      </c>
      <c r="G32" s="1">
        <v>0</v>
      </c>
      <c r="H32" s="1">
        <v>2.2000000000000002</v>
      </c>
      <c r="J32" s="2">
        <v>0.78</v>
      </c>
      <c r="K32" s="1">
        <v>8</v>
      </c>
      <c r="L32" s="2">
        <v>0.66</v>
      </c>
      <c r="N32" s="2">
        <v>0.5</v>
      </c>
      <c r="O32" s="1">
        <v>6</v>
      </c>
      <c r="P32" s="3" t="s">
        <v>1003</v>
      </c>
      <c r="R32" s="2">
        <v>0.89</v>
      </c>
      <c r="S32" s="1">
        <v>4</v>
      </c>
      <c r="T32" s="2">
        <v>0</v>
      </c>
      <c r="U32" s="1">
        <v>4</v>
      </c>
      <c r="V32" s="1" t="s">
        <v>176</v>
      </c>
      <c r="X32" s="3" t="s">
        <v>491</v>
      </c>
      <c r="Y32" s="1">
        <v>4</v>
      </c>
      <c r="Z32" s="2">
        <v>0.33</v>
      </c>
      <c r="AA32" s="1">
        <v>4</v>
      </c>
      <c r="AB32" s="2">
        <v>0.57999999999999996</v>
      </c>
      <c r="AC32" s="1">
        <v>4</v>
      </c>
      <c r="AD32" s="2">
        <v>0.39</v>
      </c>
      <c r="AE32" s="1">
        <v>4</v>
      </c>
    </row>
    <row r="33" spans="1:31" x14ac:dyDescent="0.25">
      <c r="A33" s="1">
        <v>3</v>
      </c>
      <c r="B33" s="1" t="s">
        <v>1217</v>
      </c>
      <c r="D33" s="1" t="s">
        <v>15</v>
      </c>
      <c r="E33" s="1">
        <v>2</v>
      </c>
      <c r="F33" s="1">
        <v>1</v>
      </c>
      <c r="G33" s="1">
        <v>0</v>
      </c>
      <c r="H33" s="1">
        <v>2.2999999999999998</v>
      </c>
      <c r="J33" s="2">
        <v>0.71</v>
      </c>
      <c r="L33" s="2">
        <v>0.62</v>
      </c>
      <c r="N33" s="2">
        <v>0.55000000000000004</v>
      </c>
      <c r="P33" s="3" t="s">
        <v>1031</v>
      </c>
      <c r="R33" s="2">
        <v>0.64</v>
      </c>
      <c r="T33" s="4">
        <v>2E-3</v>
      </c>
      <c r="V33" s="2">
        <v>0.86</v>
      </c>
      <c r="X33" s="3" t="s">
        <v>167</v>
      </c>
      <c r="Z33" s="2">
        <v>0.26</v>
      </c>
      <c r="AB33" s="2">
        <v>0.78</v>
      </c>
      <c r="AD33" s="2">
        <v>0.39</v>
      </c>
    </row>
    <row r="34" spans="1:31" x14ac:dyDescent="0.25">
      <c r="A34" s="1">
        <v>3</v>
      </c>
      <c r="B34" s="1" t="s">
        <v>1218</v>
      </c>
      <c r="D34" s="1" t="s">
        <v>102</v>
      </c>
      <c r="E34" s="1">
        <v>2</v>
      </c>
      <c r="F34" s="1">
        <v>1</v>
      </c>
      <c r="G34" s="1">
        <v>0</v>
      </c>
      <c r="H34" s="1">
        <v>2.2999999999999998</v>
      </c>
      <c r="J34" s="2">
        <v>0.76</v>
      </c>
      <c r="L34" s="2">
        <v>0.62</v>
      </c>
      <c r="N34" s="2">
        <v>0.63</v>
      </c>
      <c r="P34" s="3" t="s">
        <v>974</v>
      </c>
      <c r="R34" s="2">
        <v>0.68</v>
      </c>
      <c r="T34" s="2">
        <v>0.01</v>
      </c>
      <c r="V34" s="2">
        <v>0.73</v>
      </c>
      <c r="X34" s="3" t="s">
        <v>1106</v>
      </c>
      <c r="Z34" s="2">
        <v>0.21</v>
      </c>
      <c r="AB34" s="2">
        <v>0.94</v>
      </c>
      <c r="AD34" s="2">
        <v>0.2</v>
      </c>
    </row>
    <row r="35" spans="1:31" x14ac:dyDescent="0.25">
      <c r="A35" s="1">
        <v>3</v>
      </c>
      <c r="B35" s="1" t="s">
        <v>1219</v>
      </c>
      <c r="D35" s="1" t="s">
        <v>53</v>
      </c>
      <c r="E35" s="1">
        <v>2</v>
      </c>
      <c r="F35" s="1">
        <v>1</v>
      </c>
      <c r="G35" s="1">
        <v>0</v>
      </c>
      <c r="H35" s="1">
        <v>2.1</v>
      </c>
      <c r="J35" s="2">
        <v>0.83</v>
      </c>
      <c r="L35" s="2">
        <v>0.64</v>
      </c>
      <c r="N35" s="2">
        <v>0.7</v>
      </c>
      <c r="P35" s="3" t="s">
        <v>1011</v>
      </c>
      <c r="R35" s="2">
        <v>0.53</v>
      </c>
      <c r="T35" s="4">
        <v>4.0000000000000001E-3</v>
      </c>
      <c r="V35" s="2">
        <v>0.84</v>
      </c>
      <c r="X35" s="3" t="s">
        <v>1220</v>
      </c>
      <c r="Y35" s="1">
        <v>3</v>
      </c>
      <c r="Z35" s="2">
        <v>0.2</v>
      </c>
      <c r="AB35" s="2">
        <v>0.72</v>
      </c>
      <c r="AD35" s="2">
        <v>0.17</v>
      </c>
    </row>
    <row r="36" spans="1:31" x14ac:dyDescent="0.25">
      <c r="A36" s="1">
        <v>3</v>
      </c>
      <c r="B36" s="1" t="s">
        <v>1221</v>
      </c>
      <c r="D36" s="1" t="s">
        <v>169</v>
      </c>
      <c r="E36" s="1">
        <v>2</v>
      </c>
      <c r="F36" s="1">
        <v>1</v>
      </c>
      <c r="G36" s="1">
        <v>0</v>
      </c>
      <c r="H36" s="1">
        <v>2.4</v>
      </c>
      <c r="J36" s="2">
        <v>0.78</v>
      </c>
      <c r="L36" s="2">
        <v>0.62</v>
      </c>
      <c r="N36" s="2">
        <v>0.68</v>
      </c>
      <c r="P36" s="3" t="s">
        <v>1011</v>
      </c>
      <c r="R36" s="2">
        <v>0.57999999999999996</v>
      </c>
      <c r="T36" s="2">
        <v>0.02</v>
      </c>
      <c r="V36" s="2">
        <v>0.78</v>
      </c>
      <c r="X36" s="3" t="s">
        <v>387</v>
      </c>
      <c r="Z36" s="2">
        <v>0.17</v>
      </c>
      <c r="AB36" s="2">
        <v>0.72</v>
      </c>
      <c r="AD36" s="2">
        <v>0.25</v>
      </c>
    </row>
    <row r="37" spans="1:31" x14ac:dyDescent="0.25">
      <c r="A37" s="1">
        <v>3</v>
      </c>
      <c r="B37" s="1" t="s">
        <v>636</v>
      </c>
      <c r="D37" s="1" t="s">
        <v>169</v>
      </c>
      <c r="E37" s="1">
        <v>2</v>
      </c>
      <c r="F37" s="1">
        <v>0</v>
      </c>
      <c r="G37" s="1">
        <v>0</v>
      </c>
      <c r="H37" s="1">
        <v>2.4</v>
      </c>
      <c r="J37" s="2">
        <v>0.81</v>
      </c>
      <c r="K37" s="1">
        <v>8</v>
      </c>
      <c r="L37" s="2">
        <v>0.57999999999999996</v>
      </c>
      <c r="N37" s="2">
        <v>0.61</v>
      </c>
      <c r="O37" s="1">
        <v>6</v>
      </c>
      <c r="P37" s="3" t="s">
        <v>1006</v>
      </c>
      <c r="R37" s="2">
        <v>0.51</v>
      </c>
      <c r="S37" s="1">
        <v>4</v>
      </c>
      <c r="T37" s="2">
        <v>0</v>
      </c>
      <c r="U37" s="1">
        <v>4</v>
      </c>
      <c r="V37" s="2">
        <v>0.87</v>
      </c>
      <c r="X37" s="3" t="s">
        <v>330</v>
      </c>
      <c r="Y37" s="1">
        <v>3</v>
      </c>
      <c r="Z37" s="2">
        <v>0.15</v>
      </c>
      <c r="AB37" s="2">
        <v>0.77</v>
      </c>
      <c r="AD37" s="2">
        <v>0.34</v>
      </c>
      <c r="AE37" s="1">
        <v>4</v>
      </c>
    </row>
    <row r="38" spans="1:31" x14ac:dyDescent="0.25">
      <c r="A38" s="1">
        <v>3</v>
      </c>
      <c r="B38" s="1" t="s">
        <v>637</v>
      </c>
      <c r="D38" s="1" t="s">
        <v>9</v>
      </c>
      <c r="E38" s="1">
        <v>2</v>
      </c>
      <c r="F38" s="1">
        <v>0</v>
      </c>
      <c r="G38" s="1">
        <v>0</v>
      </c>
      <c r="H38" s="1">
        <v>2.5</v>
      </c>
      <c r="J38" s="2">
        <v>0.85</v>
      </c>
      <c r="L38" s="2">
        <v>0.67</v>
      </c>
      <c r="N38" s="2">
        <v>0.7</v>
      </c>
      <c r="P38" s="3" t="s">
        <v>1006</v>
      </c>
      <c r="R38" s="2">
        <v>0.67</v>
      </c>
      <c r="T38" s="2">
        <v>0</v>
      </c>
      <c r="V38" s="2">
        <v>0.79</v>
      </c>
      <c r="X38" s="3" t="s">
        <v>324</v>
      </c>
      <c r="Z38" s="2">
        <v>0.24</v>
      </c>
      <c r="AB38" s="2">
        <v>0.65</v>
      </c>
      <c r="AD38" s="2">
        <v>0.24</v>
      </c>
    </row>
    <row r="39" spans="1:31" x14ac:dyDescent="0.25">
      <c r="A39" s="1">
        <v>3</v>
      </c>
      <c r="B39" s="1" t="s">
        <v>639</v>
      </c>
      <c r="D39" s="1" t="s">
        <v>159</v>
      </c>
      <c r="E39" s="1">
        <v>2</v>
      </c>
      <c r="F39" s="1">
        <v>0</v>
      </c>
      <c r="G39" s="1">
        <v>0</v>
      </c>
      <c r="H39" s="1">
        <v>3.2</v>
      </c>
      <c r="J39" s="2">
        <v>0.86</v>
      </c>
      <c r="L39" s="2">
        <v>0.62</v>
      </c>
      <c r="N39" s="2">
        <v>0.54</v>
      </c>
      <c r="P39" s="3" t="s">
        <v>1042</v>
      </c>
      <c r="R39" s="2">
        <v>0.39</v>
      </c>
      <c r="T39" s="2">
        <v>0.03</v>
      </c>
      <c r="V39" s="2">
        <v>0.9</v>
      </c>
      <c r="X39" s="3" t="s">
        <v>820</v>
      </c>
      <c r="Z39" s="2">
        <v>0.17</v>
      </c>
      <c r="AA39" s="1">
        <v>5</v>
      </c>
      <c r="AB39" s="2">
        <v>0.55000000000000004</v>
      </c>
      <c r="AD39" s="2">
        <v>0.18</v>
      </c>
    </row>
    <row r="40" spans="1:31" x14ac:dyDescent="0.25">
      <c r="A40" s="1">
        <v>3</v>
      </c>
      <c r="B40" s="1" t="s">
        <v>1222</v>
      </c>
      <c r="D40" s="1" t="s">
        <v>50</v>
      </c>
      <c r="E40" s="1">
        <v>2</v>
      </c>
      <c r="F40" s="1">
        <v>1</v>
      </c>
      <c r="G40" s="1">
        <v>0</v>
      </c>
      <c r="H40" s="1">
        <v>2.4</v>
      </c>
      <c r="J40" s="2">
        <v>0.79</v>
      </c>
      <c r="L40" s="2">
        <v>0.56999999999999995</v>
      </c>
      <c r="N40" s="2">
        <v>0.63</v>
      </c>
      <c r="P40" s="3" t="s">
        <v>1011</v>
      </c>
      <c r="R40" s="2">
        <v>0.56000000000000005</v>
      </c>
      <c r="T40" s="2">
        <v>0.01</v>
      </c>
      <c r="V40" s="2">
        <v>0.79</v>
      </c>
      <c r="X40" s="3" t="s">
        <v>387</v>
      </c>
      <c r="Y40" s="1">
        <v>3</v>
      </c>
      <c r="Z40" s="2">
        <v>0.17</v>
      </c>
      <c r="AB40" s="2">
        <v>0.79</v>
      </c>
      <c r="AD40" s="2">
        <v>0.33</v>
      </c>
    </row>
    <row r="41" spans="1:31" x14ac:dyDescent="0.25">
      <c r="A41" s="1">
        <v>3</v>
      </c>
      <c r="B41" s="1" t="s">
        <v>641</v>
      </c>
      <c r="E41" s="1">
        <v>2</v>
      </c>
      <c r="F41" s="1">
        <v>0</v>
      </c>
      <c r="G41" s="1">
        <v>0</v>
      </c>
      <c r="H41" s="1">
        <v>2.5</v>
      </c>
      <c r="J41" s="2">
        <v>0.81</v>
      </c>
      <c r="L41" s="2">
        <v>0.63</v>
      </c>
      <c r="N41" s="2">
        <v>0.7</v>
      </c>
      <c r="P41" s="3" t="s">
        <v>975</v>
      </c>
      <c r="R41" s="2">
        <v>0.6</v>
      </c>
      <c r="T41" s="2">
        <v>0.03</v>
      </c>
      <c r="V41" s="2">
        <v>0.75</v>
      </c>
      <c r="X41" s="3" t="s">
        <v>181</v>
      </c>
      <c r="Y41" s="1">
        <v>3</v>
      </c>
      <c r="Z41" s="2">
        <v>0.24</v>
      </c>
      <c r="AB41" s="2">
        <v>0.84</v>
      </c>
      <c r="AD41" s="2">
        <v>0.22</v>
      </c>
    </row>
    <row r="42" spans="1:31" x14ac:dyDescent="0.25">
      <c r="A42" s="1">
        <v>3</v>
      </c>
      <c r="B42" s="1" t="s">
        <v>642</v>
      </c>
      <c r="D42" s="1" t="s">
        <v>159</v>
      </c>
      <c r="E42" s="1">
        <v>2</v>
      </c>
      <c r="F42" s="1">
        <v>0</v>
      </c>
      <c r="G42" s="1">
        <v>0</v>
      </c>
      <c r="H42" s="1">
        <v>2.7</v>
      </c>
      <c r="J42" s="2">
        <v>0.82</v>
      </c>
      <c r="L42" s="2">
        <v>0.72</v>
      </c>
      <c r="N42" s="2">
        <v>0.61</v>
      </c>
      <c r="P42" s="3" t="s">
        <v>1023</v>
      </c>
      <c r="R42" s="2">
        <v>0.81</v>
      </c>
      <c r="T42" s="2">
        <v>0</v>
      </c>
      <c r="V42" s="2">
        <v>0.79</v>
      </c>
      <c r="X42" s="3" t="s">
        <v>1105</v>
      </c>
      <c r="Z42" s="2">
        <v>0.33</v>
      </c>
      <c r="AB42" s="2">
        <v>0.8</v>
      </c>
      <c r="AD42" s="2">
        <v>0.11</v>
      </c>
      <c r="AE42" s="1">
        <v>7</v>
      </c>
    </row>
    <row r="43" spans="1:31" x14ac:dyDescent="0.25">
      <c r="A43" s="1">
        <v>3</v>
      </c>
      <c r="B43" s="1" t="s">
        <v>645</v>
      </c>
      <c r="D43" s="1" t="s">
        <v>6</v>
      </c>
      <c r="E43" s="1">
        <v>2</v>
      </c>
      <c r="F43" s="1">
        <v>0</v>
      </c>
      <c r="G43" s="1">
        <v>0</v>
      </c>
      <c r="H43" s="1">
        <v>2.5</v>
      </c>
      <c r="J43" s="2">
        <v>0.86</v>
      </c>
      <c r="L43" s="2">
        <v>0.65</v>
      </c>
      <c r="N43" s="2">
        <v>0.75</v>
      </c>
      <c r="P43" s="3" t="s">
        <v>982</v>
      </c>
      <c r="R43" s="2">
        <v>0.53</v>
      </c>
      <c r="T43" s="2">
        <v>0.02</v>
      </c>
      <c r="V43" s="2">
        <v>0.83</v>
      </c>
      <c r="X43" s="3" t="s">
        <v>285</v>
      </c>
      <c r="Z43" s="2">
        <v>0.26</v>
      </c>
      <c r="AB43" s="2">
        <v>0.78</v>
      </c>
      <c r="AD43" s="2">
        <v>0.36</v>
      </c>
    </row>
    <row r="44" spans="1:31" x14ac:dyDescent="0.25">
      <c r="A44" s="1">
        <v>3</v>
      </c>
      <c r="B44" s="1" t="s">
        <v>646</v>
      </c>
      <c r="D44" s="1" t="s">
        <v>94</v>
      </c>
      <c r="E44" s="1">
        <v>2</v>
      </c>
      <c r="F44" s="1">
        <v>0</v>
      </c>
      <c r="G44" s="1">
        <v>0</v>
      </c>
      <c r="H44" s="1">
        <v>2.7</v>
      </c>
      <c r="J44" s="2">
        <v>0.79</v>
      </c>
      <c r="L44" s="2">
        <v>0.65</v>
      </c>
      <c r="N44" s="2">
        <v>0.65</v>
      </c>
      <c r="P44" s="3" t="s">
        <v>58</v>
      </c>
      <c r="R44" s="2">
        <v>0.57999999999999996</v>
      </c>
      <c r="T44" s="2">
        <v>0</v>
      </c>
      <c r="V44" s="2">
        <v>0.91</v>
      </c>
      <c r="X44" s="3" t="s">
        <v>821</v>
      </c>
      <c r="Z44" s="2">
        <v>0.21</v>
      </c>
      <c r="AB44" s="2">
        <v>0.74</v>
      </c>
      <c r="AD44" s="2">
        <v>0.23</v>
      </c>
    </row>
    <row r="45" spans="1:31" x14ac:dyDescent="0.25">
      <c r="A45" s="1">
        <v>3</v>
      </c>
      <c r="B45" s="1" t="s">
        <v>1223</v>
      </c>
      <c r="D45" s="1" t="s">
        <v>26</v>
      </c>
      <c r="E45" s="1">
        <v>2</v>
      </c>
      <c r="F45" s="1">
        <v>1</v>
      </c>
      <c r="G45" s="1">
        <v>0</v>
      </c>
      <c r="H45" s="1">
        <v>2.2999999999999998</v>
      </c>
      <c r="J45" s="2">
        <v>0.81</v>
      </c>
      <c r="L45" s="2">
        <v>0.47</v>
      </c>
      <c r="N45" s="2">
        <v>0.67</v>
      </c>
      <c r="P45" s="3" t="s">
        <v>1030</v>
      </c>
      <c r="R45" s="2">
        <v>0.56000000000000005</v>
      </c>
      <c r="T45" s="2">
        <v>0</v>
      </c>
      <c r="V45" s="2">
        <v>0.85</v>
      </c>
      <c r="X45" s="3" t="s">
        <v>801</v>
      </c>
      <c r="Y45" s="1">
        <v>2</v>
      </c>
      <c r="Z45" s="2">
        <v>0.31</v>
      </c>
      <c r="AB45" s="2">
        <v>0.78</v>
      </c>
      <c r="AD45" s="2">
        <v>0.21</v>
      </c>
    </row>
    <row r="46" spans="1:31" x14ac:dyDescent="0.25">
      <c r="A46" s="1">
        <v>3</v>
      </c>
      <c r="B46" s="1" t="s">
        <v>649</v>
      </c>
      <c r="D46" s="1" t="s">
        <v>102</v>
      </c>
      <c r="E46" s="1">
        <v>2</v>
      </c>
      <c r="F46" s="1">
        <v>0</v>
      </c>
      <c r="G46" s="1">
        <v>0</v>
      </c>
      <c r="H46" s="1">
        <v>2.2999999999999998</v>
      </c>
      <c r="J46" s="2">
        <v>0.77</v>
      </c>
      <c r="L46" s="2">
        <v>0.6</v>
      </c>
      <c r="N46" s="2">
        <v>0.52</v>
      </c>
      <c r="P46" s="3" t="s">
        <v>1042</v>
      </c>
      <c r="R46" s="2">
        <v>0.84</v>
      </c>
      <c r="T46" s="2">
        <v>0</v>
      </c>
      <c r="V46" s="2">
        <v>0.8</v>
      </c>
      <c r="X46" s="3" t="s">
        <v>807</v>
      </c>
      <c r="Y46" s="1">
        <v>3</v>
      </c>
      <c r="Z46" s="2">
        <v>0.36</v>
      </c>
      <c r="AB46" s="2">
        <v>0.69</v>
      </c>
      <c r="AD46" s="2">
        <v>0.28999999999999998</v>
      </c>
    </row>
    <row r="47" spans="1:31" x14ac:dyDescent="0.25">
      <c r="A47" s="1">
        <v>3</v>
      </c>
      <c r="B47" s="1" t="s">
        <v>1224</v>
      </c>
      <c r="D47" s="1" t="s">
        <v>99</v>
      </c>
      <c r="E47" s="1">
        <v>2</v>
      </c>
      <c r="F47" s="1">
        <v>1</v>
      </c>
      <c r="G47" s="1">
        <v>0</v>
      </c>
      <c r="H47" s="1">
        <v>2.4</v>
      </c>
      <c r="J47" s="2">
        <v>0.8</v>
      </c>
      <c r="L47" s="2">
        <v>0.65</v>
      </c>
      <c r="N47" s="2">
        <v>0.69</v>
      </c>
      <c r="P47" s="3" t="s">
        <v>996</v>
      </c>
      <c r="R47" s="2">
        <v>0.68</v>
      </c>
      <c r="T47" s="2">
        <v>0.01</v>
      </c>
      <c r="V47" s="2">
        <v>0.8</v>
      </c>
      <c r="X47" s="3" t="s">
        <v>812</v>
      </c>
      <c r="Z47" s="2">
        <v>0.27</v>
      </c>
      <c r="AB47" s="2">
        <v>0.88</v>
      </c>
      <c r="AD47" s="2">
        <v>0.26</v>
      </c>
    </row>
    <row r="48" spans="1:31" x14ac:dyDescent="0.25">
      <c r="A48" s="1">
        <v>3</v>
      </c>
      <c r="B48" s="1" t="s">
        <v>652</v>
      </c>
      <c r="D48" s="1" t="s">
        <v>326</v>
      </c>
      <c r="E48" s="1">
        <v>2</v>
      </c>
      <c r="F48" s="1">
        <v>0</v>
      </c>
      <c r="G48" s="1">
        <v>0</v>
      </c>
      <c r="H48" s="1">
        <v>2.4</v>
      </c>
      <c r="J48" s="2">
        <v>0.84</v>
      </c>
      <c r="L48" s="2">
        <v>0.65</v>
      </c>
      <c r="N48" s="2">
        <v>0.69</v>
      </c>
      <c r="P48" s="3" t="s">
        <v>996</v>
      </c>
      <c r="R48" s="2">
        <v>0.55000000000000004</v>
      </c>
      <c r="T48" s="2">
        <v>0.04</v>
      </c>
      <c r="V48" s="2">
        <v>0.9</v>
      </c>
      <c r="X48" s="3" t="s">
        <v>318</v>
      </c>
      <c r="Z48" s="2">
        <v>0.23</v>
      </c>
      <c r="AB48" s="2">
        <v>0.71</v>
      </c>
      <c r="AD48" s="2">
        <v>0.23</v>
      </c>
    </row>
    <row r="49" spans="1:31" x14ac:dyDescent="0.25">
      <c r="A49" s="1">
        <v>3</v>
      </c>
      <c r="B49" s="1" t="s">
        <v>653</v>
      </c>
      <c r="C49" s="1">
        <v>1</v>
      </c>
      <c r="D49" s="1" t="s">
        <v>331</v>
      </c>
      <c r="E49" s="1">
        <v>2</v>
      </c>
      <c r="F49" s="1">
        <v>0</v>
      </c>
      <c r="G49" s="1">
        <v>0</v>
      </c>
      <c r="H49" s="1">
        <v>3.2</v>
      </c>
      <c r="J49" s="1" t="s">
        <v>176</v>
      </c>
      <c r="L49" s="2">
        <v>0.69</v>
      </c>
      <c r="N49" s="2">
        <v>0.57999999999999996</v>
      </c>
      <c r="O49" s="1">
        <v>6</v>
      </c>
      <c r="P49" s="3" t="s">
        <v>1023</v>
      </c>
      <c r="R49" s="1" t="s">
        <v>176</v>
      </c>
      <c r="T49" s="1" t="s">
        <v>176</v>
      </c>
      <c r="V49" s="1" t="s">
        <v>176</v>
      </c>
      <c r="X49" s="3" t="s">
        <v>176</v>
      </c>
      <c r="Y49" s="1">
        <v>2</v>
      </c>
      <c r="Z49" s="1" t="s">
        <v>176</v>
      </c>
      <c r="AB49" s="1" t="s">
        <v>176</v>
      </c>
      <c r="AD49" s="1" t="s">
        <v>176</v>
      </c>
    </row>
    <row r="50" spans="1:31" x14ac:dyDescent="0.25">
      <c r="A50" s="1">
        <v>3</v>
      </c>
      <c r="B50" s="1" t="s">
        <v>653</v>
      </c>
      <c r="C50" s="1">
        <v>1</v>
      </c>
      <c r="D50" s="1" t="s">
        <v>190</v>
      </c>
      <c r="E50" s="1">
        <v>2</v>
      </c>
      <c r="F50" s="1">
        <v>0</v>
      </c>
      <c r="G50" s="1">
        <v>0</v>
      </c>
      <c r="H50" s="1">
        <v>3.4</v>
      </c>
      <c r="J50" s="1" t="s">
        <v>176</v>
      </c>
      <c r="L50" s="2">
        <v>0.85</v>
      </c>
      <c r="N50" s="2">
        <v>0.7</v>
      </c>
      <c r="O50" s="1">
        <v>6</v>
      </c>
      <c r="P50" s="3" t="s">
        <v>1041</v>
      </c>
      <c r="R50" s="1" t="s">
        <v>176</v>
      </c>
      <c r="T50" s="1" t="s">
        <v>176</v>
      </c>
      <c r="V50" s="1" t="s">
        <v>176</v>
      </c>
      <c r="X50" s="3" t="s">
        <v>176</v>
      </c>
      <c r="Y50" s="1">
        <v>2</v>
      </c>
      <c r="Z50" s="1" t="s">
        <v>176</v>
      </c>
      <c r="AB50" s="1" t="s">
        <v>176</v>
      </c>
      <c r="AD50" s="1" t="s">
        <v>176</v>
      </c>
    </row>
    <row r="51" spans="1:31" x14ac:dyDescent="0.25">
      <c r="A51" s="1">
        <v>3</v>
      </c>
      <c r="B51" s="1" t="s">
        <v>1225</v>
      </c>
      <c r="D51" s="1" t="s">
        <v>6</v>
      </c>
      <c r="E51" s="1">
        <v>2</v>
      </c>
      <c r="F51" s="1">
        <v>1</v>
      </c>
      <c r="G51" s="1">
        <v>0</v>
      </c>
      <c r="H51" s="1">
        <v>2.5</v>
      </c>
      <c r="J51" s="2">
        <v>0.84</v>
      </c>
      <c r="L51" s="2">
        <v>0.67</v>
      </c>
      <c r="N51" s="2">
        <v>0.72</v>
      </c>
      <c r="P51" s="3" t="s">
        <v>999</v>
      </c>
      <c r="R51" s="2">
        <v>0.52</v>
      </c>
      <c r="T51" s="4">
        <v>3.0000000000000001E-3</v>
      </c>
      <c r="V51" s="2">
        <v>0.82</v>
      </c>
      <c r="X51" s="3" t="s">
        <v>812</v>
      </c>
      <c r="Z51" s="2">
        <v>0.28999999999999998</v>
      </c>
      <c r="AB51" s="2">
        <v>0.88</v>
      </c>
      <c r="AD51" s="2">
        <v>0.2</v>
      </c>
    </row>
    <row r="52" spans="1:31" x14ac:dyDescent="0.25">
      <c r="A52" s="1">
        <v>3</v>
      </c>
      <c r="B52" s="1" t="s">
        <v>655</v>
      </c>
      <c r="D52" s="1" t="s">
        <v>9</v>
      </c>
      <c r="E52" s="1">
        <v>2</v>
      </c>
      <c r="F52" s="1">
        <v>0</v>
      </c>
      <c r="G52" s="1">
        <v>0</v>
      </c>
      <c r="H52" s="1">
        <v>2</v>
      </c>
      <c r="J52" s="2">
        <v>0.87</v>
      </c>
      <c r="L52" s="2">
        <v>0.63</v>
      </c>
      <c r="N52" s="2">
        <v>0.71</v>
      </c>
      <c r="P52" s="3" t="s">
        <v>984</v>
      </c>
      <c r="R52" s="2">
        <v>0.45</v>
      </c>
      <c r="T52" s="2">
        <v>0</v>
      </c>
      <c r="V52" s="2">
        <v>0.76</v>
      </c>
      <c r="X52" s="3" t="s">
        <v>1226</v>
      </c>
      <c r="Y52" s="1">
        <v>3</v>
      </c>
      <c r="Z52" s="2">
        <v>0.2</v>
      </c>
      <c r="AB52" s="2">
        <v>0.78</v>
      </c>
      <c r="AD52" s="2">
        <v>0.18</v>
      </c>
    </row>
    <row r="53" spans="1:31" x14ac:dyDescent="0.25">
      <c r="A53" s="1">
        <v>3</v>
      </c>
      <c r="B53" s="1" t="s">
        <v>660</v>
      </c>
      <c r="E53" s="1">
        <v>1</v>
      </c>
      <c r="F53" s="1">
        <v>0</v>
      </c>
      <c r="G53" s="1">
        <v>0</v>
      </c>
      <c r="H53" s="1">
        <v>2.5</v>
      </c>
      <c r="J53" s="2">
        <v>0.83</v>
      </c>
      <c r="L53" s="2">
        <v>0.59</v>
      </c>
      <c r="N53" s="2">
        <v>0.56999999999999995</v>
      </c>
      <c r="P53" s="3" t="s">
        <v>977</v>
      </c>
      <c r="R53" s="2">
        <v>0.72</v>
      </c>
      <c r="T53" s="2">
        <v>0.03</v>
      </c>
      <c r="V53" s="2">
        <v>0.98</v>
      </c>
      <c r="X53" s="3" t="s">
        <v>285</v>
      </c>
      <c r="Z53" s="2">
        <v>0.28000000000000003</v>
      </c>
      <c r="AB53" s="2">
        <v>0.8</v>
      </c>
      <c r="AD53" s="2">
        <v>0.16</v>
      </c>
    </row>
    <row r="54" spans="1:31" x14ac:dyDescent="0.25">
      <c r="A54" s="1">
        <v>3</v>
      </c>
      <c r="B54" s="1" t="s">
        <v>661</v>
      </c>
      <c r="E54" s="1">
        <v>1</v>
      </c>
      <c r="F54" s="1">
        <v>0</v>
      </c>
      <c r="G54" s="1">
        <v>0</v>
      </c>
      <c r="H54" s="1">
        <v>2.8</v>
      </c>
      <c r="J54" s="2">
        <v>0.79</v>
      </c>
      <c r="L54" s="2">
        <v>0.56000000000000005</v>
      </c>
      <c r="N54" s="2">
        <v>0.54</v>
      </c>
      <c r="P54" s="3" t="s">
        <v>977</v>
      </c>
      <c r="R54" s="2">
        <v>0.55000000000000004</v>
      </c>
      <c r="T54" s="2">
        <v>0.01</v>
      </c>
      <c r="V54" s="2">
        <v>0.86</v>
      </c>
      <c r="X54" s="3" t="s">
        <v>810</v>
      </c>
      <c r="Z54" s="2">
        <v>0.18</v>
      </c>
      <c r="AB54" s="2">
        <v>0.71</v>
      </c>
      <c r="AD54" s="2">
        <v>7.0000000000000007E-2</v>
      </c>
    </row>
    <row r="55" spans="1:31" x14ac:dyDescent="0.25">
      <c r="A55" s="1">
        <v>3</v>
      </c>
      <c r="B55" s="1" t="s">
        <v>1227</v>
      </c>
      <c r="D55" s="1" t="s">
        <v>102</v>
      </c>
      <c r="E55" s="1">
        <v>2</v>
      </c>
      <c r="F55" s="1">
        <v>1</v>
      </c>
      <c r="G55" s="1">
        <v>0</v>
      </c>
      <c r="H55" s="1">
        <v>2.4</v>
      </c>
      <c r="J55" s="2">
        <v>0.62</v>
      </c>
      <c r="L55" s="2">
        <v>0.63</v>
      </c>
      <c r="N55" s="2">
        <v>0.53</v>
      </c>
      <c r="P55" s="3" t="s">
        <v>986</v>
      </c>
      <c r="R55" s="2">
        <v>0.85</v>
      </c>
      <c r="T55" s="2">
        <v>0</v>
      </c>
      <c r="V55" s="2">
        <v>0.93</v>
      </c>
      <c r="X55" s="3" t="s">
        <v>0</v>
      </c>
      <c r="Y55" s="1">
        <v>3</v>
      </c>
      <c r="Z55" s="2">
        <v>0.18</v>
      </c>
      <c r="AB55" s="2">
        <v>0.74</v>
      </c>
      <c r="AD55" s="2">
        <v>0.2</v>
      </c>
    </row>
    <row r="56" spans="1:31" x14ac:dyDescent="0.25">
      <c r="A56" s="1">
        <v>3</v>
      </c>
      <c r="B56" s="1" t="s">
        <v>1228</v>
      </c>
      <c r="D56" s="1" t="s">
        <v>99</v>
      </c>
      <c r="E56" s="1">
        <v>2</v>
      </c>
      <c r="F56" s="1">
        <v>1</v>
      </c>
      <c r="G56" s="1">
        <v>0</v>
      </c>
      <c r="H56" s="1">
        <v>2.6</v>
      </c>
      <c r="J56" s="2">
        <v>0.77</v>
      </c>
      <c r="L56" s="2">
        <v>0.65</v>
      </c>
      <c r="N56" s="2">
        <v>0.64</v>
      </c>
      <c r="P56" s="3" t="s">
        <v>981</v>
      </c>
      <c r="R56" s="2">
        <v>0.49</v>
      </c>
      <c r="T56" s="2">
        <v>0.03</v>
      </c>
      <c r="V56" s="2">
        <v>0.85</v>
      </c>
      <c r="X56" s="3" t="s">
        <v>285</v>
      </c>
      <c r="Z56" s="2">
        <v>0.36</v>
      </c>
      <c r="AB56" s="2">
        <v>0.85</v>
      </c>
      <c r="AD56" s="2">
        <v>0.23</v>
      </c>
    </row>
    <row r="57" spans="1:31" x14ac:dyDescent="0.25">
      <c r="A57" s="1">
        <v>3</v>
      </c>
      <c r="B57" s="1" t="s">
        <v>663</v>
      </c>
      <c r="D57" s="1" t="s">
        <v>159</v>
      </c>
      <c r="E57" s="1">
        <v>2</v>
      </c>
      <c r="F57" s="1">
        <v>0</v>
      </c>
      <c r="G57" s="1">
        <v>0</v>
      </c>
      <c r="H57" s="1">
        <v>2.4</v>
      </c>
      <c r="J57" s="2">
        <v>0.69</v>
      </c>
      <c r="L57" s="2">
        <v>0.66</v>
      </c>
      <c r="N57" s="2">
        <v>0.57999999999999996</v>
      </c>
      <c r="P57" s="3" t="s">
        <v>1042</v>
      </c>
      <c r="R57" s="2">
        <v>0.9</v>
      </c>
      <c r="S57" s="1">
        <v>4</v>
      </c>
      <c r="T57" s="2">
        <v>0</v>
      </c>
      <c r="U57" s="1">
        <v>4</v>
      </c>
      <c r="V57" s="2">
        <v>0.85</v>
      </c>
      <c r="X57" s="3" t="s">
        <v>1229</v>
      </c>
      <c r="Z57" s="2">
        <v>0.31</v>
      </c>
      <c r="AA57" s="1">
        <v>5</v>
      </c>
      <c r="AB57" s="2">
        <v>0.38</v>
      </c>
      <c r="AD57" s="2">
        <v>0.34</v>
      </c>
    </row>
    <row r="58" spans="1:31" x14ac:dyDescent="0.25">
      <c r="A58" s="1">
        <v>3</v>
      </c>
      <c r="B58" s="1" t="s">
        <v>596</v>
      </c>
      <c r="D58" s="1" t="s">
        <v>9</v>
      </c>
      <c r="E58" s="1">
        <v>2</v>
      </c>
      <c r="F58" s="1">
        <v>0</v>
      </c>
      <c r="G58" s="1">
        <v>0</v>
      </c>
      <c r="H58" s="1">
        <v>2.4</v>
      </c>
      <c r="J58" s="2">
        <v>0.84</v>
      </c>
      <c r="L58" s="2">
        <v>0.63</v>
      </c>
      <c r="N58" s="2">
        <v>0.78</v>
      </c>
      <c r="P58" s="3" t="s">
        <v>985</v>
      </c>
      <c r="R58" s="2">
        <v>0.66</v>
      </c>
      <c r="T58" s="2">
        <v>0.01</v>
      </c>
      <c r="V58" s="2">
        <v>0.85</v>
      </c>
      <c r="X58" s="3" t="s">
        <v>1109</v>
      </c>
      <c r="Z58" s="2">
        <v>0.23</v>
      </c>
      <c r="AB58" s="2">
        <v>0.78</v>
      </c>
      <c r="AD58" s="2">
        <v>0.28999999999999998</v>
      </c>
    </row>
    <row r="59" spans="1:31" x14ac:dyDescent="0.25">
      <c r="A59" s="1">
        <v>3</v>
      </c>
      <c r="B59" s="1" t="s">
        <v>596</v>
      </c>
      <c r="D59" s="1" t="s">
        <v>329</v>
      </c>
      <c r="E59" s="1">
        <v>2</v>
      </c>
      <c r="F59" s="1">
        <v>0</v>
      </c>
      <c r="G59" s="1">
        <v>0</v>
      </c>
      <c r="H59" s="1">
        <v>2.4</v>
      </c>
      <c r="J59" s="2">
        <v>0.76</v>
      </c>
      <c r="L59" s="2">
        <v>0.68</v>
      </c>
      <c r="N59" s="2">
        <v>0.62</v>
      </c>
      <c r="P59" s="3" t="s">
        <v>990</v>
      </c>
      <c r="R59" s="2">
        <v>0.62</v>
      </c>
      <c r="T59" s="2">
        <v>0</v>
      </c>
      <c r="V59" s="2">
        <v>0.88</v>
      </c>
      <c r="X59" s="3" t="s">
        <v>181</v>
      </c>
      <c r="Z59" s="2">
        <v>0.17</v>
      </c>
      <c r="AB59" s="2">
        <v>0.79</v>
      </c>
      <c r="AD59" s="2">
        <v>0.38</v>
      </c>
    </row>
    <row r="60" spans="1:31" x14ac:dyDescent="0.25">
      <c r="A60" s="1">
        <v>3</v>
      </c>
      <c r="B60" s="1" t="s">
        <v>666</v>
      </c>
      <c r="D60" s="1" t="s">
        <v>18</v>
      </c>
      <c r="E60" s="1">
        <v>2</v>
      </c>
      <c r="F60" s="1">
        <v>0</v>
      </c>
      <c r="G60" s="1">
        <v>0</v>
      </c>
      <c r="H60" s="1">
        <v>2.9</v>
      </c>
      <c r="J60" s="2">
        <v>0.76</v>
      </c>
      <c r="L60" s="2">
        <v>0.61</v>
      </c>
      <c r="N60" s="2">
        <v>0.62</v>
      </c>
      <c r="P60" s="3" t="s">
        <v>974</v>
      </c>
      <c r="R60" s="2">
        <v>0.56999999999999995</v>
      </c>
      <c r="T60" s="2">
        <v>0.02</v>
      </c>
      <c r="V60" s="2">
        <v>0.86</v>
      </c>
      <c r="X60" s="3" t="s">
        <v>1113</v>
      </c>
      <c r="Z60" s="2">
        <v>0.27</v>
      </c>
      <c r="AB60" s="2">
        <v>0.57999999999999996</v>
      </c>
      <c r="AD60" s="2">
        <v>0.23</v>
      </c>
    </row>
    <row r="61" spans="1:31" x14ac:dyDescent="0.25">
      <c r="A61" s="1">
        <v>3</v>
      </c>
      <c r="B61" s="1" t="s">
        <v>667</v>
      </c>
      <c r="D61" s="1" t="s">
        <v>329</v>
      </c>
      <c r="E61" s="1">
        <v>2</v>
      </c>
      <c r="F61" s="1">
        <v>0</v>
      </c>
      <c r="G61" s="1">
        <v>0</v>
      </c>
      <c r="H61" s="1">
        <v>2.5</v>
      </c>
      <c r="J61" s="2">
        <v>0.78</v>
      </c>
      <c r="L61" s="2">
        <v>0.68</v>
      </c>
      <c r="N61" s="2">
        <v>0.63</v>
      </c>
      <c r="P61" s="3" t="s">
        <v>995</v>
      </c>
      <c r="R61" s="2">
        <v>0.73</v>
      </c>
      <c r="T61" s="2">
        <v>0.01</v>
      </c>
      <c r="V61" s="2">
        <v>0.75</v>
      </c>
      <c r="X61" s="3" t="s">
        <v>167</v>
      </c>
      <c r="Z61" s="2">
        <v>0.38</v>
      </c>
      <c r="AB61" s="2">
        <v>0.63</v>
      </c>
      <c r="AD61" s="2">
        <v>0.19</v>
      </c>
    </row>
    <row r="62" spans="1:31" x14ac:dyDescent="0.25">
      <c r="A62" s="1">
        <v>3</v>
      </c>
      <c r="B62" s="1" t="s">
        <v>1230</v>
      </c>
      <c r="E62" s="1">
        <v>2</v>
      </c>
      <c r="F62" s="1">
        <v>1</v>
      </c>
      <c r="G62" s="1">
        <v>0</v>
      </c>
      <c r="H62" s="1">
        <v>1.8</v>
      </c>
      <c r="J62" s="2">
        <v>0.78</v>
      </c>
      <c r="L62" s="2">
        <v>0.68</v>
      </c>
      <c r="N62" s="2">
        <v>0.61</v>
      </c>
      <c r="P62" s="3" t="s">
        <v>1031</v>
      </c>
      <c r="R62" s="2">
        <v>0.7</v>
      </c>
      <c r="T62" s="2">
        <v>0.01</v>
      </c>
      <c r="V62" s="2">
        <v>0.82</v>
      </c>
      <c r="X62" s="3" t="s">
        <v>285</v>
      </c>
      <c r="Z62" s="2">
        <v>0.2</v>
      </c>
      <c r="AB62" s="2">
        <v>0.85</v>
      </c>
      <c r="AD62" s="2">
        <v>0.17</v>
      </c>
    </row>
    <row r="63" spans="1:31" x14ac:dyDescent="0.25">
      <c r="A63" s="1">
        <v>4</v>
      </c>
      <c r="B63" s="1" t="s">
        <v>1231</v>
      </c>
      <c r="D63" s="1" t="s">
        <v>70</v>
      </c>
      <c r="E63" s="1">
        <v>2</v>
      </c>
      <c r="F63" s="1">
        <v>1</v>
      </c>
      <c r="G63" s="1">
        <v>0</v>
      </c>
      <c r="H63" s="1">
        <v>2.1</v>
      </c>
      <c r="J63" s="2">
        <v>0.72</v>
      </c>
      <c r="L63" s="2">
        <v>0.57999999999999996</v>
      </c>
      <c r="N63" s="2">
        <v>0.54</v>
      </c>
      <c r="P63" s="3" t="s">
        <v>1018</v>
      </c>
      <c r="R63" s="2">
        <v>0.84</v>
      </c>
      <c r="T63" s="2">
        <v>0</v>
      </c>
      <c r="V63" s="2">
        <v>0.4</v>
      </c>
      <c r="X63" s="3" t="s">
        <v>1232</v>
      </c>
      <c r="Y63" s="1">
        <v>2</v>
      </c>
      <c r="Z63" s="2">
        <v>0.03</v>
      </c>
      <c r="AB63" s="2">
        <v>0.51</v>
      </c>
      <c r="AD63" s="2">
        <v>0.2</v>
      </c>
    </row>
    <row r="64" spans="1:31" x14ac:dyDescent="0.25">
      <c r="A64" s="1">
        <v>4</v>
      </c>
      <c r="B64" s="1" t="s">
        <v>1233</v>
      </c>
      <c r="D64" s="1" t="s">
        <v>53</v>
      </c>
      <c r="E64" s="1">
        <v>2</v>
      </c>
      <c r="F64" s="1">
        <v>1</v>
      </c>
      <c r="G64" s="1">
        <v>0</v>
      </c>
      <c r="H64" s="1">
        <v>1.9</v>
      </c>
      <c r="J64" s="2">
        <v>0.62</v>
      </c>
      <c r="K64" s="1">
        <v>8</v>
      </c>
      <c r="L64" s="2">
        <v>0.28000000000000003</v>
      </c>
      <c r="N64" s="2">
        <v>0.37</v>
      </c>
      <c r="O64" s="1">
        <v>6</v>
      </c>
      <c r="P64" s="3" t="s">
        <v>1016</v>
      </c>
      <c r="R64" s="2">
        <v>0.85</v>
      </c>
      <c r="T64" s="4">
        <v>4.0000000000000001E-3</v>
      </c>
      <c r="V64" s="2">
        <v>0.82</v>
      </c>
      <c r="X64" s="3" t="s">
        <v>1234</v>
      </c>
      <c r="Y64" s="1">
        <v>3</v>
      </c>
      <c r="Z64" s="1" t="s">
        <v>176</v>
      </c>
      <c r="AB64" s="2">
        <v>0.49</v>
      </c>
      <c r="AD64" s="2">
        <v>0.08</v>
      </c>
      <c r="AE64" s="1">
        <v>7</v>
      </c>
    </row>
    <row r="65" spans="1:31" x14ac:dyDescent="0.25">
      <c r="A65" s="1">
        <v>4</v>
      </c>
      <c r="B65" s="1" t="s">
        <v>1235</v>
      </c>
      <c r="D65" s="1" t="s">
        <v>1197</v>
      </c>
      <c r="E65" s="1">
        <v>2</v>
      </c>
      <c r="F65" s="1">
        <v>1</v>
      </c>
      <c r="G65" s="1">
        <v>0</v>
      </c>
      <c r="H65" s="1">
        <v>2.1</v>
      </c>
      <c r="J65" s="2">
        <v>0.75</v>
      </c>
      <c r="L65" s="2">
        <v>0.6</v>
      </c>
      <c r="N65" s="2">
        <v>0.62</v>
      </c>
      <c r="P65" s="3" t="s">
        <v>992</v>
      </c>
      <c r="R65" s="2">
        <v>0.7</v>
      </c>
      <c r="T65" s="4">
        <v>4.0000000000000001E-3</v>
      </c>
      <c r="V65" s="2">
        <v>0.39</v>
      </c>
      <c r="X65" s="3" t="s">
        <v>330</v>
      </c>
      <c r="Z65" s="2">
        <v>0.21</v>
      </c>
      <c r="AB65" s="2">
        <v>0.62</v>
      </c>
      <c r="AD65" s="2">
        <v>0.15</v>
      </c>
    </row>
    <row r="66" spans="1:31" x14ac:dyDescent="0.25">
      <c r="A66" s="1">
        <v>4</v>
      </c>
      <c r="B66" s="1" t="s">
        <v>673</v>
      </c>
      <c r="D66" s="1" t="s">
        <v>102</v>
      </c>
      <c r="E66" s="1">
        <v>2</v>
      </c>
      <c r="F66" s="1">
        <v>0</v>
      </c>
      <c r="G66" s="1">
        <v>0</v>
      </c>
      <c r="H66" s="1">
        <v>2</v>
      </c>
      <c r="J66" s="2">
        <v>0.66</v>
      </c>
      <c r="L66" s="2">
        <v>0.3</v>
      </c>
      <c r="N66" s="2">
        <v>0.34</v>
      </c>
      <c r="P66" s="3" t="s">
        <v>996</v>
      </c>
      <c r="R66" s="2">
        <v>0.71</v>
      </c>
      <c r="T66" s="2">
        <v>0</v>
      </c>
      <c r="V66" s="2">
        <v>0.87</v>
      </c>
      <c r="X66" s="3" t="s">
        <v>1236</v>
      </c>
      <c r="Y66" s="1">
        <v>9</v>
      </c>
      <c r="Z66" s="2">
        <v>0.03</v>
      </c>
      <c r="AB66" s="2">
        <v>0.56000000000000005</v>
      </c>
      <c r="AD66" s="2">
        <v>0.31</v>
      </c>
    </row>
    <row r="67" spans="1:31" x14ac:dyDescent="0.25">
      <c r="A67" s="1">
        <v>4</v>
      </c>
      <c r="B67" s="1" t="s">
        <v>1237</v>
      </c>
      <c r="D67" s="1" t="s">
        <v>186</v>
      </c>
      <c r="E67" s="1">
        <v>2</v>
      </c>
      <c r="F67" s="1">
        <v>1</v>
      </c>
      <c r="G67" s="1">
        <v>0</v>
      </c>
      <c r="H67" s="1">
        <v>1.8</v>
      </c>
      <c r="J67" s="2">
        <v>0.67</v>
      </c>
      <c r="L67" s="2">
        <v>0.25</v>
      </c>
      <c r="N67" s="2">
        <v>0.33</v>
      </c>
      <c r="P67" s="3" t="s">
        <v>984</v>
      </c>
      <c r="R67" s="2">
        <v>0.77</v>
      </c>
      <c r="T67" s="2">
        <v>0.01</v>
      </c>
      <c r="V67" s="2">
        <v>0.54</v>
      </c>
      <c r="X67" s="3" t="s">
        <v>1238</v>
      </c>
      <c r="Z67" s="2">
        <v>0.01</v>
      </c>
      <c r="AB67" s="2">
        <v>0.43</v>
      </c>
      <c r="AD67" s="2">
        <v>0.1</v>
      </c>
    </row>
    <row r="68" spans="1:31" x14ac:dyDescent="0.25">
      <c r="A68" s="1">
        <v>4</v>
      </c>
      <c r="B68" s="1" t="s">
        <v>1239</v>
      </c>
      <c r="D68" s="1" t="s">
        <v>102</v>
      </c>
      <c r="E68" s="1">
        <v>2</v>
      </c>
      <c r="F68" s="1">
        <v>1</v>
      </c>
      <c r="G68" s="1">
        <v>0</v>
      </c>
      <c r="H68" s="1">
        <v>2.2000000000000002</v>
      </c>
      <c r="J68" s="2">
        <v>0.56999999999999995</v>
      </c>
      <c r="L68" s="2">
        <v>0.49</v>
      </c>
      <c r="N68" s="2">
        <v>0.33</v>
      </c>
      <c r="P68" s="3" t="s">
        <v>1003</v>
      </c>
      <c r="R68" s="2">
        <v>0.81</v>
      </c>
      <c r="T68" s="2">
        <v>0</v>
      </c>
      <c r="V68" s="2">
        <v>0.84</v>
      </c>
      <c r="X68" s="3" t="s">
        <v>1240</v>
      </c>
      <c r="Z68" s="2">
        <v>0.05</v>
      </c>
      <c r="AB68" s="2">
        <v>0.67</v>
      </c>
      <c r="AD68" s="2">
        <v>0.08</v>
      </c>
    </row>
    <row r="69" spans="1:31" x14ac:dyDescent="0.25">
      <c r="A69" s="1">
        <v>4</v>
      </c>
      <c r="B69" s="1" t="s">
        <v>679</v>
      </c>
      <c r="D69" s="1" t="s">
        <v>94</v>
      </c>
      <c r="E69" s="1">
        <v>2</v>
      </c>
      <c r="F69" s="1">
        <v>0</v>
      </c>
      <c r="G69" s="1">
        <v>0</v>
      </c>
      <c r="H69" s="1">
        <v>2.2000000000000002</v>
      </c>
      <c r="J69" s="2">
        <v>0.75</v>
      </c>
      <c r="L69" s="2">
        <v>0.59</v>
      </c>
      <c r="N69" s="2">
        <v>0.65</v>
      </c>
      <c r="P69" s="3" t="s">
        <v>1011</v>
      </c>
      <c r="R69" s="2">
        <v>0.55000000000000004</v>
      </c>
      <c r="T69" s="2">
        <v>0.01</v>
      </c>
      <c r="V69" s="2">
        <v>0.89</v>
      </c>
      <c r="X69" s="3" t="s">
        <v>428</v>
      </c>
      <c r="Z69" s="2">
        <v>0.13</v>
      </c>
      <c r="AB69" s="2">
        <v>0.85</v>
      </c>
      <c r="AD69" s="2">
        <v>0.21</v>
      </c>
    </row>
    <row r="70" spans="1:31" x14ac:dyDescent="0.25">
      <c r="A70" s="1">
        <v>4</v>
      </c>
      <c r="B70" s="1" t="s">
        <v>1241</v>
      </c>
      <c r="E70" s="1">
        <v>2</v>
      </c>
      <c r="F70" s="1">
        <v>1</v>
      </c>
      <c r="G70" s="1">
        <v>0</v>
      </c>
      <c r="H70" s="1">
        <v>2.1</v>
      </c>
      <c r="J70" s="2">
        <v>0.71</v>
      </c>
      <c r="L70" s="2">
        <v>0.6</v>
      </c>
      <c r="N70" s="2">
        <v>0.49</v>
      </c>
      <c r="P70" s="3" t="s">
        <v>1023</v>
      </c>
      <c r="R70" s="2">
        <v>0.5</v>
      </c>
      <c r="T70" s="2">
        <v>0.03</v>
      </c>
      <c r="V70" s="2">
        <v>0.84</v>
      </c>
      <c r="X70" s="3" t="s">
        <v>330</v>
      </c>
      <c r="Y70" s="1">
        <v>2</v>
      </c>
      <c r="Z70" s="2">
        <v>0.17</v>
      </c>
      <c r="AA70" s="1">
        <v>5</v>
      </c>
      <c r="AB70" s="2">
        <v>0.19</v>
      </c>
      <c r="AD70" s="2">
        <v>0.1</v>
      </c>
    </row>
    <row r="71" spans="1:31" x14ac:dyDescent="0.25">
      <c r="A71" s="1">
        <v>4</v>
      </c>
      <c r="B71" s="1" t="s">
        <v>944</v>
      </c>
      <c r="C71" s="1">
        <v>1</v>
      </c>
      <c r="E71" s="1">
        <v>1</v>
      </c>
      <c r="F71" s="1">
        <v>0</v>
      </c>
      <c r="G71" s="1">
        <v>0</v>
      </c>
      <c r="H71" s="1">
        <v>2.2999999999999998</v>
      </c>
      <c r="J71" s="2">
        <v>0.74</v>
      </c>
      <c r="K71" s="1">
        <v>8</v>
      </c>
      <c r="L71" s="1" t="s">
        <v>176</v>
      </c>
      <c r="N71" s="2">
        <v>0.34</v>
      </c>
      <c r="O71" s="1">
        <v>6</v>
      </c>
      <c r="P71" s="3" t="s">
        <v>176</v>
      </c>
      <c r="R71" s="1" t="s">
        <v>176</v>
      </c>
      <c r="T71" s="1" t="s">
        <v>176</v>
      </c>
      <c r="V71" s="1" t="s">
        <v>176</v>
      </c>
      <c r="X71" s="3" t="s">
        <v>176</v>
      </c>
      <c r="Y71" s="1">
        <v>2</v>
      </c>
      <c r="Z71" s="1" t="s">
        <v>176</v>
      </c>
      <c r="AB71" s="1" t="s">
        <v>176</v>
      </c>
      <c r="AD71" s="2">
        <v>0.02</v>
      </c>
      <c r="AE71" s="1">
        <v>7</v>
      </c>
    </row>
    <row r="72" spans="1:31" x14ac:dyDescent="0.25">
      <c r="A72" s="1">
        <v>4</v>
      </c>
      <c r="B72" s="1" t="s">
        <v>686</v>
      </c>
      <c r="D72" s="1" t="s">
        <v>94</v>
      </c>
      <c r="E72" s="1">
        <v>1</v>
      </c>
      <c r="F72" s="1">
        <v>0</v>
      </c>
      <c r="G72" s="1">
        <v>0</v>
      </c>
      <c r="H72" s="1">
        <v>2.2000000000000002</v>
      </c>
      <c r="J72" s="2">
        <v>0.74</v>
      </c>
      <c r="L72" s="2">
        <v>0.48</v>
      </c>
      <c r="N72" s="2">
        <v>0.51</v>
      </c>
      <c r="P72" s="3" t="s">
        <v>1006</v>
      </c>
      <c r="R72" s="2">
        <v>0.4</v>
      </c>
      <c r="T72" s="2">
        <v>0.03</v>
      </c>
      <c r="V72" s="2">
        <v>0.86</v>
      </c>
      <c r="X72" s="3" t="s">
        <v>1242</v>
      </c>
      <c r="Z72" s="2">
        <v>0.17</v>
      </c>
      <c r="AB72" s="2">
        <v>0.52</v>
      </c>
      <c r="AD72" s="2">
        <v>0.09</v>
      </c>
    </row>
    <row r="73" spans="1:31" x14ac:dyDescent="0.25">
      <c r="A73" s="1">
        <v>4</v>
      </c>
      <c r="B73" s="1" t="s">
        <v>688</v>
      </c>
      <c r="D73" s="1" t="s">
        <v>21</v>
      </c>
      <c r="E73" s="1">
        <v>1</v>
      </c>
      <c r="F73" s="1">
        <v>0</v>
      </c>
      <c r="G73" s="1">
        <v>0</v>
      </c>
      <c r="H73" s="1">
        <v>2</v>
      </c>
      <c r="J73" s="2">
        <v>0.69</v>
      </c>
      <c r="L73" s="2">
        <v>0.45</v>
      </c>
      <c r="N73" s="2">
        <v>0.42</v>
      </c>
      <c r="P73" s="3" t="s">
        <v>980</v>
      </c>
      <c r="R73" s="2">
        <v>0.32</v>
      </c>
      <c r="T73" s="2">
        <v>0.06</v>
      </c>
      <c r="V73" s="2">
        <v>0.78</v>
      </c>
      <c r="X73" s="3" t="s">
        <v>1243</v>
      </c>
      <c r="Y73" s="1">
        <v>3</v>
      </c>
      <c r="Z73" s="2">
        <v>0.12</v>
      </c>
      <c r="AB73" s="2">
        <v>0.68</v>
      </c>
      <c r="AD73" s="2">
        <v>0.09</v>
      </c>
    </row>
    <row r="74" spans="1:31" x14ac:dyDescent="0.25">
      <c r="A74" s="1">
        <v>4</v>
      </c>
      <c r="B74" s="1" t="s">
        <v>1244</v>
      </c>
      <c r="E74" s="1">
        <v>1</v>
      </c>
      <c r="F74" s="1">
        <v>1</v>
      </c>
      <c r="G74" s="1">
        <v>0</v>
      </c>
      <c r="H74" s="1">
        <v>2</v>
      </c>
      <c r="J74" s="2">
        <v>0.62</v>
      </c>
      <c r="L74" s="2">
        <v>0.32</v>
      </c>
      <c r="N74" s="2">
        <v>0.31</v>
      </c>
      <c r="P74" s="3" t="s">
        <v>981</v>
      </c>
      <c r="R74" s="2">
        <v>0.44</v>
      </c>
      <c r="T74" s="2">
        <v>0.09</v>
      </c>
      <c r="V74" s="2">
        <v>0.77</v>
      </c>
      <c r="X74" s="3" t="s">
        <v>273</v>
      </c>
      <c r="Z74" s="2">
        <v>0.02</v>
      </c>
      <c r="AA74" s="1">
        <v>4</v>
      </c>
      <c r="AB74" s="2">
        <v>0.96</v>
      </c>
      <c r="AD74" s="2">
        <v>0.08</v>
      </c>
    </row>
    <row r="75" spans="1:31" x14ac:dyDescent="0.25">
      <c r="A75" s="1">
        <v>4</v>
      </c>
      <c r="B75" s="1" t="s">
        <v>1245</v>
      </c>
      <c r="D75" s="1" t="s">
        <v>26</v>
      </c>
      <c r="E75" s="1">
        <v>2</v>
      </c>
      <c r="F75" s="1">
        <v>1</v>
      </c>
      <c r="G75" s="1">
        <v>0</v>
      </c>
      <c r="H75" s="1">
        <v>2.4</v>
      </c>
      <c r="J75" s="2">
        <v>0.76</v>
      </c>
      <c r="L75" s="2">
        <v>0.52</v>
      </c>
      <c r="N75" s="2">
        <v>0.56999999999999995</v>
      </c>
      <c r="P75" s="3" t="s">
        <v>999</v>
      </c>
      <c r="R75" s="2">
        <v>0.55000000000000004</v>
      </c>
      <c r="T75" s="2">
        <v>0.01</v>
      </c>
      <c r="V75" s="2">
        <v>0.64</v>
      </c>
      <c r="X75" s="3" t="s">
        <v>1079</v>
      </c>
      <c r="Y75" s="1">
        <v>3</v>
      </c>
      <c r="Z75" s="2">
        <v>0.09</v>
      </c>
      <c r="AB75" s="2">
        <v>0.7</v>
      </c>
      <c r="AD75" s="2">
        <v>0.1</v>
      </c>
    </row>
    <row r="76" spans="1:31" x14ac:dyDescent="0.25">
      <c r="A76" s="1">
        <v>4</v>
      </c>
      <c r="B76" s="1" t="s">
        <v>692</v>
      </c>
      <c r="D76" s="1" t="s">
        <v>94</v>
      </c>
      <c r="E76" s="1">
        <v>2</v>
      </c>
      <c r="F76" s="1">
        <v>0</v>
      </c>
      <c r="G76" s="1">
        <v>0</v>
      </c>
      <c r="H76" s="1">
        <v>2</v>
      </c>
      <c r="J76" s="2">
        <v>0.77</v>
      </c>
      <c r="L76" s="2">
        <v>0.62</v>
      </c>
      <c r="N76" s="2">
        <v>0.61</v>
      </c>
      <c r="P76" s="3" t="s">
        <v>981</v>
      </c>
      <c r="R76" s="2">
        <v>0.64</v>
      </c>
      <c r="T76" s="2">
        <v>0.03</v>
      </c>
      <c r="V76" s="2">
        <v>0.85</v>
      </c>
      <c r="X76" s="3" t="s">
        <v>1246</v>
      </c>
      <c r="Z76" s="2">
        <v>0.21</v>
      </c>
      <c r="AB76" s="2">
        <v>0.75</v>
      </c>
      <c r="AD76" s="2">
        <v>0.3</v>
      </c>
    </row>
    <row r="77" spans="1:31" x14ac:dyDescent="0.25">
      <c r="A77" s="1">
        <v>4</v>
      </c>
      <c r="B77" s="1" t="s">
        <v>1247</v>
      </c>
      <c r="D77" s="1" t="s">
        <v>329</v>
      </c>
      <c r="E77" s="1">
        <v>2</v>
      </c>
      <c r="F77" s="1">
        <v>1</v>
      </c>
      <c r="G77" s="1">
        <v>0</v>
      </c>
      <c r="H77" s="1">
        <v>1.6</v>
      </c>
      <c r="J77" s="2">
        <v>0.72</v>
      </c>
      <c r="K77" s="1">
        <v>8</v>
      </c>
      <c r="L77" s="2">
        <v>0.53</v>
      </c>
      <c r="N77" s="2">
        <v>0.41</v>
      </c>
      <c r="P77" s="3" t="s">
        <v>979</v>
      </c>
      <c r="R77" s="2">
        <v>0.62</v>
      </c>
      <c r="S77" s="1">
        <v>4</v>
      </c>
      <c r="T77" s="2">
        <v>0.02</v>
      </c>
      <c r="U77" s="1">
        <v>4</v>
      </c>
      <c r="V77" s="2">
        <v>0.84</v>
      </c>
      <c r="W77" s="1">
        <v>4</v>
      </c>
      <c r="X77" s="3" t="s">
        <v>718</v>
      </c>
      <c r="Y77" s="1">
        <v>4</v>
      </c>
      <c r="Z77" s="2">
        <v>0.17</v>
      </c>
      <c r="AA77" s="1">
        <v>4</v>
      </c>
      <c r="AB77" s="2">
        <v>0.79</v>
      </c>
      <c r="AD77" s="2">
        <v>7.0000000000000007E-2</v>
      </c>
      <c r="AE77" s="1">
        <v>4</v>
      </c>
    </row>
    <row r="78" spans="1:31" x14ac:dyDescent="0.25">
      <c r="A78" s="1">
        <v>4</v>
      </c>
      <c r="B78" s="1" t="s">
        <v>1248</v>
      </c>
      <c r="D78" s="1" t="s">
        <v>94</v>
      </c>
      <c r="E78" s="1">
        <v>2</v>
      </c>
      <c r="F78" s="1">
        <v>1</v>
      </c>
      <c r="G78" s="1">
        <v>0</v>
      </c>
      <c r="H78" s="1">
        <v>2.1</v>
      </c>
      <c r="J78" s="2">
        <v>0.55000000000000004</v>
      </c>
      <c r="L78" s="2">
        <v>0.38</v>
      </c>
      <c r="N78" s="2">
        <v>0.28000000000000003</v>
      </c>
      <c r="P78" s="3" t="s">
        <v>986</v>
      </c>
      <c r="R78" s="2">
        <v>0.56000000000000005</v>
      </c>
      <c r="T78" s="2">
        <v>0</v>
      </c>
      <c r="V78" s="2">
        <v>0.87</v>
      </c>
      <c r="X78" s="3" t="s">
        <v>1249</v>
      </c>
      <c r="Z78" s="2">
        <v>0.05</v>
      </c>
      <c r="AB78" s="2">
        <v>0.91</v>
      </c>
      <c r="AD78" s="2">
        <v>0.17</v>
      </c>
    </row>
    <row r="79" spans="1:31" x14ac:dyDescent="0.25">
      <c r="A79" s="1">
        <v>4</v>
      </c>
      <c r="B79" s="1" t="s">
        <v>695</v>
      </c>
      <c r="D79" s="1" t="s">
        <v>375</v>
      </c>
      <c r="E79" s="1">
        <v>1</v>
      </c>
      <c r="F79" s="1">
        <v>0</v>
      </c>
      <c r="G79" s="1">
        <v>0</v>
      </c>
      <c r="H79" s="1">
        <v>2</v>
      </c>
      <c r="J79" s="2">
        <v>0.57999999999999996</v>
      </c>
      <c r="L79" s="2">
        <v>0.37</v>
      </c>
      <c r="N79" s="2">
        <v>0.32</v>
      </c>
      <c r="P79" s="3" t="s">
        <v>995</v>
      </c>
      <c r="R79" s="2">
        <v>0.53</v>
      </c>
      <c r="T79" s="2">
        <v>0.02</v>
      </c>
      <c r="V79" s="2">
        <v>0.9</v>
      </c>
      <c r="X79" s="3" t="s">
        <v>273</v>
      </c>
      <c r="Y79" s="1">
        <v>3</v>
      </c>
      <c r="Z79" s="2">
        <v>0.08</v>
      </c>
      <c r="AB79" s="2">
        <v>0.73</v>
      </c>
      <c r="AD79" s="2">
        <v>0.05</v>
      </c>
    </row>
    <row r="80" spans="1:31" x14ac:dyDescent="0.25">
      <c r="A80" s="1">
        <v>4</v>
      </c>
      <c r="B80" s="1" t="s">
        <v>696</v>
      </c>
      <c r="C80" s="1">
        <v>1</v>
      </c>
      <c r="D80" s="1" t="s">
        <v>326</v>
      </c>
      <c r="E80" s="1">
        <v>2</v>
      </c>
      <c r="F80" s="1">
        <v>0</v>
      </c>
      <c r="G80" s="1">
        <v>0</v>
      </c>
      <c r="H80" s="1">
        <v>2.2000000000000002</v>
      </c>
      <c r="J80" s="2">
        <v>0.64</v>
      </c>
      <c r="K80" s="1">
        <v>8</v>
      </c>
      <c r="L80" s="2">
        <v>0.42</v>
      </c>
      <c r="N80" s="2">
        <v>0.48</v>
      </c>
      <c r="O80" s="1">
        <v>6</v>
      </c>
      <c r="P80" s="3" t="s">
        <v>1011</v>
      </c>
      <c r="R80" s="2">
        <v>0.65</v>
      </c>
      <c r="S80" s="1">
        <v>4</v>
      </c>
      <c r="T80" s="2">
        <v>0.02</v>
      </c>
      <c r="U80" s="1">
        <v>4</v>
      </c>
      <c r="V80" s="2">
        <v>0.75</v>
      </c>
      <c r="W80" s="1">
        <v>4</v>
      </c>
      <c r="X80" s="3" t="s">
        <v>378</v>
      </c>
      <c r="Y80" s="1">
        <v>4</v>
      </c>
      <c r="Z80" s="2">
        <v>0.01</v>
      </c>
      <c r="AA80" s="1">
        <v>4</v>
      </c>
      <c r="AB80" s="2">
        <v>0.74</v>
      </c>
      <c r="AC80" s="1">
        <v>4</v>
      </c>
      <c r="AD80" s="2">
        <v>0.1</v>
      </c>
      <c r="AE80" s="1">
        <v>4</v>
      </c>
    </row>
    <row r="81" spans="1:31" x14ac:dyDescent="0.25">
      <c r="A81" s="1">
        <v>4</v>
      </c>
      <c r="B81" s="1" t="s">
        <v>1250</v>
      </c>
      <c r="D81" s="1" t="s">
        <v>105</v>
      </c>
      <c r="E81" s="1">
        <v>2</v>
      </c>
      <c r="F81" s="1">
        <v>1</v>
      </c>
      <c r="G81" s="1">
        <v>0</v>
      </c>
      <c r="H81" s="1">
        <v>2</v>
      </c>
      <c r="J81" s="2">
        <v>0.66</v>
      </c>
      <c r="L81" s="2">
        <v>0.49</v>
      </c>
      <c r="N81" s="2">
        <v>0.36</v>
      </c>
      <c r="P81" s="3" t="s">
        <v>989</v>
      </c>
      <c r="R81" s="2">
        <v>0.56999999999999995</v>
      </c>
      <c r="T81" s="2">
        <v>0</v>
      </c>
      <c r="V81" s="2">
        <v>0.85</v>
      </c>
      <c r="X81" s="3" t="s">
        <v>273</v>
      </c>
      <c r="Y81" s="1">
        <v>4</v>
      </c>
      <c r="Z81" s="2">
        <v>0.09</v>
      </c>
      <c r="AA81" s="1">
        <v>4</v>
      </c>
      <c r="AB81" s="2">
        <v>0.85</v>
      </c>
      <c r="AD81" s="2">
        <v>0.1</v>
      </c>
      <c r="AE81" s="1">
        <v>4</v>
      </c>
    </row>
    <row r="82" spans="1:31" x14ac:dyDescent="0.25">
      <c r="A82" s="1">
        <v>4</v>
      </c>
      <c r="B82" s="1" t="s">
        <v>698</v>
      </c>
      <c r="D82" s="1" t="s">
        <v>102</v>
      </c>
      <c r="E82" s="1">
        <v>2</v>
      </c>
      <c r="F82" s="1">
        <v>0</v>
      </c>
      <c r="G82" s="1">
        <v>0</v>
      </c>
      <c r="H82" s="1">
        <v>2.2999999999999998</v>
      </c>
      <c r="J82" s="2">
        <v>0.68</v>
      </c>
      <c r="K82" s="1">
        <v>8</v>
      </c>
      <c r="L82" s="2">
        <v>0.47</v>
      </c>
      <c r="N82" s="2">
        <v>0.4</v>
      </c>
      <c r="O82" s="1">
        <v>8</v>
      </c>
      <c r="P82" s="3" t="s">
        <v>1031</v>
      </c>
      <c r="R82" s="2">
        <v>0.81</v>
      </c>
      <c r="S82" s="1">
        <v>4</v>
      </c>
      <c r="T82" s="4">
        <v>3.0000000000000001E-3</v>
      </c>
      <c r="U82" s="1">
        <v>4</v>
      </c>
      <c r="V82" s="2">
        <v>0.74</v>
      </c>
      <c r="W82" s="1">
        <v>4</v>
      </c>
      <c r="X82" s="3" t="s">
        <v>1251</v>
      </c>
      <c r="Y82" s="1">
        <v>3</v>
      </c>
      <c r="Z82" s="2">
        <v>0.09</v>
      </c>
      <c r="AA82" s="1">
        <v>4</v>
      </c>
      <c r="AB82" s="2">
        <v>0.62</v>
      </c>
      <c r="AD82" s="2">
        <v>0.2</v>
      </c>
      <c r="AE82" s="1">
        <v>4</v>
      </c>
    </row>
    <row r="83" spans="1:31" x14ac:dyDescent="0.25">
      <c r="A83" s="1">
        <v>4</v>
      </c>
      <c r="B83" s="1" t="s">
        <v>628</v>
      </c>
      <c r="D83" s="1" t="s">
        <v>179</v>
      </c>
      <c r="E83" s="1">
        <v>2</v>
      </c>
      <c r="F83" s="1">
        <v>0</v>
      </c>
      <c r="G83" s="1">
        <v>0</v>
      </c>
      <c r="H83" s="1">
        <v>2.1</v>
      </c>
      <c r="J83" s="2">
        <v>0.7</v>
      </c>
      <c r="L83" s="2">
        <v>0.64</v>
      </c>
      <c r="N83" s="2">
        <v>0.52</v>
      </c>
      <c r="P83" s="3" t="s">
        <v>979</v>
      </c>
      <c r="R83" s="2">
        <v>0.66</v>
      </c>
      <c r="T83" s="2">
        <v>0.02</v>
      </c>
      <c r="V83" s="2">
        <v>0.75</v>
      </c>
      <c r="X83" s="3" t="s">
        <v>387</v>
      </c>
      <c r="Z83" s="2">
        <v>0.26</v>
      </c>
      <c r="AB83" s="2">
        <v>0.61</v>
      </c>
      <c r="AD83" s="2">
        <v>0.28999999999999998</v>
      </c>
    </row>
    <row r="84" spans="1:31" x14ac:dyDescent="0.25">
      <c r="A84" s="1">
        <v>4</v>
      </c>
      <c r="B84" s="1" t="s">
        <v>1252</v>
      </c>
      <c r="D84" s="1" t="s">
        <v>172</v>
      </c>
      <c r="E84" s="1">
        <v>2</v>
      </c>
      <c r="F84" s="1">
        <v>1</v>
      </c>
      <c r="G84" s="1">
        <v>0</v>
      </c>
      <c r="H84" s="1">
        <v>1.7</v>
      </c>
      <c r="J84" s="2">
        <v>0.52</v>
      </c>
      <c r="L84" s="2">
        <v>0.23</v>
      </c>
      <c r="N84" s="2">
        <v>0.27</v>
      </c>
      <c r="P84" s="3" t="s">
        <v>996</v>
      </c>
      <c r="R84" s="1" t="s">
        <v>176</v>
      </c>
      <c r="T84" s="1" t="s">
        <v>176</v>
      </c>
      <c r="V84" s="2">
        <v>0.78</v>
      </c>
      <c r="X84" s="3" t="s">
        <v>1253</v>
      </c>
      <c r="Y84" s="1">
        <v>9</v>
      </c>
      <c r="Z84" s="1" t="s">
        <v>176</v>
      </c>
      <c r="AB84" s="2">
        <v>0.78</v>
      </c>
      <c r="AD84" s="1" t="s">
        <v>176</v>
      </c>
    </row>
    <row r="85" spans="1:31" x14ac:dyDescent="0.25">
      <c r="A85" s="1">
        <v>4</v>
      </c>
      <c r="B85" s="1" t="s">
        <v>1254</v>
      </c>
      <c r="D85" s="1" t="s">
        <v>172</v>
      </c>
      <c r="E85" s="1">
        <v>2</v>
      </c>
      <c r="F85" s="1">
        <v>1</v>
      </c>
      <c r="G85" s="1">
        <v>0</v>
      </c>
      <c r="H85" s="1">
        <v>1.6</v>
      </c>
      <c r="J85" s="2">
        <v>0.48</v>
      </c>
      <c r="L85" s="2">
        <v>0.15</v>
      </c>
      <c r="N85" s="2">
        <v>0.2</v>
      </c>
      <c r="P85" s="3" t="s">
        <v>999</v>
      </c>
      <c r="R85" s="2">
        <v>0.53</v>
      </c>
      <c r="T85" s="2">
        <v>0.02</v>
      </c>
      <c r="V85" s="2">
        <v>0.89</v>
      </c>
      <c r="X85" s="3" t="s">
        <v>1255</v>
      </c>
      <c r="Y85" s="1">
        <v>9</v>
      </c>
      <c r="Z85" s="2">
        <v>0.05</v>
      </c>
      <c r="AB85" s="2">
        <v>0.75</v>
      </c>
      <c r="AD85" s="2">
        <v>0.04</v>
      </c>
    </row>
    <row r="86" spans="1:31" x14ac:dyDescent="0.25">
      <c r="A86" s="1">
        <v>4</v>
      </c>
      <c r="B86" s="1" t="s">
        <v>1256</v>
      </c>
      <c r="D86" s="1" t="s">
        <v>102</v>
      </c>
      <c r="E86" s="1">
        <v>2</v>
      </c>
      <c r="F86" s="1">
        <v>1</v>
      </c>
      <c r="G86" s="1">
        <v>0</v>
      </c>
      <c r="H86" s="1">
        <v>1.9</v>
      </c>
      <c r="J86" s="2">
        <v>0.62</v>
      </c>
      <c r="L86" s="2">
        <v>0.34</v>
      </c>
      <c r="N86" s="2">
        <v>0.4</v>
      </c>
      <c r="P86" s="3" t="s">
        <v>1011</v>
      </c>
      <c r="R86" s="2">
        <v>0.51</v>
      </c>
      <c r="T86" s="2">
        <v>0</v>
      </c>
      <c r="V86" s="2">
        <v>0.92</v>
      </c>
      <c r="X86" s="3" t="s">
        <v>1257</v>
      </c>
      <c r="Y86" s="1">
        <v>3</v>
      </c>
      <c r="Z86" s="2">
        <v>0.4</v>
      </c>
      <c r="AB86" s="2">
        <v>0.38</v>
      </c>
      <c r="AD86" s="2">
        <v>0.2</v>
      </c>
    </row>
    <row r="87" spans="1:31" x14ac:dyDescent="0.25">
      <c r="A87" s="1">
        <v>4</v>
      </c>
      <c r="B87" s="1" t="s">
        <v>701</v>
      </c>
      <c r="D87" s="1" t="s">
        <v>179</v>
      </c>
      <c r="E87" s="1">
        <v>2</v>
      </c>
      <c r="F87" s="1">
        <v>0</v>
      </c>
      <c r="G87" s="1">
        <v>0</v>
      </c>
      <c r="H87" s="1">
        <v>2</v>
      </c>
      <c r="J87" s="2">
        <v>0.59</v>
      </c>
      <c r="L87" s="2">
        <v>0.57999999999999996</v>
      </c>
      <c r="N87" s="2">
        <v>0.36</v>
      </c>
      <c r="P87" s="3" t="s">
        <v>1258</v>
      </c>
      <c r="R87" s="2">
        <v>0.88</v>
      </c>
      <c r="T87" s="2">
        <v>0</v>
      </c>
      <c r="V87" s="2">
        <v>0.81</v>
      </c>
      <c r="X87" s="3" t="s">
        <v>376</v>
      </c>
      <c r="Y87" s="1">
        <v>3</v>
      </c>
      <c r="Z87" s="2">
        <v>0.17</v>
      </c>
      <c r="AB87" s="2">
        <v>0.82</v>
      </c>
      <c r="AD87" s="2">
        <v>0.38</v>
      </c>
    </row>
    <row r="88" spans="1:31" x14ac:dyDescent="0.25">
      <c r="A88" s="1">
        <v>4</v>
      </c>
      <c r="B88" s="1" t="s">
        <v>1259</v>
      </c>
      <c r="E88" s="1">
        <v>2</v>
      </c>
      <c r="F88" s="1">
        <v>1</v>
      </c>
      <c r="G88" s="1">
        <v>0</v>
      </c>
      <c r="H88" s="1">
        <v>2.1</v>
      </c>
      <c r="J88" s="2">
        <v>0.68</v>
      </c>
      <c r="L88" s="2">
        <v>0.53</v>
      </c>
      <c r="N88" s="2">
        <v>0.42</v>
      </c>
      <c r="P88" s="3" t="s">
        <v>1023</v>
      </c>
      <c r="R88" s="2">
        <v>0.63</v>
      </c>
      <c r="T88" s="2">
        <v>0</v>
      </c>
      <c r="V88" s="2">
        <v>0.68</v>
      </c>
      <c r="X88" s="3" t="s">
        <v>273</v>
      </c>
      <c r="Z88" s="2">
        <v>0.16</v>
      </c>
      <c r="AB88" s="2">
        <v>0.78</v>
      </c>
      <c r="AD88" s="2">
        <v>0.26</v>
      </c>
    </row>
    <row r="89" spans="1:31" x14ac:dyDescent="0.25">
      <c r="A89" s="1">
        <v>4</v>
      </c>
      <c r="B89" s="1" t="s">
        <v>1260</v>
      </c>
      <c r="D89" s="1" t="s">
        <v>15</v>
      </c>
      <c r="E89" s="1">
        <v>2</v>
      </c>
      <c r="F89" s="1">
        <v>1</v>
      </c>
      <c r="G89" s="1">
        <v>0</v>
      </c>
      <c r="H89" s="1">
        <v>1.8</v>
      </c>
      <c r="J89" s="2">
        <v>0.61</v>
      </c>
      <c r="L89" s="2">
        <v>0.56000000000000005</v>
      </c>
      <c r="N89" s="2">
        <v>0.39</v>
      </c>
      <c r="P89" s="3" t="s">
        <v>1052</v>
      </c>
      <c r="R89" s="2">
        <v>0.76</v>
      </c>
      <c r="T89" s="2">
        <v>0.01</v>
      </c>
      <c r="V89" s="2">
        <v>0.78</v>
      </c>
      <c r="X89" s="3" t="s">
        <v>330</v>
      </c>
      <c r="Z89" s="2">
        <v>0.34</v>
      </c>
      <c r="AB89" s="2">
        <v>0.53</v>
      </c>
      <c r="AD89" s="2">
        <v>0.26</v>
      </c>
    </row>
    <row r="90" spans="1:31" x14ac:dyDescent="0.25">
      <c r="A90" s="1">
        <v>4</v>
      </c>
      <c r="B90" s="1" t="s">
        <v>704</v>
      </c>
      <c r="D90" s="1" t="s">
        <v>15</v>
      </c>
      <c r="E90" s="1">
        <v>2</v>
      </c>
      <c r="F90" s="1">
        <v>0</v>
      </c>
      <c r="G90" s="1">
        <v>0</v>
      </c>
      <c r="H90" s="1">
        <v>1.6</v>
      </c>
      <c r="J90" s="2">
        <v>0.68</v>
      </c>
      <c r="L90" s="2">
        <v>0.37</v>
      </c>
      <c r="N90" s="2">
        <v>0.61</v>
      </c>
      <c r="P90" s="3" t="s">
        <v>1261</v>
      </c>
      <c r="R90" s="2">
        <v>0.4</v>
      </c>
      <c r="T90" s="2">
        <v>0.01</v>
      </c>
      <c r="V90" s="1" t="s">
        <v>176</v>
      </c>
      <c r="X90" s="3" t="s">
        <v>847</v>
      </c>
      <c r="Z90" s="2">
        <v>0.45</v>
      </c>
      <c r="AB90" s="2">
        <v>0.3</v>
      </c>
      <c r="AD90" s="2">
        <v>0.39</v>
      </c>
    </row>
    <row r="91" spans="1:31" x14ac:dyDescent="0.25">
      <c r="A91" s="1">
        <v>4</v>
      </c>
      <c r="B91" s="1" t="s">
        <v>706</v>
      </c>
      <c r="D91" s="1" t="s">
        <v>29</v>
      </c>
      <c r="E91" s="1">
        <v>2</v>
      </c>
      <c r="F91" s="1">
        <v>0</v>
      </c>
      <c r="G91" s="1">
        <v>0</v>
      </c>
      <c r="H91" s="1">
        <v>1.8</v>
      </c>
      <c r="J91" s="2">
        <v>0.5</v>
      </c>
      <c r="L91" s="2">
        <v>0.34</v>
      </c>
      <c r="N91" s="2">
        <v>0.26</v>
      </c>
      <c r="P91" s="3" t="s">
        <v>1042</v>
      </c>
      <c r="R91" s="2">
        <v>0.67</v>
      </c>
      <c r="T91" s="4">
        <v>2E-3</v>
      </c>
      <c r="V91" s="2">
        <v>0.82</v>
      </c>
      <c r="X91" s="3" t="s">
        <v>359</v>
      </c>
      <c r="Y91" s="1">
        <v>9</v>
      </c>
      <c r="Z91" s="2">
        <v>0.11</v>
      </c>
      <c r="AB91" s="2">
        <v>0.7</v>
      </c>
      <c r="AD91" s="2">
        <v>7.0000000000000007E-2</v>
      </c>
    </row>
    <row r="92" spans="1:31" x14ac:dyDescent="0.25">
      <c r="A92" s="1">
        <v>4</v>
      </c>
      <c r="B92" s="1" t="s">
        <v>710</v>
      </c>
      <c r="D92" s="1" t="s">
        <v>26</v>
      </c>
      <c r="E92" s="1">
        <v>2</v>
      </c>
      <c r="F92" s="1">
        <v>0</v>
      </c>
      <c r="G92" s="1">
        <v>0</v>
      </c>
      <c r="H92" s="1">
        <v>2.2000000000000002</v>
      </c>
      <c r="J92" s="2">
        <v>0.7</v>
      </c>
      <c r="L92" s="2">
        <v>0.56999999999999995</v>
      </c>
      <c r="N92" s="2">
        <v>0.41</v>
      </c>
      <c r="P92" s="3" t="s">
        <v>1003</v>
      </c>
      <c r="R92" s="2">
        <v>0.79</v>
      </c>
      <c r="T92" s="2">
        <v>0</v>
      </c>
      <c r="V92" s="2">
        <v>0.56000000000000005</v>
      </c>
      <c r="X92" s="3" t="s">
        <v>820</v>
      </c>
      <c r="Y92" s="1">
        <v>2</v>
      </c>
      <c r="Z92" s="1" t="s">
        <v>176</v>
      </c>
      <c r="AB92" s="2">
        <v>0.76</v>
      </c>
      <c r="AD92" s="2">
        <v>0.08</v>
      </c>
    </row>
    <row r="93" spans="1:31" x14ac:dyDescent="0.25">
      <c r="A93" s="1">
        <v>4</v>
      </c>
      <c r="B93" s="1" t="s">
        <v>712</v>
      </c>
      <c r="E93" s="1">
        <v>1</v>
      </c>
      <c r="F93" s="1">
        <v>0</v>
      </c>
      <c r="G93" s="1">
        <v>0</v>
      </c>
      <c r="H93" s="1">
        <v>2.1</v>
      </c>
      <c r="J93" s="2">
        <v>0.74</v>
      </c>
      <c r="L93" s="2">
        <v>0.44</v>
      </c>
      <c r="N93" s="2">
        <v>0.52</v>
      </c>
      <c r="P93" s="3" t="s">
        <v>984</v>
      </c>
      <c r="R93" s="2">
        <v>0.67</v>
      </c>
      <c r="T93" s="2">
        <v>0</v>
      </c>
      <c r="V93" s="2">
        <v>0.75</v>
      </c>
      <c r="X93" s="3" t="s">
        <v>1262</v>
      </c>
      <c r="Z93" s="1" t="s">
        <v>176</v>
      </c>
      <c r="AB93" s="2">
        <v>0.71</v>
      </c>
      <c r="AD93" s="2">
        <v>0.12</v>
      </c>
    </row>
    <row r="94" spans="1:31" x14ac:dyDescent="0.25">
      <c r="A94" s="1">
        <v>4</v>
      </c>
      <c r="B94" s="1" t="s">
        <v>1263</v>
      </c>
      <c r="D94" s="1" t="s">
        <v>1197</v>
      </c>
      <c r="E94" s="1">
        <v>2</v>
      </c>
      <c r="F94" s="1">
        <v>1</v>
      </c>
      <c r="G94" s="1">
        <v>0</v>
      </c>
      <c r="H94" s="1">
        <v>2</v>
      </c>
      <c r="J94" s="2">
        <v>0.67</v>
      </c>
      <c r="L94" s="2">
        <v>0.44</v>
      </c>
      <c r="N94" s="2">
        <v>0.27</v>
      </c>
      <c r="P94" s="3" t="s">
        <v>1052</v>
      </c>
      <c r="R94" s="2">
        <v>0.75</v>
      </c>
      <c r="T94" s="2">
        <v>0.01</v>
      </c>
      <c r="V94" s="2">
        <v>0.97</v>
      </c>
      <c r="X94" s="3" t="s">
        <v>756</v>
      </c>
      <c r="Z94" s="1" t="s">
        <v>176</v>
      </c>
      <c r="AB94" s="2">
        <v>0.88</v>
      </c>
      <c r="AD94" s="2">
        <v>0.25</v>
      </c>
    </row>
    <row r="95" spans="1:31" x14ac:dyDescent="0.25">
      <c r="A95" s="1">
        <v>4</v>
      </c>
      <c r="B95" s="1" t="s">
        <v>714</v>
      </c>
      <c r="D95" s="1" t="s">
        <v>375</v>
      </c>
      <c r="E95" s="1">
        <v>1</v>
      </c>
      <c r="F95" s="1">
        <v>0</v>
      </c>
      <c r="G95" s="1">
        <v>0</v>
      </c>
      <c r="H95" s="1">
        <v>1.8</v>
      </c>
      <c r="J95" s="2">
        <v>0.56999999999999995</v>
      </c>
      <c r="L95" s="2">
        <v>0.33</v>
      </c>
      <c r="N95" s="2">
        <v>0.33</v>
      </c>
      <c r="P95" s="3" t="s">
        <v>58</v>
      </c>
      <c r="R95" s="2">
        <v>0.57999999999999996</v>
      </c>
      <c r="T95" s="2">
        <v>0.05</v>
      </c>
      <c r="V95" s="2">
        <v>0.76</v>
      </c>
      <c r="X95" s="3" t="s">
        <v>376</v>
      </c>
      <c r="Y95" s="1">
        <v>3</v>
      </c>
      <c r="Z95" s="2">
        <v>0.06</v>
      </c>
      <c r="AB95" s="2">
        <v>0.82</v>
      </c>
      <c r="AD95" s="2">
        <v>0.02</v>
      </c>
    </row>
    <row r="96" spans="1:31" x14ac:dyDescent="0.25">
      <c r="A96" s="1">
        <v>4</v>
      </c>
      <c r="B96" s="1" t="s">
        <v>1264</v>
      </c>
      <c r="E96" s="1">
        <v>1</v>
      </c>
      <c r="F96" s="1">
        <v>1</v>
      </c>
      <c r="G96" s="1">
        <v>0</v>
      </c>
      <c r="H96" s="1">
        <v>1.8</v>
      </c>
      <c r="J96" s="2">
        <v>0.61</v>
      </c>
      <c r="L96" s="2">
        <v>0.32</v>
      </c>
      <c r="N96" s="2">
        <v>0.24</v>
      </c>
      <c r="P96" s="3" t="s">
        <v>1042</v>
      </c>
      <c r="R96" s="2">
        <v>0.34</v>
      </c>
      <c r="T96" s="2">
        <v>0.06</v>
      </c>
      <c r="V96" s="2">
        <v>0.65</v>
      </c>
      <c r="X96" s="3" t="s">
        <v>376</v>
      </c>
      <c r="Z96" s="2">
        <v>0.02</v>
      </c>
      <c r="AA96" s="1">
        <v>5</v>
      </c>
      <c r="AB96" s="2">
        <v>0.77</v>
      </c>
      <c r="AD96" s="2">
        <v>0.03</v>
      </c>
      <c r="AE96" s="1">
        <v>7</v>
      </c>
    </row>
    <row r="97" spans="1:31" x14ac:dyDescent="0.25">
      <c r="A97" s="1">
        <v>4</v>
      </c>
      <c r="B97" s="1" t="s">
        <v>1265</v>
      </c>
      <c r="D97" s="1" t="s">
        <v>21</v>
      </c>
      <c r="E97" s="1">
        <v>2</v>
      </c>
      <c r="F97" s="1">
        <v>1</v>
      </c>
      <c r="G97" s="1">
        <v>0</v>
      </c>
      <c r="H97" s="1">
        <v>1.8</v>
      </c>
      <c r="J97" s="2">
        <v>0.72</v>
      </c>
      <c r="L97" s="2">
        <v>0.49</v>
      </c>
      <c r="N97" s="2">
        <v>0.41</v>
      </c>
      <c r="P97" s="3" t="s">
        <v>1042</v>
      </c>
      <c r="R97" s="2">
        <v>0.62</v>
      </c>
      <c r="T97" s="2">
        <v>0.01</v>
      </c>
      <c r="V97" s="2">
        <v>0.83</v>
      </c>
      <c r="X97" s="3" t="s">
        <v>1077</v>
      </c>
      <c r="Z97" s="2">
        <v>0.2</v>
      </c>
      <c r="AB97" s="2">
        <v>0.47</v>
      </c>
      <c r="AD97" s="2">
        <v>0.03</v>
      </c>
    </row>
    <row r="98" spans="1:31" x14ac:dyDescent="0.25">
      <c r="A98" s="1">
        <v>4</v>
      </c>
      <c r="B98" s="1" t="s">
        <v>1266</v>
      </c>
      <c r="D98" s="1" t="s">
        <v>6</v>
      </c>
      <c r="E98" s="1">
        <v>2</v>
      </c>
      <c r="F98" s="1">
        <v>1</v>
      </c>
      <c r="G98" s="1">
        <v>0</v>
      </c>
      <c r="H98" s="1">
        <v>2.2000000000000002</v>
      </c>
      <c r="J98" s="2">
        <v>0.74</v>
      </c>
      <c r="L98" s="2">
        <v>0.56000000000000005</v>
      </c>
      <c r="N98" s="2">
        <v>0.43</v>
      </c>
      <c r="O98" s="1">
        <v>6</v>
      </c>
      <c r="P98" s="3" t="s">
        <v>989</v>
      </c>
      <c r="R98" s="2">
        <v>0.69</v>
      </c>
      <c r="T98" s="2">
        <v>0</v>
      </c>
      <c r="V98" s="2">
        <v>0.79</v>
      </c>
      <c r="X98" s="3" t="s">
        <v>181</v>
      </c>
      <c r="Y98" s="1">
        <v>3</v>
      </c>
      <c r="Z98" s="2">
        <v>0.27</v>
      </c>
      <c r="AB98" s="2">
        <v>0.56999999999999995</v>
      </c>
      <c r="AD98" s="2">
        <v>0.19</v>
      </c>
    </row>
    <row r="99" spans="1:31" x14ac:dyDescent="0.25">
      <c r="A99" s="1">
        <v>4</v>
      </c>
      <c r="B99" s="1" t="s">
        <v>717</v>
      </c>
      <c r="D99" s="1" t="s">
        <v>162</v>
      </c>
      <c r="E99" s="1">
        <v>2</v>
      </c>
      <c r="F99" s="1">
        <v>0</v>
      </c>
      <c r="G99" s="1">
        <v>0</v>
      </c>
      <c r="H99" s="1">
        <v>2.1</v>
      </c>
      <c r="J99" s="2">
        <v>0.64</v>
      </c>
      <c r="L99" s="2">
        <v>0.41</v>
      </c>
      <c r="N99" s="2">
        <v>0.28999999999999998</v>
      </c>
      <c r="P99" s="3" t="s">
        <v>979</v>
      </c>
      <c r="R99" s="2">
        <v>0.62</v>
      </c>
      <c r="T99" s="2">
        <v>0.01</v>
      </c>
      <c r="V99" s="2">
        <v>0.62</v>
      </c>
      <c r="X99" s="3" t="s">
        <v>359</v>
      </c>
      <c r="Y99" s="1">
        <v>3</v>
      </c>
      <c r="Z99" s="2">
        <v>0.16</v>
      </c>
      <c r="AA99" s="1">
        <v>4</v>
      </c>
      <c r="AB99" s="2">
        <v>0.53</v>
      </c>
      <c r="AD99" s="2">
        <v>0.18</v>
      </c>
    </row>
    <row r="100" spans="1:31" x14ac:dyDescent="0.25">
      <c r="A100" s="1">
        <v>4</v>
      </c>
      <c r="B100" s="1" t="s">
        <v>719</v>
      </c>
      <c r="D100" s="1" t="s">
        <v>159</v>
      </c>
      <c r="E100" s="1">
        <v>2</v>
      </c>
      <c r="F100" s="1">
        <v>0</v>
      </c>
      <c r="G100" s="1">
        <v>0</v>
      </c>
      <c r="H100" s="1">
        <v>2</v>
      </c>
      <c r="J100" s="2">
        <v>0.62</v>
      </c>
      <c r="L100" s="2">
        <v>0.23</v>
      </c>
      <c r="N100" s="2">
        <v>0.3</v>
      </c>
      <c r="P100" s="3" t="s">
        <v>975</v>
      </c>
      <c r="R100" s="2">
        <v>0.71</v>
      </c>
      <c r="T100" s="2">
        <v>0</v>
      </c>
      <c r="V100" s="2">
        <v>0.88</v>
      </c>
      <c r="X100" s="3" t="s">
        <v>720</v>
      </c>
      <c r="Z100" s="1" t="s">
        <v>176</v>
      </c>
      <c r="AB100" s="2">
        <v>0.39</v>
      </c>
      <c r="AD100" s="2">
        <v>0.05</v>
      </c>
    </row>
    <row r="101" spans="1:31" x14ac:dyDescent="0.25">
      <c r="A101" s="1">
        <v>4</v>
      </c>
      <c r="B101" s="1" t="s">
        <v>1267</v>
      </c>
      <c r="D101" s="1" t="s">
        <v>102</v>
      </c>
      <c r="E101" s="1">
        <v>2</v>
      </c>
      <c r="F101" s="1">
        <v>1</v>
      </c>
      <c r="G101" s="1">
        <v>0</v>
      </c>
      <c r="H101" s="1">
        <v>2</v>
      </c>
      <c r="J101" s="2">
        <v>0.64</v>
      </c>
      <c r="L101" s="2">
        <v>0.46</v>
      </c>
      <c r="N101" s="2">
        <v>0.37</v>
      </c>
      <c r="P101" s="3" t="s">
        <v>1038</v>
      </c>
      <c r="R101" s="2">
        <v>0.66</v>
      </c>
      <c r="T101" s="2">
        <v>0.01</v>
      </c>
      <c r="V101" s="2">
        <v>0.79</v>
      </c>
      <c r="X101" s="3" t="s">
        <v>1268</v>
      </c>
      <c r="Y101" s="1">
        <v>3</v>
      </c>
      <c r="Z101" s="2">
        <v>0.05</v>
      </c>
      <c r="AB101" s="2">
        <v>0.76</v>
      </c>
      <c r="AD101" s="2">
        <v>0.17</v>
      </c>
    </row>
    <row r="102" spans="1:31" x14ac:dyDescent="0.25">
      <c r="A102" s="1">
        <v>4</v>
      </c>
      <c r="B102" s="1" t="s">
        <v>721</v>
      </c>
      <c r="D102" s="1" t="s">
        <v>53</v>
      </c>
      <c r="E102" s="1">
        <v>2</v>
      </c>
      <c r="F102" s="1">
        <v>0</v>
      </c>
      <c r="G102" s="1">
        <v>0</v>
      </c>
      <c r="H102" s="1">
        <v>1.8</v>
      </c>
      <c r="J102" s="2">
        <v>0.63</v>
      </c>
      <c r="L102" s="2">
        <v>0.37</v>
      </c>
      <c r="N102" s="2">
        <v>0.39</v>
      </c>
      <c r="P102" s="3" t="s">
        <v>992</v>
      </c>
      <c r="R102" s="2">
        <v>0.91</v>
      </c>
      <c r="T102" s="2">
        <v>0</v>
      </c>
      <c r="V102" s="2">
        <v>0.69</v>
      </c>
      <c r="X102" s="3" t="s">
        <v>1269</v>
      </c>
      <c r="Z102" s="2">
        <v>0.08</v>
      </c>
      <c r="AA102" s="1">
        <v>4</v>
      </c>
      <c r="AB102" s="2">
        <v>0.71</v>
      </c>
      <c r="AD102" s="2">
        <v>0.23</v>
      </c>
    </row>
    <row r="103" spans="1:31" x14ac:dyDescent="0.25">
      <c r="A103" s="1">
        <v>4</v>
      </c>
      <c r="B103" s="1" t="s">
        <v>1270</v>
      </c>
      <c r="C103" s="1">
        <v>1</v>
      </c>
      <c r="D103" s="1" t="s">
        <v>1271</v>
      </c>
      <c r="E103" s="1">
        <v>2</v>
      </c>
      <c r="F103" s="1">
        <v>1</v>
      </c>
      <c r="G103" s="1">
        <v>0</v>
      </c>
      <c r="H103" s="1">
        <v>1.5</v>
      </c>
      <c r="J103" s="2">
        <v>0.73</v>
      </c>
      <c r="K103" s="1">
        <v>8</v>
      </c>
      <c r="L103" s="2">
        <v>0.47</v>
      </c>
      <c r="N103" s="2">
        <v>0.24</v>
      </c>
      <c r="O103" s="1">
        <v>6</v>
      </c>
      <c r="P103" s="3" t="s">
        <v>1075</v>
      </c>
      <c r="R103" s="1" t="s">
        <v>176</v>
      </c>
      <c r="T103" s="1" t="s">
        <v>176</v>
      </c>
      <c r="V103" s="2">
        <v>0.54</v>
      </c>
      <c r="W103" s="1">
        <v>4</v>
      </c>
      <c r="X103" s="3" t="s">
        <v>1272</v>
      </c>
      <c r="Y103" s="1">
        <v>4</v>
      </c>
      <c r="Z103" s="1" t="s">
        <v>176</v>
      </c>
      <c r="AB103" s="2">
        <v>0.84</v>
      </c>
      <c r="AC103" s="1">
        <v>4</v>
      </c>
      <c r="AD103" s="1" t="s">
        <v>176</v>
      </c>
    </row>
    <row r="104" spans="1:31" x14ac:dyDescent="0.25">
      <c r="A104" s="1">
        <v>4</v>
      </c>
      <c r="B104" s="1" t="s">
        <v>1273</v>
      </c>
      <c r="D104" s="1" t="s">
        <v>18</v>
      </c>
      <c r="E104" s="1">
        <v>2</v>
      </c>
      <c r="F104" s="1">
        <v>1</v>
      </c>
      <c r="G104" s="1">
        <v>0</v>
      </c>
      <c r="H104" s="1">
        <v>2.2000000000000002</v>
      </c>
      <c r="J104" s="2">
        <v>0.61</v>
      </c>
      <c r="L104" s="2">
        <v>0.48</v>
      </c>
      <c r="N104" s="2">
        <v>0.49</v>
      </c>
      <c r="P104" s="3" t="s">
        <v>974</v>
      </c>
      <c r="R104" s="2">
        <v>0.63</v>
      </c>
      <c r="T104" s="2">
        <v>0.04</v>
      </c>
      <c r="V104" s="2">
        <v>0.61</v>
      </c>
      <c r="X104" s="3" t="s">
        <v>320</v>
      </c>
      <c r="Y104" s="1">
        <v>3</v>
      </c>
      <c r="Z104" s="2">
        <v>0.16</v>
      </c>
      <c r="AB104" s="2">
        <v>0.55000000000000004</v>
      </c>
      <c r="AD104" s="2">
        <v>0.11</v>
      </c>
    </row>
    <row r="105" spans="1:31" x14ac:dyDescent="0.25">
      <c r="A105" s="1">
        <v>4</v>
      </c>
      <c r="B105" s="1" t="s">
        <v>730</v>
      </c>
      <c r="D105" s="1" t="s">
        <v>102</v>
      </c>
      <c r="E105" s="1">
        <v>2</v>
      </c>
      <c r="F105" s="1">
        <v>0</v>
      </c>
      <c r="G105" s="1">
        <v>0</v>
      </c>
      <c r="H105" s="1">
        <v>2.1</v>
      </c>
      <c r="J105" s="2">
        <v>0.68</v>
      </c>
      <c r="L105" s="2">
        <v>0.49</v>
      </c>
      <c r="N105" s="2">
        <v>0.35</v>
      </c>
      <c r="P105" s="3" t="s">
        <v>1107</v>
      </c>
      <c r="R105" s="2">
        <v>0.76</v>
      </c>
      <c r="T105" s="2">
        <v>0.01</v>
      </c>
      <c r="V105" s="2">
        <v>0.75</v>
      </c>
      <c r="X105" s="3" t="s">
        <v>680</v>
      </c>
      <c r="Y105" s="1">
        <v>4</v>
      </c>
      <c r="Z105" s="1" t="s">
        <v>176</v>
      </c>
      <c r="AB105" s="2">
        <v>0.73</v>
      </c>
      <c r="AD105" s="2">
        <v>0.21</v>
      </c>
    </row>
    <row r="106" spans="1:31" x14ac:dyDescent="0.25">
      <c r="A106" s="1">
        <v>4</v>
      </c>
      <c r="B106" s="1" t="s">
        <v>734</v>
      </c>
      <c r="D106" s="1" t="s">
        <v>329</v>
      </c>
      <c r="E106" s="1">
        <v>2</v>
      </c>
      <c r="F106" s="1">
        <v>0</v>
      </c>
      <c r="G106" s="1">
        <v>0</v>
      </c>
      <c r="H106" s="1">
        <v>2.2999999999999998</v>
      </c>
      <c r="J106" s="2">
        <v>0.7</v>
      </c>
      <c r="L106" s="2">
        <v>0.66</v>
      </c>
      <c r="N106" s="2">
        <v>0.56000000000000005</v>
      </c>
      <c r="P106" s="3" t="s">
        <v>986</v>
      </c>
      <c r="R106" s="2">
        <v>0.69</v>
      </c>
      <c r="T106" s="2">
        <v>0</v>
      </c>
      <c r="V106" s="2">
        <v>0.74</v>
      </c>
      <c r="X106" s="3" t="s">
        <v>177</v>
      </c>
      <c r="Y106" s="1">
        <v>9</v>
      </c>
      <c r="Z106" s="2">
        <v>0.21</v>
      </c>
      <c r="AB106" s="2">
        <v>0.76</v>
      </c>
      <c r="AD106" s="2">
        <v>0.13</v>
      </c>
      <c r="AE106" s="1">
        <v>7</v>
      </c>
    </row>
    <row r="107" spans="1:31" x14ac:dyDescent="0.25">
      <c r="A107" s="1">
        <v>4</v>
      </c>
      <c r="B107" s="1" t="s">
        <v>1274</v>
      </c>
      <c r="D107" s="1" t="s">
        <v>1197</v>
      </c>
      <c r="E107" s="1">
        <v>2</v>
      </c>
      <c r="F107" s="1">
        <v>1</v>
      </c>
      <c r="G107" s="1">
        <v>0</v>
      </c>
      <c r="H107" s="1">
        <v>1.8</v>
      </c>
      <c r="J107" s="2">
        <v>0.65</v>
      </c>
      <c r="L107" s="2">
        <v>0.54</v>
      </c>
      <c r="N107" s="2">
        <v>0.44</v>
      </c>
      <c r="P107" s="3" t="s">
        <v>986</v>
      </c>
      <c r="R107" s="2">
        <v>0.65</v>
      </c>
      <c r="T107" s="2">
        <v>0.03</v>
      </c>
      <c r="V107" s="2">
        <v>0.86</v>
      </c>
      <c r="X107" s="3" t="s">
        <v>941</v>
      </c>
      <c r="Y107" s="1">
        <v>3</v>
      </c>
      <c r="Z107" s="2">
        <v>0.06</v>
      </c>
      <c r="AB107" s="2">
        <v>0.65</v>
      </c>
      <c r="AD107" s="2">
        <v>0.16</v>
      </c>
    </row>
    <row r="108" spans="1:31" x14ac:dyDescent="0.25">
      <c r="A108" s="1">
        <v>4</v>
      </c>
      <c r="B108" s="1" t="s">
        <v>1275</v>
      </c>
      <c r="D108" s="1" t="s">
        <v>26</v>
      </c>
      <c r="E108" s="1">
        <v>2</v>
      </c>
      <c r="F108" s="1">
        <v>1</v>
      </c>
      <c r="G108" s="1">
        <v>0</v>
      </c>
      <c r="H108" s="1">
        <v>2.2000000000000002</v>
      </c>
      <c r="J108" s="2">
        <v>0.75</v>
      </c>
      <c r="L108" s="2">
        <v>0.51</v>
      </c>
      <c r="N108" s="2">
        <v>0.6</v>
      </c>
      <c r="P108" s="3" t="s">
        <v>1016</v>
      </c>
      <c r="R108" s="2">
        <v>0.45</v>
      </c>
      <c r="T108" s="2">
        <v>0.01</v>
      </c>
      <c r="V108" s="2">
        <v>0.63</v>
      </c>
      <c r="X108" s="3" t="s">
        <v>1276</v>
      </c>
      <c r="Z108" s="1" t="s">
        <v>176</v>
      </c>
      <c r="AB108" s="2">
        <v>0.91</v>
      </c>
      <c r="AD108" s="2">
        <v>0.12</v>
      </c>
    </row>
    <row r="109" spans="1:31" x14ac:dyDescent="0.25">
      <c r="A109" s="1">
        <v>4</v>
      </c>
      <c r="B109" s="1" t="s">
        <v>1277</v>
      </c>
      <c r="E109" s="1">
        <v>1</v>
      </c>
      <c r="F109" s="1">
        <v>1</v>
      </c>
      <c r="G109" s="1">
        <v>0</v>
      </c>
      <c r="H109" s="1">
        <v>2.1</v>
      </c>
      <c r="J109" s="2">
        <v>0.74</v>
      </c>
      <c r="L109" s="2">
        <v>0.46</v>
      </c>
      <c r="N109" s="2">
        <v>0.33</v>
      </c>
      <c r="P109" s="3" t="s">
        <v>989</v>
      </c>
      <c r="R109" s="2">
        <v>0.32</v>
      </c>
      <c r="T109" s="4">
        <v>2E-3</v>
      </c>
      <c r="V109" s="2">
        <v>0.75</v>
      </c>
      <c r="X109" s="3" t="s">
        <v>1278</v>
      </c>
      <c r="Y109" s="1">
        <v>3</v>
      </c>
      <c r="Z109" s="2">
        <v>0.02</v>
      </c>
      <c r="AB109" s="2">
        <v>0.55000000000000004</v>
      </c>
      <c r="AD109" s="2">
        <v>0.02</v>
      </c>
    </row>
    <row r="110" spans="1:31" x14ac:dyDescent="0.25">
      <c r="A110" s="1">
        <v>4</v>
      </c>
      <c r="B110" s="1" t="s">
        <v>1279</v>
      </c>
      <c r="E110" s="1">
        <v>1</v>
      </c>
      <c r="F110" s="1">
        <v>1</v>
      </c>
      <c r="G110" s="1">
        <v>0</v>
      </c>
      <c r="H110" s="1">
        <v>2.4</v>
      </c>
      <c r="J110" s="2">
        <v>0.75</v>
      </c>
      <c r="L110" s="2">
        <v>0.49</v>
      </c>
      <c r="N110" s="2">
        <v>0.49</v>
      </c>
      <c r="P110" s="3" t="s">
        <v>58</v>
      </c>
      <c r="R110" s="2">
        <v>0.62</v>
      </c>
      <c r="T110" s="2">
        <v>0.08</v>
      </c>
      <c r="V110" s="2">
        <v>0.67</v>
      </c>
      <c r="X110" s="3" t="s">
        <v>929</v>
      </c>
      <c r="Y110" s="1">
        <v>3</v>
      </c>
      <c r="Z110" s="2">
        <v>0.1</v>
      </c>
      <c r="AA110" s="1">
        <v>5</v>
      </c>
      <c r="AB110" s="2">
        <v>0.3</v>
      </c>
      <c r="AD110" s="2">
        <v>0.09</v>
      </c>
      <c r="AE110" s="1">
        <v>4</v>
      </c>
    </row>
    <row r="111" spans="1:31" x14ac:dyDescent="0.25">
      <c r="A111" s="1">
        <v>4</v>
      </c>
      <c r="B111" s="1" t="s">
        <v>735</v>
      </c>
      <c r="D111" s="1" t="s">
        <v>179</v>
      </c>
      <c r="E111" s="1">
        <v>2</v>
      </c>
      <c r="F111" s="1">
        <v>0</v>
      </c>
      <c r="G111" s="1">
        <v>0</v>
      </c>
      <c r="H111" s="1">
        <v>1.9</v>
      </c>
      <c r="J111" s="2">
        <v>0.52</v>
      </c>
      <c r="K111" s="1">
        <v>8</v>
      </c>
      <c r="L111" s="2">
        <v>0.27</v>
      </c>
      <c r="N111" s="2">
        <v>0.36</v>
      </c>
      <c r="O111" s="1">
        <v>6</v>
      </c>
      <c r="P111" s="3" t="s">
        <v>1016</v>
      </c>
      <c r="R111" s="1" t="s">
        <v>176</v>
      </c>
      <c r="T111" s="1" t="s">
        <v>176</v>
      </c>
      <c r="V111" s="2">
        <v>0.95</v>
      </c>
      <c r="X111" s="3" t="s">
        <v>176</v>
      </c>
      <c r="Z111" s="2">
        <v>0.2</v>
      </c>
      <c r="AB111" s="2">
        <v>0.38</v>
      </c>
      <c r="AC111" s="1">
        <v>4</v>
      </c>
      <c r="AD111" s="2">
        <v>0.18</v>
      </c>
    </row>
    <row r="112" spans="1:31" x14ac:dyDescent="0.25">
      <c r="A112" s="1">
        <v>4</v>
      </c>
      <c r="B112" s="1" t="s">
        <v>1280</v>
      </c>
      <c r="E112" s="1">
        <v>2</v>
      </c>
      <c r="F112" s="1">
        <v>1</v>
      </c>
      <c r="G112" s="1">
        <v>0</v>
      </c>
      <c r="H112" s="1">
        <v>2.5</v>
      </c>
      <c r="J112" s="2">
        <v>0.69</v>
      </c>
      <c r="L112" s="2">
        <v>0.57999999999999996</v>
      </c>
      <c r="N112" s="2">
        <v>0.55000000000000004</v>
      </c>
      <c r="P112" s="3" t="s">
        <v>980</v>
      </c>
      <c r="R112" s="2">
        <v>0.56000000000000005</v>
      </c>
      <c r="T112" s="2">
        <v>0</v>
      </c>
      <c r="V112" s="2">
        <v>0.76</v>
      </c>
      <c r="X112" s="3" t="s">
        <v>1077</v>
      </c>
      <c r="Z112" s="2">
        <v>0.22</v>
      </c>
      <c r="AB112" s="2">
        <v>0.71</v>
      </c>
      <c r="AD112" s="2">
        <v>0.22</v>
      </c>
    </row>
    <row r="113" spans="1:31" x14ac:dyDescent="0.25">
      <c r="A113" s="1">
        <v>4</v>
      </c>
      <c r="B113" s="1" t="s">
        <v>1281</v>
      </c>
      <c r="D113" s="1" t="s">
        <v>9</v>
      </c>
      <c r="E113" s="1">
        <v>2</v>
      </c>
      <c r="F113" s="1">
        <v>1</v>
      </c>
      <c r="G113" s="1">
        <v>0</v>
      </c>
      <c r="H113" s="1">
        <v>2.1</v>
      </c>
      <c r="J113" s="2">
        <v>0.63</v>
      </c>
      <c r="L113" s="2">
        <v>0.48</v>
      </c>
      <c r="N113" s="2">
        <v>0.53</v>
      </c>
      <c r="P113" s="3" t="s">
        <v>999</v>
      </c>
      <c r="R113" s="2">
        <v>0.55000000000000004</v>
      </c>
      <c r="T113" s="2">
        <v>0.01</v>
      </c>
      <c r="V113" s="2">
        <v>0.8</v>
      </c>
      <c r="X113" s="3" t="s">
        <v>1282</v>
      </c>
      <c r="Z113" s="2">
        <v>0.08</v>
      </c>
      <c r="AB113" s="2">
        <v>0.76</v>
      </c>
      <c r="AD113" s="2">
        <v>0.31</v>
      </c>
    </row>
    <row r="114" spans="1:31" x14ac:dyDescent="0.25">
      <c r="A114" s="1">
        <v>4</v>
      </c>
      <c r="B114" s="1" t="s">
        <v>738</v>
      </c>
      <c r="D114" s="1" t="s">
        <v>221</v>
      </c>
      <c r="E114" s="1">
        <v>2</v>
      </c>
      <c r="F114" s="1">
        <v>0</v>
      </c>
      <c r="G114" s="1">
        <v>0</v>
      </c>
      <c r="H114" s="1">
        <v>1.9</v>
      </c>
      <c r="J114" s="2">
        <v>0.76</v>
      </c>
      <c r="K114" s="1">
        <v>8</v>
      </c>
      <c r="L114" s="2">
        <v>0.33</v>
      </c>
      <c r="N114" s="2">
        <v>0.46</v>
      </c>
      <c r="O114" s="1">
        <v>6</v>
      </c>
      <c r="P114" s="3" t="s">
        <v>978</v>
      </c>
      <c r="R114" s="1" t="s">
        <v>176</v>
      </c>
      <c r="T114" s="1" t="s">
        <v>176</v>
      </c>
      <c r="V114" s="2">
        <v>0.98</v>
      </c>
      <c r="X114" s="3" t="s">
        <v>722</v>
      </c>
      <c r="Y114" s="1">
        <v>4</v>
      </c>
      <c r="Z114" s="2">
        <v>0.25</v>
      </c>
      <c r="AA114" s="1">
        <v>4</v>
      </c>
      <c r="AB114" s="2">
        <v>0.2</v>
      </c>
      <c r="AC114" s="1">
        <v>4</v>
      </c>
      <c r="AD114" s="2">
        <v>0.36</v>
      </c>
    </row>
    <row r="115" spans="1:31" x14ac:dyDescent="0.25">
      <c r="A115" s="1">
        <v>4</v>
      </c>
      <c r="B115" s="1" t="s">
        <v>740</v>
      </c>
      <c r="E115" s="1">
        <v>1</v>
      </c>
      <c r="F115" s="1">
        <v>0</v>
      </c>
      <c r="G115" s="1">
        <v>0</v>
      </c>
      <c r="H115" s="1">
        <v>2.2999999999999998</v>
      </c>
      <c r="J115" s="2">
        <v>0.66</v>
      </c>
      <c r="L115" s="2">
        <v>0.39</v>
      </c>
      <c r="N115" s="2">
        <v>0.31</v>
      </c>
      <c r="P115" s="3" t="s">
        <v>1042</v>
      </c>
      <c r="R115" s="2">
        <v>0.51</v>
      </c>
      <c r="T115" s="2">
        <v>0.02</v>
      </c>
      <c r="V115" s="2">
        <v>0.78</v>
      </c>
      <c r="X115" s="3" t="s">
        <v>1283</v>
      </c>
      <c r="Z115" s="2">
        <v>0.23</v>
      </c>
      <c r="AB115" s="2">
        <v>0.57999999999999996</v>
      </c>
      <c r="AD115" s="1" t="s">
        <v>176</v>
      </c>
    </row>
    <row r="116" spans="1:31" x14ac:dyDescent="0.25">
      <c r="A116" s="1">
        <v>4</v>
      </c>
      <c r="B116" s="1" t="s">
        <v>1284</v>
      </c>
      <c r="E116" s="1">
        <v>1</v>
      </c>
      <c r="F116" s="1">
        <v>1</v>
      </c>
      <c r="G116" s="1">
        <v>0</v>
      </c>
      <c r="H116" s="1">
        <v>1.9</v>
      </c>
      <c r="J116" s="2">
        <v>0.69</v>
      </c>
      <c r="L116" s="2">
        <v>0.34</v>
      </c>
      <c r="N116" s="2">
        <v>0.32</v>
      </c>
      <c r="P116" s="3" t="s">
        <v>977</v>
      </c>
      <c r="R116" s="2">
        <v>0.77</v>
      </c>
      <c r="T116" s="2">
        <v>0</v>
      </c>
      <c r="V116" s="2">
        <v>0.65</v>
      </c>
      <c r="X116" s="3" t="s">
        <v>1130</v>
      </c>
      <c r="Z116" s="2">
        <v>0.06</v>
      </c>
      <c r="AB116" s="2">
        <v>0.84</v>
      </c>
      <c r="AD116" s="2">
        <v>0.02</v>
      </c>
    </row>
    <row r="117" spans="1:31" x14ac:dyDescent="0.25">
      <c r="A117" s="1">
        <v>4</v>
      </c>
      <c r="B117" s="1" t="s">
        <v>747</v>
      </c>
      <c r="E117" s="1">
        <v>1</v>
      </c>
      <c r="F117" s="1">
        <v>0</v>
      </c>
      <c r="G117" s="1">
        <v>0</v>
      </c>
      <c r="H117" s="1">
        <v>2.2000000000000002</v>
      </c>
      <c r="J117" s="2">
        <v>0.71</v>
      </c>
      <c r="L117" s="2">
        <v>0.41</v>
      </c>
      <c r="N117" s="2">
        <v>0.45</v>
      </c>
      <c r="P117" s="3" t="s">
        <v>996</v>
      </c>
      <c r="R117" s="2">
        <v>0.68</v>
      </c>
      <c r="T117" s="4">
        <v>2E-3</v>
      </c>
      <c r="V117" s="2">
        <v>0.83</v>
      </c>
      <c r="X117" s="3" t="s">
        <v>1130</v>
      </c>
      <c r="Z117" s="2">
        <v>0.18</v>
      </c>
      <c r="AB117" s="2">
        <v>0.81</v>
      </c>
      <c r="AD117" s="2">
        <v>0.18</v>
      </c>
      <c r="AE117" s="1">
        <v>4</v>
      </c>
    </row>
    <row r="118" spans="1:31" x14ac:dyDescent="0.25">
      <c r="A118" s="1">
        <v>4</v>
      </c>
      <c r="B118" s="1" t="s">
        <v>1285</v>
      </c>
      <c r="E118" s="1">
        <v>1</v>
      </c>
      <c r="F118" s="1">
        <v>1</v>
      </c>
      <c r="G118" s="1">
        <v>0</v>
      </c>
      <c r="H118" s="1">
        <v>2.1</v>
      </c>
      <c r="J118" s="2">
        <v>0.78</v>
      </c>
      <c r="L118" s="2">
        <v>0.5</v>
      </c>
      <c r="N118" s="2">
        <v>0.53</v>
      </c>
      <c r="P118" s="3" t="s">
        <v>1006</v>
      </c>
      <c r="R118" s="2">
        <v>0.25</v>
      </c>
      <c r="T118" s="2">
        <v>0.16</v>
      </c>
      <c r="V118" s="2">
        <v>0.83</v>
      </c>
      <c r="X118" s="3" t="s">
        <v>387</v>
      </c>
      <c r="Z118" s="1" t="s">
        <v>176</v>
      </c>
      <c r="AB118" s="2">
        <v>0.7</v>
      </c>
      <c r="AD118" s="2">
        <v>0.06</v>
      </c>
    </row>
    <row r="119" spans="1:31" x14ac:dyDescent="0.25">
      <c r="A119" s="1">
        <v>4</v>
      </c>
      <c r="B119" s="1" t="s">
        <v>1286</v>
      </c>
      <c r="E119" s="1">
        <v>1</v>
      </c>
      <c r="F119" s="1">
        <v>1</v>
      </c>
      <c r="G119" s="1">
        <v>0</v>
      </c>
      <c r="H119" s="1">
        <v>1.9</v>
      </c>
      <c r="J119" s="2">
        <v>0.64</v>
      </c>
      <c r="L119" s="2">
        <v>0.38</v>
      </c>
      <c r="N119" s="2">
        <v>0.31</v>
      </c>
      <c r="P119" s="3" t="s">
        <v>1031</v>
      </c>
      <c r="R119" s="2">
        <v>0.47</v>
      </c>
      <c r="T119" s="2">
        <v>0.09</v>
      </c>
      <c r="V119" s="2">
        <v>0.82</v>
      </c>
      <c r="X119" s="3" t="s">
        <v>376</v>
      </c>
      <c r="Y119" s="1">
        <v>2</v>
      </c>
      <c r="Z119" s="2">
        <v>7.0000000000000007E-2</v>
      </c>
      <c r="AB119" s="2">
        <v>0.81</v>
      </c>
      <c r="AD119" s="2">
        <v>0.08</v>
      </c>
    </row>
    <row r="120" spans="1:31" x14ac:dyDescent="0.25">
      <c r="A120" s="1">
        <v>4</v>
      </c>
      <c r="B120" s="1" t="s">
        <v>751</v>
      </c>
      <c r="E120" s="1">
        <v>2</v>
      </c>
      <c r="F120" s="1">
        <v>0</v>
      </c>
      <c r="G120" s="1">
        <v>0</v>
      </c>
      <c r="H120" s="1">
        <v>2.4</v>
      </c>
      <c r="J120" s="2">
        <v>0.65</v>
      </c>
      <c r="L120" s="2">
        <v>0.5</v>
      </c>
      <c r="N120" s="2">
        <v>0.42</v>
      </c>
      <c r="P120" s="3" t="s">
        <v>1042</v>
      </c>
      <c r="R120" s="2">
        <v>0.73</v>
      </c>
      <c r="T120" s="2">
        <v>0</v>
      </c>
      <c r="V120" s="2">
        <v>0.73</v>
      </c>
      <c r="X120" s="3" t="s">
        <v>378</v>
      </c>
      <c r="Z120" s="2">
        <v>0.1</v>
      </c>
      <c r="AB120" s="2">
        <v>0.84</v>
      </c>
      <c r="AD120" s="2">
        <v>0.11</v>
      </c>
    </row>
    <row r="121" spans="1:31" x14ac:dyDescent="0.25">
      <c r="A121" s="1">
        <v>4</v>
      </c>
      <c r="B121" s="1" t="s">
        <v>755</v>
      </c>
      <c r="E121" s="1">
        <v>1</v>
      </c>
      <c r="F121" s="1">
        <v>0</v>
      </c>
      <c r="G121" s="1">
        <v>0</v>
      </c>
      <c r="H121" s="1">
        <v>1.8</v>
      </c>
      <c r="J121" s="2">
        <v>0.6</v>
      </c>
      <c r="K121" s="1">
        <v>8</v>
      </c>
      <c r="L121" s="2">
        <v>0.42</v>
      </c>
      <c r="N121" s="2">
        <v>0.31</v>
      </c>
      <c r="P121" s="3" t="s">
        <v>1023</v>
      </c>
      <c r="R121" s="2">
        <v>0.49</v>
      </c>
      <c r="T121" s="2">
        <v>0.01</v>
      </c>
      <c r="V121" s="2">
        <v>0.9</v>
      </c>
      <c r="X121" s="3" t="s">
        <v>1287</v>
      </c>
      <c r="Y121" s="1">
        <v>3</v>
      </c>
      <c r="Z121" s="2">
        <v>7.0000000000000007E-2</v>
      </c>
      <c r="AB121" s="2">
        <v>0.63</v>
      </c>
      <c r="AD121" s="1" t="s">
        <v>176</v>
      </c>
    </row>
    <row r="122" spans="1:31" x14ac:dyDescent="0.25">
      <c r="A122" s="1">
        <v>4</v>
      </c>
      <c r="B122" s="1" t="s">
        <v>1288</v>
      </c>
      <c r="E122" s="1">
        <v>1</v>
      </c>
      <c r="F122" s="1">
        <v>1</v>
      </c>
      <c r="G122" s="1">
        <v>0</v>
      </c>
      <c r="H122" s="1">
        <v>2</v>
      </c>
      <c r="J122" s="2">
        <v>0.59</v>
      </c>
      <c r="K122" s="1">
        <v>8</v>
      </c>
      <c r="L122" s="2">
        <v>0.26</v>
      </c>
      <c r="N122" s="2">
        <v>0.26</v>
      </c>
      <c r="O122" s="1">
        <v>8</v>
      </c>
      <c r="P122" s="3" t="s">
        <v>58</v>
      </c>
      <c r="R122" s="1" t="s">
        <v>176</v>
      </c>
      <c r="T122" s="1" t="s">
        <v>176</v>
      </c>
      <c r="V122" s="2">
        <v>0.83</v>
      </c>
      <c r="W122" s="1">
        <v>4</v>
      </c>
      <c r="X122" s="3" t="s">
        <v>739</v>
      </c>
      <c r="Y122" s="1">
        <v>3</v>
      </c>
      <c r="Z122" s="1" t="s">
        <v>176</v>
      </c>
      <c r="AB122" s="1" t="s">
        <v>176</v>
      </c>
      <c r="AD122" s="2">
        <v>0.03</v>
      </c>
      <c r="AE122" s="1">
        <v>7</v>
      </c>
    </row>
    <row r="123" spans="1:31" x14ac:dyDescent="0.25">
      <c r="A123" s="1">
        <v>4</v>
      </c>
      <c r="B123" s="1" t="s">
        <v>757</v>
      </c>
      <c r="E123" s="1">
        <v>2</v>
      </c>
      <c r="F123" s="1">
        <v>0</v>
      </c>
      <c r="G123" s="1">
        <v>0</v>
      </c>
      <c r="H123" s="1">
        <v>2.2000000000000002</v>
      </c>
      <c r="J123" s="2">
        <v>0.75</v>
      </c>
      <c r="L123" s="2">
        <v>0.59</v>
      </c>
      <c r="N123" s="2">
        <v>0.56000000000000005</v>
      </c>
      <c r="P123" s="3" t="s">
        <v>980</v>
      </c>
      <c r="R123" s="2">
        <v>0.64</v>
      </c>
      <c r="T123" s="4">
        <v>3.0000000000000001E-3</v>
      </c>
      <c r="V123" s="2">
        <v>0.77</v>
      </c>
      <c r="X123" s="3" t="s">
        <v>330</v>
      </c>
      <c r="Z123" s="2">
        <v>0.24</v>
      </c>
      <c r="AB123" s="2">
        <v>0.96</v>
      </c>
      <c r="AD123" s="2">
        <v>0.21</v>
      </c>
    </row>
    <row r="124" spans="1:31" x14ac:dyDescent="0.25">
      <c r="A124" s="1">
        <v>4</v>
      </c>
      <c r="B124" s="1" t="s">
        <v>1289</v>
      </c>
      <c r="D124" s="1" t="s">
        <v>102</v>
      </c>
      <c r="E124" s="1">
        <v>2</v>
      </c>
      <c r="F124" s="1">
        <v>1</v>
      </c>
      <c r="G124" s="1">
        <v>0</v>
      </c>
      <c r="H124" s="1">
        <v>2</v>
      </c>
      <c r="J124" s="2">
        <v>0.71</v>
      </c>
      <c r="L124" s="2">
        <v>0.54</v>
      </c>
      <c r="N124" s="2">
        <v>0.48</v>
      </c>
      <c r="P124" s="3" t="s">
        <v>990</v>
      </c>
      <c r="R124" s="2">
        <v>0.51</v>
      </c>
      <c r="T124" s="4">
        <v>3.0000000000000001E-3</v>
      </c>
      <c r="V124" s="2">
        <v>0.85</v>
      </c>
      <c r="X124" s="3" t="s">
        <v>428</v>
      </c>
      <c r="Y124" s="1">
        <v>9</v>
      </c>
      <c r="Z124" s="2">
        <v>0.17</v>
      </c>
      <c r="AB124" s="2">
        <v>0.5</v>
      </c>
      <c r="AD124" s="2">
        <v>0.37</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8EC2-F74B-4353-B798-86B90E6CA487}">
  <dimension ref="A1:AD19"/>
  <sheetViews>
    <sheetView workbookViewId="0">
      <selection activeCell="I37" sqref="I37"/>
    </sheetView>
  </sheetViews>
  <sheetFormatPr defaultRowHeight="12.5" x14ac:dyDescent="0.25"/>
  <cols>
    <col min="1" max="1" width="30.6640625" style="1" bestFit="1" customWidth="1"/>
    <col min="2" max="2" width="15.58203125" style="1" bestFit="1" customWidth="1"/>
    <col min="3" max="3" width="5" style="1" bestFit="1" customWidth="1"/>
    <col min="4" max="4" width="11.25" style="1" bestFit="1" customWidth="1"/>
    <col min="5" max="5" width="11.5" style="1" bestFit="1" customWidth="1"/>
    <col min="6" max="6" width="9.9140625" style="1" bestFit="1" customWidth="1"/>
    <col min="7" max="7" width="26.58203125" style="1" bestFit="1" customWidth="1"/>
    <col min="8" max="8" width="8.6640625" style="1"/>
    <col min="9" max="9" width="27.5" style="1" bestFit="1" customWidth="1"/>
    <col min="10" max="10" width="7.58203125" style="1" bestFit="1" customWidth="1"/>
    <col min="11" max="11" width="21.33203125" style="1" bestFit="1" customWidth="1"/>
    <col min="12" max="12" width="8.6640625" style="1"/>
    <col min="13" max="13" width="18.83203125" style="1" bestFit="1" customWidth="1"/>
    <col min="14" max="14" width="7.58203125" style="1" bestFit="1" customWidth="1"/>
    <col min="15" max="15" width="36.83203125" style="1" bestFit="1" customWidth="1"/>
    <col min="16" max="16" width="8.6640625" style="1"/>
    <col min="17" max="17" width="22.75" style="1" bestFit="1" customWidth="1"/>
    <col min="18" max="18" width="7.58203125" style="1" bestFit="1" customWidth="1"/>
    <col min="19" max="19" width="26.33203125" style="1" bestFit="1" customWidth="1"/>
    <col min="20" max="20" width="7.58203125" style="1" bestFit="1" customWidth="1"/>
    <col min="21" max="21" width="28.1640625" style="1" bestFit="1" customWidth="1"/>
    <col min="22" max="22" width="7.58203125" style="1" bestFit="1" customWidth="1"/>
    <col min="23" max="23" width="24" style="1" bestFit="1" customWidth="1"/>
    <col min="24" max="24" width="7.58203125" style="1" bestFit="1" customWidth="1"/>
    <col min="25" max="25" width="27" style="1" bestFit="1" customWidth="1"/>
    <col min="26" max="26" width="7.58203125" style="1" bestFit="1" customWidth="1"/>
    <col min="27" max="27" width="14.1640625" style="1" bestFit="1" customWidth="1"/>
    <col min="28" max="28" width="7.58203125" style="1" bestFit="1" customWidth="1"/>
    <col min="29" max="29" width="22.25" style="1" bestFit="1" customWidth="1"/>
    <col min="30" max="30" width="7.58203125" style="1" bestFit="1" customWidth="1"/>
    <col min="31" max="256" width="8.6640625" style="1"/>
    <col min="257" max="257" width="30.6640625" style="1" bestFit="1" customWidth="1"/>
    <col min="258" max="258" width="15.58203125" style="1" bestFit="1" customWidth="1"/>
    <col min="259" max="259" width="5" style="1" bestFit="1" customWidth="1"/>
    <col min="260" max="260" width="11.25" style="1" bestFit="1" customWidth="1"/>
    <col min="261" max="261" width="11.5" style="1" bestFit="1" customWidth="1"/>
    <col min="262" max="262" width="9.9140625" style="1" bestFit="1" customWidth="1"/>
    <col min="263" max="263" width="26.58203125" style="1" bestFit="1" customWidth="1"/>
    <col min="264" max="264" width="8.6640625" style="1"/>
    <col min="265" max="265" width="27.5" style="1" bestFit="1" customWidth="1"/>
    <col min="266" max="266" width="7.58203125" style="1" bestFit="1" customWidth="1"/>
    <col min="267" max="267" width="21.33203125" style="1" bestFit="1" customWidth="1"/>
    <col min="268" max="268" width="8.6640625" style="1"/>
    <col min="269" max="269" width="18.83203125" style="1" bestFit="1" customWidth="1"/>
    <col min="270" max="270" width="7.58203125" style="1" bestFit="1" customWidth="1"/>
    <col min="271" max="271" width="36.83203125" style="1" bestFit="1" customWidth="1"/>
    <col min="272" max="272" width="8.6640625" style="1"/>
    <col min="273" max="273" width="22.75" style="1" bestFit="1" customWidth="1"/>
    <col min="274" max="274" width="7.58203125" style="1" bestFit="1" customWidth="1"/>
    <col min="275" max="275" width="26.33203125" style="1" bestFit="1" customWidth="1"/>
    <col min="276" max="276" width="7.58203125" style="1" bestFit="1" customWidth="1"/>
    <col min="277" max="277" width="28.1640625" style="1" bestFit="1" customWidth="1"/>
    <col min="278" max="278" width="7.58203125" style="1" bestFit="1" customWidth="1"/>
    <col min="279" max="279" width="24" style="1" bestFit="1" customWidth="1"/>
    <col min="280" max="280" width="7.58203125" style="1" bestFit="1" customWidth="1"/>
    <col min="281" max="281" width="27" style="1" bestFit="1" customWidth="1"/>
    <col min="282" max="282" width="7.58203125" style="1" bestFit="1" customWidth="1"/>
    <col min="283" max="283" width="14.1640625" style="1" bestFit="1" customWidth="1"/>
    <col min="284" max="284" width="7.58203125" style="1" bestFit="1" customWidth="1"/>
    <col min="285" max="285" width="22.25" style="1" bestFit="1" customWidth="1"/>
    <col min="286" max="286" width="7.58203125" style="1" bestFit="1" customWidth="1"/>
    <col min="287" max="512" width="8.6640625" style="1"/>
    <col min="513" max="513" width="30.6640625" style="1" bestFit="1" customWidth="1"/>
    <col min="514" max="514" width="15.58203125" style="1" bestFit="1" customWidth="1"/>
    <col min="515" max="515" width="5" style="1" bestFit="1" customWidth="1"/>
    <col min="516" max="516" width="11.25" style="1" bestFit="1" customWidth="1"/>
    <col min="517" max="517" width="11.5" style="1" bestFit="1" customWidth="1"/>
    <col min="518" max="518" width="9.9140625" style="1" bestFit="1" customWidth="1"/>
    <col min="519" max="519" width="26.58203125" style="1" bestFit="1" customWidth="1"/>
    <col min="520" max="520" width="8.6640625" style="1"/>
    <col min="521" max="521" width="27.5" style="1" bestFit="1" customWidth="1"/>
    <col min="522" max="522" width="7.58203125" style="1" bestFit="1" customWidth="1"/>
    <col min="523" max="523" width="21.33203125" style="1" bestFit="1" customWidth="1"/>
    <col min="524" max="524" width="8.6640625" style="1"/>
    <col min="525" max="525" width="18.83203125" style="1" bestFit="1" customWidth="1"/>
    <col min="526" max="526" width="7.58203125" style="1" bestFit="1" customWidth="1"/>
    <col min="527" max="527" width="36.83203125" style="1" bestFit="1" customWidth="1"/>
    <col min="528" max="528" width="8.6640625" style="1"/>
    <col min="529" max="529" width="22.75" style="1" bestFit="1" customWidth="1"/>
    <col min="530" max="530" width="7.58203125" style="1" bestFit="1" customWidth="1"/>
    <col min="531" max="531" width="26.33203125" style="1" bestFit="1" customWidth="1"/>
    <col min="532" max="532" width="7.58203125" style="1" bestFit="1" customWidth="1"/>
    <col min="533" max="533" width="28.1640625" style="1" bestFit="1" customWidth="1"/>
    <col min="534" max="534" width="7.58203125" style="1" bestFit="1" customWidth="1"/>
    <col min="535" max="535" width="24" style="1" bestFit="1" customWidth="1"/>
    <col min="536" max="536" width="7.58203125" style="1" bestFit="1" customWidth="1"/>
    <col min="537" max="537" width="27" style="1" bestFit="1" customWidth="1"/>
    <col min="538" max="538" width="7.58203125" style="1" bestFit="1" customWidth="1"/>
    <col min="539" max="539" width="14.1640625" style="1" bestFit="1" customWidth="1"/>
    <col min="540" max="540" width="7.58203125" style="1" bestFit="1" customWidth="1"/>
    <col min="541" max="541" width="22.25" style="1" bestFit="1" customWidth="1"/>
    <col min="542" max="542" width="7.58203125" style="1" bestFit="1" customWidth="1"/>
    <col min="543" max="768" width="8.6640625" style="1"/>
    <col min="769" max="769" width="30.6640625" style="1" bestFit="1" customWidth="1"/>
    <col min="770" max="770" width="15.58203125" style="1" bestFit="1" customWidth="1"/>
    <col min="771" max="771" width="5" style="1" bestFit="1" customWidth="1"/>
    <col min="772" max="772" width="11.25" style="1" bestFit="1" customWidth="1"/>
    <col min="773" max="773" width="11.5" style="1" bestFit="1" customWidth="1"/>
    <col min="774" max="774" width="9.9140625" style="1" bestFit="1" customWidth="1"/>
    <col min="775" max="775" width="26.58203125" style="1" bestFit="1" customWidth="1"/>
    <col min="776" max="776" width="8.6640625" style="1"/>
    <col min="777" max="777" width="27.5" style="1" bestFit="1" customWidth="1"/>
    <col min="778" max="778" width="7.58203125" style="1" bestFit="1" customWidth="1"/>
    <col min="779" max="779" width="21.33203125" style="1" bestFit="1" customWidth="1"/>
    <col min="780" max="780" width="8.6640625" style="1"/>
    <col min="781" max="781" width="18.83203125" style="1" bestFit="1" customWidth="1"/>
    <col min="782" max="782" width="7.58203125" style="1" bestFit="1" customWidth="1"/>
    <col min="783" max="783" width="36.83203125" style="1" bestFit="1" customWidth="1"/>
    <col min="784" max="784" width="8.6640625" style="1"/>
    <col min="785" max="785" width="22.75" style="1" bestFit="1" customWidth="1"/>
    <col min="786" max="786" width="7.58203125" style="1" bestFit="1" customWidth="1"/>
    <col min="787" max="787" width="26.33203125" style="1" bestFit="1" customWidth="1"/>
    <col min="788" max="788" width="7.58203125" style="1" bestFit="1" customWidth="1"/>
    <col min="789" max="789" width="28.1640625" style="1" bestFit="1" customWidth="1"/>
    <col min="790" max="790" width="7.58203125" style="1" bestFit="1" customWidth="1"/>
    <col min="791" max="791" width="24" style="1" bestFit="1" customWidth="1"/>
    <col min="792" max="792" width="7.58203125" style="1" bestFit="1" customWidth="1"/>
    <col min="793" max="793" width="27" style="1" bestFit="1" customWidth="1"/>
    <col min="794" max="794" width="7.58203125" style="1" bestFit="1" customWidth="1"/>
    <col min="795" max="795" width="14.1640625" style="1" bestFit="1" customWidth="1"/>
    <col min="796" max="796" width="7.58203125" style="1" bestFit="1" customWidth="1"/>
    <col min="797" max="797" width="22.25" style="1" bestFit="1" customWidth="1"/>
    <col min="798" max="798" width="7.58203125" style="1" bestFit="1" customWidth="1"/>
    <col min="799" max="1024" width="8.6640625" style="1"/>
    <col min="1025" max="1025" width="30.6640625" style="1" bestFit="1" customWidth="1"/>
    <col min="1026" max="1026" width="15.58203125" style="1" bestFit="1" customWidth="1"/>
    <col min="1027" max="1027" width="5" style="1" bestFit="1" customWidth="1"/>
    <col min="1028" max="1028" width="11.25" style="1" bestFit="1" customWidth="1"/>
    <col min="1029" max="1029" width="11.5" style="1" bestFit="1" customWidth="1"/>
    <col min="1030" max="1030" width="9.9140625" style="1" bestFit="1" customWidth="1"/>
    <col min="1031" max="1031" width="26.58203125" style="1" bestFit="1" customWidth="1"/>
    <col min="1032" max="1032" width="8.6640625" style="1"/>
    <col min="1033" max="1033" width="27.5" style="1" bestFit="1" customWidth="1"/>
    <col min="1034" max="1034" width="7.58203125" style="1" bestFit="1" customWidth="1"/>
    <col min="1035" max="1035" width="21.33203125" style="1" bestFit="1" customWidth="1"/>
    <col min="1036" max="1036" width="8.6640625" style="1"/>
    <col min="1037" max="1037" width="18.83203125" style="1" bestFit="1" customWidth="1"/>
    <col min="1038" max="1038" width="7.58203125" style="1" bestFit="1" customWidth="1"/>
    <col min="1039" max="1039" width="36.83203125" style="1" bestFit="1" customWidth="1"/>
    <col min="1040" max="1040" width="8.6640625" style="1"/>
    <col min="1041" max="1041" width="22.75" style="1" bestFit="1" customWidth="1"/>
    <col min="1042" max="1042" width="7.58203125" style="1" bestFit="1" customWidth="1"/>
    <col min="1043" max="1043" width="26.33203125" style="1" bestFit="1" customWidth="1"/>
    <col min="1044" max="1044" width="7.58203125" style="1" bestFit="1" customWidth="1"/>
    <col min="1045" max="1045" width="28.1640625" style="1" bestFit="1" customWidth="1"/>
    <col min="1046" max="1046" width="7.58203125" style="1" bestFit="1" customWidth="1"/>
    <col min="1047" max="1047" width="24" style="1" bestFit="1" customWidth="1"/>
    <col min="1048" max="1048" width="7.58203125" style="1" bestFit="1" customWidth="1"/>
    <col min="1049" max="1049" width="27" style="1" bestFit="1" customWidth="1"/>
    <col min="1050" max="1050" width="7.58203125" style="1" bestFit="1" customWidth="1"/>
    <col min="1051" max="1051" width="14.1640625" style="1" bestFit="1" customWidth="1"/>
    <col min="1052" max="1052" width="7.58203125" style="1" bestFit="1" customWidth="1"/>
    <col min="1053" max="1053" width="22.25" style="1" bestFit="1" customWidth="1"/>
    <col min="1054" max="1054" width="7.58203125" style="1" bestFit="1" customWidth="1"/>
    <col min="1055" max="1280" width="8.6640625" style="1"/>
    <col min="1281" max="1281" width="30.6640625" style="1" bestFit="1" customWidth="1"/>
    <col min="1282" max="1282" width="15.58203125" style="1" bestFit="1" customWidth="1"/>
    <col min="1283" max="1283" width="5" style="1" bestFit="1" customWidth="1"/>
    <col min="1284" max="1284" width="11.25" style="1" bestFit="1" customWidth="1"/>
    <col min="1285" max="1285" width="11.5" style="1" bestFit="1" customWidth="1"/>
    <col min="1286" max="1286" width="9.9140625" style="1" bestFit="1" customWidth="1"/>
    <col min="1287" max="1287" width="26.58203125" style="1" bestFit="1" customWidth="1"/>
    <col min="1288" max="1288" width="8.6640625" style="1"/>
    <col min="1289" max="1289" width="27.5" style="1" bestFit="1" customWidth="1"/>
    <col min="1290" max="1290" width="7.58203125" style="1" bestFit="1" customWidth="1"/>
    <col min="1291" max="1291" width="21.33203125" style="1" bestFit="1" customWidth="1"/>
    <col min="1292" max="1292" width="8.6640625" style="1"/>
    <col min="1293" max="1293" width="18.83203125" style="1" bestFit="1" customWidth="1"/>
    <col min="1294" max="1294" width="7.58203125" style="1" bestFit="1" customWidth="1"/>
    <col min="1295" max="1295" width="36.83203125" style="1" bestFit="1" customWidth="1"/>
    <col min="1296" max="1296" width="8.6640625" style="1"/>
    <col min="1297" max="1297" width="22.75" style="1" bestFit="1" customWidth="1"/>
    <col min="1298" max="1298" width="7.58203125" style="1" bestFit="1" customWidth="1"/>
    <col min="1299" max="1299" width="26.33203125" style="1" bestFit="1" customWidth="1"/>
    <col min="1300" max="1300" width="7.58203125" style="1" bestFit="1" customWidth="1"/>
    <col min="1301" max="1301" width="28.1640625" style="1" bestFit="1" customWidth="1"/>
    <col min="1302" max="1302" width="7.58203125" style="1" bestFit="1" customWidth="1"/>
    <col min="1303" max="1303" width="24" style="1" bestFit="1" customWidth="1"/>
    <col min="1304" max="1304" width="7.58203125" style="1" bestFit="1" customWidth="1"/>
    <col min="1305" max="1305" width="27" style="1" bestFit="1" customWidth="1"/>
    <col min="1306" max="1306" width="7.58203125" style="1" bestFit="1" customWidth="1"/>
    <col min="1307" max="1307" width="14.1640625" style="1" bestFit="1" customWidth="1"/>
    <col min="1308" max="1308" width="7.58203125" style="1" bestFit="1" customWidth="1"/>
    <col min="1309" max="1309" width="22.25" style="1" bestFit="1" customWidth="1"/>
    <col min="1310" max="1310" width="7.58203125" style="1" bestFit="1" customWidth="1"/>
    <col min="1311" max="1536" width="8.6640625" style="1"/>
    <col min="1537" max="1537" width="30.6640625" style="1" bestFit="1" customWidth="1"/>
    <col min="1538" max="1538" width="15.58203125" style="1" bestFit="1" customWidth="1"/>
    <col min="1539" max="1539" width="5" style="1" bestFit="1" customWidth="1"/>
    <col min="1540" max="1540" width="11.25" style="1" bestFit="1" customWidth="1"/>
    <col min="1541" max="1541" width="11.5" style="1" bestFit="1" customWidth="1"/>
    <col min="1542" max="1542" width="9.9140625" style="1" bestFit="1" customWidth="1"/>
    <col min="1543" max="1543" width="26.58203125" style="1" bestFit="1" customWidth="1"/>
    <col min="1544" max="1544" width="8.6640625" style="1"/>
    <col min="1545" max="1545" width="27.5" style="1" bestFit="1" customWidth="1"/>
    <col min="1546" max="1546" width="7.58203125" style="1" bestFit="1" customWidth="1"/>
    <col min="1547" max="1547" width="21.33203125" style="1" bestFit="1" customWidth="1"/>
    <col min="1548" max="1548" width="8.6640625" style="1"/>
    <col min="1549" max="1549" width="18.83203125" style="1" bestFit="1" customWidth="1"/>
    <col min="1550" max="1550" width="7.58203125" style="1" bestFit="1" customWidth="1"/>
    <col min="1551" max="1551" width="36.83203125" style="1" bestFit="1" customWidth="1"/>
    <col min="1552" max="1552" width="8.6640625" style="1"/>
    <col min="1553" max="1553" width="22.75" style="1" bestFit="1" customWidth="1"/>
    <col min="1554" max="1554" width="7.58203125" style="1" bestFit="1" customWidth="1"/>
    <col min="1555" max="1555" width="26.33203125" style="1" bestFit="1" customWidth="1"/>
    <col min="1556" max="1556" width="7.58203125" style="1" bestFit="1" customWidth="1"/>
    <col min="1557" max="1557" width="28.1640625" style="1" bestFit="1" customWidth="1"/>
    <col min="1558" max="1558" width="7.58203125" style="1" bestFit="1" customWidth="1"/>
    <col min="1559" max="1559" width="24" style="1" bestFit="1" customWidth="1"/>
    <col min="1560" max="1560" width="7.58203125" style="1" bestFit="1" customWidth="1"/>
    <col min="1561" max="1561" width="27" style="1" bestFit="1" customWidth="1"/>
    <col min="1562" max="1562" width="7.58203125" style="1" bestFit="1" customWidth="1"/>
    <col min="1563" max="1563" width="14.1640625" style="1" bestFit="1" customWidth="1"/>
    <col min="1564" max="1564" width="7.58203125" style="1" bestFit="1" customWidth="1"/>
    <col min="1565" max="1565" width="22.25" style="1" bestFit="1" customWidth="1"/>
    <col min="1566" max="1566" width="7.58203125" style="1" bestFit="1" customWidth="1"/>
    <col min="1567" max="1792" width="8.6640625" style="1"/>
    <col min="1793" max="1793" width="30.6640625" style="1" bestFit="1" customWidth="1"/>
    <col min="1794" max="1794" width="15.58203125" style="1" bestFit="1" customWidth="1"/>
    <col min="1795" max="1795" width="5" style="1" bestFit="1" customWidth="1"/>
    <col min="1796" max="1796" width="11.25" style="1" bestFit="1" customWidth="1"/>
    <col min="1797" max="1797" width="11.5" style="1" bestFit="1" customWidth="1"/>
    <col min="1798" max="1798" width="9.9140625" style="1" bestFit="1" customWidth="1"/>
    <col min="1799" max="1799" width="26.58203125" style="1" bestFit="1" customWidth="1"/>
    <col min="1800" max="1800" width="8.6640625" style="1"/>
    <col min="1801" max="1801" width="27.5" style="1" bestFit="1" customWidth="1"/>
    <col min="1802" max="1802" width="7.58203125" style="1" bestFit="1" customWidth="1"/>
    <col min="1803" max="1803" width="21.33203125" style="1" bestFit="1" customWidth="1"/>
    <col min="1804" max="1804" width="8.6640625" style="1"/>
    <col min="1805" max="1805" width="18.83203125" style="1" bestFit="1" customWidth="1"/>
    <col min="1806" max="1806" width="7.58203125" style="1" bestFit="1" customWidth="1"/>
    <col min="1807" max="1807" width="36.83203125" style="1" bestFit="1" customWidth="1"/>
    <col min="1808" max="1808" width="8.6640625" style="1"/>
    <col min="1809" max="1809" width="22.75" style="1" bestFit="1" customWidth="1"/>
    <col min="1810" max="1810" width="7.58203125" style="1" bestFit="1" customWidth="1"/>
    <col min="1811" max="1811" width="26.33203125" style="1" bestFit="1" customWidth="1"/>
    <col min="1812" max="1812" width="7.58203125" style="1" bestFit="1" customWidth="1"/>
    <col min="1813" max="1813" width="28.1640625" style="1" bestFit="1" customWidth="1"/>
    <col min="1814" max="1814" width="7.58203125" style="1" bestFit="1" customWidth="1"/>
    <col min="1815" max="1815" width="24" style="1" bestFit="1" customWidth="1"/>
    <col min="1816" max="1816" width="7.58203125" style="1" bestFit="1" customWidth="1"/>
    <col min="1817" max="1817" width="27" style="1" bestFit="1" customWidth="1"/>
    <col min="1818" max="1818" width="7.58203125" style="1" bestFit="1" customWidth="1"/>
    <col min="1819" max="1819" width="14.1640625" style="1" bestFit="1" customWidth="1"/>
    <col min="1820" max="1820" width="7.58203125" style="1" bestFit="1" customWidth="1"/>
    <col min="1821" max="1821" width="22.25" style="1" bestFit="1" customWidth="1"/>
    <col min="1822" max="1822" width="7.58203125" style="1" bestFit="1" customWidth="1"/>
    <col min="1823" max="2048" width="8.6640625" style="1"/>
    <col min="2049" max="2049" width="30.6640625" style="1" bestFit="1" customWidth="1"/>
    <col min="2050" max="2050" width="15.58203125" style="1" bestFit="1" customWidth="1"/>
    <col min="2051" max="2051" width="5" style="1" bestFit="1" customWidth="1"/>
    <col min="2052" max="2052" width="11.25" style="1" bestFit="1" customWidth="1"/>
    <col min="2053" max="2053" width="11.5" style="1" bestFit="1" customWidth="1"/>
    <col min="2054" max="2054" width="9.9140625" style="1" bestFit="1" customWidth="1"/>
    <col min="2055" max="2055" width="26.58203125" style="1" bestFit="1" customWidth="1"/>
    <col min="2056" max="2056" width="8.6640625" style="1"/>
    <col min="2057" max="2057" width="27.5" style="1" bestFit="1" customWidth="1"/>
    <col min="2058" max="2058" width="7.58203125" style="1" bestFit="1" customWidth="1"/>
    <col min="2059" max="2059" width="21.33203125" style="1" bestFit="1" customWidth="1"/>
    <col min="2060" max="2060" width="8.6640625" style="1"/>
    <col min="2061" max="2061" width="18.83203125" style="1" bestFit="1" customWidth="1"/>
    <col min="2062" max="2062" width="7.58203125" style="1" bestFit="1" customWidth="1"/>
    <col min="2063" max="2063" width="36.83203125" style="1" bestFit="1" customWidth="1"/>
    <col min="2064" max="2064" width="8.6640625" style="1"/>
    <col min="2065" max="2065" width="22.75" style="1" bestFit="1" customWidth="1"/>
    <col min="2066" max="2066" width="7.58203125" style="1" bestFit="1" customWidth="1"/>
    <col min="2067" max="2067" width="26.33203125" style="1" bestFit="1" customWidth="1"/>
    <col min="2068" max="2068" width="7.58203125" style="1" bestFit="1" customWidth="1"/>
    <col min="2069" max="2069" width="28.1640625" style="1" bestFit="1" customWidth="1"/>
    <col min="2070" max="2070" width="7.58203125" style="1" bestFit="1" customWidth="1"/>
    <col min="2071" max="2071" width="24" style="1" bestFit="1" customWidth="1"/>
    <col min="2072" max="2072" width="7.58203125" style="1" bestFit="1" customWidth="1"/>
    <col min="2073" max="2073" width="27" style="1" bestFit="1" customWidth="1"/>
    <col min="2074" max="2074" width="7.58203125" style="1" bestFit="1" customWidth="1"/>
    <col min="2075" max="2075" width="14.1640625" style="1" bestFit="1" customWidth="1"/>
    <col min="2076" max="2076" width="7.58203125" style="1" bestFit="1" customWidth="1"/>
    <col min="2077" max="2077" width="22.25" style="1" bestFit="1" customWidth="1"/>
    <col min="2078" max="2078" width="7.58203125" style="1" bestFit="1" customWidth="1"/>
    <col min="2079" max="2304" width="8.6640625" style="1"/>
    <col min="2305" max="2305" width="30.6640625" style="1" bestFit="1" customWidth="1"/>
    <col min="2306" max="2306" width="15.58203125" style="1" bestFit="1" customWidth="1"/>
    <col min="2307" max="2307" width="5" style="1" bestFit="1" customWidth="1"/>
    <col min="2308" max="2308" width="11.25" style="1" bestFit="1" customWidth="1"/>
    <col min="2309" max="2309" width="11.5" style="1" bestFit="1" customWidth="1"/>
    <col min="2310" max="2310" width="9.9140625" style="1" bestFit="1" customWidth="1"/>
    <col min="2311" max="2311" width="26.58203125" style="1" bestFit="1" customWidth="1"/>
    <col min="2312" max="2312" width="8.6640625" style="1"/>
    <col min="2313" max="2313" width="27.5" style="1" bestFit="1" customWidth="1"/>
    <col min="2314" max="2314" width="7.58203125" style="1" bestFit="1" customWidth="1"/>
    <col min="2315" max="2315" width="21.33203125" style="1" bestFit="1" customWidth="1"/>
    <col min="2316" max="2316" width="8.6640625" style="1"/>
    <col min="2317" max="2317" width="18.83203125" style="1" bestFit="1" customWidth="1"/>
    <col min="2318" max="2318" width="7.58203125" style="1" bestFit="1" customWidth="1"/>
    <col min="2319" max="2319" width="36.83203125" style="1" bestFit="1" customWidth="1"/>
    <col min="2320" max="2320" width="8.6640625" style="1"/>
    <col min="2321" max="2321" width="22.75" style="1" bestFit="1" customWidth="1"/>
    <col min="2322" max="2322" width="7.58203125" style="1" bestFit="1" customWidth="1"/>
    <col min="2323" max="2323" width="26.33203125" style="1" bestFit="1" customWidth="1"/>
    <col min="2324" max="2324" width="7.58203125" style="1" bestFit="1" customWidth="1"/>
    <col min="2325" max="2325" width="28.1640625" style="1" bestFit="1" customWidth="1"/>
    <col min="2326" max="2326" width="7.58203125" style="1" bestFit="1" customWidth="1"/>
    <col min="2327" max="2327" width="24" style="1" bestFit="1" customWidth="1"/>
    <col min="2328" max="2328" width="7.58203125" style="1" bestFit="1" customWidth="1"/>
    <col min="2329" max="2329" width="27" style="1" bestFit="1" customWidth="1"/>
    <col min="2330" max="2330" width="7.58203125" style="1" bestFit="1" customWidth="1"/>
    <col min="2331" max="2331" width="14.1640625" style="1" bestFit="1" customWidth="1"/>
    <col min="2332" max="2332" width="7.58203125" style="1" bestFit="1" customWidth="1"/>
    <col min="2333" max="2333" width="22.25" style="1" bestFit="1" customWidth="1"/>
    <col min="2334" max="2334" width="7.58203125" style="1" bestFit="1" customWidth="1"/>
    <col min="2335" max="2560" width="8.6640625" style="1"/>
    <col min="2561" max="2561" width="30.6640625" style="1" bestFit="1" customWidth="1"/>
    <col min="2562" max="2562" width="15.58203125" style="1" bestFit="1" customWidth="1"/>
    <col min="2563" max="2563" width="5" style="1" bestFit="1" customWidth="1"/>
    <col min="2564" max="2564" width="11.25" style="1" bestFit="1" customWidth="1"/>
    <col min="2565" max="2565" width="11.5" style="1" bestFit="1" customWidth="1"/>
    <col min="2566" max="2566" width="9.9140625" style="1" bestFit="1" customWidth="1"/>
    <col min="2567" max="2567" width="26.58203125" style="1" bestFit="1" customWidth="1"/>
    <col min="2568" max="2568" width="8.6640625" style="1"/>
    <col min="2569" max="2569" width="27.5" style="1" bestFit="1" customWidth="1"/>
    <col min="2570" max="2570" width="7.58203125" style="1" bestFit="1" customWidth="1"/>
    <col min="2571" max="2571" width="21.33203125" style="1" bestFit="1" customWidth="1"/>
    <col min="2572" max="2572" width="8.6640625" style="1"/>
    <col min="2573" max="2573" width="18.83203125" style="1" bestFit="1" customWidth="1"/>
    <col min="2574" max="2574" width="7.58203125" style="1" bestFit="1" customWidth="1"/>
    <col min="2575" max="2575" width="36.83203125" style="1" bestFit="1" customWidth="1"/>
    <col min="2576" max="2576" width="8.6640625" style="1"/>
    <col min="2577" max="2577" width="22.75" style="1" bestFit="1" customWidth="1"/>
    <col min="2578" max="2578" width="7.58203125" style="1" bestFit="1" customWidth="1"/>
    <col min="2579" max="2579" width="26.33203125" style="1" bestFit="1" customWidth="1"/>
    <col min="2580" max="2580" width="7.58203125" style="1" bestFit="1" customWidth="1"/>
    <col min="2581" max="2581" width="28.1640625" style="1" bestFit="1" customWidth="1"/>
    <col min="2582" max="2582" width="7.58203125" style="1" bestFit="1" customWidth="1"/>
    <col min="2583" max="2583" width="24" style="1" bestFit="1" customWidth="1"/>
    <col min="2584" max="2584" width="7.58203125" style="1" bestFit="1" customWidth="1"/>
    <col min="2585" max="2585" width="27" style="1" bestFit="1" customWidth="1"/>
    <col min="2586" max="2586" width="7.58203125" style="1" bestFit="1" customWidth="1"/>
    <col min="2587" max="2587" width="14.1640625" style="1" bestFit="1" customWidth="1"/>
    <col min="2588" max="2588" width="7.58203125" style="1" bestFit="1" customWidth="1"/>
    <col min="2589" max="2589" width="22.25" style="1" bestFit="1" customWidth="1"/>
    <col min="2590" max="2590" width="7.58203125" style="1" bestFit="1" customWidth="1"/>
    <col min="2591" max="2816" width="8.6640625" style="1"/>
    <col min="2817" max="2817" width="30.6640625" style="1" bestFit="1" customWidth="1"/>
    <col min="2818" max="2818" width="15.58203125" style="1" bestFit="1" customWidth="1"/>
    <col min="2819" max="2819" width="5" style="1" bestFit="1" customWidth="1"/>
    <col min="2820" max="2820" width="11.25" style="1" bestFit="1" customWidth="1"/>
    <col min="2821" max="2821" width="11.5" style="1" bestFit="1" customWidth="1"/>
    <col min="2822" max="2822" width="9.9140625" style="1" bestFit="1" customWidth="1"/>
    <col min="2823" max="2823" width="26.58203125" style="1" bestFit="1" customWidth="1"/>
    <col min="2824" max="2824" width="8.6640625" style="1"/>
    <col min="2825" max="2825" width="27.5" style="1" bestFit="1" customWidth="1"/>
    <col min="2826" max="2826" width="7.58203125" style="1" bestFit="1" customWidth="1"/>
    <col min="2827" max="2827" width="21.33203125" style="1" bestFit="1" customWidth="1"/>
    <col min="2828" max="2828" width="8.6640625" style="1"/>
    <col min="2829" max="2829" width="18.83203125" style="1" bestFit="1" customWidth="1"/>
    <col min="2830" max="2830" width="7.58203125" style="1" bestFit="1" customWidth="1"/>
    <col min="2831" max="2831" width="36.83203125" style="1" bestFit="1" customWidth="1"/>
    <col min="2832" max="2832" width="8.6640625" style="1"/>
    <col min="2833" max="2833" width="22.75" style="1" bestFit="1" customWidth="1"/>
    <col min="2834" max="2834" width="7.58203125" style="1" bestFit="1" customWidth="1"/>
    <col min="2835" max="2835" width="26.33203125" style="1" bestFit="1" customWidth="1"/>
    <col min="2836" max="2836" width="7.58203125" style="1" bestFit="1" customWidth="1"/>
    <col min="2837" max="2837" width="28.1640625" style="1" bestFit="1" customWidth="1"/>
    <col min="2838" max="2838" width="7.58203125" style="1" bestFit="1" customWidth="1"/>
    <col min="2839" max="2839" width="24" style="1" bestFit="1" customWidth="1"/>
    <col min="2840" max="2840" width="7.58203125" style="1" bestFit="1" customWidth="1"/>
    <col min="2841" max="2841" width="27" style="1" bestFit="1" customWidth="1"/>
    <col min="2842" max="2842" width="7.58203125" style="1" bestFit="1" customWidth="1"/>
    <col min="2843" max="2843" width="14.1640625" style="1" bestFit="1" customWidth="1"/>
    <col min="2844" max="2844" width="7.58203125" style="1" bestFit="1" customWidth="1"/>
    <col min="2845" max="2845" width="22.25" style="1" bestFit="1" customWidth="1"/>
    <col min="2846" max="2846" width="7.58203125" style="1" bestFit="1" customWidth="1"/>
    <col min="2847" max="3072" width="8.6640625" style="1"/>
    <col min="3073" max="3073" width="30.6640625" style="1" bestFit="1" customWidth="1"/>
    <col min="3074" max="3074" width="15.58203125" style="1" bestFit="1" customWidth="1"/>
    <col min="3075" max="3075" width="5" style="1" bestFit="1" customWidth="1"/>
    <col min="3076" max="3076" width="11.25" style="1" bestFit="1" customWidth="1"/>
    <col min="3077" max="3077" width="11.5" style="1" bestFit="1" customWidth="1"/>
    <col min="3078" max="3078" width="9.9140625" style="1" bestFit="1" customWidth="1"/>
    <col min="3079" max="3079" width="26.58203125" style="1" bestFit="1" customWidth="1"/>
    <col min="3080" max="3080" width="8.6640625" style="1"/>
    <col min="3081" max="3081" width="27.5" style="1" bestFit="1" customWidth="1"/>
    <col min="3082" max="3082" width="7.58203125" style="1" bestFit="1" customWidth="1"/>
    <col min="3083" max="3083" width="21.33203125" style="1" bestFit="1" customWidth="1"/>
    <col min="3084" max="3084" width="8.6640625" style="1"/>
    <col min="3085" max="3085" width="18.83203125" style="1" bestFit="1" customWidth="1"/>
    <col min="3086" max="3086" width="7.58203125" style="1" bestFit="1" customWidth="1"/>
    <col min="3087" max="3087" width="36.83203125" style="1" bestFit="1" customWidth="1"/>
    <col min="3088" max="3088" width="8.6640625" style="1"/>
    <col min="3089" max="3089" width="22.75" style="1" bestFit="1" customWidth="1"/>
    <col min="3090" max="3090" width="7.58203125" style="1" bestFit="1" customWidth="1"/>
    <col min="3091" max="3091" width="26.33203125" style="1" bestFit="1" customWidth="1"/>
    <col min="3092" max="3092" width="7.58203125" style="1" bestFit="1" customWidth="1"/>
    <col min="3093" max="3093" width="28.1640625" style="1" bestFit="1" customWidth="1"/>
    <col min="3094" max="3094" width="7.58203125" style="1" bestFit="1" customWidth="1"/>
    <col min="3095" max="3095" width="24" style="1" bestFit="1" customWidth="1"/>
    <col min="3096" max="3096" width="7.58203125" style="1" bestFit="1" customWidth="1"/>
    <col min="3097" max="3097" width="27" style="1" bestFit="1" customWidth="1"/>
    <col min="3098" max="3098" width="7.58203125" style="1" bestFit="1" customWidth="1"/>
    <col min="3099" max="3099" width="14.1640625" style="1" bestFit="1" customWidth="1"/>
    <col min="3100" max="3100" width="7.58203125" style="1" bestFit="1" customWidth="1"/>
    <col min="3101" max="3101" width="22.25" style="1" bestFit="1" customWidth="1"/>
    <col min="3102" max="3102" width="7.58203125" style="1" bestFit="1" customWidth="1"/>
    <col min="3103" max="3328" width="8.6640625" style="1"/>
    <col min="3329" max="3329" width="30.6640625" style="1" bestFit="1" customWidth="1"/>
    <col min="3330" max="3330" width="15.58203125" style="1" bestFit="1" customWidth="1"/>
    <col min="3331" max="3331" width="5" style="1" bestFit="1" customWidth="1"/>
    <col min="3332" max="3332" width="11.25" style="1" bestFit="1" customWidth="1"/>
    <col min="3333" max="3333" width="11.5" style="1" bestFit="1" customWidth="1"/>
    <col min="3334" max="3334" width="9.9140625" style="1" bestFit="1" customWidth="1"/>
    <col min="3335" max="3335" width="26.58203125" style="1" bestFit="1" customWidth="1"/>
    <col min="3336" max="3336" width="8.6640625" style="1"/>
    <col min="3337" max="3337" width="27.5" style="1" bestFit="1" customWidth="1"/>
    <col min="3338" max="3338" width="7.58203125" style="1" bestFit="1" customWidth="1"/>
    <col min="3339" max="3339" width="21.33203125" style="1" bestFit="1" customWidth="1"/>
    <col min="3340" max="3340" width="8.6640625" style="1"/>
    <col min="3341" max="3341" width="18.83203125" style="1" bestFit="1" customWidth="1"/>
    <col min="3342" max="3342" width="7.58203125" style="1" bestFit="1" customWidth="1"/>
    <col min="3343" max="3343" width="36.83203125" style="1" bestFit="1" customWidth="1"/>
    <col min="3344" max="3344" width="8.6640625" style="1"/>
    <col min="3345" max="3345" width="22.75" style="1" bestFit="1" customWidth="1"/>
    <col min="3346" max="3346" width="7.58203125" style="1" bestFit="1" customWidth="1"/>
    <col min="3347" max="3347" width="26.33203125" style="1" bestFit="1" customWidth="1"/>
    <col min="3348" max="3348" width="7.58203125" style="1" bestFit="1" customWidth="1"/>
    <col min="3349" max="3349" width="28.1640625" style="1" bestFit="1" customWidth="1"/>
    <col min="3350" max="3350" width="7.58203125" style="1" bestFit="1" customWidth="1"/>
    <col min="3351" max="3351" width="24" style="1" bestFit="1" customWidth="1"/>
    <col min="3352" max="3352" width="7.58203125" style="1" bestFit="1" customWidth="1"/>
    <col min="3353" max="3353" width="27" style="1" bestFit="1" customWidth="1"/>
    <col min="3354" max="3354" width="7.58203125" style="1" bestFit="1" customWidth="1"/>
    <col min="3355" max="3355" width="14.1640625" style="1" bestFit="1" customWidth="1"/>
    <col min="3356" max="3356" width="7.58203125" style="1" bestFit="1" customWidth="1"/>
    <col min="3357" max="3357" width="22.25" style="1" bestFit="1" customWidth="1"/>
    <col min="3358" max="3358" width="7.58203125" style="1" bestFit="1" customWidth="1"/>
    <col min="3359" max="3584" width="8.6640625" style="1"/>
    <col min="3585" max="3585" width="30.6640625" style="1" bestFit="1" customWidth="1"/>
    <col min="3586" max="3586" width="15.58203125" style="1" bestFit="1" customWidth="1"/>
    <col min="3587" max="3587" width="5" style="1" bestFit="1" customWidth="1"/>
    <col min="3588" max="3588" width="11.25" style="1" bestFit="1" customWidth="1"/>
    <col min="3589" max="3589" width="11.5" style="1" bestFit="1" customWidth="1"/>
    <col min="3590" max="3590" width="9.9140625" style="1" bestFit="1" customWidth="1"/>
    <col min="3591" max="3591" width="26.58203125" style="1" bestFit="1" customWidth="1"/>
    <col min="3592" max="3592" width="8.6640625" style="1"/>
    <col min="3593" max="3593" width="27.5" style="1" bestFit="1" customWidth="1"/>
    <col min="3594" max="3594" width="7.58203125" style="1" bestFit="1" customWidth="1"/>
    <col min="3595" max="3595" width="21.33203125" style="1" bestFit="1" customWidth="1"/>
    <col min="3596" max="3596" width="8.6640625" style="1"/>
    <col min="3597" max="3597" width="18.83203125" style="1" bestFit="1" customWidth="1"/>
    <col min="3598" max="3598" width="7.58203125" style="1" bestFit="1" customWidth="1"/>
    <col min="3599" max="3599" width="36.83203125" style="1" bestFit="1" customWidth="1"/>
    <col min="3600" max="3600" width="8.6640625" style="1"/>
    <col min="3601" max="3601" width="22.75" style="1" bestFit="1" customWidth="1"/>
    <col min="3602" max="3602" width="7.58203125" style="1" bestFit="1" customWidth="1"/>
    <col min="3603" max="3603" width="26.33203125" style="1" bestFit="1" customWidth="1"/>
    <col min="3604" max="3604" width="7.58203125" style="1" bestFit="1" customWidth="1"/>
    <col min="3605" max="3605" width="28.1640625" style="1" bestFit="1" customWidth="1"/>
    <col min="3606" max="3606" width="7.58203125" style="1" bestFit="1" customWidth="1"/>
    <col min="3607" max="3607" width="24" style="1" bestFit="1" customWidth="1"/>
    <col min="3608" max="3608" width="7.58203125" style="1" bestFit="1" customWidth="1"/>
    <col min="3609" max="3609" width="27" style="1" bestFit="1" customWidth="1"/>
    <col min="3610" max="3610" width="7.58203125" style="1" bestFit="1" customWidth="1"/>
    <col min="3611" max="3611" width="14.1640625" style="1" bestFit="1" customWidth="1"/>
    <col min="3612" max="3612" width="7.58203125" style="1" bestFit="1" customWidth="1"/>
    <col min="3613" max="3613" width="22.25" style="1" bestFit="1" customWidth="1"/>
    <col min="3614" max="3614" width="7.58203125" style="1" bestFit="1" customWidth="1"/>
    <col min="3615" max="3840" width="8.6640625" style="1"/>
    <col min="3841" max="3841" width="30.6640625" style="1" bestFit="1" customWidth="1"/>
    <col min="3842" max="3842" width="15.58203125" style="1" bestFit="1" customWidth="1"/>
    <col min="3843" max="3843" width="5" style="1" bestFit="1" customWidth="1"/>
    <col min="3844" max="3844" width="11.25" style="1" bestFit="1" customWidth="1"/>
    <col min="3845" max="3845" width="11.5" style="1" bestFit="1" customWidth="1"/>
    <col min="3846" max="3846" width="9.9140625" style="1" bestFit="1" customWidth="1"/>
    <col min="3847" max="3847" width="26.58203125" style="1" bestFit="1" customWidth="1"/>
    <col min="3848" max="3848" width="8.6640625" style="1"/>
    <col min="3849" max="3849" width="27.5" style="1" bestFit="1" customWidth="1"/>
    <col min="3850" max="3850" width="7.58203125" style="1" bestFit="1" customWidth="1"/>
    <col min="3851" max="3851" width="21.33203125" style="1" bestFit="1" customWidth="1"/>
    <col min="3852" max="3852" width="8.6640625" style="1"/>
    <col min="3853" max="3853" width="18.83203125" style="1" bestFit="1" customWidth="1"/>
    <col min="3854" max="3854" width="7.58203125" style="1" bestFit="1" customWidth="1"/>
    <col min="3855" max="3855" width="36.83203125" style="1" bestFit="1" customWidth="1"/>
    <col min="3856" max="3856" width="8.6640625" style="1"/>
    <col min="3857" max="3857" width="22.75" style="1" bestFit="1" customWidth="1"/>
    <col min="3858" max="3858" width="7.58203125" style="1" bestFit="1" customWidth="1"/>
    <col min="3859" max="3859" width="26.33203125" style="1" bestFit="1" customWidth="1"/>
    <col min="3860" max="3860" width="7.58203125" style="1" bestFit="1" customWidth="1"/>
    <col min="3861" max="3861" width="28.1640625" style="1" bestFit="1" customWidth="1"/>
    <col min="3862" max="3862" width="7.58203125" style="1" bestFit="1" customWidth="1"/>
    <col min="3863" max="3863" width="24" style="1" bestFit="1" customWidth="1"/>
    <col min="3864" max="3864" width="7.58203125" style="1" bestFit="1" customWidth="1"/>
    <col min="3865" max="3865" width="27" style="1" bestFit="1" customWidth="1"/>
    <col min="3866" max="3866" width="7.58203125" style="1" bestFit="1" customWidth="1"/>
    <col min="3867" max="3867" width="14.1640625" style="1" bestFit="1" customWidth="1"/>
    <col min="3868" max="3868" width="7.58203125" style="1" bestFit="1" customWidth="1"/>
    <col min="3869" max="3869" width="22.25" style="1" bestFit="1" customWidth="1"/>
    <col min="3870" max="3870" width="7.58203125" style="1" bestFit="1" customWidth="1"/>
    <col min="3871" max="4096" width="8.6640625" style="1"/>
    <col min="4097" max="4097" width="30.6640625" style="1" bestFit="1" customWidth="1"/>
    <col min="4098" max="4098" width="15.58203125" style="1" bestFit="1" customWidth="1"/>
    <col min="4099" max="4099" width="5" style="1" bestFit="1" customWidth="1"/>
    <col min="4100" max="4100" width="11.25" style="1" bestFit="1" customWidth="1"/>
    <col min="4101" max="4101" width="11.5" style="1" bestFit="1" customWidth="1"/>
    <col min="4102" max="4102" width="9.9140625" style="1" bestFit="1" customWidth="1"/>
    <col min="4103" max="4103" width="26.58203125" style="1" bestFit="1" customWidth="1"/>
    <col min="4104" max="4104" width="8.6640625" style="1"/>
    <col min="4105" max="4105" width="27.5" style="1" bestFit="1" customWidth="1"/>
    <col min="4106" max="4106" width="7.58203125" style="1" bestFit="1" customWidth="1"/>
    <col min="4107" max="4107" width="21.33203125" style="1" bestFit="1" customWidth="1"/>
    <col min="4108" max="4108" width="8.6640625" style="1"/>
    <col min="4109" max="4109" width="18.83203125" style="1" bestFit="1" customWidth="1"/>
    <col min="4110" max="4110" width="7.58203125" style="1" bestFit="1" customWidth="1"/>
    <col min="4111" max="4111" width="36.83203125" style="1" bestFit="1" customWidth="1"/>
    <col min="4112" max="4112" width="8.6640625" style="1"/>
    <col min="4113" max="4113" width="22.75" style="1" bestFit="1" customWidth="1"/>
    <col min="4114" max="4114" width="7.58203125" style="1" bestFit="1" customWidth="1"/>
    <col min="4115" max="4115" width="26.33203125" style="1" bestFit="1" customWidth="1"/>
    <col min="4116" max="4116" width="7.58203125" style="1" bestFit="1" customWidth="1"/>
    <col min="4117" max="4117" width="28.1640625" style="1" bestFit="1" customWidth="1"/>
    <col min="4118" max="4118" width="7.58203125" style="1" bestFit="1" customWidth="1"/>
    <col min="4119" max="4119" width="24" style="1" bestFit="1" customWidth="1"/>
    <col min="4120" max="4120" width="7.58203125" style="1" bestFit="1" customWidth="1"/>
    <col min="4121" max="4121" width="27" style="1" bestFit="1" customWidth="1"/>
    <col min="4122" max="4122" width="7.58203125" style="1" bestFit="1" customWidth="1"/>
    <col min="4123" max="4123" width="14.1640625" style="1" bestFit="1" customWidth="1"/>
    <col min="4124" max="4124" width="7.58203125" style="1" bestFit="1" customWidth="1"/>
    <col min="4125" max="4125" width="22.25" style="1" bestFit="1" customWidth="1"/>
    <col min="4126" max="4126" width="7.58203125" style="1" bestFit="1" customWidth="1"/>
    <col min="4127" max="4352" width="8.6640625" style="1"/>
    <col min="4353" max="4353" width="30.6640625" style="1" bestFit="1" customWidth="1"/>
    <col min="4354" max="4354" width="15.58203125" style="1" bestFit="1" customWidth="1"/>
    <col min="4355" max="4355" width="5" style="1" bestFit="1" customWidth="1"/>
    <col min="4356" max="4356" width="11.25" style="1" bestFit="1" customWidth="1"/>
    <col min="4357" max="4357" width="11.5" style="1" bestFit="1" customWidth="1"/>
    <col min="4358" max="4358" width="9.9140625" style="1" bestFit="1" customWidth="1"/>
    <col min="4359" max="4359" width="26.58203125" style="1" bestFit="1" customWidth="1"/>
    <col min="4360" max="4360" width="8.6640625" style="1"/>
    <col min="4361" max="4361" width="27.5" style="1" bestFit="1" customWidth="1"/>
    <col min="4362" max="4362" width="7.58203125" style="1" bestFit="1" customWidth="1"/>
    <col min="4363" max="4363" width="21.33203125" style="1" bestFit="1" customWidth="1"/>
    <col min="4364" max="4364" width="8.6640625" style="1"/>
    <col min="4365" max="4365" width="18.83203125" style="1" bestFit="1" customWidth="1"/>
    <col min="4366" max="4366" width="7.58203125" style="1" bestFit="1" customWidth="1"/>
    <col min="4367" max="4367" width="36.83203125" style="1" bestFit="1" customWidth="1"/>
    <col min="4368" max="4368" width="8.6640625" style="1"/>
    <col min="4369" max="4369" width="22.75" style="1" bestFit="1" customWidth="1"/>
    <col min="4370" max="4370" width="7.58203125" style="1" bestFit="1" customWidth="1"/>
    <col min="4371" max="4371" width="26.33203125" style="1" bestFit="1" customWidth="1"/>
    <col min="4372" max="4372" width="7.58203125" style="1" bestFit="1" customWidth="1"/>
    <col min="4373" max="4373" width="28.1640625" style="1" bestFit="1" customWidth="1"/>
    <col min="4374" max="4374" width="7.58203125" style="1" bestFit="1" customWidth="1"/>
    <col min="4375" max="4375" width="24" style="1" bestFit="1" customWidth="1"/>
    <col min="4376" max="4376" width="7.58203125" style="1" bestFit="1" customWidth="1"/>
    <col min="4377" max="4377" width="27" style="1" bestFit="1" customWidth="1"/>
    <col min="4378" max="4378" width="7.58203125" style="1" bestFit="1" customWidth="1"/>
    <col min="4379" max="4379" width="14.1640625" style="1" bestFit="1" customWidth="1"/>
    <col min="4380" max="4380" width="7.58203125" style="1" bestFit="1" customWidth="1"/>
    <col min="4381" max="4381" width="22.25" style="1" bestFit="1" customWidth="1"/>
    <col min="4382" max="4382" width="7.58203125" style="1" bestFit="1" customWidth="1"/>
    <col min="4383" max="4608" width="8.6640625" style="1"/>
    <col min="4609" max="4609" width="30.6640625" style="1" bestFit="1" customWidth="1"/>
    <col min="4610" max="4610" width="15.58203125" style="1" bestFit="1" customWidth="1"/>
    <col min="4611" max="4611" width="5" style="1" bestFit="1" customWidth="1"/>
    <col min="4612" max="4612" width="11.25" style="1" bestFit="1" customWidth="1"/>
    <col min="4613" max="4613" width="11.5" style="1" bestFit="1" customWidth="1"/>
    <col min="4614" max="4614" width="9.9140625" style="1" bestFit="1" customWidth="1"/>
    <col min="4615" max="4615" width="26.58203125" style="1" bestFit="1" customWidth="1"/>
    <col min="4616" max="4616" width="8.6640625" style="1"/>
    <col min="4617" max="4617" width="27.5" style="1" bestFit="1" customWidth="1"/>
    <col min="4618" max="4618" width="7.58203125" style="1" bestFit="1" customWidth="1"/>
    <col min="4619" max="4619" width="21.33203125" style="1" bestFit="1" customWidth="1"/>
    <col min="4620" max="4620" width="8.6640625" style="1"/>
    <col min="4621" max="4621" width="18.83203125" style="1" bestFit="1" customWidth="1"/>
    <col min="4622" max="4622" width="7.58203125" style="1" bestFit="1" customWidth="1"/>
    <col min="4623" max="4623" width="36.83203125" style="1" bestFit="1" customWidth="1"/>
    <col min="4624" max="4624" width="8.6640625" style="1"/>
    <col min="4625" max="4625" width="22.75" style="1" bestFit="1" customWidth="1"/>
    <col min="4626" max="4626" width="7.58203125" style="1" bestFit="1" customWidth="1"/>
    <col min="4627" max="4627" width="26.33203125" style="1" bestFit="1" customWidth="1"/>
    <col min="4628" max="4628" width="7.58203125" style="1" bestFit="1" customWidth="1"/>
    <col min="4629" max="4629" width="28.1640625" style="1" bestFit="1" customWidth="1"/>
    <col min="4630" max="4630" width="7.58203125" style="1" bestFit="1" customWidth="1"/>
    <col min="4631" max="4631" width="24" style="1" bestFit="1" customWidth="1"/>
    <col min="4632" max="4632" width="7.58203125" style="1" bestFit="1" customWidth="1"/>
    <col min="4633" max="4633" width="27" style="1" bestFit="1" customWidth="1"/>
    <col min="4634" max="4634" width="7.58203125" style="1" bestFit="1" customWidth="1"/>
    <col min="4635" max="4635" width="14.1640625" style="1" bestFit="1" customWidth="1"/>
    <col min="4636" max="4636" width="7.58203125" style="1" bestFit="1" customWidth="1"/>
    <col min="4637" max="4637" width="22.25" style="1" bestFit="1" customWidth="1"/>
    <col min="4638" max="4638" width="7.58203125" style="1" bestFit="1" customWidth="1"/>
    <col min="4639" max="4864" width="8.6640625" style="1"/>
    <col min="4865" max="4865" width="30.6640625" style="1" bestFit="1" customWidth="1"/>
    <col min="4866" max="4866" width="15.58203125" style="1" bestFit="1" customWidth="1"/>
    <col min="4867" max="4867" width="5" style="1" bestFit="1" customWidth="1"/>
    <col min="4868" max="4868" width="11.25" style="1" bestFit="1" customWidth="1"/>
    <col min="4869" max="4869" width="11.5" style="1" bestFit="1" customWidth="1"/>
    <col min="4870" max="4870" width="9.9140625" style="1" bestFit="1" customWidth="1"/>
    <col min="4871" max="4871" width="26.58203125" style="1" bestFit="1" customWidth="1"/>
    <col min="4872" max="4872" width="8.6640625" style="1"/>
    <col min="4873" max="4873" width="27.5" style="1" bestFit="1" customWidth="1"/>
    <col min="4874" max="4874" width="7.58203125" style="1" bestFit="1" customWidth="1"/>
    <col min="4875" max="4875" width="21.33203125" style="1" bestFit="1" customWidth="1"/>
    <col min="4876" max="4876" width="8.6640625" style="1"/>
    <col min="4877" max="4877" width="18.83203125" style="1" bestFit="1" customWidth="1"/>
    <col min="4878" max="4878" width="7.58203125" style="1" bestFit="1" customWidth="1"/>
    <col min="4879" max="4879" width="36.83203125" style="1" bestFit="1" customWidth="1"/>
    <col min="4880" max="4880" width="8.6640625" style="1"/>
    <col min="4881" max="4881" width="22.75" style="1" bestFit="1" customWidth="1"/>
    <col min="4882" max="4882" width="7.58203125" style="1" bestFit="1" customWidth="1"/>
    <col min="4883" max="4883" width="26.33203125" style="1" bestFit="1" customWidth="1"/>
    <col min="4884" max="4884" width="7.58203125" style="1" bestFit="1" customWidth="1"/>
    <col min="4885" max="4885" width="28.1640625" style="1" bestFit="1" customWidth="1"/>
    <col min="4886" max="4886" width="7.58203125" style="1" bestFit="1" customWidth="1"/>
    <col min="4887" max="4887" width="24" style="1" bestFit="1" customWidth="1"/>
    <col min="4888" max="4888" width="7.58203125" style="1" bestFit="1" customWidth="1"/>
    <col min="4889" max="4889" width="27" style="1" bestFit="1" customWidth="1"/>
    <col min="4890" max="4890" width="7.58203125" style="1" bestFit="1" customWidth="1"/>
    <col min="4891" max="4891" width="14.1640625" style="1" bestFit="1" customWidth="1"/>
    <col min="4892" max="4892" width="7.58203125" style="1" bestFit="1" customWidth="1"/>
    <col min="4893" max="4893" width="22.25" style="1" bestFit="1" customWidth="1"/>
    <col min="4894" max="4894" width="7.58203125" style="1" bestFit="1" customWidth="1"/>
    <col min="4895" max="5120" width="8.6640625" style="1"/>
    <col min="5121" max="5121" width="30.6640625" style="1" bestFit="1" customWidth="1"/>
    <col min="5122" max="5122" width="15.58203125" style="1" bestFit="1" customWidth="1"/>
    <col min="5123" max="5123" width="5" style="1" bestFit="1" customWidth="1"/>
    <col min="5124" max="5124" width="11.25" style="1" bestFit="1" customWidth="1"/>
    <col min="5125" max="5125" width="11.5" style="1" bestFit="1" customWidth="1"/>
    <col min="5126" max="5126" width="9.9140625" style="1" bestFit="1" customWidth="1"/>
    <col min="5127" max="5127" width="26.58203125" style="1" bestFit="1" customWidth="1"/>
    <col min="5128" max="5128" width="8.6640625" style="1"/>
    <col min="5129" max="5129" width="27.5" style="1" bestFit="1" customWidth="1"/>
    <col min="5130" max="5130" width="7.58203125" style="1" bestFit="1" customWidth="1"/>
    <col min="5131" max="5131" width="21.33203125" style="1" bestFit="1" customWidth="1"/>
    <col min="5132" max="5132" width="8.6640625" style="1"/>
    <col min="5133" max="5133" width="18.83203125" style="1" bestFit="1" customWidth="1"/>
    <col min="5134" max="5134" width="7.58203125" style="1" bestFit="1" customWidth="1"/>
    <col min="5135" max="5135" width="36.83203125" style="1" bestFit="1" customWidth="1"/>
    <col min="5136" max="5136" width="8.6640625" style="1"/>
    <col min="5137" max="5137" width="22.75" style="1" bestFit="1" customWidth="1"/>
    <col min="5138" max="5138" width="7.58203125" style="1" bestFit="1" customWidth="1"/>
    <col min="5139" max="5139" width="26.33203125" style="1" bestFit="1" customWidth="1"/>
    <col min="5140" max="5140" width="7.58203125" style="1" bestFit="1" customWidth="1"/>
    <col min="5141" max="5141" width="28.1640625" style="1" bestFit="1" customWidth="1"/>
    <col min="5142" max="5142" width="7.58203125" style="1" bestFit="1" customWidth="1"/>
    <col min="5143" max="5143" width="24" style="1" bestFit="1" customWidth="1"/>
    <col min="5144" max="5144" width="7.58203125" style="1" bestFit="1" customWidth="1"/>
    <col min="5145" max="5145" width="27" style="1" bestFit="1" customWidth="1"/>
    <col min="5146" max="5146" width="7.58203125" style="1" bestFit="1" customWidth="1"/>
    <col min="5147" max="5147" width="14.1640625" style="1" bestFit="1" customWidth="1"/>
    <col min="5148" max="5148" width="7.58203125" style="1" bestFit="1" customWidth="1"/>
    <col min="5149" max="5149" width="22.25" style="1" bestFit="1" customWidth="1"/>
    <col min="5150" max="5150" width="7.58203125" style="1" bestFit="1" customWidth="1"/>
    <col min="5151" max="5376" width="8.6640625" style="1"/>
    <col min="5377" max="5377" width="30.6640625" style="1" bestFit="1" customWidth="1"/>
    <col min="5378" max="5378" width="15.58203125" style="1" bestFit="1" customWidth="1"/>
    <col min="5379" max="5379" width="5" style="1" bestFit="1" customWidth="1"/>
    <col min="5380" max="5380" width="11.25" style="1" bestFit="1" customWidth="1"/>
    <col min="5381" max="5381" width="11.5" style="1" bestFit="1" customWidth="1"/>
    <col min="5382" max="5382" width="9.9140625" style="1" bestFit="1" customWidth="1"/>
    <col min="5383" max="5383" width="26.58203125" style="1" bestFit="1" customWidth="1"/>
    <col min="5384" max="5384" width="8.6640625" style="1"/>
    <col min="5385" max="5385" width="27.5" style="1" bestFit="1" customWidth="1"/>
    <col min="5386" max="5386" width="7.58203125" style="1" bestFit="1" customWidth="1"/>
    <col min="5387" max="5387" width="21.33203125" style="1" bestFit="1" customWidth="1"/>
    <col min="5388" max="5388" width="8.6640625" style="1"/>
    <col min="5389" max="5389" width="18.83203125" style="1" bestFit="1" customWidth="1"/>
    <col min="5390" max="5390" width="7.58203125" style="1" bestFit="1" customWidth="1"/>
    <col min="5391" max="5391" width="36.83203125" style="1" bestFit="1" customWidth="1"/>
    <col min="5392" max="5392" width="8.6640625" style="1"/>
    <col min="5393" max="5393" width="22.75" style="1" bestFit="1" customWidth="1"/>
    <col min="5394" max="5394" width="7.58203125" style="1" bestFit="1" customWidth="1"/>
    <col min="5395" max="5395" width="26.33203125" style="1" bestFit="1" customWidth="1"/>
    <col min="5396" max="5396" width="7.58203125" style="1" bestFit="1" customWidth="1"/>
    <col min="5397" max="5397" width="28.1640625" style="1" bestFit="1" customWidth="1"/>
    <col min="5398" max="5398" width="7.58203125" style="1" bestFit="1" customWidth="1"/>
    <col min="5399" max="5399" width="24" style="1" bestFit="1" customWidth="1"/>
    <col min="5400" max="5400" width="7.58203125" style="1" bestFit="1" customWidth="1"/>
    <col min="5401" max="5401" width="27" style="1" bestFit="1" customWidth="1"/>
    <col min="5402" max="5402" width="7.58203125" style="1" bestFit="1" customWidth="1"/>
    <col min="5403" max="5403" width="14.1640625" style="1" bestFit="1" customWidth="1"/>
    <col min="5404" max="5404" width="7.58203125" style="1" bestFit="1" customWidth="1"/>
    <col min="5405" max="5405" width="22.25" style="1" bestFit="1" customWidth="1"/>
    <col min="5406" max="5406" width="7.58203125" style="1" bestFit="1" customWidth="1"/>
    <col min="5407" max="5632" width="8.6640625" style="1"/>
    <col min="5633" max="5633" width="30.6640625" style="1" bestFit="1" customWidth="1"/>
    <col min="5634" max="5634" width="15.58203125" style="1" bestFit="1" customWidth="1"/>
    <col min="5635" max="5635" width="5" style="1" bestFit="1" customWidth="1"/>
    <col min="5636" max="5636" width="11.25" style="1" bestFit="1" customWidth="1"/>
    <col min="5637" max="5637" width="11.5" style="1" bestFit="1" customWidth="1"/>
    <col min="5638" max="5638" width="9.9140625" style="1" bestFit="1" customWidth="1"/>
    <col min="5639" max="5639" width="26.58203125" style="1" bestFit="1" customWidth="1"/>
    <col min="5640" max="5640" width="8.6640625" style="1"/>
    <col min="5641" max="5641" width="27.5" style="1" bestFit="1" customWidth="1"/>
    <col min="5642" max="5642" width="7.58203125" style="1" bestFit="1" customWidth="1"/>
    <col min="5643" max="5643" width="21.33203125" style="1" bestFit="1" customWidth="1"/>
    <col min="5644" max="5644" width="8.6640625" style="1"/>
    <col min="5645" max="5645" width="18.83203125" style="1" bestFit="1" customWidth="1"/>
    <col min="5646" max="5646" width="7.58203125" style="1" bestFit="1" customWidth="1"/>
    <col min="5647" max="5647" width="36.83203125" style="1" bestFit="1" customWidth="1"/>
    <col min="5648" max="5648" width="8.6640625" style="1"/>
    <col min="5649" max="5649" width="22.75" style="1" bestFit="1" customWidth="1"/>
    <col min="5650" max="5650" width="7.58203125" style="1" bestFit="1" customWidth="1"/>
    <col min="5651" max="5651" width="26.33203125" style="1" bestFit="1" customWidth="1"/>
    <col min="5652" max="5652" width="7.58203125" style="1" bestFit="1" customWidth="1"/>
    <col min="5653" max="5653" width="28.1640625" style="1" bestFit="1" customWidth="1"/>
    <col min="5654" max="5654" width="7.58203125" style="1" bestFit="1" customWidth="1"/>
    <col min="5655" max="5655" width="24" style="1" bestFit="1" customWidth="1"/>
    <col min="5656" max="5656" width="7.58203125" style="1" bestFit="1" customWidth="1"/>
    <col min="5657" max="5657" width="27" style="1" bestFit="1" customWidth="1"/>
    <col min="5658" max="5658" width="7.58203125" style="1" bestFit="1" customWidth="1"/>
    <col min="5659" max="5659" width="14.1640625" style="1" bestFit="1" customWidth="1"/>
    <col min="5660" max="5660" width="7.58203125" style="1" bestFit="1" customWidth="1"/>
    <col min="5661" max="5661" width="22.25" style="1" bestFit="1" customWidth="1"/>
    <col min="5662" max="5662" width="7.58203125" style="1" bestFit="1" customWidth="1"/>
    <col min="5663" max="5888" width="8.6640625" style="1"/>
    <col min="5889" max="5889" width="30.6640625" style="1" bestFit="1" customWidth="1"/>
    <col min="5890" max="5890" width="15.58203125" style="1" bestFit="1" customWidth="1"/>
    <col min="5891" max="5891" width="5" style="1" bestFit="1" customWidth="1"/>
    <col min="5892" max="5892" width="11.25" style="1" bestFit="1" customWidth="1"/>
    <col min="5893" max="5893" width="11.5" style="1" bestFit="1" customWidth="1"/>
    <col min="5894" max="5894" width="9.9140625" style="1" bestFit="1" customWidth="1"/>
    <col min="5895" max="5895" width="26.58203125" style="1" bestFit="1" customWidth="1"/>
    <col min="5896" max="5896" width="8.6640625" style="1"/>
    <col min="5897" max="5897" width="27.5" style="1" bestFit="1" customWidth="1"/>
    <col min="5898" max="5898" width="7.58203125" style="1" bestFit="1" customWidth="1"/>
    <col min="5899" max="5899" width="21.33203125" style="1" bestFit="1" customWidth="1"/>
    <col min="5900" max="5900" width="8.6640625" style="1"/>
    <col min="5901" max="5901" width="18.83203125" style="1" bestFit="1" customWidth="1"/>
    <col min="5902" max="5902" width="7.58203125" style="1" bestFit="1" customWidth="1"/>
    <col min="5903" max="5903" width="36.83203125" style="1" bestFit="1" customWidth="1"/>
    <col min="5904" max="5904" width="8.6640625" style="1"/>
    <col min="5905" max="5905" width="22.75" style="1" bestFit="1" customWidth="1"/>
    <col min="5906" max="5906" width="7.58203125" style="1" bestFit="1" customWidth="1"/>
    <col min="5907" max="5907" width="26.33203125" style="1" bestFit="1" customWidth="1"/>
    <col min="5908" max="5908" width="7.58203125" style="1" bestFit="1" customWidth="1"/>
    <col min="5909" max="5909" width="28.1640625" style="1" bestFit="1" customWidth="1"/>
    <col min="5910" max="5910" width="7.58203125" style="1" bestFit="1" customWidth="1"/>
    <col min="5911" max="5911" width="24" style="1" bestFit="1" customWidth="1"/>
    <col min="5912" max="5912" width="7.58203125" style="1" bestFit="1" customWidth="1"/>
    <col min="5913" max="5913" width="27" style="1" bestFit="1" customWidth="1"/>
    <col min="5914" max="5914" width="7.58203125" style="1" bestFit="1" customWidth="1"/>
    <col min="5915" max="5915" width="14.1640625" style="1" bestFit="1" customWidth="1"/>
    <col min="5916" max="5916" width="7.58203125" style="1" bestFit="1" customWidth="1"/>
    <col min="5917" max="5917" width="22.25" style="1" bestFit="1" customWidth="1"/>
    <col min="5918" max="5918" width="7.58203125" style="1" bestFit="1" customWidth="1"/>
    <col min="5919" max="6144" width="8.6640625" style="1"/>
    <col min="6145" max="6145" width="30.6640625" style="1" bestFit="1" customWidth="1"/>
    <col min="6146" max="6146" width="15.58203125" style="1" bestFit="1" customWidth="1"/>
    <col min="6147" max="6147" width="5" style="1" bestFit="1" customWidth="1"/>
    <col min="6148" max="6148" width="11.25" style="1" bestFit="1" customWidth="1"/>
    <col min="6149" max="6149" width="11.5" style="1" bestFit="1" customWidth="1"/>
    <col min="6150" max="6150" width="9.9140625" style="1" bestFit="1" customWidth="1"/>
    <col min="6151" max="6151" width="26.58203125" style="1" bestFit="1" customWidth="1"/>
    <col min="6152" max="6152" width="8.6640625" style="1"/>
    <col min="6153" max="6153" width="27.5" style="1" bestFit="1" customWidth="1"/>
    <col min="6154" max="6154" width="7.58203125" style="1" bestFit="1" customWidth="1"/>
    <col min="6155" max="6155" width="21.33203125" style="1" bestFit="1" customWidth="1"/>
    <col min="6156" max="6156" width="8.6640625" style="1"/>
    <col min="6157" max="6157" width="18.83203125" style="1" bestFit="1" customWidth="1"/>
    <col min="6158" max="6158" width="7.58203125" style="1" bestFit="1" customWidth="1"/>
    <col min="6159" max="6159" width="36.83203125" style="1" bestFit="1" customWidth="1"/>
    <col min="6160" max="6160" width="8.6640625" style="1"/>
    <col min="6161" max="6161" width="22.75" style="1" bestFit="1" customWidth="1"/>
    <col min="6162" max="6162" width="7.58203125" style="1" bestFit="1" customWidth="1"/>
    <col min="6163" max="6163" width="26.33203125" style="1" bestFit="1" customWidth="1"/>
    <col min="6164" max="6164" width="7.58203125" style="1" bestFit="1" customWidth="1"/>
    <col min="6165" max="6165" width="28.1640625" style="1" bestFit="1" customWidth="1"/>
    <col min="6166" max="6166" width="7.58203125" style="1" bestFit="1" customWidth="1"/>
    <col min="6167" max="6167" width="24" style="1" bestFit="1" customWidth="1"/>
    <col min="6168" max="6168" width="7.58203125" style="1" bestFit="1" customWidth="1"/>
    <col min="6169" max="6169" width="27" style="1" bestFit="1" customWidth="1"/>
    <col min="6170" max="6170" width="7.58203125" style="1" bestFit="1" customWidth="1"/>
    <col min="6171" max="6171" width="14.1640625" style="1" bestFit="1" customWidth="1"/>
    <col min="6172" max="6172" width="7.58203125" style="1" bestFit="1" customWidth="1"/>
    <col min="6173" max="6173" width="22.25" style="1" bestFit="1" customWidth="1"/>
    <col min="6174" max="6174" width="7.58203125" style="1" bestFit="1" customWidth="1"/>
    <col min="6175" max="6400" width="8.6640625" style="1"/>
    <col min="6401" max="6401" width="30.6640625" style="1" bestFit="1" customWidth="1"/>
    <col min="6402" max="6402" width="15.58203125" style="1" bestFit="1" customWidth="1"/>
    <col min="6403" max="6403" width="5" style="1" bestFit="1" customWidth="1"/>
    <col min="6404" max="6404" width="11.25" style="1" bestFit="1" customWidth="1"/>
    <col min="6405" max="6405" width="11.5" style="1" bestFit="1" customWidth="1"/>
    <col min="6406" max="6406" width="9.9140625" style="1" bestFit="1" customWidth="1"/>
    <col min="6407" max="6407" width="26.58203125" style="1" bestFit="1" customWidth="1"/>
    <col min="6408" max="6408" width="8.6640625" style="1"/>
    <col min="6409" max="6409" width="27.5" style="1" bestFit="1" customWidth="1"/>
    <col min="6410" max="6410" width="7.58203125" style="1" bestFit="1" customWidth="1"/>
    <col min="6411" max="6411" width="21.33203125" style="1" bestFit="1" customWidth="1"/>
    <col min="6412" max="6412" width="8.6640625" style="1"/>
    <col min="6413" max="6413" width="18.83203125" style="1" bestFit="1" customWidth="1"/>
    <col min="6414" max="6414" width="7.58203125" style="1" bestFit="1" customWidth="1"/>
    <col min="6415" max="6415" width="36.83203125" style="1" bestFit="1" customWidth="1"/>
    <col min="6416" max="6416" width="8.6640625" style="1"/>
    <col min="6417" max="6417" width="22.75" style="1" bestFit="1" customWidth="1"/>
    <col min="6418" max="6418" width="7.58203125" style="1" bestFit="1" customWidth="1"/>
    <col min="6419" max="6419" width="26.33203125" style="1" bestFit="1" customWidth="1"/>
    <col min="6420" max="6420" width="7.58203125" style="1" bestFit="1" customWidth="1"/>
    <col min="6421" max="6421" width="28.1640625" style="1" bestFit="1" customWidth="1"/>
    <col min="6422" max="6422" width="7.58203125" style="1" bestFit="1" customWidth="1"/>
    <col min="6423" max="6423" width="24" style="1" bestFit="1" customWidth="1"/>
    <col min="6424" max="6424" width="7.58203125" style="1" bestFit="1" customWidth="1"/>
    <col min="6425" max="6425" width="27" style="1" bestFit="1" customWidth="1"/>
    <col min="6426" max="6426" width="7.58203125" style="1" bestFit="1" customWidth="1"/>
    <col min="6427" max="6427" width="14.1640625" style="1" bestFit="1" customWidth="1"/>
    <col min="6428" max="6428" width="7.58203125" style="1" bestFit="1" customWidth="1"/>
    <col min="6429" max="6429" width="22.25" style="1" bestFit="1" customWidth="1"/>
    <col min="6430" max="6430" width="7.58203125" style="1" bestFit="1" customWidth="1"/>
    <col min="6431" max="6656" width="8.6640625" style="1"/>
    <col min="6657" max="6657" width="30.6640625" style="1" bestFit="1" customWidth="1"/>
    <col min="6658" max="6658" width="15.58203125" style="1" bestFit="1" customWidth="1"/>
    <col min="6659" max="6659" width="5" style="1" bestFit="1" customWidth="1"/>
    <col min="6660" max="6660" width="11.25" style="1" bestFit="1" customWidth="1"/>
    <col min="6661" max="6661" width="11.5" style="1" bestFit="1" customWidth="1"/>
    <col min="6662" max="6662" width="9.9140625" style="1" bestFit="1" customWidth="1"/>
    <col min="6663" max="6663" width="26.58203125" style="1" bestFit="1" customWidth="1"/>
    <col min="6664" max="6664" width="8.6640625" style="1"/>
    <col min="6665" max="6665" width="27.5" style="1" bestFit="1" customWidth="1"/>
    <col min="6666" max="6666" width="7.58203125" style="1" bestFit="1" customWidth="1"/>
    <col min="6667" max="6667" width="21.33203125" style="1" bestFit="1" customWidth="1"/>
    <col min="6668" max="6668" width="8.6640625" style="1"/>
    <col min="6669" max="6669" width="18.83203125" style="1" bestFit="1" customWidth="1"/>
    <col min="6670" max="6670" width="7.58203125" style="1" bestFit="1" customWidth="1"/>
    <col min="6671" max="6671" width="36.83203125" style="1" bestFit="1" customWidth="1"/>
    <col min="6672" max="6672" width="8.6640625" style="1"/>
    <col min="6673" max="6673" width="22.75" style="1" bestFit="1" customWidth="1"/>
    <col min="6674" max="6674" width="7.58203125" style="1" bestFit="1" customWidth="1"/>
    <col min="6675" max="6675" width="26.33203125" style="1" bestFit="1" customWidth="1"/>
    <col min="6676" max="6676" width="7.58203125" style="1" bestFit="1" customWidth="1"/>
    <col min="6677" max="6677" width="28.1640625" style="1" bestFit="1" customWidth="1"/>
    <col min="6678" max="6678" width="7.58203125" style="1" bestFit="1" customWidth="1"/>
    <col min="6679" max="6679" width="24" style="1" bestFit="1" customWidth="1"/>
    <col min="6680" max="6680" width="7.58203125" style="1" bestFit="1" customWidth="1"/>
    <col min="6681" max="6681" width="27" style="1" bestFit="1" customWidth="1"/>
    <col min="6682" max="6682" width="7.58203125" style="1" bestFit="1" customWidth="1"/>
    <col min="6683" max="6683" width="14.1640625" style="1" bestFit="1" customWidth="1"/>
    <col min="6684" max="6684" width="7.58203125" style="1" bestFit="1" customWidth="1"/>
    <col min="6685" max="6685" width="22.25" style="1" bestFit="1" customWidth="1"/>
    <col min="6686" max="6686" width="7.58203125" style="1" bestFit="1" customWidth="1"/>
    <col min="6687" max="6912" width="8.6640625" style="1"/>
    <col min="6913" max="6913" width="30.6640625" style="1" bestFit="1" customWidth="1"/>
    <col min="6914" max="6914" width="15.58203125" style="1" bestFit="1" customWidth="1"/>
    <col min="6915" max="6915" width="5" style="1" bestFit="1" customWidth="1"/>
    <col min="6916" max="6916" width="11.25" style="1" bestFit="1" customWidth="1"/>
    <col min="6917" max="6917" width="11.5" style="1" bestFit="1" customWidth="1"/>
    <col min="6918" max="6918" width="9.9140625" style="1" bestFit="1" customWidth="1"/>
    <col min="6919" max="6919" width="26.58203125" style="1" bestFit="1" customWidth="1"/>
    <col min="6920" max="6920" width="8.6640625" style="1"/>
    <col min="6921" max="6921" width="27.5" style="1" bestFit="1" customWidth="1"/>
    <col min="6922" max="6922" width="7.58203125" style="1" bestFit="1" customWidth="1"/>
    <col min="6923" max="6923" width="21.33203125" style="1" bestFit="1" customWidth="1"/>
    <col min="6924" max="6924" width="8.6640625" style="1"/>
    <col min="6925" max="6925" width="18.83203125" style="1" bestFit="1" customWidth="1"/>
    <col min="6926" max="6926" width="7.58203125" style="1" bestFit="1" customWidth="1"/>
    <col min="6927" max="6927" width="36.83203125" style="1" bestFit="1" customWidth="1"/>
    <col min="6928" max="6928" width="8.6640625" style="1"/>
    <col min="6929" max="6929" width="22.75" style="1" bestFit="1" customWidth="1"/>
    <col min="6930" max="6930" width="7.58203125" style="1" bestFit="1" customWidth="1"/>
    <col min="6931" max="6931" width="26.33203125" style="1" bestFit="1" customWidth="1"/>
    <col min="6932" max="6932" width="7.58203125" style="1" bestFit="1" customWidth="1"/>
    <col min="6933" max="6933" width="28.1640625" style="1" bestFit="1" customWidth="1"/>
    <col min="6934" max="6934" width="7.58203125" style="1" bestFit="1" customWidth="1"/>
    <col min="6935" max="6935" width="24" style="1" bestFit="1" customWidth="1"/>
    <col min="6936" max="6936" width="7.58203125" style="1" bestFit="1" customWidth="1"/>
    <col min="6937" max="6937" width="27" style="1" bestFit="1" customWidth="1"/>
    <col min="6938" max="6938" width="7.58203125" style="1" bestFit="1" customWidth="1"/>
    <col min="6939" max="6939" width="14.1640625" style="1" bestFit="1" customWidth="1"/>
    <col min="6940" max="6940" width="7.58203125" style="1" bestFit="1" customWidth="1"/>
    <col min="6941" max="6941" width="22.25" style="1" bestFit="1" customWidth="1"/>
    <col min="6942" max="6942" width="7.58203125" style="1" bestFit="1" customWidth="1"/>
    <col min="6943" max="7168" width="8.6640625" style="1"/>
    <col min="7169" max="7169" width="30.6640625" style="1" bestFit="1" customWidth="1"/>
    <col min="7170" max="7170" width="15.58203125" style="1" bestFit="1" customWidth="1"/>
    <col min="7171" max="7171" width="5" style="1" bestFit="1" customWidth="1"/>
    <col min="7172" max="7172" width="11.25" style="1" bestFit="1" customWidth="1"/>
    <col min="7173" max="7173" width="11.5" style="1" bestFit="1" customWidth="1"/>
    <col min="7174" max="7174" width="9.9140625" style="1" bestFit="1" customWidth="1"/>
    <col min="7175" max="7175" width="26.58203125" style="1" bestFit="1" customWidth="1"/>
    <col min="7176" max="7176" width="8.6640625" style="1"/>
    <col min="7177" max="7177" width="27.5" style="1" bestFit="1" customWidth="1"/>
    <col min="7178" max="7178" width="7.58203125" style="1" bestFit="1" customWidth="1"/>
    <col min="7179" max="7179" width="21.33203125" style="1" bestFit="1" customWidth="1"/>
    <col min="7180" max="7180" width="8.6640625" style="1"/>
    <col min="7181" max="7181" width="18.83203125" style="1" bestFit="1" customWidth="1"/>
    <col min="7182" max="7182" width="7.58203125" style="1" bestFit="1" customWidth="1"/>
    <col min="7183" max="7183" width="36.83203125" style="1" bestFit="1" customWidth="1"/>
    <col min="7184" max="7184" width="8.6640625" style="1"/>
    <col min="7185" max="7185" width="22.75" style="1" bestFit="1" customWidth="1"/>
    <col min="7186" max="7186" width="7.58203125" style="1" bestFit="1" customWidth="1"/>
    <col min="7187" max="7187" width="26.33203125" style="1" bestFit="1" customWidth="1"/>
    <col min="7188" max="7188" width="7.58203125" style="1" bestFit="1" customWidth="1"/>
    <col min="7189" max="7189" width="28.1640625" style="1" bestFit="1" customWidth="1"/>
    <col min="7190" max="7190" width="7.58203125" style="1" bestFit="1" customWidth="1"/>
    <col min="7191" max="7191" width="24" style="1" bestFit="1" customWidth="1"/>
    <col min="7192" max="7192" width="7.58203125" style="1" bestFit="1" customWidth="1"/>
    <col min="7193" max="7193" width="27" style="1" bestFit="1" customWidth="1"/>
    <col min="7194" max="7194" width="7.58203125" style="1" bestFit="1" customWidth="1"/>
    <col min="7195" max="7195" width="14.1640625" style="1" bestFit="1" customWidth="1"/>
    <col min="7196" max="7196" width="7.58203125" style="1" bestFit="1" customWidth="1"/>
    <col min="7197" max="7197" width="22.25" style="1" bestFit="1" customWidth="1"/>
    <col min="7198" max="7198" width="7.58203125" style="1" bestFit="1" customWidth="1"/>
    <col min="7199" max="7424" width="8.6640625" style="1"/>
    <col min="7425" max="7425" width="30.6640625" style="1" bestFit="1" customWidth="1"/>
    <col min="7426" max="7426" width="15.58203125" style="1" bestFit="1" customWidth="1"/>
    <col min="7427" max="7427" width="5" style="1" bestFit="1" customWidth="1"/>
    <col min="7428" max="7428" width="11.25" style="1" bestFit="1" customWidth="1"/>
    <col min="7429" max="7429" width="11.5" style="1" bestFit="1" customWidth="1"/>
    <col min="7430" max="7430" width="9.9140625" style="1" bestFit="1" customWidth="1"/>
    <col min="7431" max="7431" width="26.58203125" style="1" bestFit="1" customWidth="1"/>
    <col min="7432" max="7432" width="8.6640625" style="1"/>
    <col min="7433" max="7433" width="27.5" style="1" bestFit="1" customWidth="1"/>
    <col min="7434" max="7434" width="7.58203125" style="1" bestFit="1" customWidth="1"/>
    <col min="7435" max="7435" width="21.33203125" style="1" bestFit="1" customWidth="1"/>
    <col min="7436" max="7436" width="8.6640625" style="1"/>
    <col min="7437" max="7437" width="18.83203125" style="1" bestFit="1" customWidth="1"/>
    <col min="7438" max="7438" width="7.58203125" style="1" bestFit="1" customWidth="1"/>
    <col min="7439" max="7439" width="36.83203125" style="1" bestFit="1" customWidth="1"/>
    <col min="7440" max="7440" width="8.6640625" style="1"/>
    <col min="7441" max="7441" width="22.75" style="1" bestFit="1" customWidth="1"/>
    <col min="7442" max="7442" width="7.58203125" style="1" bestFit="1" customWidth="1"/>
    <col min="7443" max="7443" width="26.33203125" style="1" bestFit="1" customWidth="1"/>
    <col min="7444" max="7444" width="7.58203125" style="1" bestFit="1" customWidth="1"/>
    <col min="7445" max="7445" width="28.1640625" style="1" bestFit="1" customWidth="1"/>
    <col min="7446" max="7446" width="7.58203125" style="1" bestFit="1" customWidth="1"/>
    <col min="7447" max="7447" width="24" style="1" bestFit="1" customWidth="1"/>
    <col min="7448" max="7448" width="7.58203125" style="1" bestFit="1" customWidth="1"/>
    <col min="7449" max="7449" width="27" style="1" bestFit="1" customWidth="1"/>
    <col min="7450" max="7450" width="7.58203125" style="1" bestFit="1" customWidth="1"/>
    <col min="7451" max="7451" width="14.1640625" style="1" bestFit="1" customWidth="1"/>
    <col min="7452" max="7452" width="7.58203125" style="1" bestFit="1" customWidth="1"/>
    <col min="7453" max="7453" width="22.25" style="1" bestFit="1" customWidth="1"/>
    <col min="7454" max="7454" width="7.58203125" style="1" bestFit="1" customWidth="1"/>
    <col min="7455" max="7680" width="8.6640625" style="1"/>
    <col min="7681" max="7681" width="30.6640625" style="1" bestFit="1" customWidth="1"/>
    <col min="7682" max="7682" width="15.58203125" style="1" bestFit="1" customWidth="1"/>
    <col min="7683" max="7683" width="5" style="1" bestFit="1" customWidth="1"/>
    <col min="7684" max="7684" width="11.25" style="1" bestFit="1" customWidth="1"/>
    <col min="7685" max="7685" width="11.5" style="1" bestFit="1" customWidth="1"/>
    <col min="7686" max="7686" width="9.9140625" style="1" bestFit="1" customWidth="1"/>
    <col min="7687" max="7687" width="26.58203125" style="1" bestFit="1" customWidth="1"/>
    <col min="7688" max="7688" width="8.6640625" style="1"/>
    <col min="7689" max="7689" width="27.5" style="1" bestFit="1" customWidth="1"/>
    <col min="7690" max="7690" width="7.58203125" style="1" bestFit="1" customWidth="1"/>
    <col min="7691" max="7691" width="21.33203125" style="1" bestFit="1" customWidth="1"/>
    <col min="7692" max="7692" width="8.6640625" style="1"/>
    <col min="7693" max="7693" width="18.83203125" style="1" bestFit="1" customWidth="1"/>
    <col min="7694" max="7694" width="7.58203125" style="1" bestFit="1" customWidth="1"/>
    <col min="7695" max="7695" width="36.83203125" style="1" bestFit="1" customWidth="1"/>
    <col min="7696" max="7696" width="8.6640625" style="1"/>
    <col min="7697" max="7697" width="22.75" style="1" bestFit="1" customWidth="1"/>
    <col min="7698" max="7698" width="7.58203125" style="1" bestFit="1" customWidth="1"/>
    <col min="7699" max="7699" width="26.33203125" style="1" bestFit="1" customWidth="1"/>
    <col min="7700" max="7700" width="7.58203125" style="1" bestFit="1" customWidth="1"/>
    <col min="7701" max="7701" width="28.1640625" style="1" bestFit="1" customWidth="1"/>
    <col min="7702" max="7702" width="7.58203125" style="1" bestFit="1" customWidth="1"/>
    <col min="7703" max="7703" width="24" style="1" bestFit="1" customWidth="1"/>
    <col min="7704" max="7704" width="7.58203125" style="1" bestFit="1" customWidth="1"/>
    <col min="7705" max="7705" width="27" style="1" bestFit="1" customWidth="1"/>
    <col min="7706" max="7706" width="7.58203125" style="1" bestFit="1" customWidth="1"/>
    <col min="7707" max="7707" width="14.1640625" style="1" bestFit="1" customWidth="1"/>
    <col min="7708" max="7708" width="7.58203125" style="1" bestFit="1" customWidth="1"/>
    <col min="7709" max="7709" width="22.25" style="1" bestFit="1" customWidth="1"/>
    <col min="7710" max="7710" width="7.58203125" style="1" bestFit="1" customWidth="1"/>
    <col min="7711" max="7936" width="8.6640625" style="1"/>
    <col min="7937" max="7937" width="30.6640625" style="1" bestFit="1" customWidth="1"/>
    <col min="7938" max="7938" width="15.58203125" style="1" bestFit="1" customWidth="1"/>
    <col min="7939" max="7939" width="5" style="1" bestFit="1" customWidth="1"/>
    <col min="7940" max="7940" width="11.25" style="1" bestFit="1" customWidth="1"/>
    <col min="7941" max="7941" width="11.5" style="1" bestFit="1" customWidth="1"/>
    <col min="7942" max="7942" width="9.9140625" style="1" bestFit="1" customWidth="1"/>
    <col min="7943" max="7943" width="26.58203125" style="1" bestFit="1" customWidth="1"/>
    <col min="7944" max="7944" width="8.6640625" style="1"/>
    <col min="7945" max="7945" width="27.5" style="1" bestFit="1" customWidth="1"/>
    <col min="7946" max="7946" width="7.58203125" style="1" bestFit="1" customWidth="1"/>
    <col min="7947" max="7947" width="21.33203125" style="1" bestFit="1" customWidth="1"/>
    <col min="7948" max="7948" width="8.6640625" style="1"/>
    <col min="7949" max="7949" width="18.83203125" style="1" bestFit="1" customWidth="1"/>
    <col min="7950" max="7950" width="7.58203125" style="1" bestFit="1" customWidth="1"/>
    <col min="7951" max="7951" width="36.83203125" style="1" bestFit="1" customWidth="1"/>
    <col min="7952" max="7952" width="8.6640625" style="1"/>
    <col min="7953" max="7953" width="22.75" style="1" bestFit="1" customWidth="1"/>
    <col min="7954" max="7954" width="7.58203125" style="1" bestFit="1" customWidth="1"/>
    <col min="7955" max="7955" width="26.33203125" style="1" bestFit="1" customWidth="1"/>
    <col min="7956" max="7956" width="7.58203125" style="1" bestFit="1" customWidth="1"/>
    <col min="7957" max="7957" width="28.1640625" style="1" bestFit="1" customWidth="1"/>
    <col min="7958" max="7958" width="7.58203125" style="1" bestFit="1" customWidth="1"/>
    <col min="7959" max="7959" width="24" style="1" bestFit="1" customWidth="1"/>
    <col min="7960" max="7960" width="7.58203125" style="1" bestFit="1" customWidth="1"/>
    <col min="7961" max="7961" width="27" style="1" bestFit="1" customWidth="1"/>
    <col min="7962" max="7962" width="7.58203125" style="1" bestFit="1" customWidth="1"/>
    <col min="7963" max="7963" width="14.1640625" style="1" bestFit="1" customWidth="1"/>
    <col min="7964" max="7964" width="7.58203125" style="1" bestFit="1" customWidth="1"/>
    <col min="7965" max="7965" width="22.25" style="1" bestFit="1" customWidth="1"/>
    <col min="7966" max="7966" width="7.58203125" style="1" bestFit="1" customWidth="1"/>
    <col min="7967" max="8192" width="8.6640625" style="1"/>
    <col min="8193" max="8193" width="30.6640625" style="1" bestFit="1" customWidth="1"/>
    <col min="8194" max="8194" width="15.58203125" style="1" bestFit="1" customWidth="1"/>
    <col min="8195" max="8195" width="5" style="1" bestFit="1" customWidth="1"/>
    <col min="8196" max="8196" width="11.25" style="1" bestFit="1" customWidth="1"/>
    <col min="8197" max="8197" width="11.5" style="1" bestFit="1" customWidth="1"/>
    <col min="8198" max="8198" width="9.9140625" style="1" bestFit="1" customWidth="1"/>
    <col min="8199" max="8199" width="26.58203125" style="1" bestFit="1" customWidth="1"/>
    <col min="8200" max="8200" width="8.6640625" style="1"/>
    <col min="8201" max="8201" width="27.5" style="1" bestFit="1" customWidth="1"/>
    <col min="8202" max="8202" width="7.58203125" style="1" bestFit="1" customWidth="1"/>
    <col min="8203" max="8203" width="21.33203125" style="1" bestFit="1" customWidth="1"/>
    <col min="8204" max="8204" width="8.6640625" style="1"/>
    <col min="8205" max="8205" width="18.83203125" style="1" bestFit="1" customWidth="1"/>
    <col min="8206" max="8206" width="7.58203125" style="1" bestFit="1" customWidth="1"/>
    <col min="8207" max="8207" width="36.83203125" style="1" bestFit="1" customWidth="1"/>
    <col min="8208" max="8208" width="8.6640625" style="1"/>
    <col min="8209" max="8209" width="22.75" style="1" bestFit="1" customWidth="1"/>
    <col min="8210" max="8210" width="7.58203125" style="1" bestFit="1" customWidth="1"/>
    <col min="8211" max="8211" width="26.33203125" style="1" bestFit="1" customWidth="1"/>
    <col min="8212" max="8212" width="7.58203125" style="1" bestFit="1" customWidth="1"/>
    <col min="8213" max="8213" width="28.1640625" style="1" bestFit="1" customWidth="1"/>
    <col min="8214" max="8214" width="7.58203125" style="1" bestFit="1" customWidth="1"/>
    <col min="8215" max="8215" width="24" style="1" bestFit="1" customWidth="1"/>
    <col min="8216" max="8216" width="7.58203125" style="1" bestFit="1" customWidth="1"/>
    <col min="8217" max="8217" width="27" style="1" bestFit="1" customWidth="1"/>
    <col min="8218" max="8218" width="7.58203125" style="1" bestFit="1" customWidth="1"/>
    <col min="8219" max="8219" width="14.1640625" style="1" bestFit="1" customWidth="1"/>
    <col min="8220" max="8220" width="7.58203125" style="1" bestFit="1" customWidth="1"/>
    <col min="8221" max="8221" width="22.25" style="1" bestFit="1" customWidth="1"/>
    <col min="8222" max="8222" width="7.58203125" style="1" bestFit="1" customWidth="1"/>
    <col min="8223" max="8448" width="8.6640625" style="1"/>
    <col min="8449" max="8449" width="30.6640625" style="1" bestFit="1" customWidth="1"/>
    <col min="8450" max="8450" width="15.58203125" style="1" bestFit="1" customWidth="1"/>
    <col min="8451" max="8451" width="5" style="1" bestFit="1" customWidth="1"/>
    <col min="8452" max="8452" width="11.25" style="1" bestFit="1" customWidth="1"/>
    <col min="8453" max="8453" width="11.5" style="1" bestFit="1" customWidth="1"/>
    <col min="8454" max="8454" width="9.9140625" style="1" bestFit="1" customWidth="1"/>
    <col min="8455" max="8455" width="26.58203125" style="1" bestFit="1" customWidth="1"/>
    <col min="8456" max="8456" width="8.6640625" style="1"/>
    <col min="8457" max="8457" width="27.5" style="1" bestFit="1" customWidth="1"/>
    <col min="8458" max="8458" width="7.58203125" style="1" bestFit="1" customWidth="1"/>
    <col min="8459" max="8459" width="21.33203125" style="1" bestFit="1" customWidth="1"/>
    <col min="8460" max="8460" width="8.6640625" style="1"/>
    <col min="8461" max="8461" width="18.83203125" style="1" bestFit="1" customWidth="1"/>
    <col min="8462" max="8462" width="7.58203125" style="1" bestFit="1" customWidth="1"/>
    <col min="8463" max="8463" width="36.83203125" style="1" bestFit="1" customWidth="1"/>
    <col min="8464" max="8464" width="8.6640625" style="1"/>
    <col min="8465" max="8465" width="22.75" style="1" bestFit="1" customWidth="1"/>
    <col min="8466" max="8466" width="7.58203125" style="1" bestFit="1" customWidth="1"/>
    <col min="8467" max="8467" width="26.33203125" style="1" bestFit="1" customWidth="1"/>
    <col min="8468" max="8468" width="7.58203125" style="1" bestFit="1" customWidth="1"/>
    <col min="8469" max="8469" width="28.1640625" style="1" bestFit="1" customWidth="1"/>
    <col min="8470" max="8470" width="7.58203125" style="1" bestFit="1" customWidth="1"/>
    <col min="8471" max="8471" width="24" style="1" bestFit="1" customWidth="1"/>
    <col min="8472" max="8472" width="7.58203125" style="1" bestFit="1" customWidth="1"/>
    <col min="8473" max="8473" width="27" style="1" bestFit="1" customWidth="1"/>
    <col min="8474" max="8474" width="7.58203125" style="1" bestFit="1" customWidth="1"/>
    <col min="8475" max="8475" width="14.1640625" style="1" bestFit="1" customWidth="1"/>
    <col min="8476" max="8476" width="7.58203125" style="1" bestFit="1" customWidth="1"/>
    <col min="8477" max="8477" width="22.25" style="1" bestFit="1" customWidth="1"/>
    <col min="8478" max="8478" width="7.58203125" style="1" bestFit="1" customWidth="1"/>
    <col min="8479" max="8704" width="8.6640625" style="1"/>
    <col min="8705" max="8705" width="30.6640625" style="1" bestFit="1" customWidth="1"/>
    <col min="8706" max="8706" width="15.58203125" style="1" bestFit="1" customWidth="1"/>
    <col min="8707" max="8707" width="5" style="1" bestFit="1" customWidth="1"/>
    <col min="8708" max="8708" width="11.25" style="1" bestFit="1" customWidth="1"/>
    <col min="8709" max="8709" width="11.5" style="1" bestFit="1" customWidth="1"/>
    <col min="8710" max="8710" width="9.9140625" style="1" bestFit="1" customWidth="1"/>
    <col min="8711" max="8711" width="26.58203125" style="1" bestFit="1" customWidth="1"/>
    <col min="8712" max="8712" width="8.6640625" style="1"/>
    <col min="8713" max="8713" width="27.5" style="1" bestFit="1" customWidth="1"/>
    <col min="8714" max="8714" width="7.58203125" style="1" bestFit="1" customWidth="1"/>
    <col min="8715" max="8715" width="21.33203125" style="1" bestFit="1" customWidth="1"/>
    <col min="8716" max="8716" width="8.6640625" style="1"/>
    <col min="8717" max="8717" width="18.83203125" style="1" bestFit="1" customWidth="1"/>
    <col min="8718" max="8718" width="7.58203125" style="1" bestFit="1" customWidth="1"/>
    <col min="8719" max="8719" width="36.83203125" style="1" bestFit="1" customWidth="1"/>
    <col min="8720" max="8720" width="8.6640625" style="1"/>
    <col min="8721" max="8721" width="22.75" style="1" bestFit="1" customWidth="1"/>
    <col min="8722" max="8722" width="7.58203125" style="1" bestFit="1" customWidth="1"/>
    <col min="8723" max="8723" width="26.33203125" style="1" bestFit="1" customWidth="1"/>
    <col min="8724" max="8724" width="7.58203125" style="1" bestFit="1" customWidth="1"/>
    <col min="8725" max="8725" width="28.1640625" style="1" bestFit="1" customWidth="1"/>
    <col min="8726" max="8726" width="7.58203125" style="1" bestFit="1" customWidth="1"/>
    <col min="8727" max="8727" width="24" style="1" bestFit="1" customWidth="1"/>
    <col min="8728" max="8728" width="7.58203125" style="1" bestFit="1" customWidth="1"/>
    <col min="8729" max="8729" width="27" style="1" bestFit="1" customWidth="1"/>
    <col min="8730" max="8730" width="7.58203125" style="1" bestFit="1" customWidth="1"/>
    <col min="8731" max="8731" width="14.1640625" style="1" bestFit="1" customWidth="1"/>
    <col min="8732" max="8732" width="7.58203125" style="1" bestFit="1" customWidth="1"/>
    <col min="8733" max="8733" width="22.25" style="1" bestFit="1" customWidth="1"/>
    <col min="8734" max="8734" width="7.58203125" style="1" bestFit="1" customWidth="1"/>
    <col min="8735" max="8960" width="8.6640625" style="1"/>
    <col min="8961" max="8961" width="30.6640625" style="1" bestFit="1" customWidth="1"/>
    <col min="8962" max="8962" width="15.58203125" style="1" bestFit="1" customWidth="1"/>
    <col min="8963" max="8963" width="5" style="1" bestFit="1" customWidth="1"/>
    <col min="8964" max="8964" width="11.25" style="1" bestFit="1" customWidth="1"/>
    <col min="8965" max="8965" width="11.5" style="1" bestFit="1" customWidth="1"/>
    <col min="8966" max="8966" width="9.9140625" style="1" bestFit="1" customWidth="1"/>
    <col min="8967" max="8967" width="26.58203125" style="1" bestFit="1" customWidth="1"/>
    <col min="8968" max="8968" width="8.6640625" style="1"/>
    <col min="8969" max="8969" width="27.5" style="1" bestFit="1" customWidth="1"/>
    <col min="8970" max="8970" width="7.58203125" style="1" bestFit="1" customWidth="1"/>
    <col min="8971" max="8971" width="21.33203125" style="1" bestFit="1" customWidth="1"/>
    <col min="8972" max="8972" width="8.6640625" style="1"/>
    <col min="8973" max="8973" width="18.83203125" style="1" bestFit="1" customWidth="1"/>
    <col min="8974" max="8974" width="7.58203125" style="1" bestFit="1" customWidth="1"/>
    <col min="8975" max="8975" width="36.83203125" style="1" bestFit="1" customWidth="1"/>
    <col min="8976" max="8976" width="8.6640625" style="1"/>
    <col min="8977" max="8977" width="22.75" style="1" bestFit="1" customWidth="1"/>
    <col min="8978" max="8978" width="7.58203125" style="1" bestFit="1" customWidth="1"/>
    <col min="8979" max="8979" width="26.33203125" style="1" bestFit="1" customWidth="1"/>
    <col min="8980" max="8980" width="7.58203125" style="1" bestFit="1" customWidth="1"/>
    <col min="8981" max="8981" width="28.1640625" style="1" bestFit="1" customWidth="1"/>
    <col min="8982" max="8982" width="7.58203125" style="1" bestFit="1" customWidth="1"/>
    <col min="8983" max="8983" width="24" style="1" bestFit="1" customWidth="1"/>
    <col min="8984" max="8984" width="7.58203125" style="1" bestFit="1" customWidth="1"/>
    <col min="8985" max="8985" width="27" style="1" bestFit="1" customWidth="1"/>
    <col min="8986" max="8986" width="7.58203125" style="1" bestFit="1" customWidth="1"/>
    <col min="8987" max="8987" width="14.1640625" style="1" bestFit="1" customWidth="1"/>
    <col min="8988" max="8988" width="7.58203125" style="1" bestFit="1" customWidth="1"/>
    <col min="8989" max="8989" width="22.25" style="1" bestFit="1" customWidth="1"/>
    <col min="8990" max="8990" width="7.58203125" style="1" bestFit="1" customWidth="1"/>
    <col min="8991" max="9216" width="8.6640625" style="1"/>
    <col min="9217" max="9217" width="30.6640625" style="1" bestFit="1" customWidth="1"/>
    <col min="9218" max="9218" width="15.58203125" style="1" bestFit="1" customWidth="1"/>
    <col min="9219" max="9219" width="5" style="1" bestFit="1" customWidth="1"/>
    <col min="9220" max="9220" width="11.25" style="1" bestFit="1" customWidth="1"/>
    <col min="9221" max="9221" width="11.5" style="1" bestFit="1" customWidth="1"/>
    <col min="9222" max="9222" width="9.9140625" style="1" bestFit="1" customWidth="1"/>
    <col min="9223" max="9223" width="26.58203125" style="1" bestFit="1" customWidth="1"/>
    <col min="9224" max="9224" width="8.6640625" style="1"/>
    <col min="9225" max="9225" width="27.5" style="1" bestFit="1" customWidth="1"/>
    <col min="9226" max="9226" width="7.58203125" style="1" bestFit="1" customWidth="1"/>
    <col min="9227" max="9227" width="21.33203125" style="1" bestFit="1" customWidth="1"/>
    <col min="9228" max="9228" width="8.6640625" style="1"/>
    <col min="9229" max="9229" width="18.83203125" style="1" bestFit="1" customWidth="1"/>
    <col min="9230" max="9230" width="7.58203125" style="1" bestFit="1" customWidth="1"/>
    <col min="9231" max="9231" width="36.83203125" style="1" bestFit="1" customWidth="1"/>
    <col min="9232" max="9232" width="8.6640625" style="1"/>
    <col min="9233" max="9233" width="22.75" style="1" bestFit="1" customWidth="1"/>
    <col min="9234" max="9234" width="7.58203125" style="1" bestFit="1" customWidth="1"/>
    <col min="9235" max="9235" width="26.33203125" style="1" bestFit="1" customWidth="1"/>
    <col min="9236" max="9236" width="7.58203125" style="1" bestFit="1" customWidth="1"/>
    <col min="9237" max="9237" width="28.1640625" style="1" bestFit="1" customWidth="1"/>
    <col min="9238" max="9238" width="7.58203125" style="1" bestFit="1" customWidth="1"/>
    <col min="9239" max="9239" width="24" style="1" bestFit="1" customWidth="1"/>
    <col min="9240" max="9240" width="7.58203125" style="1" bestFit="1" customWidth="1"/>
    <col min="9241" max="9241" width="27" style="1" bestFit="1" customWidth="1"/>
    <col min="9242" max="9242" width="7.58203125" style="1" bestFit="1" customWidth="1"/>
    <col min="9243" max="9243" width="14.1640625" style="1" bestFit="1" customWidth="1"/>
    <col min="9244" max="9244" width="7.58203125" style="1" bestFit="1" customWidth="1"/>
    <col min="9245" max="9245" width="22.25" style="1" bestFit="1" customWidth="1"/>
    <col min="9246" max="9246" width="7.58203125" style="1" bestFit="1" customWidth="1"/>
    <col min="9247" max="9472" width="8.6640625" style="1"/>
    <col min="9473" max="9473" width="30.6640625" style="1" bestFit="1" customWidth="1"/>
    <col min="9474" max="9474" width="15.58203125" style="1" bestFit="1" customWidth="1"/>
    <col min="9475" max="9475" width="5" style="1" bestFit="1" customWidth="1"/>
    <col min="9476" max="9476" width="11.25" style="1" bestFit="1" customWidth="1"/>
    <col min="9477" max="9477" width="11.5" style="1" bestFit="1" customWidth="1"/>
    <col min="9478" max="9478" width="9.9140625" style="1" bestFit="1" customWidth="1"/>
    <col min="9479" max="9479" width="26.58203125" style="1" bestFit="1" customWidth="1"/>
    <col min="9480" max="9480" width="8.6640625" style="1"/>
    <col min="9481" max="9481" width="27.5" style="1" bestFit="1" customWidth="1"/>
    <col min="9482" max="9482" width="7.58203125" style="1" bestFit="1" customWidth="1"/>
    <col min="9483" max="9483" width="21.33203125" style="1" bestFit="1" customWidth="1"/>
    <col min="9484" max="9484" width="8.6640625" style="1"/>
    <col min="9485" max="9485" width="18.83203125" style="1" bestFit="1" customWidth="1"/>
    <col min="9486" max="9486" width="7.58203125" style="1" bestFit="1" customWidth="1"/>
    <col min="9487" max="9487" width="36.83203125" style="1" bestFit="1" customWidth="1"/>
    <col min="9488" max="9488" width="8.6640625" style="1"/>
    <col min="9489" max="9489" width="22.75" style="1" bestFit="1" customWidth="1"/>
    <col min="9490" max="9490" width="7.58203125" style="1" bestFit="1" customWidth="1"/>
    <col min="9491" max="9491" width="26.33203125" style="1" bestFit="1" customWidth="1"/>
    <col min="9492" max="9492" width="7.58203125" style="1" bestFit="1" customWidth="1"/>
    <col min="9493" max="9493" width="28.1640625" style="1" bestFit="1" customWidth="1"/>
    <col min="9494" max="9494" width="7.58203125" style="1" bestFit="1" customWidth="1"/>
    <col min="9495" max="9495" width="24" style="1" bestFit="1" customWidth="1"/>
    <col min="9496" max="9496" width="7.58203125" style="1" bestFit="1" customWidth="1"/>
    <col min="9497" max="9497" width="27" style="1" bestFit="1" customWidth="1"/>
    <col min="9498" max="9498" width="7.58203125" style="1" bestFit="1" customWidth="1"/>
    <col min="9499" max="9499" width="14.1640625" style="1" bestFit="1" customWidth="1"/>
    <col min="9500" max="9500" width="7.58203125" style="1" bestFit="1" customWidth="1"/>
    <col min="9501" max="9501" width="22.25" style="1" bestFit="1" customWidth="1"/>
    <col min="9502" max="9502" width="7.58203125" style="1" bestFit="1" customWidth="1"/>
    <col min="9503" max="9728" width="8.6640625" style="1"/>
    <col min="9729" max="9729" width="30.6640625" style="1" bestFit="1" customWidth="1"/>
    <col min="9730" max="9730" width="15.58203125" style="1" bestFit="1" customWidth="1"/>
    <col min="9731" max="9731" width="5" style="1" bestFit="1" customWidth="1"/>
    <col min="9732" max="9732" width="11.25" style="1" bestFit="1" customWidth="1"/>
    <col min="9733" max="9733" width="11.5" style="1" bestFit="1" customWidth="1"/>
    <col min="9734" max="9734" width="9.9140625" style="1" bestFit="1" customWidth="1"/>
    <col min="9735" max="9735" width="26.58203125" style="1" bestFit="1" customWidth="1"/>
    <col min="9736" max="9736" width="8.6640625" style="1"/>
    <col min="9737" max="9737" width="27.5" style="1" bestFit="1" customWidth="1"/>
    <col min="9738" max="9738" width="7.58203125" style="1" bestFit="1" customWidth="1"/>
    <col min="9739" max="9739" width="21.33203125" style="1" bestFit="1" customWidth="1"/>
    <col min="9740" max="9740" width="8.6640625" style="1"/>
    <col min="9741" max="9741" width="18.83203125" style="1" bestFit="1" customWidth="1"/>
    <col min="9742" max="9742" width="7.58203125" style="1" bestFit="1" customWidth="1"/>
    <col min="9743" max="9743" width="36.83203125" style="1" bestFit="1" customWidth="1"/>
    <col min="9744" max="9744" width="8.6640625" style="1"/>
    <col min="9745" max="9745" width="22.75" style="1" bestFit="1" customWidth="1"/>
    <col min="9746" max="9746" width="7.58203125" style="1" bestFit="1" customWidth="1"/>
    <col min="9747" max="9747" width="26.33203125" style="1" bestFit="1" customWidth="1"/>
    <col min="9748" max="9748" width="7.58203125" style="1" bestFit="1" customWidth="1"/>
    <col min="9749" max="9749" width="28.1640625" style="1" bestFit="1" customWidth="1"/>
    <col min="9750" max="9750" width="7.58203125" style="1" bestFit="1" customWidth="1"/>
    <col min="9751" max="9751" width="24" style="1" bestFit="1" customWidth="1"/>
    <col min="9752" max="9752" width="7.58203125" style="1" bestFit="1" customWidth="1"/>
    <col min="9753" max="9753" width="27" style="1" bestFit="1" customWidth="1"/>
    <col min="9754" max="9754" width="7.58203125" style="1" bestFit="1" customWidth="1"/>
    <col min="9755" max="9755" width="14.1640625" style="1" bestFit="1" customWidth="1"/>
    <col min="9756" max="9756" width="7.58203125" style="1" bestFit="1" customWidth="1"/>
    <col min="9757" max="9757" width="22.25" style="1" bestFit="1" customWidth="1"/>
    <col min="9758" max="9758" width="7.58203125" style="1" bestFit="1" customWidth="1"/>
    <col min="9759" max="9984" width="8.6640625" style="1"/>
    <col min="9985" max="9985" width="30.6640625" style="1" bestFit="1" customWidth="1"/>
    <col min="9986" max="9986" width="15.58203125" style="1" bestFit="1" customWidth="1"/>
    <col min="9987" max="9987" width="5" style="1" bestFit="1" customWidth="1"/>
    <col min="9988" max="9988" width="11.25" style="1" bestFit="1" customWidth="1"/>
    <col min="9989" max="9989" width="11.5" style="1" bestFit="1" customWidth="1"/>
    <col min="9990" max="9990" width="9.9140625" style="1" bestFit="1" customWidth="1"/>
    <col min="9991" max="9991" width="26.58203125" style="1" bestFit="1" customWidth="1"/>
    <col min="9992" max="9992" width="8.6640625" style="1"/>
    <col min="9993" max="9993" width="27.5" style="1" bestFit="1" customWidth="1"/>
    <col min="9994" max="9994" width="7.58203125" style="1" bestFit="1" customWidth="1"/>
    <col min="9995" max="9995" width="21.33203125" style="1" bestFit="1" customWidth="1"/>
    <col min="9996" max="9996" width="8.6640625" style="1"/>
    <col min="9997" max="9997" width="18.83203125" style="1" bestFit="1" customWidth="1"/>
    <col min="9998" max="9998" width="7.58203125" style="1" bestFit="1" customWidth="1"/>
    <col min="9999" max="9999" width="36.83203125" style="1" bestFit="1" customWidth="1"/>
    <col min="10000" max="10000" width="8.6640625" style="1"/>
    <col min="10001" max="10001" width="22.75" style="1" bestFit="1" customWidth="1"/>
    <col min="10002" max="10002" width="7.58203125" style="1" bestFit="1" customWidth="1"/>
    <col min="10003" max="10003" width="26.33203125" style="1" bestFit="1" customWidth="1"/>
    <col min="10004" max="10004" width="7.58203125" style="1" bestFit="1" customWidth="1"/>
    <col min="10005" max="10005" width="28.1640625" style="1" bestFit="1" customWidth="1"/>
    <col min="10006" max="10006" width="7.58203125" style="1" bestFit="1" customWidth="1"/>
    <col min="10007" max="10007" width="24" style="1" bestFit="1" customWidth="1"/>
    <col min="10008" max="10008" width="7.58203125" style="1" bestFit="1" customWidth="1"/>
    <col min="10009" max="10009" width="27" style="1" bestFit="1" customWidth="1"/>
    <col min="10010" max="10010" width="7.58203125" style="1" bestFit="1" customWidth="1"/>
    <col min="10011" max="10011" width="14.1640625" style="1" bestFit="1" customWidth="1"/>
    <col min="10012" max="10012" width="7.58203125" style="1" bestFit="1" customWidth="1"/>
    <col min="10013" max="10013" width="22.25" style="1" bestFit="1" customWidth="1"/>
    <col min="10014" max="10014" width="7.58203125" style="1" bestFit="1" customWidth="1"/>
    <col min="10015" max="10240" width="8.6640625" style="1"/>
    <col min="10241" max="10241" width="30.6640625" style="1" bestFit="1" customWidth="1"/>
    <col min="10242" max="10242" width="15.58203125" style="1" bestFit="1" customWidth="1"/>
    <col min="10243" max="10243" width="5" style="1" bestFit="1" customWidth="1"/>
    <col min="10244" max="10244" width="11.25" style="1" bestFit="1" customWidth="1"/>
    <col min="10245" max="10245" width="11.5" style="1" bestFit="1" customWidth="1"/>
    <col min="10246" max="10246" width="9.9140625" style="1" bestFit="1" customWidth="1"/>
    <col min="10247" max="10247" width="26.58203125" style="1" bestFit="1" customWidth="1"/>
    <col min="10248" max="10248" width="8.6640625" style="1"/>
    <col min="10249" max="10249" width="27.5" style="1" bestFit="1" customWidth="1"/>
    <col min="10250" max="10250" width="7.58203125" style="1" bestFit="1" customWidth="1"/>
    <col min="10251" max="10251" width="21.33203125" style="1" bestFit="1" customWidth="1"/>
    <col min="10252" max="10252" width="8.6640625" style="1"/>
    <col min="10253" max="10253" width="18.83203125" style="1" bestFit="1" customWidth="1"/>
    <col min="10254" max="10254" width="7.58203125" style="1" bestFit="1" customWidth="1"/>
    <col min="10255" max="10255" width="36.83203125" style="1" bestFit="1" customWidth="1"/>
    <col min="10256" max="10256" width="8.6640625" style="1"/>
    <col min="10257" max="10257" width="22.75" style="1" bestFit="1" customWidth="1"/>
    <col min="10258" max="10258" width="7.58203125" style="1" bestFit="1" customWidth="1"/>
    <col min="10259" max="10259" width="26.33203125" style="1" bestFit="1" customWidth="1"/>
    <col min="10260" max="10260" width="7.58203125" style="1" bestFit="1" customWidth="1"/>
    <col min="10261" max="10261" width="28.1640625" style="1" bestFit="1" customWidth="1"/>
    <col min="10262" max="10262" width="7.58203125" style="1" bestFit="1" customWidth="1"/>
    <col min="10263" max="10263" width="24" style="1" bestFit="1" customWidth="1"/>
    <col min="10264" max="10264" width="7.58203125" style="1" bestFit="1" customWidth="1"/>
    <col min="10265" max="10265" width="27" style="1" bestFit="1" customWidth="1"/>
    <col min="10266" max="10266" width="7.58203125" style="1" bestFit="1" customWidth="1"/>
    <col min="10267" max="10267" width="14.1640625" style="1" bestFit="1" customWidth="1"/>
    <col min="10268" max="10268" width="7.58203125" style="1" bestFit="1" customWidth="1"/>
    <col min="10269" max="10269" width="22.25" style="1" bestFit="1" customWidth="1"/>
    <col min="10270" max="10270" width="7.58203125" style="1" bestFit="1" customWidth="1"/>
    <col min="10271" max="10496" width="8.6640625" style="1"/>
    <col min="10497" max="10497" width="30.6640625" style="1" bestFit="1" customWidth="1"/>
    <col min="10498" max="10498" width="15.58203125" style="1" bestFit="1" customWidth="1"/>
    <col min="10499" max="10499" width="5" style="1" bestFit="1" customWidth="1"/>
    <col min="10500" max="10500" width="11.25" style="1" bestFit="1" customWidth="1"/>
    <col min="10501" max="10501" width="11.5" style="1" bestFit="1" customWidth="1"/>
    <col min="10502" max="10502" width="9.9140625" style="1" bestFit="1" customWidth="1"/>
    <col min="10503" max="10503" width="26.58203125" style="1" bestFit="1" customWidth="1"/>
    <col min="10504" max="10504" width="8.6640625" style="1"/>
    <col min="10505" max="10505" width="27.5" style="1" bestFit="1" customWidth="1"/>
    <col min="10506" max="10506" width="7.58203125" style="1" bestFit="1" customWidth="1"/>
    <col min="10507" max="10507" width="21.33203125" style="1" bestFit="1" customWidth="1"/>
    <col min="10508" max="10508" width="8.6640625" style="1"/>
    <col min="10509" max="10509" width="18.83203125" style="1" bestFit="1" customWidth="1"/>
    <col min="10510" max="10510" width="7.58203125" style="1" bestFit="1" customWidth="1"/>
    <col min="10511" max="10511" width="36.83203125" style="1" bestFit="1" customWidth="1"/>
    <col min="10512" max="10512" width="8.6640625" style="1"/>
    <col min="10513" max="10513" width="22.75" style="1" bestFit="1" customWidth="1"/>
    <col min="10514" max="10514" width="7.58203125" style="1" bestFit="1" customWidth="1"/>
    <col min="10515" max="10515" width="26.33203125" style="1" bestFit="1" customWidth="1"/>
    <col min="10516" max="10516" width="7.58203125" style="1" bestFit="1" customWidth="1"/>
    <col min="10517" max="10517" width="28.1640625" style="1" bestFit="1" customWidth="1"/>
    <col min="10518" max="10518" width="7.58203125" style="1" bestFit="1" customWidth="1"/>
    <col min="10519" max="10519" width="24" style="1" bestFit="1" customWidth="1"/>
    <col min="10520" max="10520" width="7.58203125" style="1" bestFit="1" customWidth="1"/>
    <col min="10521" max="10521" width="27" style="1" bestFit="1" customWidth="1"/>
    <col min="10522" max="10522" width="7.58203125" style="1" bestFit="1" customWidth="1"/>
    <col min="10523" max="10523" width="14.1640625" style="1" bestFit="1" customWidth="1"/>
    <col min="10524" max="10524" width="7.58203125" style="1" bestFit="1" customWidth="1"/>
    <col min="10525" max="10525" width="22.25" style="1" bestFit="1" customWidth="1"/>
    <col min="10526" max="10526" width="7.58203125" style="1" bestFit="1" customWidth="1"/>
    <col min="10527" max="10752" width="8.6640625" style="1"/>
    <col min="10753" max="10753" width="30.6640625" style="1" bestFit="1" customWidth="1"/>
    <col min="10754" max="10754" width="15.58203125" style="1" bestFit="1" customWidth="1"/>
    <col min="10755" max="10755" width="5" style="1" bestFit="1" customWidth="1"/>
    <col min="10756" max="10756" width="11.25" style="1" bestFit="1" customWidth="1"/>
    <col min="10757" max="10757" width="11.5" style="1" bestFit="1" customWidth="1"/>
    <col min="10758" max="10758" width="9.9140625" style="1" bestFit="1" customWidth="1"/>
    <col min="10759" max="10759" width="26.58203125" style="1" bestFit="1" customWidth="1"/>
    <col min="10760" max="10760" width="8.6640625" style="1"/>
    <col min="10761" max="10761" width="27.5" style="1" bestFit="1" customWidth="1"/>
    <col min="10762" max="10762" width="7.58203125" style="1" bestFit="1" customWidth="1"/>
    <col min="10763" max="10763" width="21.33203125" style="1" bestFit="1" customWidth="1"/>
    <col min="10764" max="10764" width="8.6640625" style="1"/>
    <col min="10765" max="10765" width="18.83203125" style="1" bestFit="1" customWidth="1"/>
    <col min="10766" max="10766" width="7.58203125" style="1" bestFit="1" customWidth="1"/>
    <col min="10767" max="10767" width="36.83203125" style="1" bestFit="1" customWidth="1"/>
    <col min="10768" max="10768" width="8.6640625" style="1"/>
    <col min="10769" max="10769" width="22.75" style="1" bestFit="1" customWidth="1"/>
    <col min="10770" max="10770" width="7.58203125" style="1" bestFit="1" customWidth="1"/>
    <col min="10771" max="10771" width="26.33203125" style="1" bestFit="1" customWidth="1"/>
    <col min="10772" max="10772" width="7.58203125" style="1" bestFit="1" customWidth="1"/>
    <col min="10773" max="10773" width="28.1640625" style="1" bestFit="1" customWidth="1"/>
    <col min="10774" max="10774" width="7.58203125" style="1" bestFit="1" customWidth="1"/>
    <col min="10775" max="10775" width="24" style="1" bestFit="1" customWidth="1"/>
    <col min="10776" max="10776" width="7.58203125" style="1" bestFit="1" customWidth="1"/>
    <col min="10777" max="10777" width="27" style="1" bestFit="1" customWidth="1"/>
    <col min="10778" max="10778" width="7.58203125" style="1" bestFit="1" customWidth="1"/>
    <col min="10779" max="10779" width="14.1640625" style="1" bestFit="1" customWidth="1"/>
    <col min="10780" max="10780" width="7.58203125" style="1" bestFit="1" customWidth="1"/>
    <col min="10781" max="10781" width="22.25" style="1" bestFit="1" customWidth="1"/>
    <col min="10782" max="10782" width="7.58203125" style="1" bestFit="1" customWidth="1"/>
    <col min="10783" max="11008" width="8.6640625" style="1"/>
    <col min="11009" max="11009" width="30.6640625" style="1" bestFit="1" customWidth="1"/>
    <col min="11010" max="11010" width="15.58203125" style="1" bestFit="1" customWidth="1"/>
    <col min="11011" max="11011" width="5" style="1" bestFit="1" customWidth="1"/>
    <col min="11012" max="11012" width="11.25" style="1" bestFit="1" customWidth="1"/>
    <col min="11013" max="11013" width="11.5" style="1" bestFit="1" customWidth="1"/>
    <col min="11014" max="11014" width="9.9140625" style="1" bestFit="1" customWidth="1"/>
    <col min="11015" max="11015" width="26.58203125" style="1" bestFit="1" customWidth="1"/>
    <col min="11016" max="11016" width="8.6640625" style="1"/>
    <col min="11017" max="11017" width="27.5" style="1" bestFit="1" customWidth="1"/>
    <col min="11018" max="11018" width="7.58203125" style="1" bestFit="1" customWidth="1"/>
    <col min="11019" max="11019" width="21.33203125" style="1" bestFit="1" customWidth="1"/>
    <col min="11020" max="11020" width="8.6640625" style="1"/>
    <col min="11021" max="11021" width="18.83203125" style="1" bestFit="1" customWidth="1"/>
    <col min="11022" max="11022" width="7.58203125" style="1" bestFit="1" customWidth="1"/>
    <col min="11023" max="11023" width="36.83203125" style="1" bestFit="1" customWidth="1"/>
    <col min="11024" max="11024" width="8.6640625" style="1"/>
    <col min="11025" max="11025" width="22.75" style="1" bestFit="1" customWidth="1"/>
    <col min="11026" max="11026" width="7.58203125" style="1" bestFit="1" customWidth="1"/>
    <col min="11027" max="11027" width="26.33203125" style="1" bestFit="1" customWidth="1"/>
    <col min="11028" max="11028" width="7.58203125" style="1" bestFit="1" customWidth="1"/>
    <col min="11029" max="11029" width="28.1640625" style="1" bestFit="1" customWidth="1"/>
    <col min="11030" max="11030" width="7.58203125" style="1" bestFit="1" customWidth="1"/>
    <col min="11031" max="11031" width="24" style="1" bestFit="1" customWidth="1"/>
    <col min="11032" max="11032" width="7.58203125" style="1" bestFit="1" customWidth="1"/>
    <col min="11033" max="11033" width="27" style="1" bestFit="1" customWidth="1"/>
    <col min="11034" max="11034" width="7.58203125" style="1" bestFit="1" customWidth="1"/>
    <col min="11035" max="11035" width="14.1640625" style="1" bestFit="1" customWidth="1"/>
    <col min="11036" max="11036" width="7.58203125" style="1" bestFit="1" customWidth="1"/>
    <col min="11037" max="11037" width="22.25" style="1" bestFit="1" customWidth="1"/>
    <col min="11038" max="11038" width="7.58203125" style="1" bestFit="1" customWidth="1"/>
    <col min="11039" max="11264" width="8.6640625" style="1"/>
    <col min="11265" max="11265" width="30.6640625" style="1" bestFit="1" customWidth="1"/>
    <col min="11266" max="11266" width="15.58203125" style="1" bestFit="1" customWidth="1"/>
    <col min="11267" max="11267" width="5" style="1" bestFit="1" customWidth="1"/>
    <col min="11268" max="11268" width="11.25" style="1" bestFit="1" customWidth="1"/>
    <col min="11269" max="11269" width="11.5" style="1" bestFit="1" customWidth="1"/>
    <col min="11270" max="11270" width="9.9140625" style="1" bestFit="1" customWidth="1"/>
    <col min="11271" max="11271" width="26.58203125" style="1" bestFit="1" customWidth="1"/>
    <col min="11272" max="11272" width="8.6640625" style="1"/>
    <col min="11273" max="11273" width="27.5" style="1" bestFit="1" customWidth="1"/>
    <col min="11274" max="11274" width="7.58203125" style="1" bestFit="1" customWidth="1"/>
    <col min="11275" max="11275" width="21.33203125" style="1" bestFit="1" customWidth="1"/>
    <col min="11276" max="11276" width="8.6640625" style="1"/>
    <col min="11277" max="11277" width="18.83203125" style="1" bestFit="1" customWidth="1"/>
    <col min="11278" max="11278" width="7.58203125" style="1" bestFit="1" customWidth="1"/>
    <col min="11279" max="11279" width="36.83203125" style="1" bestFit="1" customWidth="1"/>
    <col min="11280" max="11280" width="8.6640625" style="1"/>
    <col min="11281" max="11281" width="22.75" style="1" bestFit="1" customWidth="1"/>
    <col min="11282" max="11282" width="7.58203125" style="1" bestFit="1" customWidth="1"/>
    <col min="11283" max="11283" width="26.33203125" style="1" bestFit="1" customWidth="1"/>
    <col min="11284" max="11284" width="7.58203125" style="1" bestFit="1" customWidth="1"/>
    <col min="11285" max="11285" width="28.1640625" style="1" bestFit="1" customWidth="1"/>
    <col min="11286" max="11286" width="7.58203125" style="1" bestFit="1" customWidth="1"/>
    <col min="11287" max="11287" width="24" style="1" bestFit="1" customWidth="1"/>
    <col min="11288" max="11288" width="7.58203125" style="1" bestFit="1" customWidth="1"/>
    <col min="11289" max="11289" width="27" style="1" bestFit="1" customWidth="1"/>
    <col min="11290" max="11290" width="7.58203125" style="1" bestFit="1" customWidth="1"/>
    <col min="11291" max="11291" width="14.1640625" style="1" bestFit="1" customWidth="1"/>
    <col min="11292" max="11292" width="7.58203125" style="1" bestFit="1" customWidth="1"/>
    <col min="11293" max="11293" width="22.25" style="1" bestFit="1" customWidth="1"/>
    <col min="11294" max="11294" width="7.58203125" style="1" bestFit="1" customWidth="1"/>
    <col min="11295" max="11520" width="8.6640625" style="1"/>
    <col min="11521" max="11521" width="30.6640625" style="1" bestFit="1" customWidth="1"/>
    <col min="11522" max="11522" width="15.58203125" style="1" bestFit="1" customWidth="1"/>
    <col min="11523" max="11523" width="5" style="1" bestFit="1" customWidth="1"/>
    <col min="11524" max="11524" width="11.25" style="1" bestFit="1" customWidth="1"/>
    <col min="11525" max="11525" width="11.5" style="1" bestFit="1" customWidth="1"/>
    <col min="11526" max="11526" width="9.9140625" style="1" bestFit="1" customWidth="1"/>
    <col min="11527" max="11527" width="26.58203125" style="1" bestFit="1" customWidth="1"/>
    <col min="11528" max="11528" width="8.6640625" style="1"/>
    <col min="11529" max="11529" width="27.5" style="1" bestFit="1" customWidth="1"/>
    <col min="11530" max="11530" width="7.58203125" style="1" bestFit="1" customWidth="1"/>
    <col min="11531" max="11531" width="21.33203125" style="1" bestFit="1" customWidth="1"/>
    <col min="11532" max="11532" width="8.6640625" style="1"/>
    <col min="11533" max="11533" width="18.83203125" style="1" bestFit="1" customWidth="1"/>
    <col min="11534" max="11534" width="7.58203125" style="1" bestFit="1" customWidth="1"/>
    <col min="11535" max="11535" width="36.83203125" style="1" bestFit="1" customWidth="1"/>
    <col min="11536" max="11536" width="8.6640625" style="1"/>
    <col min="11537" max="11537" width="22.75" style="1" bestFit="1" customWidth="1"/>
    <col min="11538" max="11538" width="7.58203125" style="1" bestFit="1" customWidth="1"/>
    <col min="11539" max="11539" width="26.33203125" style="1" bestFit="1" customWidth="1"/>
    <col min="11540" max="11540" width="7.58203125" style="1" bestFit="1" customWidth="1"/>
    <col min="11541" max="11541" width="28.1640625" style="1" bestFit="1" customWidth="1"/>
    <col min="11542" max="11542" width="7.58203125" style="1" bestFit="1" customWidth="1"/>
    <col min="11543" max="11543" width="24" style="1" bestFit="1" customWidth="1"/>
    <col min="11544" max="11544" width="7.58203125" style="1" bestFit="1" customWidth="1"/>
    <col min="11545" max="11545" width="27" style="1" bestFit="1" customWidth="1"/>
    <col min="11546" max="11546" width="7.58203125" style="1" bestFit="1" customWidth="1"/>
    <col min="11547" max="11547" width="14.1640625" style="1" bestFit="1" customWidth="1"/>
    <col min="11548" max="11548" width="7.58203125" style="1" bestFit="1" customWidth="1"/>
    <col min="11549" max="11549" width="22.25" style="1" bestFit="1" customWidth="1"/>
    <col min="11550" max="11550" width="7.58203125" style="1" bestFit="1" customWidth="1"/>
    <col min="11551" max="11776" width="8.6640625" style="1"/>
    <col min="11777" max="11777" width="30.6640625" style="1" bestFit="1" customWidth="1"/>
    <col min="11778" max="11778" width="15.58203125" style="1" bestFit="1" customWidth="1"/>
    <col min="11779" max="11779" width="5" style="1" bestFit="1" customWidth="1"/>
    <col min="11780" max="11780" width="11.25" style="1" bestFit="1" customWidth="1"/>
    <col min="11781" max="11781" width="11.5" style="1" bestFit="1" customWidth="1"/>
    <col min="11782" max="11782" width="9.9140625" style="1" bestFit="1" customWidth="1"/>
    <col min="11783" max="11783" width="26.58203125" style="1" bestFit="1" customWidth="1"/>
    <col min="11784" max="11784" width="8.6640625" style="1"/>
    <col min="11785" max="11785" width="27.5" style="1" bestFit="1" customWidth="1"/>
    <col min="11786" max="11786" width="7.58203125" style="1" bestFit="1" customWidth="1"/>
    <col min="11787" max="11787" width="21.33203125" style="1" bestFit="1" customWidth="1"/>
    <col min="11788" max="11788" width="8.6640625" style="1"/>
    <col min="11789" max="11789" width="18.83203125" style="1" bestFit="1" customWidth="1"/>
    <col min="11790" max="11790" width="7.58203125" style="1" bestFit="1" customWidth="1"/>
    <col min="11791" max="11791" width="36.83203125" style="1" bestFit="1" customWidth="1"/>
    <col min="11792" max="11792" width="8.6640625" style="1"/>
    <col min="11793" max="11793" width="22.75" style="1" bestFit="1" customWidth="1"/>
    <col min="11794" max="11794" width="7.58203125" style="1" bestFit="1" customWidth="1"/>
    <col min="11795" max="11795" width="26.33203125" style="1" bestFit="1" customWidth="1"/>
    <col min="11796" max="11796" width="7.58203125" style="1" bestFit="1" customWidth="1"/>
    <col min="11797" max="11797" width="28.1640625" style="1" bestFit="1" customWidth="1"/>
    <col min="11798" max="11798" width="7.58203125" style="1" bestFit="1" customWidth="1"/>
    <col min="11799" max="11799" width="24" style="1" bestFit="1" customWidth="1"/>
    <col min="11800" max="11800" width="7.58203125" style="1" bestFit="1" customWidth="1"/>
    <col min="11801" max="11801" width="27" style="1" bestFit="1" customWidth="1"/>
    <col min="11802" max="11802" width="7.58203125" style="1" bestFit="1" customWidth="1"/>
    <col min="11803" max="11803" width="14.1640625" style="1" bestFit="1" customWidth="1"/>
    <col min="11804" max="11804" width="7.58203125" style="1" bestFit="1" customWidth="1"/>
    <col min="11805" max="11805" width="22.25" style="1" bestFit="1" customWidth="1"/>
    <col min="11806" max="11806" width="7.58203125" style="1" bestFit="1" customWidth="1"/>
    <col min="11807" max="12032" width="8.6640625" style="1"/>
    <col min="12033" max="12033" width="30.6640625" style="1" bestFit="1" customWidth="1"/>
    <col min="12034" max="12034" width="15.58203125" style="1" bestFit="1" customWidth="1"/>
    <col min="12035" max="12035" width="5" style="1" bestFit="1" customWidth="1"/>
    <col min="12036" max="12036" width="11.25" style="1" bestFit="1" customWidth="1"/>
    <col min="12037" max="12037" width="11.5" style="1" bestFit="1" customWidth="1"/>
    <col min="12038" max="12038" width="9.9140625" style="1" bestFit="1" customWidth="1"/>
    <col min="12039" max="12039" width="26.58203125" style="1" bestFit="1" customWidth="1"/>
    <col min="12040" max="12040" width="8.6640625" style="1"/>
    <col min="12041" max="12041" width="27.5" style="1" bestFit="1" customWidth="1"/>
    <col min="12042" max="12042" width="7.58203125" style="1" bestFit="1" customWidth="1"/>
    <col min="12043" max="12043" width="21.33203125" style="1" bestFit="1" customWidth="1"/>
    <col min="12044" max="12044" width="8.6640625" style="1"/>
    <col min="12045" max="12045" width="18.83203125" style="1" bestFit="1" customWidth="1"/>
    <col min="12046" max="12046" width="7.58203125" style="1" bestFit="1" customWidth="1"/>
    <col min="12047" max="12047" width="36.83203125" style="1" bestFit="1" customWidth="1"/>
    <col min="12048" max="12048" width="8.6640625" style="1"/>
    <col min="12049" max="12049" width="22.75" style="1" bestFit="1" customWidth="1"/>
    <col min="12050" max="12050" width="7.58203125" style="1" bestFit="1" customWidth="1"/>
    <col min="12051" max="12051" width="26.33203125" style="1" bestFit="1" customWidth="1"/>
    <col min="12052" max="12052" width="7.58203125" style="1" bestFit="1" customWidth="1"/>
    <col min="12053" max="12053" width="28.1640625" style="1" bestFit="1" customWidth="1"/>
    <col min="12054" max="12054" width="7.58203125" style="1" bestFit="1" customWidth="1"/>
    <col min="12055" max="12055" width="24" style="1" bestFit="1" customWidth="1"/>
    <col min="12056" max="12056" width="7.58203125" style="1" bestFit="1" customWidth="1"/>
    <col min="12057" max="12057" width="27" style="1" bestFit="1" customWidth="1"/>
    <col min="12058" max="12058" width="7.58203125" style="1" bestFit="1" customWidth="1"/>
    <col min="12059" max="12059" width="14.1640625" style="1" bestFit="1" customWidth="1"/>
    <col min="12060" max="12060" width="7.58203125" style="1" bestFit="1" customWidth="1"/>
    <col min="12061" max="12061" width="22.25" style="1" bestFit="1" customWidth="1"/>
    <col min="12062" max="12062" width="7.58203125" style="1" bestFit="1" customWidth="1"/>
    <col min="12063" max="12288" width="8.6640625" style="1"/>
    <col min="12289" max="12289" width="30.6640625" style="1" bestFit="1" customWidth="1"/>
    <col min="12290" max="12290" width="15.58203125" style="1" bestFit="1" customWidth="1"/>
    <col min="12291" max="12291" width="5" style="1" bestFit="1" customWidth="1"/>
    <col min="12292" max="12292" width="11.25" style="1" bestFit="1" customWidth="1"/>
    <col min="12293" max="12293" width="11.5" style="1" bestFit="1" customWidth="1"/>
    <col min="12294" max="12294" width="9.9140625" style="1" bestFit="1" customWidth="1"/>
    <col min="12295" max="12295" width="26.58203125" style="1" bestFit="1" customWidth="1"/>
    <col min="12296" max="12296" width="8.6640625" style="1"/>
    <col min="12297" max="12297" width="27.5" style="1" bestFit="1" customWidth="1"/>
    <col min="12298" max="12298" width="7.58203125" style="1" bestFit="1" customWidth="1"/>
    <col min="12299" max="12299" width="21.33203125" style="1" bestFit="1" customWidth="1"/>
    <col min="12300" max="12300" width="8.6640625" style="1"/>
    <col min="12301" max="12301" width="18.83203125" style="1" bestFit="1" customWidth="1"/>
    <col min="12302" max="12302" width="7.58203125" style="1" bestFit="1" customWidth="1"/>
    <col min="12303" max="12303" width="36.83203125" style="1" bestFit="1" customWidth="1"/>
    <col min="12304" max="12304" width="8.6640625" style="1"/>
    <col min="12305" max="12305" width="22.75" style="1" bestFit="1" customWidth="1"/>
    <col min="12306" max="12306" width="7.58203125" style="1" bestFit="1" customWidth="1"/>
    <col min="12307" max="12307" width="26.33203125" style="1" bestFit="1" customWidth="1"/>
    <col min="12308" max="12308" width="7.58203125" style="1" bestFit="1" customWidth="1"/>
    <col min="12309" max="12309" width="28.1640625" style="1" bestFit="1" customWidth="1"/>
    <col min="12310" max="12310" width="7.58203125" style="1" bestFit="1" customWidth="1"/>
    <col min="12311" max="12311" width="24" style="1" bestFit="1" customWidth="1"/>
    <col min="12312" max="12312" width="7.58203125" style="1" bestFit="1" customWidth="1"/>
    <col min="12313" max="12313" width="27" style="1" bestFit="1" customWidth="1"/>
    <col min="12314" max="12314" width="7.58203125" style="1" bestFit="1" customWidth="1"/>
    <col min="12315" max="12315" width="14.1640625" style="1" bestFit="1" customWidth="1"/>
    <col min="12316" max="12316" width="7.58203125" style="1" bestFit="1" customWidth="1"/>
    <col min="12317" max="12317" width="22.25" style="1" bestFit="1" customWidth="1"/>
    <col min="12318" max="12318" width="7.58203125" style="1" bestFit="1" customWidth="1"/>
    <col min="12319" max="12544" width="8.6640625" style="1"/>
    <col min="12545" max="12545" width="30.6640625" style="1" bestFit="1" customWidth="1"/>
    <col min="12546" max="12546" width="15.58203125" style="1" bestFit="1" customWidth="1"/>
    <col min="12547" max="12547" width="5" style="1" bestFit="1" customWidth="1"/>
    <col min="12548" max="12548" width="11.25" style="1" bestFit="1" customWidth="1"/>
    <col min="12549" max="12549" width="11.5" style="1" bestFit="1" customWidth="1"/>
    <col min="12550" max="12550" width="9.9140625" style="1" bestFit="1" customWidth="1"/>
    <col min="12551" max="12551" width="26.58203125" style="1" bestFit="1" customWidth="1"/>
    <col min="12552" max="12552" width="8.6640625" style="1"/>
    <col min="12553" max="12553" width="27.5" style="1" bestFit="1" customWidth="1"/>
    <col min="12554" max="12554" width="7.58203125" style="1" bestFit="1" customWidth="1"/>
    <col min="12555" max="12555" width="21.33203125" style="1" bestFit="1" customWidth="1"/>
    <col min="12556" max="12556" width="8.6640625" style="1"/>
    <col min="12557" max="12557" width="18.83203125" style="1" bestFit="1" customWidth="1"/>
    <col min="12558" max="12558" width="7.58203125" style="1" bestFit="1" customWidth="1"/>
    <col min="12559" max="12559" width="36.83203125" style="1" bestFit="1" customWidth="1"/>
    <col min="12560" max="12560" width="8.6640625" style="1"/>
    <col min="12561" max="12561" width="22.75" style="1" bestFit="1" customWidth="1"/>
    <col min="12562" max="12562" width="7.58203125" style="1" bestFit="1" customWidth="1"/>
    <col min="12563" max="12563" width="26.33203125" style="1" bestFit="1" customWidth="1"/>
    <col min="12564" max="12564" width="7.58203125" style="1" bestFit="1" customWidth="1"/>
    <col min="12565" max="12565" width="28.1640625" style="1" bestFit="1" customWidth="1"/>
    <col min="12566" max="12566" width="7.58203125" style="1" bestFit="1" customWidth="1"/>
    <col min="12567" max="12567" width="24" style="1" bestFit="1" customWidth="1"/>
    <col min="12568" max="12568" width="7.58203125" style="1" bestFit="1" customWidth="1"/>
    <col min="12569" max="12569" width="27" style="1" bestFit="1" customWidth="1"/>
    <col min="12570" max="12570" width="7.58203125" style="1" bestFit="1" customWidth="1"/>
    <col min="12571" max="12571" width="14.1640625" style="1" bestFit="1" customWidth="1"/>
    <col min="12572" max="12572" width="7.58203125" style="1" bestFit="1" customWidth="1"/>
    <col min="12573" max="12573" width="22.25" style="1" bestFit="1" customWidth="1"/>
    <col min="12574" max="12574" width="7.58203125" style="1" bestFit="1" customWidth="1"/>
    <col min="12575" max="12800" width="8.6640625" style="1"/>
    <col min="12801" max="12801" width="30.6640625" style="1" bestFit="1" customWidth="1"/>
    <col min="12802" max="12802" width="15.58203125" style="1" bestFit="1" customWidth="1"/>
    <col min="12803" max="12803" width="5" style="1" bestFit="1" customWidth="1"/>
    <col min="12804" max="12804" width="11.25" style="1" bestFit="1" customWidth="1"/>
    <col min="12805" max="12805" width="11.5" style="1" bestFit="1" customWidth="1"/>
    <col min="12806" max="12806" width="9.9140625" style="1" bestFit="1" customWidth="1"/>
    <col min="12807" max="12807" width="26.58203125" style="1" bestFit="1" customWidth="1"/>
    <col min="12808" max="12808" width="8.6640625" style="1"/>
    <col min="12809" max="12809" width="27.5" style="1" bestFit="1" customWidth="1"/>
    <col min="12810" max="12810" width="7.58203125" style="1" bestFit="1" customWidth="1"/>
    <col min="12811" max="12811" width="21.33203125" style="1" bestFit="1" customWidth="1"/>
    <col min="12812" max="12812" width="8.6640625" style="1"/>
    <col min="12813" max="12813" width="18.83203125" style="1" bestFit="1" customWidth="1"/>
    <col min="12814" max="12814" width="7.58203125" style="1" bestFit="1" customWidth="1"/>
    <col min="12815" max="12815" width="36.83203125" style="1" bestFit="1" customWidth="1"/>
    <col min="12816" max="12816" width="8.6640625" style="1"/>
    <col min="12817" max="12817" width="22.75" style="1" bestFit="1" customWidth="1"/>
    <col min="12818" max="12818" width="7.58203125" style="1" bestFit="1" customWidth="1"/>
    <col min="12819" max="12819" width="26.33203125" style="1" bestFit="1" customWidth="1"/>
    <col min="12820" max="12820" width="7.58203125" style="1" bestFit="1" customWidth="1"/>
    <col min="12821" max="12821" width="28.1640625" style="1" bestFit="1" customWidth="1"/>
    <col min="12822" max="12822" width="7.58203125" style="1" bestFit="1" customWidth="1"/>
    <col min="12823" max="12823" width="24" style="1" bestFit="1" customWidth="1"/>
    <col min="12824" max="12824" width="7.58203125" style="1" bestFit="1" customWidth="1"/>
    <col min="12825" max="12825" width="27" style="1" bestFit="1" customWidth="1"/>
    <col min="12826" max="12826" width="7.58203125" style="1" bestFit="1" customWidth="1"/>
    <col min="12827" max="12827" width="14.1640625" style="1" bestFit="1" customWidth="1"/>
    <col min="12828" max="12828" width="7.58203125" style="1" bestFit="1" customWidth="1"/>
    <col min="12829" max="12829" width="22.25" style="1" bestFit="1" customWidth="1"/>
    <col min="12830" max="12830" width="7.58203125" style="1" bestFit="1" customWidth="1"/>
    <col min="12831" max="13056" width="8.6640625" style="1"/>
    <col min="13057" max="13057" width="30.6640625" style="1" bestFit="1" customWidth="1"/>
    <col min="13058" max="13058" width="15.58203125" style="1" bestFit="1" customWidth="1"/>
    <col min="13059" max="13059" width="5" style="1" bestFit="1" customWidth="1"/>
    <col min="13060" max="13060" width="11.25" style="1" bestFit="1" customWidth="1"/>
    <col min="13061" max="13061" width="11.5" style="1" bestFit="1" customWidth="1"/>
    <col min="13062" max="13062" width="9.9140625" style="1" bestFit="1" customWidth="1"/>
    <col min="13063" max="13063" width="26.58203125" style="1" bestFit="1" customWidth="1"/>
    <col min="13064" max="13064" width="8.6640625" style="1"/>
    <col min="13065" max="13065" width="27.5" style="1" bestFit="1" customWidth="1"/>
    <col min="13066" max="13066" width="7.58203125" style="1" bestFit="1" customWidth="1"/>
    <col min="13067" max="13067" width="21.33203125" style="1" bestFit="1" customWidth="1"/>
    <col min="13068" max="13068" width="8.6640625" style="1"/>
    <col min="13069" max="13069" width="18.83203125" style="1" bestFit="1" customWidth="1"/>
    <col min="13070" max="13070" width="7.58203125" style="1" bestFit="1" customWidth="1"/>
    <col min="13071" max="13071" width="36.83203125" style="1" bestFit="1" customWidth="1"/>
    <col min="13072" max="13072" width="8.6640625" style="1"/>
    <col min="13073" max="13073" width="22.75" style="1" bestFit="1" customWidth="1"/>
    <col min="13074" max="13074" width="7.58203125" style="1" bestFit="1" customWidth="1"/>
    <col min="13075" max="13075" width="26.33203125" style="1" bestFit="1" customWidth="1"/>
    <col min="13076" max="13076" width="7.58203125" style="1" bestFit="1" customWidth="1"/>
    <col min="13077" max="13077" width="28.1640625" style="1" bestFit="1" customWidth="1"/>
    <col min="13078" max="13078" width="7.58203125" style="1" bestFit="1" customWidth="1"/>
    <col min="13079" max="13079" width="24" style="1" bestFit="1" customWidth="1"/>
    <col min="13080" max="13080" width="7.58203125" style="1" bestFit="1" customWidth="1"/>
    <col min="13081" max="13081" width="27" style="1" bestFit="1" customWidth="1"/>
    <col min="13082" max="13082" width="7.58203125" style="1" bestFit="1" customWidth="1"/>
    <col min="13083" max="13083" width="14.1640625" style="1" bestFit="1" customWidth="1"/>
    <col min="13084" max="13084" width="7.58203125" style="1" bestFit="1" customWidth="1"/>
    <col min="13085" max="13085" width="22.25" style="1" bestFit="1" customWidth="1"/>
    <col min="13086" max="13086" width="7.58203125" style="1" bestFit="1" customWidth="1"/>
    <col min="13087" max="13312" width="8.6640625" style="1"/>
    <col min="13313" max="13313" width="30.6640625" style="1" bestFit="1" customWidth="1"/>
    <col min="13314" max="13314" width="15.58203125" style="1" bestFit="1" customWidth="1"/>
    <col min="13315" max="13315" width="5" style="1" bestFit="1" customWidth="1"/>
    <col min="13316" max="13316" width="11.25" style="1" bestFit="1" customWidth="1"/>
    <col min="13317" max="13317" width="11.5" style="1" bestFit="1" customWidth="1"/>
    <col min="13318" max="13318" width="9.9140625" style="1" bestFit="1" customWidth="1"/>
    <col min="13319" max="13319" width="26.58203125" style="1" bestFit="1" customWidth="1"/>
    <col min="13320" max="13320" width="8.6640625" style="1"/>
    <col min="13321" max="13321" width="27.5" style="1" bestFit="1" customWidth="1"/>
    <col min="13322" max="13322" width="7.58203125" style="1" bestFit="1" customWidth="1"/>
    <col min="13323" max="13323" width="21.33203125" style="1" bestFit="1" customWidth="1"/>
    <col min="13324" max="13324" width="8.6640625" style="1"/>
    <col min="13325" max="13325" width="18.83203125" style="1" bestFit="1" customWidth="1"/>
    <col min="13326" max="13326" width="7.58203125" style="1" bestFit="1" customWidth="1"/>
    <col min="13327" max="13327" width="36.83203125" style="1" bestFit="1" customWidth="1"/>
    <col min="13328" max="13328" width="8.6640625" style="1"/>
    <col min="13329" max="13329" width="22.75" style="1" bestFit="1" customWidth="1"/>
    <col min="13330" max="13330" width="7.58203125" style="1" bestFit="1" customWidth="1"/>
    <col min="13331" max="13331" width="26.33203125" style="1" bestFit="1" customWidth="1"/>
    <col min="13332" max="13332" width="7.58203125" style="1" bestFit="1" customWidth="1"/>
    <col min="13333" max="13333" width="28.1640625" style="1" bestFit="1" customWidth="1"/>
    <col min="13334" max="13334" width="7.58203125" style="1" bestFit="1" customWidth="1"/>
    <col min="13335" max="13335" width="24" style="1" bestFit="1" customWidth="1"/>
    <col min="13336" max="13336" width="7.58203125" style="1" bestFit="1" customWidth="1"/>
    <col min="13337" max="13337" width="27" style="1" bestFit="1" customWidth="1"/>
    <col min="13338" max="13338" width="7.58203125" style="1" bestFit="1" customWidth="1"/>
    <col min="13339" max="13339" width="14.1640625" style="1" bestFit="1" customWidth="1"/>
    <col min="13340" max="13340" width="7.58203125" style="1" bestFit="1" customWidth="1"/>
    <col min="13341" max="13341" width="22.25" style="1" bestFit="1" customWidth="1"/>
    <col min="13342" max="13342" width="7.58203125" style="1" bestFit="1" customWidth="1"/>
    <col min="13343" max="13568" width="8.6640625" style="1"/>
    <col min="13569" max="13569" width="30.6640625" style="1" bestFit="1" customWidth="1"/>
    <col min="13570" max="13570" width="15.58203125" style="1" bestFit="1" customWidth="1"/>
    <col min="13571" max="13571" width="5" style="1" bestFit="1" customWidth="1"/>
    <col min="13572" max="13572" width="11.25" style="1" bestFit="1" customWidth="1"/>
    <col min="13573" max="13573" width="11.5" style="1" bestFit="1" customWidth="1"/>
    <col min="13574" max="13574" width="9.9140625" style="1" bestFit="1" customWidth="1"/>
    <col min="13575" max="13575" width="26.58203125" style="1" bestFit="1" customWidth="1"/>
    <col min="13576" max="13576" width="8.6640625" style="1"/>
    <col min="13577" max="13577" width="27.5" style="1" bestFit="1" customWidth="1"/>
    <col min="13578" max="13578" width="7.58203125" style="1" bestFit="1" customWidth="1"/>
    <col min="13579" max="13579" width="21.33203125" style="1" bestFit="1" customWidth="1"/>
    <col min="13580" max="13580" width="8.6640625" style="1"/>
    <col min="13581" max="13581" width="18.83203125" style="1" bestFit="1" customWidth="1"/>
    <col min="13582" max="13582" width="7.58203125" style="1" bestFit="1" customWidth="1"/>
    <col min="13583" max="13583" width="36.83203125" style="1" bestFit="1" customWidth="1"/>
    <col min="13584" max="13584" width="8.6640625" style="1"/>
    <col min="13585" max="13585" width="22.75" style="1" bestFit="1" customWidth="1"/>
    <col min="13586" max="13586" width="7.58203125" style="1" bestFit="1" customWidth="1"/>
    <col min="13587" max="13587" width="26.33203125" style="1" bestFit="1" customWidth="1"/>
    <col min="13588" max="13588" width="7.58203125" style="1" bestFit="1" customWidth="1"/>
    <col min="13589" max="13589" width="28.1640625" style="1" bestFit="1" customWidth="1"/>
    <col min="13590" max="13590" width="7.58203125" style="1" bestFit="1" customWidth="1"/>
    <col min="13591" max="13591" width="24" style="1" bestFit="1" customWidth="1"/>
    <col min="13592" max="13592" width="7.58203125" style="1" bestFit="1" customWidth="1"/>
    <col min="13593" max="13593" width="27" style="1" bestFit="1" customWidth="1"/>
    <col min="13594" max="13594" width="7.58203125" style="1" bestFit="1" customWidth="1"/>
    <col min="13595" max="13595" width="14.1640625" style="1" bestFit="1" customWidth="1"/>
    <col min="13596" max="13596" width="7.58203125" style="1" bestFit="1" customWidth="1"/>
    <col min="13597" max="13597" width="22.25" style="1" bestFit="1" customWidth="1"/>
    <col min="13598" max="13598" width="7.58203125" style="1" bestFit="1" customWidth="1"/>
    <col min="13599" max="13824" width="8.6640625" style="1"/>
    <col min="13825" max="13825" width="30.6640625" style="1" bestFit="1" customWidth="1"/>
    <col min="13826" max="13826" width="15.58203125" style="1" bestFit="1" customWidth="1"/>
    <col min="13827" max="13827" width="5" style="1" bestFit="1" customWidth="1"/>
    <col min="13828" max="13828" width="11.25" style="1" bestFit="1" customWidth="1"/>
    <col min="13829" max="13829" width="11.5" style="1" bestFit="1" customWidth="1"/>
    <col min="13830" max="13830" width="9.9140625" style="1" bestFit="1" customWidth="1"/>
    <col min="13831" max="13831" width="26.58203125" style="1" bestFit="1" customWidth="1"/>
    <col min="13832" max="13832" width="8.6640625" style="1"/>
    <col min="13833" max="13833" width="27.5" style="1" bestFit="1" customWidth="1"/>
    <col min="13834" max="13834" width="7.58203125" style="1" bestFit="1" customWidth="1"/>
    <col min="13835" max="13835" width="21.33203125" style="1" bestFit="1" customWidth="1"/>
    <col min="13836" max="13836" width="8.6640625" style="1"/>
    <col min="13837" max="13837" width="18.83203125" style="1" bestFit="1" customWidth="1"/>
    <col min="13838" max="13838" width="7.58203125" style="1" bestFit="1" customWidth="1"/>
    <col min="13839" max="13839" width="36.83203125" style="1" bestFit="1" customWidth="1"/>
    <col min="13840" max="13840" width="8.6640625" style="1"/>
    <col min="13841" max="13841" width="22.75" style="1" bestFit="1" customWidth="1"/>
    <col min="13842" max="13842" width="7.58203125" style="1" bestFit="1" customWidth="1"/>
    <col min="13843" max="13843" width="26.33203125" style="1" bestFit="1" customWidth="1"/>
    <col min="13844" max="13844" width="7.58203125" style="1" bestFit="1" customWidth="1"/>
    <col min="13845" max="13845" width="28.1640625" style="1" bestFit="1" customWidth="1"/>
    <col min="13846" max="13846" width="7.58203125" style="1" bestFit="1" customWidth="1"/>
    <col min="13847" max="13847" width="24" style="1" bestFit="1" customWidth="1"/>
    <col min="13848" max="13848" width="7.58203125" style="1" bestFit="1" customWidth="1"/>
    <col min="13849" max="13849" width="27" style="1" bestFit="1" customWidth="1"/>
    <col min="13850" max="13850" width="7.58203125" style="1" bestFit="1" customWidth="1"/>
    <col min="13851" max="13851" width="14.1640625" style="1" bestFit="1" customWidth="1"/>
    <col min="13852" max="13852" width="7.58203125" style="1" bestFit="1" customWidth="1"/>
    <col min="13853" max="13853" width="22.25" style="1" bestFit="1" customWidth="1"/>
    <col min="13854" max="13854" width="7.58203125" style="1" bestFit="1" customWidth="1"/>
    <col min="13855" max="14080" width="8.6640625" style="1"/>
    <col min="14081" max="14081" width="30.6640625" style="1" bestFit="1" customWidth="1"/>
    <col min="14082" max="14082" width="15.58203125" style="1" bestFit="1" customWidth="1"/>
    <col min="14083" max="14083" width="5" style="1" bestFit="1" customWidth="1"/>
    <col min="14084" max="14084" width="11.25" style="1" bestFit="1" customWidth="1"/>
    <col min="14085" max="14085" width="11.5" style="1" bestFit="1" customWidth="1"/>
    <col min="14086" max="14086" width="9.9140625" style="1" bestFit="1" customWidth="1"/>
    <col min="14087" max="14087" width="26.58203125" style="1" bestFit="1" customWidth="1"/>
    <col min="14088" max="14088" width="8.6640625" style="1"/>
    <col min="14089" max="14089" width="27.5" style="1" bestFit="1" customWidth="1"/>
    <col min="14090" max="14090" width="7.58203125" style="1" bestFit="1" customWidth="1"/>
    <col min="14091" max="14091" width="21.33203125" style="1" bestFit="1" customWidth="1"/>
    <col min="14092" max="14092" width="8.6640625" style="1"/>
    <col min="14093" max="14093" width="18.83203125" style="1" bestFit="1" customWidth="1"/>
    <col min="14094" max="14094" width="7.58203125" style="1" bestFit="1" customWidth="1"/>
    <col min="14095" max="14095" width="36.83203125" style="1" bestFit="1" customWidth="1"/>
    <col min="14096" max="14096" width="8.6640625" style="1"/>
    <col min="14097" max="14097" width="22.75" style="1" bestFit="1" customWidth="1"/>
    <col min="14098" max="14098" width="7.58203125" style="1" bestFit="1" customWidth="1"/>
    <col min="14099" max="14099" width="26.33203125" style="1" bestFit="1" customWidth="1"/>
    <col min="14100" max="14100" width="7.58203125" style="1" bestFit="1" customWidth="1"/>
    <col min="14101" max="14101" width="28.1640625" style="1" bestFit="1" customWidth="1"/>
    <col min="14102" max="14102" width="7.58203125" style="1" bestFit="1" customWidth="1"/>
    <col min="14103" max="14103" width="24" style="1" bestFit="1" customWidth="1"/>
    <col min="14104" max="14104" width="7.58203125" style="1" bestFit="1" customWidth="1"/>
    <col min="14105" max="14105" width="27" style="1" bestFit="1" customWidth="1"/>
    <col min="14106" max="14106" width="7.58203125" style="1" bestFit="1" customWidth="1"/>
    <col min="14107" max="14107" width="14.1640625" style="1" bestFit="1" customWidth="1"/>
    <col min="14108" max="14108" width="7.58203125" style="1" bestFit="1" customWidth="1"/>
    <col min="14109" max="14109" width="22.25" style="1" bestFit="1" customWidth="1"/>
    <col min="14110" max="14110" width="7.58203125" style="1" bestFit="1" customWidth="1"/>
    <col min="14111" max="14336" width="8.6640625" style="1"/>
    <col min="14337" max="14337" width="30.6640625" style="1" bestFit="1" customWidth="1"/>
    <col min="14338" max="14338" width="15.58203125" style="1" bestFit="1" customWidth="1"/>
    <col min="14339" max="14339" width="5" style="1" bestFit="1" customWidth="1"/>
    <col min="14340" max="14340" width="11.25" style="1" bestFit="1" customWidth="1"/>
    <col min="14341" max="14341" width="11.5" style="1" bestFit="1" customWidth="1"/>
    <col min="14342" max="14342" width="9.9140625" style="1" bestFit="1" customWidth="1"/>
    <col min="14343" max="14343" width="26.58203125" style="1" bestFit="1" customWidth="1"/>
    <col min="14344" max="14344" width="8.6640625" style="1"/>
    <col min="14345" max="14345" width="27.5" style="1" bestFit="1" customWidth="1"/>
    <col min="14346" max="14346" width="7.58203125" style="1" bestFit="1" customWidth="1"/>
    <col min="14347" max="14347" width="21.33203125" style="1" bestFit="1" customWidth="1"/>
    <col min="14348" max="14348" width="8.6640625" style="1"/>
    <col min="14349" max="14349" width="18.83203125" style="1" bestFit="1" customWidth="1"/>
    <col min="14350" max="14350" width="7.58203125" style="1" bestFit="1" customWidth="1"/>
    <col min="14351" max="14351" width="36.83203125" style="1" bestFit="1" customWidth="1"/>
    <col min="14352" max="14352" width="8.6640625" style="1"/>
    <col min="14353" max="14353" width="22.75" style="1" bestFit="1" customWidth="1"/>
    <col min="14354" max="14354" width="7.58203125" style="1" bestFit="1" customWidth="1"/>
    <col min="14355" max="14355" width="26.33203125" style="1" bestFit="1" customWidth="1"/>
    <col min="14356" max="14356" width="7.58203125" style="1" bestFit="1" customWidth="1"/>
    <col min="14357" max="14357" width="28.1640625" style="1" bestFit="1" customWidth="1"/>
    <col min="14358" max="14358" width="7.58203125" style="1" bestFit="1" customWidth="1"/>
    <col min="14359" max="14359" width="24" style="1" bestFit="1" customWidth="1"/>
    <col min="14360" max="14360" width="7.58203125" style="1" bestFit="1" customWidth="1"/>
    <col min="14361" max="14361" width="27" style="1" bestFit="1" customWidth="1"/>
    <col min="14362" max="14362" width="7.58203125" style="1" bestFit="1" customWidth="1"/>
    <col min="14363" max="14363" width="14.1640625" style="1" bestFit="1" customWidth="1"/>
    <col min="14364" max="14364" width="7.58203125" style="1" bestFit="1" customWidth="1"/>
    <col min="14365" max="14365" width="22.25" style="1" bestFit="1" customWidth="1"/>
    <col min="14366" max="14366" width="7.58203125" style="1" bestFit="1" customWidth="1"/>
    <col min="14367" max="14592" width="8.6640625" style="1"/>
    <col min="14593" max="14593" width="30.6640625" style="1" bestFit="1" customWidth="1"/>
    <col min="14594" max="14594" width="15.58203125" style="1" bestFit="1" customWidth="1"/>
    <col min="14595" max="14595" width="5" style="1" bestFit="1" customWidth="1"/>
    <col min="14596" max="14596" width="11.25" style="1" bestFit="1" customWidth="1"/>
    <col min="14597" max="14597" width="11.5" style="1" bestFit="1" customWidth="1"/>
    <col min="14598" max="14598" width="9.9140625" style="1" bestFit="1" customWidth="1"/>
    <col min="14599" max="14599" width="26.58203125" style="1" bestFit="1" customWidth="1"/>
    <col min="14600" max="14600" width="8.6640625" style="1"/>
    <col min="14601" max="14601" width="27.5" style="1" bestFit="1" customWidth="1"/>
    <col min="14602" max="14602" width="7.58203125" style="1" bestFit="1" customWidth="1"/>
    <col min="14603" max="14603" width="21.33203125" style="1" bestFit="1" customWidth="1"/>
    <col min="14604" max="14604" width="8.6640625" style="1"/>
    <col min="14605" max="14605" width="18.83203125" style="1" bestFit="1" customWidth="1"/>
    <col min="14606" max="14606" width="7.58203125" style="1" bestFit="1" customWidth="1"/>
    <col min="14607" max="14607" width="36.83203125" style="1" bestFit="1" customWidth="1"/>
    <col min="14608" max="14608" width="8.6640625" style="1"/>
    <col min="14609" max="14609" width="22.75" style="1" bestFit="1" customWidth="1"/>
    <col min="14610" max="14610" width="7.58203125" style="1" bestFit="1" customWidth="1"/>
    <col min="14611" max="14611" width="26.33203125" style="1" bestFit="1" customWidth="1"/>
    <col min="14612" max="14612" width="7.58203125" style="1" bestFit="1" customWidth="1"/>
    <col min="14613" max="14613" width="28.1640625" style="1" bestFit="1" customWidth="1"/>
    <col min="14614" max="14614" width="7.58203125" style="1" bestFit="1" customWidth="1"/>
    <col min="14615" max="14615" width="24" style="1" bestFit="1" customWidth="1"/>
    <col min="14616" max="14616" width="7.58203125" style="1" bestFit="1" customWidth="1"/>
    <col min="14617" max="14617" width="27" style="1" bestFit="1" customWidth="1"/>
    <col min="14618" max="14618" width="7.58203125" style="1" bestFit="1" customWidth="1"/>
    <col min="14619" max="14619" width="14.1640625" style="1" bestFit="1" customWidth="1"/>
    <col min="14620" max="14620" width="7.58203125" style="1" bestFit="1" customWidth="1"/>
    <col min="14621" max="14621" width="22.25" style="1" bestFit="1" customWidth="1"/>
    <col min="14622" max="14622" width="7.58203125" style="1" bestFit="1" customWidth="1"/>
    <col min="14623" max="14848" width="8.6640625" style="1"/>
    <col min="14849" max="14849" width="30.6640625" style="1" bestFit="1" customWidth="1"/>
    <col min="14850" max="14850" width="15.58203125" style="1" bestFit="1" customWidth="1"/>
    <col min="14851" max="14851" width="5" style="1" bestFit="1" customWidth="1"/>
    <col min="14852" max="14852" width="11.25" style="1" bestFit="1" customWidth="1"/>
    <col min="14853" max="14853" width="11.5" style="1" bestFit="1" customWidth="1"/>
    <col min="14854" max="14854" width="9.9140625" style="1" bestFit="1" customWidth="1"/>
    <col min="14855" max="14855" width="26.58203125" style="1" bestFit="1" customWidth="1"/>
    <col min="14856" max="14856" width="8.6640625" style="1"/>
    <col min="14857" max="14857" width="27.5" style="1" bestFit="1" customWidth="1"/>
    <col min="14858" max="14858" width="7.58203125" style="1" bestFit="1" customWidth="1"/>
    <col min="14859" max="14859" width="21.33203125" style="1" bestFit="1" customWidth="1"/>
    <col min="14860" max="14860" width="8.6640625" style="1"/>
    <col min="14861" max="14861" width="18.83203125" style="1" bestFit="1" customWidth="1"/>
    <col min="14862" max="14862" width="7.58203125" style="1" bestFit="1" customWidth="1"/>
    <col min="14863" max="14863" width="36.83203125" style="1" bestFit="1" customWidth="1"/>
    <col min="14864" max="14864" width="8.6640625" style="1"/>
    <col min="14865" max="14865" width="22.75" style="1" bestFit="1" customWidth="1"/>
    <col min="14866" max="14866" width="7.58203125" style="1" bestFit="1" customWidth="1"/>
    <col min="14867" max="14867" width="26.33203125" style="1" bestFit="1" customWidth="1"/>
    <col min="14868" max="14868" width="7.58203125" style="1" bestFit="1" customWidth="1"/>
    <col min="14869" max="14869" width="28.1640625" style="1" bestFit="1" customWidth="1"/>
    <col min="14870" max="14870" width="7.58203125" style="1" bestFit="1" customWidth="1"/>
    <col min="14871" max="14871" width="24" style="1" bestFit="1" customWidth="1"/>
    <col min="14872" max="14872" width="7.58203125" style="1" bestFit="1" customWidth="1"/>
    <col min="14873" max="14873" width="27" style="1" bestFit="1" customWidth="1"/>
    <col min="14874" max="14874" width="7.58203125" style="1" bestFit="1" customWidth="1"/>
    <col min="14875" max="14875" width="14.1640625" style="1" bestFit="1" customWidth="1"/>
    <col min="14876" max="14876" width="7.58203125" style="1" bestFit="1" customWidth="1"/>
    <col min="14877" max="14877" width="22.25" style="1" bestFit="1" customWidth="1"/>
    <col min="14878" max="14878" width="7.58203125" style="1" bestFit="1" customWidth="1"/>
    <col min="14879" max="15104" width="8.6640625" style="1"/>
    <col min="15105" max="15105" width="30.6640625" style="1" bestFit="1" customWidth="1"/>
    <col min="15106" max="15106" width="15.58203125" style="1" bestFit="1" customWidth="1"/>
    <col min="15107" max="15107" width="5" style="1" bestFit="1" customWidth="1"/>
    <col min="15108" max="15108" width="11.25" style="1" bestFit="1" customWidth="1"/>
    <col min="15109" max="15109" width="11.5" style="1" bestFit="1" customWidth="1"/>
    <col min="15110" max="15110" width="9.9140625" style="1" bestFit="1" customWidth="1"/>
    <col min="15111" max="15111" width="26.58203125" style="1" bestFit="1" customWidth="1"/>
    <col min="15112" max="15112" width="8.6640625" style="1"/>
    <col min="15113" max="15113" width="27.5" style="1" bestFit="1" customWidth="1"/>
    <col min="15114" max="15114" width="7.58203125" style="1" bestFit="1" customWidth="1"/>
    <col min="15115" max="15115" width="21.33203125" style="1" bestFit="1" customWidth="1"/>
    <col min="15116" max="15116" width="8.6640625" style="1"/>
    <col min="15117" max="15117" width="18.83203125" style="1" bestFit="1" customWidth="1"/>
    <col min="15118" max="15118" width="7.58203125" style="1" bestFit="1" customWidth="1"/>
    <col min="15119" max="15119" width="36.83203125" style="1" bestFit="1" customWidth="1"/>
    <col min="15120" max="15120" width="8.6640625" style="1"/>
    <col min="15121" max="15121" width="22.75" style="1" bestFit="1" customWidth="1"/>
    <col min="15122" max="15122" width="7.58203125" style="1" bestFit="1" customWidth="1"/>
    <col min="15123" max="15123" width="26.33203125" style="1" bestFit="1" customWidth="1"/>
    <col min="15124" max="15124" width="7.58203125" style="1" bestFit="1" customWidth="1"/>
    <col min="15125" max="15125" width="28.1640625" style="1" bestFit="1" customWidth="1"/>
    <col min="15126" max="15126" width="7.58203125" style="1" bestFit="1" customWidth="1"/>
    <col min="15127" max="15127" width="24" style="1" bestFit="1" customWidth="1"/>
    <col min="15128" max="15128" width="7.58203125" style="1" bestFit="1" customWidth="1"/>
    <col min="15129" max="15129" width="27" style="1" bestFit="1" customWidth="1"/>
    <col min="15130" max="15130" width="7.58203125" style="1" bestFit="1" customWidth="1"/>
    <col min="15131" max="15131" width="14.1640625" style="1" bestFit="1" customWidth="1"/>
    <col min="15132" max="15132" width="7.58203125" style="1" bestFit="1" customWidth="1"/>
    <col min="15133" max="15133" width="22.25" style="1" bestFit="1" customWidth="1"/>
    <col min="15134" max="15134" width="7.58203125" style="1" bestFit="1" customWidth="1"/>
    <col min="15135" max="15360" width="8.6640625" style="1"/>
    <col min="15361" max="15361" width="30.6640625" style="1" bestFit="1" customWidth="1"/>
    <col min="15362" max="15362" width="15.58203125" style="1" bestFit="1" customWidth="1"/>
    <col min="15363" max="15363" width="5" style="1" bestFit="1" customWidth="1"/>
    <col min="15364" max="15364" width="11.25" style="1" bestFit="1" customWidth="1"/>
    <col min="15365" max="15365" width="11.5" style="1" bestFit="1" customWidth="1"/>
    <col min="15366" max="15366" width="9.9140625" style="1" bestFit="1" customWidth="1"/>
    <col min="15367" max="15367" width="26.58203125" style="1" bestFit="1" customWidth="1"/>
    <col min="15368" max="15368" width="8.6640625" style="1"/>
    <col min="15369" max="15369" width="27.5" style="1" bestFit="1" customWidth="1"/>
    <col min="15370" max="15370" width="7.58203125" style="1" bestFit="1" customWidth="1"/>
    <col min="15371" max="15371" width="21.33203125" style="1" bestFit="1" customWidth="1"/>
    <col min="15372" max="15372" width="8.6640625" style="1"/>
    <col min="15373" max="15373" width="18.83203125" style="1" bestFit="1" customWidth="1"/>
    <col min="15374" max="15374" width="7.58203125" style="1" bestFit="1" customWidth="1"/>
    <col min="15375" max="15375" width="36.83203125" style="1" bestFit="1" customWidth="1"/>
    <col min="15376" max="15376" width="8.6640625" style="1"/>
    <col min="15377" max="15377" width="22.75" style="1" bestFit="1" customWidth="1"/>
    <col min="15378" max="15378" width="7.58203125" style="1" bestFit="1" customWidth="1"/>
    <col min="15379" max="15379" width="26.33203125" style="1" bestFit="1" customWidth="1"/>
    <col min="15380" max="15380" width="7.58203125" style="1" bestFit="1" customWidth="1"/>
    <col min="15381" max="15381" width="28.1640625" style="1" bestFit="1" customWidth="1"/>
    <col min="15382" max="15382" width="7.58203125" style="1" bestFit="1" customWidth="1"/>
    <col min="15383" max="15383" width="24" style="1" bestFit="1" customWidth="1"/>
    <col min="15384" max="15384" width="7.58203125" style="1" bestFit="1" customWidth="1"/>
    <col min="15385" max="15385" width="27" style="1" bestFit="1" customWidth="1"/>
    <col min="15386" max="15386" width="7.58203125" style="1" bestFit="1" customWidth="1"/>
    <col min="15387" max="15387" width="14.1640625" style="1" bestFit="1" customWidth="1"/>
    <col min="15388" max="15388" width="7.58203125" style="1" bestFit="1" customWidth="1"/>
    <col min="15389" max="15389" width="22.25" style="1" bestFit="1" customWidth="1"/>
    <col min="15390" max="15390" width="7.58203125" style="1" bestFit="1" customWidth="1"/>
    <col min="15391" max="15616" width="8.6640625" style="1"/>
    <col min="15617" max="15617" width="30.6640625" style="1" bestFit="1" customWidth="1"/>
    <col min="15618" max="15618" width="15.58203125" style="1" bestFit="1" customWidth="1"/>
    <col min="15619" max="15619" width="5" style="1" bestFit="1" customWidth="1"/>
    <col min="15620" max="15620" width="11.25" style="1" bestFit="1" customWidth="1"/>
    <col min="15621" max="15621" width="11.5" style="1" bestFit="1" customWidth="1"/>
    <col min="15622" max="15622" width="9.9140625" style="1" bestFit="1" customWidth="1"/>
    <col min="15623" max="15623" width="26.58203125" style="1" bestFit="1" customWidth="1"/>
    <col min="15624" max="15624" width="8.6640625" style="1"/>
    <col min="15625" max="15625" width="27.5" style="1" bestFit="1" customWidth="1"/>
    <col min="15626" max="15626" width="7.58203125" style="1" bestFit="1" customWidth="1"/>
    <col min="15627" max="15627" width="21.33203125" style="1" bestFit="1" customWidth="1"/>
    <col min="15628" max="15628" width="8.6640625" style="1"/>
    <col min="15629" max="15629" width="18.83203125" style="1" bestFit="1" customWidth="1"/>
    <col min="15630" max="15630" width="7.58203125" style="1" bestFit="1" customWidth="1"/>
    <col min="15631" max="15631" width="36.83203125" style="1" bestFit="1" customWidth="1"/>
    <col min="15632" max="15632" width="8.6640625" style="1"/>
    <col min="15633" max="15633" width="22.75" style="1" bestFit="1" customWidth="1"/>
    <col min="15634" max="15634" width="7.58203125" style="1" bestFit="1" customWidth="1"/>
    <col min="15635" max="15635" width="26.33203125" style="1" bestFit="1" customWidth="1"/>
    <col min="15636" max="15636" width="7.58203125" style="1" bestFit="1" customWidth="1"/>
    <col min="15637" max="15637" width="28.1640625" style="1" bestFit="1" customWidth="1"/>
    <col min="15638" max="15638" width="7.58203125" style="1" bestFit="1" customWidth="1"/>
    <col min="15639" max="15639" width="24" style="1" bestFit="1" customWidth="1"/>
    <col min="15640" max="15640" width="7.58203125" style="1" bestFit="1" customWidth="1"/>
    <col min="15641" max="15641" width="27" style="1" bestFit="1" customWidth="1"/>
    <col min="15642" max="15642" width="7.58203125" style="1" bestFit="1" customWidth="1"/>
    <col min="15643" max="15643" width="14.1640625" style="1" bestFit="1" customWidth="1"/>
    <col min="15644" max="15644" width="7.58203125" style="1" bestFit="1" customWidth="1"/>
    <col min="15645" max="15645" width="22.25" style="1" bestFit="1" customWidth="1"/>
    <col min="15646" max="15646" width="7.58203125" style="1" bestFit="1" customWidth="1"/>
    <col min="15647" max="15872" width="8.6640625" style="1"/>
    <col min="15873" max="15873" width="30.6640625" style="1" bestFit="1" customWidth="1"/>
    <col min="15874" max="15874" width="15.58203125" style="1" bestFit="1" customWidth="1"/>
    <col min="15875" max="15875" width="5" style="1" bestFit="1" customWidth="1"/>
    <col min="15876" max="15876" width="11.25" style="1" bestFit="1" customWidth="1"/>
    <col min="15877" max="15877" width="11.5" style="1" bestFit="1" customWidth="1"/>
    <col min="15878" max="15878" width="9.9140625" style="1" bestFit="1" customWidth="1"/>
    <col min="15879" max="15879" width="26.58203125" style="1" bestFit="1" customWidth="1"/>
    <col min="15880" max="15880" width="8.6640625" style="1"/>
    <col min="15881" max="15881" width="27.5" style="1" bestFit="1" customWidth="1"/>
    <col min="15882" max="15882" width="7.58203125" style="1" bestFit="1" customWidth="1"/>
    <col min="15883" max="15883" width="21.33203125" style="1" bestFit="1" customWidth="1"/>
    <col min="15884" max="15884" width="8.6640625" style="1"/>
    <col min="15885" max="15885" width="18.83203125" style="1" bestFit="1" customWidth="1"/>
    <col min="15886" max="15886" width="7.58203125" style="1" bestFit="1" customWidth="1"/>
    <col min="15887" max="15887" width="36.83203125" style="1" bestFit="1" customWidth="1"/>
    <col min="15888" max="15888" width="8.6640625" style="1"/>
    <col min="15889" max="15889" width="22.75" style="1" bestFit="1" customWidth="1"/>
    <col min="15890" max="15890" width="7.58203125" style="1" bestFit="1" customWidth="1"/>
    <col min="15891" max="15891" width="26.33203125" style="1" bestFit="1" customWidth="1"/>
    <col min="15892" max="15892" width="7.58203125" style="1" bestFit="1" customWidth="1"/>
    <col min="15893" max="15893" width="28.1640625" style="1" bestFit="1" customWidth="1"/>
    <col min="15894" max="15894" width="7.58203125" style="1" bestFit="1" customWidth="1"/>
    <col min="15895" max="15895" width="24" style="1" bestFit="1" customWidth="1"/>
    <col min="15896" max="15896" width="7.58203125" style="1" bestFit="1" customWidth="1"/>
    <col min="15897" max="15897" width="27" style="1" bestFit="1" customWidth="1"/>
    <col min="15898" max="15898" width="7.58203125" style="1" bestFit="1" customWidth="1"/>
    <col min="15899" max="15899" width="14.1640625" style="1" bestFit="1" customWidth="1"/>
    <col min="15900" max="15900" width="7.58203125" style="1" bestFit="1" customWidth="1"/>
    <col min="15901" max="15901" width="22.25" style="1" bestFit="1" customWidth="1"/>
    <col min="15902" max="15902" width="7.58203125" style="1" bestFit="1" customWidth="1"/>
    <col min="15903" max="16128" width="8.6640625" style="1"/>
    <col min="16129" max="16129" width="30.6640625" style="1" bestFit="1" customWidth="1"/>
    <col min="16130" max="16130" width="15.58203125" style="1" bestFit="1" customWidth="1"/>
    <col min="16131" max="16131" width="5" style="1" bestFit="1" customWidth="1"/>
    <col min="16132" max="16132" width="11.25" style="1" bestFit="1" customWidth="1"/>
    <col min="16133" max="16133" width="11.5" style="1" bestFit="1" customWidth="1"/>
    <col min="16134" max="16134" width="9.9140625" style="1" bestFit="1" customWidth="1"/>
    <col min="16135" max="16135" width="26.58203125" style="1" bestFit="1" customWidth="1"/>
    <col min="16136" max="16136" width="8.6640625" style="1"/>
    <col min="16137" max="16137" width="27.5" style="1" bestFit="1" customWidth="1"/>
    <col min="16138" max="16138" width="7.58203125" style="1" bestFit="1" customWidth="1"/>
    <col min="16139" max="16139" width="21.33203125" style="1" bestFit="1" customWidth="1"/>
    <col min="16140" max="16140" width="8.6640625" style="1"/>
    <col min="16141" max="16141" width="18.83203125" style="1" bestFit="1" customWidth="1"/>
    <col min="16142" max="16142" width="7.58203125" style="1" bestFit="1" customWidth="1"/>
    <col min="16143" max="16143" width="36.83203125" style="1" bestFit="1" customWidth="1"/>
    <col min="16144" max="16144" width="8.6640625" style="1"/>
    <col min="16145" max="16145" width="22.75" style="1" bestFit="1" customWidth="1"/>
    <col min="16146" max="16146" width="7.58203125" style="1" bestFit="1" customWidth="1"/>
    <col min="16147" max="16147" width="26.33203125" style="1" bestFit="1" customWidth="1"/>
    <col min="16148" max="16148" width="7.58203125" style="1" bestFit="1" customWidth="1"/>
    <col min="16149" max="16149" width="28.1640625" style="1" bestFit="1" customWidth="1"/>
    <col min="16150" max="16150" width="7.58203125" style="1" bestFit="1" customWidth="1"/>
    <col min="16151" max="16151" width="24" style="1" bestFit="1" customWidth="1"/>
    <col min="16152" max="16152" width="7.58203125" style="1" bestFit="1" customWidth="1"/>
    <col min="16153" max="16153" width="27" style="1" bestFit="1" customWidth="1"/>
    <col min="16154" max="16154" width="7.58203125" style="1" bestFit="1" customWidth="1"/>
    <col min="16155" max="16155" width="14.1640625" style="1" bestFit="1" customWidth="1"/>
    <col min="16156" max="16156" width="7.58203125" style="1" bestFit="1" customWidth="1"/>
    <col min="16157" max="16157" width="22.25" style="1" bestFit="1" customWidth="1"/>
    <col min="16158" max="16158" width="7.58203125" style="1" bestFit="1" customWidth="1"/>
    <col min="16159" max="16384" width="8.6640625" style="1"/>
  </cols>
  <sheetData>
    <row r="1" spans="1:30" x14ac:dyDescent="0.25">
      <c r="A1" s="1" t="s">
        <v>148</v>
      </c>
      <c r="B1" s="1" t="s">
        <v>1141</v>
      </c>
      <c r="C1" s="1" t="s">
        <v>146</v>
      </c>
      <c r="D1" s="1" t="s">
        <v>145</v>
      </c>
      <c r="E1" s="1" t="s">
        <v>761</v>
      </c>
      <c r="F1" s="1" t="s">
        <v>143</v>
      </c>
      <c r="G1" s="1" t="s">
        <v>762</v>
      </c>
      <c r="I1" s="1" t="s">
        <v>139</v>
      </c>
      <c r="J1" s="1" t="s">
        <v>152</v>
      </c>
      <c r="K1" s="1" t="s">
        <v>764</v>
      </c>
      <c r="M1" s="1" t="s">
        <v>765</v>
      </c>
      <c r="N1" s="1" t="s">
        <v>152</v>
      </c>
      <c r="O1" s="1" t="s">
        <v>1144</v>
      </c>
      <c r="Q1" s="1" t="s">
        <v>877</v>
      </c>
      <c r="R1" s="1" t="s">
        <v>152</v>
      </c>
      <c r="S1" s="1" t="s">
        <v>878</v>
      </c>
      <c r="T1" s="1" t="s">
        <v>152</v>
      </c>
      <c r="U1" s="1" t="s">
        <v>1169</v>
      </c>
      <c r="V1" s="1" t="s">
        <v>152</v>
      </c>
      <c r="W1" s="1" t="s">
        <v>770</v>
      </c>
      <c r="X1" s="1" t="s">
        <v>152</v>
      </c>
      <c r="Y1" s="1" t="s">
        <v>771</v>
      </c>
      <c r="Z1" s="1" t="s">
        <v>152</v>
      </c>
      <c r="AA1" s="1" t="s">
        <v>127</v>
      </c>
      <c r="AB1" s="1" t="s">
        <v>152</v>
      </c>
      <c r="AC1" s="1" t="s">
        <v>124</v>
      </c>
      <c r="AD1" s="1" t="s">
        <v>152</v>
      </c>
    </row>
    <row r="2" spans="1:30" x14ac:dyDescent="0.25">
      <c r="A2" s="1" t="s">
        <v>1290</v>
      </c>
      <c r="B2" s="1">
        <v>1</v>
      </c>
      <c r="C2" s="1" t="s">
        <v>21</v>
      </c>
      <c r="D2" s="1">
        <v>2</v>
      </c>
      <c r="E2" s="1">
        <v>1</v>
      </c>
      <c r="F2" s="1">
        <v>0</v>
      </c>
      <c r="G2" s="1">
        <v>1.6</v>
      </c>
      <c r="I2" s="2">
        <v>0.4</v>
      </c>
      <c r="J2" s="1">
        <v>8</v>
      </c>
      <c r="K2" s="2">
        <v>0.2</v>
      </c>
      <c r="M2" s="2">
        <v>0.22</v>
      </c>
      <c r="N2" s="1">
        <v>6</v>
      </c>
      <c r="O2" s="3" t="s">
        <v>992</v>
      </c>
      <c r="Q2" s="1" t="s">
        <v>176</v>
      </c>
      <c r="S2" s="1" t="s">
        <v>176</v>
      </c>
      <c r="U2" s="1" t="s">
        <v>176</v>
      </c>
      <c r="W2" s="3" t="s">
        <v>176</v>
      </c>
      <c r="X2" s="1">
        <v>2</v>
      </c>
      <c r="Y2" s="1" t="s">
        <v>176</v>
      </c>
      <c r="AA2" s="1" t="s">
        <v>176</v>
      </c>
      <c r="AC2" s="1" t="s">
        <v>176</v>
      </c>
    </row>
    <row r="3" spans="1:30" x14ac:dyDescent="0.25">
      <c r="A3" s="1" t="s">
        <v>1291</v>
      </c>
      <c r="B3" s="1">
        <v>1</v>
      </c>
      <c r="C3" s="1" t="s">
        <v>329</v>
      </c>
      <c r="E3" s="1">
        <v>1</v>
      </c>
      <c r="F3" s="1">
        <v>1</v>
      </c>
      <c r="G3" s="1">
        <v>1.4</v>
      </c>
      <c r="I3" s="1" t="s">
        <v>176</v>
      </c>
      <c r="K3" s="1" t="s">
        <v>176</v>
      </c>
      <c r="M3" s="2">
        <v>0.34</v>
      </c>
      <c r="N3" s="1">
        <v>6</v>
      </c>
      <c r="O3" s="3" t="s">
        <v>176</v>
      </c>
      <c r="Q3" s="1" t="s">
        <v>176</v>
      </c>
      <c r="S3" s="1" t="s">
        <v>176</v>
      </c>
      <c r="U3" s="1" t="s">
        <v>176</v>
      </c>
      <c r="W3" s="3" t="s">
        <v>176</v>
      </c>
      <c r="X3" s="1">
        <v>2</v>
      </c>
      <c r="Y3" s="1" t="s">
        <v>176</v>
      </c>
      <c r="AA3" s="1" t="s">
        <v>176</v>
      </c>
      <c r="AC3" s="1" t="s">
        <v>176</v>
      </c>
    </row>
    <row r="4" spans="1:30" x14ac:dyDescent="0.25">
      <c r="A4" s="1" t="s">
        <v>1292</v>
      </c>
      <c r="C4" s="1" t="s">
        <v>288</v>
      </c>
      <c r="D4" s="1">
        <v>2</v>
      </c>
      <c r="E4" s="1">
        <v>1</v>
      </c>
      <c r="F4" s="1">
        <v>1</v>
      </c>
      <c r="G4" s="1">
        <v>1.8</v>
      </c>
      <c r="I4" s="2">
        <v>0.89</v>
      </c>
      <c r="K4" s="1" t="s">
        <v>176</v>
      </c>
      <c r="M4" s="2">
        <v>0.76</v>
      </c>
      <c r="N4" s="1">
        <v>8</v>
      </c>
      <c r="O4" s="3" t="s">
        <v>176</v>
      </c>
      <c r="Q4" s="2">
        <v>1</v>
      </c>
      <c r="S4" s="2">
        <v>0</v>
      </c>
      <c r="U4" s="2">
        <v>0.97</v>
      </c>
      <c r="W4" s="3" t="s">
        <v>176</v>
      </c>
      <c r="X4" s="1">
        <v>2</v>
      </c>
      <c r="Y4" s="1" t="s">
        <v>176</v>
      </c>
      <c r="AA4" s="2">
        <v>0.5</v>
      </c>
      <c r="AC4" s="2">
        <v>0.6</v>
      </c>
      <c r="AD4" s="1">
        <v>4</v>
      </c>
    </row>
    <row r="5" spans="1:30" x14ac:dyDescent="0.25">
      <c r="A5" s="1" t="s">
        <v>1293</v>
      </c>
      <c r="C5" s="1" t="s">
        <v>9</v>
      </c>
      <c r="D5" s="1">
        <v>2</v>
      </c>
      <c r="E5" s="1">
        <v>1</v>
      </c>
      <c r="F5" s="1">
        <v>0</v>
      </c>
      <c r="G5" s="1">
        <v>1.6</v>
      </c>
      <c r="I5" s="2">
        <v>0.67</v>
      </c>
      <c r="K5" s="2">
        <v>0.65</v>
      </c>
      <c r="M5" s="2">
        <v>0.22</v>
      </c>
      <c r="N5" s="1">
        <v>6</v>
      </c>
      <c r="O5" s="3" t="s">
        <v>1294</v>
      </c>
      <c r="Q5" s="2">
        <v>0.95</v>
      </c>
      <c r="S5" s="2">
        <v>0</v>
      </c>
      <c r="U5" s="2">
        <v>0.74</v>
      </c>
      <c r="W5" s="3" t="s">
        <v>943</v>
      </c>
      <c r="Y5" s="1" t="s">
        <v>176</v>
      </c>
      <c r="AA5" s="2">
        <v>0.93</v>
      </c>
      <c r="AC5" s="1" t="s">
        <v>176</v>
      </c>
    </row>
    <row r="6" spans="1:30" x14ac:dyDescent="0.25">
      <c r="A6" s="1" t="s">
        <v>681</v>
      </c>
      <c r="C6" s="1" t="s">
        <v>105</v>
      </c>
      <c r="D6" s="1">
        <v>2</v>
      </c>
      <c r="E6" s="1">
        <v>1</v>
      </c>
      <c r="F6" s="1">
        <v>0</v>
      </c>
      <c r="G6" s="1">
        <v>2.2000000000000002</v>
      </c>
      <c r="I6" s="2">
        <v>0.59</v>
      </c>
      <c r="J6" s="1">
        <v>8</v>
      </c>
      <c r="K6" s="2">
        <v>0.37</v>
      </c>
      <c r="M6" s="2">
        <v>0.3</v>
      </c>
      <c r="N6" s="1">
        <v>6</v>
      </c>
      <c r="O6" s="3" t="s">
        <v>1031</v>
      </c>
      <c r="Q6" s="2">
        <v>1</v>
      </c>
      <c r="S6" s="2">
        <v>0</v>
      </c>
      <c r="U6" s="1" t="s">
        <v>176</v>
      </c>
      <c r="W6" s="3" t="s">
        <v>176</v>
      </c>
      <c r="X6" s="1">
        <v>2</v>
      </c>
      <c r="Y6" s="1" t="s">
        <v>176</v>
      </c>
      <c r="AA6" s="2">
        <v>0.86</v>
      </c>
      <c r="AC6" s="2">
        <v>0.02</v>
      </c>
    </row>
    <row r="7" spans="1:30" x14ac:dyDescent="0.25">
      <c r="A7" s="1" t="s">
        <v>1295</v>
      </c>
      <c r="C7" s="1" t="s">
        <v>172</v>
      </c>
      <c r="E7" s="1">
        <v>1</v>
      </c>
      <c r="F7" s="1">
        <v>1</v>
      </c>
      <c r="G7" s="1">
        <v>2.1</v>
      </c>
      <c r="I7" s="1" t="s">
        <v>176</v>
      </c>
      <c r="K7" s="1" t="s">
        <v>176</v>
      </c>
      <c r="M7" s="1" t="s">
        <v>176</v>
      </c>
      <c r="O7" s="3" t="s">
        <v>176</v>
      </c>
      <c r="Q7" s="1" t="s">
        <v>176</v>
      </c>
      <c r="S7" s="1" t="s">
        <v>176</v>
      </c>
      <c r="U7" s="1" t="s">
        <v>176</v>
      </c>
      <c r="W7" s="3" t="s">
        <v>176</v>
      </c>
      <c r="X7" s="1">
        <v>2</v>
      </c>
      <c r="Y7" s="1" t="s">
        <v>176</v>
      </c>
      <c r="AA7" s="1" t="s">
        <v>176</v>
      </c>
      <c r="AC7" s="1" t="s">
        <v>176</v>
      </c>
    </row>
    <row r="8" spans="1:30" x14ac:dyDescent="0.25">
      <c r="A8" s="1" t="s">
        <v>1296</v>
      </c>
      <c r="C8" s="1" t="s">
        <v>26</v>
      </c>
      <c r="D8" s="1">
        <v>2</v>
      </c>
      <c r="E8" s="1">
        <v>1</v>
      </c>
      <c r="F8" s="1">
        <v>0</v>
      </c>
      <c r="G8" s="1">
        <v>1.9</v>
      </c>
      <c r="I8" s="1" t="s">
        <v>176</v>
      </c>
      <c r="K8" s="1" t="s">
        <v>176</v>
      </c>
      <c r="M8" s="1" t="s">
        <v>176</v>
      </c>
      <c r="O8" s="3" t="s">
        <v>176</v>
      </c>
      <c r="Q8" s="2">
        <v>0.72</v>
      </c>
      <c r="S8" s="2">
        <v>0</v>
      </c>
      <c r="U8" s="1" t="s">
        <v>176</v>
      </c>
      <c r="W8" s="3" t="s">
        <v>176</v>
      </c>
      <c r="X8" s="1">
        <v>2</v>
      </c>
      <c r="Y8" s="1" t="s">
        <v>176</v>
      </c>
      <c r="AA8" s="1" t="s">
        <v>176</v>
      </c>
      <c r="AC8" s="1" t="s">
        <v>176</v>
      </c>
    </row>
    <row r="9" spans="1:30" x14ac:dyDescent="0.25">
      <c r="A9" s="1" t="s">
        <v>1297</v>
      </c>
      <c r="C9" s="1" t="s">
        <v>326</v>
      </c>
      <c r="D9" s="1">
        <v>1</v>
      </c>
      <c r="E9" s="1">
        <v>1</v>
      </c>
      <c r="F9" s="1">
        <v>0</v>
      </c>
      <c r="G9" s="1">
        <v>1.6</v>
      </c>
      <c r="I9" s="2">
        <v>0.42</v>
      </c>
      <c r="K9" s="1" t="s">
        <v>176</v>
      </c>
      <c r="M9" s="1" t="s">
        <v>176</v>
      </c>
      <c r="O9" s="3" t="s">
        <v>176</v>
      </c>
      <c r="Q9" s="2">
        <v>0.94</v>
      </c>
      <c r="S9" s="2">
        <v>0</v>
      </c>
      <c r="U9" s="1" t="s">
        <v>176</v>
      </c>
      <c r="W9" s="3" t="s">
        <v>176</v>
      </c>
      <c r="X9" s="1">
        <v>2</v>
      </c>
      <c r="Y9" s="1" t="s">
        <v>176</v>
      </c>
      <c r="AA9" s="2">
        <v>1</v>
      </c>
      <c r="AC9" s="2">
        <v>0.02</v>
      </c>
    </row>
    <row r="10" spans="1:30" x14ac:dyDescent="0.25">
      <c r="A10" s="1" t="s">
        <v>544</v>
      </c>
      <c r="C10" s="1" t="s">
        <v>65</v>
      </c>
      <c r="D10" s="1">
        <v>2</v>
      </c>
      <c r="E10" s="1">
        <v>1</v>
      </c>
      <c r="F10" s="1">
        <v>0</v>
      </c>
      <c r="G10" s="1">
        <v>3.1</v>
      </c>
      <c r="I10" s="2">
        <v>0.89</v>
      </c>
      <c r="K10" s="2">
        <v>0.73</v>
      </c>
      <c r="M10" s="2">
        <v>0.77</v>
      </c>
      <c r="N10" s="1">
        <v>6</v>
      </c>
      <c r="O10" s="3" t="s">
        <v>996</v>
      </c>
      <c r="Q10" s="2">
        <v>0.56000000000000005</v>
      </c>
      <c r="S10" s="2">
        <v>0.02</v>
      </c>
      <c r="U10" s="2">
        <v>0.89</v>
      </c>
      <c r="W10" s="3" t="s">
        <v>163</v>
      </c>
      <c r="X10" s="1">
        <v>4</v>
      </c>
      <c r="Y10" s="2">
        <v>0.35</v>
      </c>
      <c r="AA10" s="2">
        <v>0.78</v>
      </c>
      <c r="AC10" s="2">
        <v>0.31</v>
      </c>
    </row>
    <row r="11" spans="1:30" x14ac:dyDescent="0.25">
      <c r="A11" s="1" t="s">
        <v>1298</v>
      </c>
      <c r="B11" s="1">
        <v>1</v>
      </c>
      <c r="C11" s="1" t="s">
        <v>2</v>
      </c>
      <c r="D11" s="1">
        <v>2</v>
      </c>
      <c r="E11" s="1">
        <v>1</v>
      </c>
      <c r="F11" s="1">
        <v>0</v>
      </c>
      <c r="G11" s="1">
        <v>1.8</v>
      </c>
      <c r="I11" s="1" t="s">
        <v>176</v>
      </c>
      <c r="K11" s="2">
        <v>0.27</v>
      </c>
      <c r="M11" s="2">
        <v>0.44</v>
      </c>
      <c r="N11" s="1">
        <v>6</v>
      </c>
      <c r="O11" s="3" t="s">
        <v>1054</v>
      </c>
      <c r="Q11" s="1" t="s">
        <v>176</v>
      </c>
      <c r="S11" s="1" t="s">
        <v>176</v>
      </c>
      <c r="U11" s="1" t="s">
        <v>176</v>
      </c>
      <c r="W11" s="3" t="s">
        <v>176</v>
      </c>
      <c r="X11" s="1">
        <v>2</v>
      </c>
      <c r="Y11" s="1" t="s">
        <v>176</v>
      </c>
      <c r="AA11" s="1" t="s">
        <v>176</v>
      </c>
      <c r="AC11" s="1" t="s">
        <v>176</v>
      </c>
    </row>
    <row r="12" spans="1:30" x14ac:dyDescent="0.25">
      <c r="A12" s="1" t="s">
        <v>1299</v>
      </c>
      <c r="C12" s="1" t="s">
        <v>29</v>
      </c>
      <c r="D12" s="1">
        <v>2</v>
      </c>
      <c r="E12" s="1">
        <v>1</v>
      </c>
      <c r="F12" s="1">
        <v>0</v>
      </c>
      <c r="G12" s="1">
        <v>1.7</v>
      </c>
      <c r="I12" s="2">
        <v>0.53</v>
      </c>
      <c r="J12" s="1">
        <v>8</v>
      </c>
      <c r="K12" s="2">
        <v>0.43</v>
      </c>
      <c r="M12" s="2">
        <v>0.34</v>
      </c>
      <c r="N12" s="1">
        <v>6</v>
      </c>
      <c r="O12" s="3" t="s">
        <v>1038</v>
      </c>
      <c r="Q12" s="2">
        <v>0.59</v>
      </c>
      <c r="S12" s="2">
        <v>0</v>
      </c>
      <c r="U12" s="2">
        <v>0.95</v>
      </c>
      <c r="W12" s="3" t="s">
        <v>707</v>
      </c>
      <c r="X12" s="1">
        <v>2</v>
      </c>
      <c r="Y12" s="1" t="s">
        <v>176</v>
      </c>
      <c r="AA12" s="2">
        <v>1</v>
      </c>
      <c r="AC12" s="2">
        <v>0.17</v>
      </c>
    </row>
    <row r="13" spans="1:30" x14ac:dyDescent="0.25">
      <c r="A13" s="1" t="s">
        <v>1300</v>
      </c>
      <c r="C13" s="1" t="s">
        <v>221</v>
      </c>
      <c r="D13" s="1">
        <v>2</v>
      </c>
      <c r="E13" s="1">
        <v>1</v>
      </c>
      <c r="F13" s="1">
        <v>0</v>
      </c>
      <c r="G13" s="1">
        <v>1.8</v>
      </c>
      <c r="I13" s="2">
        <v>0.56000000000000005</v>
      </c>
      <c r="J13" s="1">
        <v>8</v>
      </c>
      <c r="K13" s="2">
        <v>0.22</v>
      </c>
      <c r="M13" s="2">
        <v>0.26</v>
      </c>
      <c r="N13" s="1">
        <v>6</v>
      </c>
      <c r="O13" s="3" t="s">
        <v>996</v>
      </c>
      <c r="Q13" s="1" t="s">
        <v>176</v>
      </c>
      <c r="S13" s="1" t="s">
        <v>176</v>
      </c>
      <c r="U13" s="2">
        <v>0.98</v>
      </c>
      <c r="V13" s="1">
        <v>4</v>
      </c>
      <c r="W13" s="3" t="s">
        <v>1301</v>
      </c>
      <c r="X13" s="1">
        <v>9</v>
      </c>
      <c r="Y13" s="1" t="s">
        <v>176</v>
      </c>
      <c r="AA13" s="2">
        <v>0.48</v>
      </c>
      <c r="AC13" s="1" t="s">
        <v>176</v>
      </c>
    </row>
    <row r="14" spans="1:30" x14ac:dyDescent="0.25">
      <c r="A14" s="1" t="s">
        <v>517</v>
      </c>
      <c r="C14" s="1" t="s">
        <v>26</v>
      </c>
      <c r="D14" s="1">
        <v>2</v>
      </c>
      <c r="E14" s="1">
        <v>1</v>
      </c>
      <c r="F14" s="1">
        <v>0</v>
      </c>
      <c r="G14" s="1">
        <v>3.5</v>
      </c>
      <c r="I14" s="2">
        <v>0.89</v>
      </c>
      <c r="K14" s="2">
        <v>0.79</v>
      </c>
      <c r="M14" s="2">
        <v>0.75</v>
      </c>
      <c r="N14" s="1">
        <v>6</v>
      </c>
      <c r="O14" s="3" t="s">
        <v>1018</v>
      </c>
      <c r="Q14" s="2">
        <v>0.93</v>
      </c>
      <c r="S14" s="2">
        <v>0.01</v>
      </c>
      <c r="U14" s="2">
        <v>0.94</v>
      </c>
      <c r="W14" s="3" t="s">
        <v>176</v>
      </c>
      <c r="X14" s="1">
        <v>2</v>
      </c>
      <c r="Y14" s="2">
        <v>0.33</v>
      </c>
      <c r="Z14" s="1">
        <v>5</v>
      </c>
      <c r="AA14" s="2">
        <v>0.46</v>
      </c>
      <c r="AC14" s="2">
        <v>0.33</v>
      </c>
    </row>
    <row r="15" spans="1:30" x14ac:dyDescent="0.25">
      <c r="A15" s="1" t="s">
        <v>1302</v>
      </c>
      <c r="B15" s="1">
        <v>1</v>
      </c>
      <c r="C15" s="1" t="s">
        <v>1303</v>
      </c>
      <c r="D15" s="1">
        <v>2</v>
      </c>
      <c r="E15" s="1">
        <v>1</v>
      </c>
      <c r="F15" s="1">
        <v>0</v>
      </c>
      <c r="G15" s="1">
        <v>1.7</v>
      </c>
      <c r="I15" s="1" t="s">
        <v>176</v>
      </c>
      <c r="K15" s="2">
        <v>0.5</v>
      </c>
      <c r="M15" s="2">
        <v>0.11</v>
      </c>
      <c r="N15" s="1">
        <v>6</v>
      </c>
      <c r="O15" s="3" t="s">
        <v>1304</v>
      </c>
      <c r="Q15" s="1" t="s">
        <v>176</v>
      </c>
      <c r="S15" s="1" t="s">
        <v>176</v>
      </c>
      <c r="U15" s="1" t="s">
        <v>176</v>
      </c>
      <c r="W15" s="3" t="s">
        <v>176</v>
      </c>
      <c r="X15" s="1">
        <v>2</v>
      </c>
      <c r="Y15" s="1" t="s">
        <v>176</v>
      </c>
      <c r="AA15" s="1" t="s">
        <v>176</v>
      </c>
      <c r="AC15" s="1" t="s">
        <v>176</v>
      </c>
    </row>
    <row r="16" spans="1:30" x14ac:dyDescent="0.25">
      <c r="A16" s="1" t="s">
        <v>1305</v>
      </c>
      <c r="C16" s="1" t="s">
        <v>169</v>
      </c>
      <c r="D16" s="1">
        <v>2</v>
      </c>
      <c r="E16" s="1">
        <v>1</v>
      </c>
      <c r="F16" s="1">
        <v>0</v>
      </c>
      <c r="G16" s="1">
        <v>1.7</v>
      </c>
      <c r="I16" s="1" t="s">
        <v>176</v>
      </c>
      <c r="K16" s="2">
        <v>0.63</v>
      </c>
      <c r="M16" s="2">
        <v>0.31</v>
      </c>
      <c r="N16" s="1">
        <v>6</v>
      </c>
      <c r="O16" s="3" t="s">
        <v>1306</v>
      </c>
      <c r="Q16" s="2">
        <v>1</v>
      </c>
      <c r="S16" s="2">
        <v>0</v>
      </c>
      <c r="U16" s="2">
        <v>0.9</v>
      </c>
      <c r="W16" s="3" t="s">
        <v>176</v>
      </c>
      <c r="X16" s="1">
        <v>2</v>
      </c>
      <c r="Y16" s="1" t="s">
        <v>176</v>
      </c>
      <c r="AA16" s="2">
        <v>0.74</v>
      </c>
      <c r="AC16" s="2">
        <v>0.16</v>
      </c>
    </row>
    <row r="17" spans="1:30" x14ac:dyDescent="0.25">
      <c r="A17" s="1" t="s">
        <v>1307</v>
      </c>
      <c r="C17" s="1" t="s">
        <v>186</v>
      </c>
      <c r="D17" s="1">
        <v>1</v>
      </c>
      <c r="E17" s="1">
        <v>1</v>
      </c>
      <c r="F17" s="1">
        <v>0</v>
      </c>
      <c r="G17" s="1">
        <v>1.9</v>
      </c>
      <c r="I17" s="1" t="s">
        <v>176</v>
      </c>
      <c r="K17" s="1" t="s">
        <v>176</v>
      </c>
      <c r="M17" s="1" t="s">
        <v>176</v>
      </c>
      <c r="O17" s="3" t="s">
        <v>176</v>
      </c>
      <c r="Q17" s="1" t="s">
        <v>176</v>
      </c>
      <c r="S17" s="1" t="s">
        <v>176</v>
      </c>
      <c r="U17" s="1" t="s">
        <v>176</v>
      </c>
      <c r="W17" s="3" t="s">
        <v>176</v>
      </c>
      <c r="X17" s="1">
        <v>2</v>
      </c>
      <c r="Y17" s="1" t="s">
        <v>176</v>
      </c>
      <c r="AA17" s="1" t="s">
        <v>176</v>
      </c>
      <c r="AC17" s="1" t="s">
        <v>176</v>
      </c>
    </row>
    <row r="18" spans="1:30" x14ac:dyDescent="0.25">
      <c r="A18" s="1" t="s">
        <v>1308</v>
      </c>
      <c r="C18" s="1" t="s">
        <v>326</v>
      </c>
      <c r="D18" s="1">
        <v>2</v>
      </c>
      <c r="E18" s="1">
        <v>1</v>
      </c>
      <c r="F18" s="1">
        <v>1</v>
      </c>
      <c r="G18" s="1">
        <v>1.9</v>
      </c>
      <c r="I18" s="2">
        <v>0.73</v>
      </c>
      <c r="K18" s="2">
        <v>0.53</v>
      </c>
      <c r="M18" s="2">
        <v>0.61</v>
      </c>
      <c r="N18" s="1">
        <v>6</v>
      </c>
      <c r="O18" s="3" t="s">
        <v>984</v>
      </c>
      <c r="Q18" s="2">
        <v>0.44</v>
      </c>
      <c r="S18" s="2">
        <v>0.13</v>
      </c>
      <c r="U18" s="2">
        <v>0.88</v>
      </c>
      <c r="W18" s="3" t="s">
        <v>176</v>
      </c>
      <c r="Y18" s="1" t="s">
        <v>176</v>
      </c>
      <c r="AA18" s="2">
        <v>0.85</v>
      </c>
      <c r="AC18" s="2">
        <v>0.33</v>
      </c>
    </row>
    <row r="19" spans="1:30" x14ac:dyDescent="0.25">
      <c r="A19" s="1" t="s">
        <v>742</v>
      </c>
      <c r="B19" s="1">
        <v>1</v>
      </c>
      <c r="D19" s="1">
        <v>1</v>
      </c>
      <c r="E19" s="1">
        <v>1</v>
      </c>
      <c r="F19" s="1">
        <v>0</v>
      </c>
      <c r="G19" s="1">
        <v>1.9</v>
      </c>
      <c r="I19" s="2">
        <v>0.62</v>
      </c>
      <c r="J19" s="1">
        <v>8</v>
      </c>
      <c r="K19" s="2">
        <v>0.28000000000000003</v>
      </c>
      <c r="M19" s="2">
        <v>0.36</v>
      </c>
      <c r="N19" s="1">
        <v>6</v>
      </c>
      <c r="O19" s="3" t="s">
        <v>984</v>
      </c>
      <c r="Q19" s="2">
        <v>0.63</v>
      </c>
      <c r="R19" s="1">
        <v>4</v>
      </c>
      <c r="S19" s="2">
        <v>0</v>
      </c>
      <c r="T19" s="1">
        <v>4</v>
      </c>
      <c r="U19" s="2">
        <v>0.72</v>
      </c>
      <c r="V19" s="1">
        <v>4</v>
      </c>
      <c r="W19" s="3" t="s">
        <v>1135</v>
      </c>
      <c r="X19" s="1">
        <v>4</v>
      </c>
      <c r="Y19" s="2">
        <v>0.08</v>
      </c>
      <c r="Z19" s="1">
        <v>4</v>
      </c>
      <c r="AA19" s="2">
        <v>0.86</v>
      </c>
      <c r="AB19" s="1">
        <v>4</v>
      </c>
      <c r="AC19" s="4">
        <v>3.0000000000000001E-3</v>
      </c>
      <c r="AD19" s="1">
        <v>4</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821C-758E-4196-B4F9-83E49A447B57}">
  <dimension ref="A1:AJ125"/>
  <sheetViews>
    <sheetView topLeftCell="A118" workbookViewId="0"/>
  </sheetViews>
  <sheetFormatPr defaultRowHeight="12.5" x14ac:dyDescent="0.25"/>
  <cols>
    <col min="1" max="1" width="4.83203125" style="1" bestFit="1" customWidth="1"/>
    <col min="2" max="2" width="26.4140625" style="1" bestFit="1" customWidth="1"/>
    <col min="3" max="3" width="11.4140625" style="1" bestFit="1" customWidth="1"/>
    <col min="4" max="4" width="5" style="1" bestFit="1" customWidth="1"/>
    <col min="5" max="6" width="11.25" style="1" bestFit="1" customWidth="1"/>
    <col min="7" max="7" width="9.9140625" style="1" bestFit="1" customWidth="1"/>
    <col min="8" max="8" width="10.75" style="1" bestFit="1" customWidth="1"/>
    <col min="9" max="9" width="31.58203125" style="1" bestFit="1" customWidth="1"/>
    <col min="10" max="10" width="23.83203125" style="1" bestFit="1" customWidth="1"/>
    <col min="11" max="11" width="25.4140625" style="1" bestFit="1" customWidth="1"/>
    <col min="12" max="12" width="7.58203125" style="1" bestFit="1" customWidth="1"/>
    <col min="13" max="13" width="20.33203125" style="1" bestFit="1" customWidth="1"/>
    <col min="14" max="14" width="17.83203125" style="1" bestFit="1" customWidth="1"/>
    <col min="15" max="15" width="7.58203125" style="1" bestFit="1" customWidth="1"/>
    <col min="16" max="16" width="28.58203125" style="1" bestFit="1" customWidth="1"/>
    <col min="17" max="17" width="18.58203125" style="1" bestFit="1" customWidth="1"/>
    <col min="18" max="18" width="18.08203125" style="1" bestFit="1" customWidth="1"/>
    <col min="19" max="19" width="7.58203125" style="1" bestFit="1" customWidth="1"/>
    <col min="20" max="20" width="21.58203125" style="1" bestFit="1" customWidth="1"/>
    <col min="21" max="21" width="7.58203125" style="1" bestFit="1" customWidth="1"/>
    <col min="22" max="22" width="17" style="1" bestFit="1" customWidth="1"/>
    <col min="23" max="23" width="7.58203125" style="1" bestFit="1" customWidth="1"/>
    <col min="24" max="24" width="23.08203125" style="1" bestFit="1" customWidth="1"/>
    <col min="25" max="25" width="7.58203125" style="1" bestFit="1" customWidth="1"/>
    <col min="26" max="26" width="12.58203125" style="1" bestFit="1" customWidth="1"/>
    <col min="27" max="27" width="22.4140625" style="1" bestFit="1" customWidth="1"/>
    <col min="28" max="28" width="7.58203125" style="1" bestFit="1" customWidth="1"/>
    <col min="29" max="29" width="27" style="1" bestFit="1" customWidth="1"/>
    <col min="30" max="30" width="7.58203125" style="1" bestFit="1" customWidth="1"/>
    <col min="31" max="31" width="13.5" style="1" bestFit="1" customWidth="1"/>
    <col min="32" max="32" width="7.58203125" style="1" bestFit="1" customWidth="1"/>
    <col min="33" max="33" width="19.9140625" style="1" bestFit="1" customWidth="1"/>
    <col min="34" max="34" width="14.83203125" style="1" bestFit="1" customWidth="1"/>
    <col min="35" max="35" width="20.9140625" style="1" bestFit="1" customWidth="1"/>
    <col min="36" max="36" width="7.58203125" style="1" bestFit="1" customWidth="1"/>
    <col min="37" max="256" width="8.6640625" style="1"/>
    <col min="257" max="257" width="4.83203125" style="1" bestFit="1" customWidth="1"/>
    <col min="258" max="258" width="26.4140625" style="1" bestFit="1" customWidth="1"/>
    <col min="259" max="259" width="11.4140625" style="1" bestFit="1" customWidth="1"/>
    <col min="260" max="260" width="5" style="1" bestFit="1" customWidth="1"/>
    <col min="261" max="262" width="11.25" style="1" bestFit="1" customWidth="1"/>
    <col min="263" max="263" width="9.9140625" style="1" bestFit="1" customWidth="1"/>
    <col min="264" max="264" width="10.75" style="1" bestFit="1" customWidth="1"/>
    <col min="265" max="265" width="31.58203125" style="1" bestFit="1" customWidth="1"/>
    <col min="266" max="266" width="23.83203125" style="1" bestFit="1" customWidth="1"/>
    <col min="267" max="267" width="25.4140625" style="1" bestFit="1" customWidth="1"/>
    <col min="268" max="268" width="7.58203125" style="1" bestFit="1" customWidth="1"/>
    <col min="269" max="269" width="20.33203125" style="1" bestFit="1" customWidth="1"/>
    <col min="270" max="270" width="17.83203125" style="1" bestFit="1" customWidth="1"/>
    <col min="271" max="271" width="7.58203125" style="1" bestFit="1" customWidth="1"/>
    <col min="272" max="272" width="28.58203125" style="1" bestFit="1" customWidth="1"/>
    <col min="273" max="273" width="18.58203125" style="1" bestFit="1" customWidth="1"/>
    <col min="274" max="274" width="18.08203125" style="1" bestFit="1" customWidth="1"/>
    <col min="275" max="275" width="7.58203125" style="1" bestFit="1" customWidth="1"/>
    <col min="276" max="276" width="21.58203125" style="1" bestFit="1" customWidth="1"/>
    <col min="277" max="277" width="7.58203125" style="1" bestFit="1" customWidth="1"/>
    <col min="278" max="278" width="17" style="1" bestFit="1" customWidth="1"/>
    <col min="279" max="279" width="7.58203125" style="1" bestFit="1" customWidth="1"/>
    <col min="280" max="280" width="23.08203125" style="1" bestFit="1" customWidth="1"/>
    <col min="281" max="281" width="7.58203125" style="1" bestFit="1" customWidth="1"/>
    <col min="282" max="282" width="12.58203125" style="1" bestFit="1" customWidth="1"/>
    <col min="283" max="283" width="22.4140625" style="1" bestFit="1" customWidth="1"/>
    <col min="284" max="284" width="7.58203125" style="1" bestFit="1" customWidth="1"/>
    <col min="285" max="285" width="27" style="1" bestFit="1" customWidth="1"/>
    <col min="286" max="286" width="7.58203125" style="1" bestFit="1" customWidth="1"/>
    <col min="287" max="287" width="13.5" style="1" bestFit="1" customWidth="1"/>
    <col min="288" max="288" width="7.58203125" style="1" bestFit="1" customWidth="1"/>
    <col min="289" max="289" width="19.9140625" style="1" bestFit="1" customWidth="1"/>
    <col min="290" max="290" width="14.83203125" style="1" bestFit="1" customWidth="1"/>
    <col min="291" max="291" width="20.9140625" style="1" bestFit="1" customWidth="1"/>
    <col min="292" max="292" width="7.58203125" style="1" bestFit="1" customWidth="1"/>
    <col min="293" max="512" width="8.6640625" style="1"/>
    <col min="513" max="513" width="4.83203125" style="1" bestFit="1" customWidth="1"/>
    <col min="514" max="514" width="26.4140625" style="1" bestFit="1" customWidth="1"/>
    <col min="515" max="515" width="11.4140625" style="1" bestFit="1" customWidth="1"/>
    <col min="516" max="516" width="5" style="1" bestFit="1" customWidth="1"/>
    <col min="517" max="518" width="11.25" style="1" bestFit="1" customWidth="1"/>
    <col min="519" max="519" width="9.9140625" style="1" bestFit="1" customWidth="1"/>
    <col min="520" max="520" width="10.75" style="1" bestFit="1" customWidth="1"/>
    <col min="521" max="521" width="31.58203125" style="1" bestFit="1" customWidth="1"/>
    <col min="522" max="522" width="23.83203125" style="1" bestFit="1" customWidth="1"/>
    <col min="523" max="523" width="25.4140625" style="1" bestFit="1" customWidth="1"/>
    <col min="524" max="524" width="7.58203125" style="1" bestFit="1" customWidth="1"/>
    <col min="525" max="525" width="20.33203125" style="1" bestFit="1" customWidth="1"/>
    <col min="526" max="526" width="17.83203125" style="1" bestFit="1" customWidth="1"/>
    <col min="527" max="527" width="7.58203125" style="1" bestFit="1" customWidth="1"/>
    <col min="528" max="528" width="28.58203125" style="1" bestFit="1" customWidth="1"/>
    <col min="529" max="529" width="18.58203125" style="1" bestFit="1" customWidth="1"/>
    <col min="530" max="530" width="18.08203125" style="1" bestFit="1" customWidth="1"/>
    <col min="531" max="531" width="7.58203125" style="1" bestFit="1" customWidth="1"/>
    <col min="532" max="532" width="21.58203125" style="1" bestFit="1" customWidth="1"/>
    <col min="533" max="533" width="7.58203125" style="1" bestFit="1" customWidth="1"/>
    <col min="534" max="534" width="17" style="1" bestFit="1" customWidth="1"/>
    <col min="535" max="535" width="7.58203125" style="1" bestFit="1" customWidth="1"/>
    <col min="536" max="536" width="23.08203125" style="1" bestFit="1" customWidth="1"/>
    <col min="537" max="537" width="7.58203125" style="1" bestFit="1" customWidth="1"/>
    <col min="538" max="538" width="12.58203125" style="1" bestFit="1" customWidth="1"/>
    <col min="539" max="539" width="22.4140625" style="1" bestFit="1" customWidth="1"/>
    <col min="540" max="540" width="7.58203125" style="1" bestFit="1" customWidth="1"/>
    <col min="541" max="541" width="27" style="1" bestFit="1" customWidth="1"/>
    <col min="542" max="542" width="7.58203125" style="1" bestFit="1" customWidth="1"/>
    <col min="543" max="543" width="13.5" style="1" bestFit="1" customWidth="1"/>
    <col min="544" max="544" width="7.58203125" style="1" bestFit="1" customWidth="1"/>
    <col min="545" max="545" width="19.9140625" style="1" bestFit="1" customWidth="1"/>
    <col min="546" max="546" width="14.83203125" style="1" bestFit="1" customWidth="1"/>
    <col min="547" max="547" width="20.9140625" style="1" bestFit="1" customWidth="1"/>
    <col min="548" max="548" width="7.58203125" style="1" bestFit="1" customWidth="1"/>
    <col min="549" max="768" width="8.6640625" style="1"/>
    <col min="769" max="769" width="4.83203125" style="1" bestFit="1" customWidth="1"/>
    <col min="770" max="770" width="26.4140625" style="1" bestFit="1" customWidth="1"/>
    <col min="771" max="771" width="11.4140625" style="1" bestFit="1" customWidth="1"/>
    <col min="772" max="772" width="5" style="1" bestFit="1" customWidth="1"/>
    <col min="773" max="774" width="11.25" style="1" bestFit="1" customWidth="1"/>
    <col min="775" max="775" width="9.9140625" style="1" bestFit="1" customWidth="1"/>
    <col min="776" max="776" width="10.75" style="1" bestFit="1" customWidth="1"/>
    <col min="777" max="777" width="31.58203125" style="1" bestFit="1" customWidth="1"/>
    <col min="778" max="778" width="23.83203125" style="1" bestFit="1" customWidth="1"/>
    <col min="779" max="779" width="25.4140625" style="1" bestFit="1" customWidth="1"/>
    <col min="780" max="780" width="7.58203125" style="1" bestFit="1" customWidth="1"/>
    <col min="781" max="781" width="20.33203125" style="1" bestFit="1" customWidth="1"/>
    <col min="782" max="782" width="17.83203125" style="1" bestFit="1" customWidth="1"/>
    <col min="783" max="783" width="7.58203125" style="1" bestFit="1" customWidth="1"/>
    <col min="784" max="784" width="28.58203125" style="1" bestFit="1" customWidth="1"/>
    <col min="785" max="785" width="18.58203125" style="1" bestFit="1" customWidth="1"/>
    <col min="786" max="786" width="18.08203125" style="1" bestFit="1" customWidth="1"/>
    <col min="787" max="787" width="7.58203125" style="1" bestFit="1" customWidth="1"/>
    <col min="788" max="788" width="21.58203125" style="1" bestFit="1" customWidth="1"/>
    <col min="789" max="789" width="7.58203125" style="1" bestFit="1" customWidth="1"/>
    <col min="790" max="790" width="17" style="1" bestFit="1" customWidth="1"/>
    <col min="791" max="791" width="7.58203125" style="1" bestFit="1" customWidth="1"/>
    <col min="792" max="792" width="23.08203125" style="1" bestFit="1" customWidth="1"/>
    <col min="793" max="793" width="7.58203125" style="1" bestFit="1" customWidth="1"/>
    <col min="794" max="794" width="12.58203125" style="1" bestFit="1" customWidth="1"/>
    <col min="795" max="795" width="22.4140625" style="1" bestFit="1" customWidth="1"/>
    <col min="796" max="796" width="7.58203125" style="1" bestFit="1" customWidth="1"/>
    <col min="797" max="797" width="27" style="1" bestFit="1" customWidth="1"/>
    <col min="798" max="798" width="7.58203125" style="1" bestFit="1" customWidth="1"/>
    <col min="799" max="799" width="13.5" style="1" bestFit="1" customWidth="1"/>
    <col min="800" max="800" width="7.58203125" style="1" bestFit="1" customWidth="1"/>
    <col min="801" max="801" width="19.9140625" style="1" bestFit="1" customWidth="1"/>
    <col min="802" max="802" width="14.83203125" style="1" bestFit="1" customWidth="1"/>
    <col min="803" max="803" width="20.9140625" style="1" bestFit="1" customWidth="1"/>
    <col min="804" max="804" width="7.58203125" style="1" bestFit="1" customWidth="1"/>
    <col min="805" max="1024" width="8.6640625" style="1"/>
    <col min="1025" max="1025" width="4.83203125" style="1" bestFit="1" customWidth="1"/>
    <col min="1026" max="1026" width="26.4140625" style="1" bestFit="1" customWidth="1"/>
    <col min="1027" max="1027" width="11.4140625" style="1" bestFit="1" customWidth="1"/>
    <col min="1028" max="1028" width="5" style="1" bestFit="1" customWidth="1"/>
    <col min="1029" max="1030" width="11.25" style="1" bestFit="1" customWidth="1"/>
    <col min="1031" max="1031" width="9.9140625" style="1" bestFit="1" customWidth="1"/>
    <col min="1032" max="1032" width="10.75" style="1" bestFit="1" customWidth="1"/>
    <col min="1033" max="1033" width="31.58203125" style="1" bestFit="1" customWidth="1"/>
    <col min="1034" max="1034" width="23.83203125" style="1" bestFit="1" customWidth="1"/>
    <col min="1035" max="1035" width="25.4140625" style="1" bestFit="1" customWidth="1"/>
    <col min="1036" max="1036" width="7.58203125" style="1" bestFit="1" customWidth="1"/>
    <col min="1037" max="1037" width="20.33203125" style="1" bestFit="1" customWidth="1"/>
    <col min="1038" max="1038" width="17.83203125" style="1" bestFit="1" customWidth="1"/>
    <col min="1039" max="1039" width="7.58203125" style="1" bestFit="1" customWidth="1"/>
    <col min="1040" max="1040" width="28.58203125" style="1" bestFit="1" customWidth="1"/>
    <col min="1041" max="1041" width="18.58203125" style="1" bestFit="1" customWidth="1"/>
    <col min="1042" max="1042" width="18.08203125" style="1" bestFit="1" customWidth="1"/>
    <col min="1043" max="1043" width="7.58203125" style="1" bestFit="1" customWidth="1"/>
    <col min="1044" max="1044" width="21.58203125" style="1" bestFit="1" customWidth="1"/>
    <col min="1045" max="1045" width="7.58203125" style="1" bestFit="1" customWidth="1"/>
    <col min="1046" max="1046" width="17" style="1" bestFit="1" customWidth="1"/>
    <col min="1047" max="1047" width="7.58203125" style="1" bestFit="1" customWidth="1"/>
    <col min="1048" max="1048" width="23.08203125" style="1" bestFit="1" customWidth="1"/>
    <col min="1049" max="1049" width="7.58203125" style="1" bestFit="1" customWidth="1"/>
    <col min="1050" max="1050" width="12.58203125" style="1" bestFit="1" customWidth="1"/>
    <col min="1051" max="1051" width="22.4140625" style="1" bestFit="1" customWidth="1"/>
    <col min="1052" max="1052" width="7.58203125" style="1" bestFit="1" customWidth="1"/>
    <col min="1053" max="1053" width="27" style="1" bestFit="1" customWidth="1"/>
    <col min="1054" max="1054" width="7.58203125" style="1" bestFit="1" customWidth="1"/>
    <col min="1055" max="1055" width="13.5" style="1" bestFit="1" customWidth="1"/>
    <col min="1056" max="1056" width="7.58203125" style="1" bestFit="1" customWidth="1"/>
    <col min="1057" max="1057" width="19.9140625" style="1" bestFit="1" customWidth="1"/>
    <col min="1058" max="1058" width="14.83203125" style="1" bestFit="1" customWidth="1"/>
    <col min="1059" max="1059" width="20.9140625" style="1" bestFit="1" customWidth="1"/>
    <col min="1060" max="1060" width="7.58203125" style="1" bestFit="1" customWidth="1"/>
    <col min="1061" max="1280" width="8.6640625" style="1"/>
    <col min="1281" max="1281" width="4.83203125" style="1" bestFit="1" customWidth="1"/>
    <col min="1282" max="1282" width="26.4140625" style="1" bestFit="1" customWidth="1"/>
    <col min="1283" max="1283" width="11.4140625" style="1" bestFit="1" customWidth="1"/>
    <col min="1284" max="1284" width="5" style="1" bestFit="1" customWidth="1"/>
    <col min="1285" max="1286" width="11.25" style="1" bestFit="1" customWidth="1"/>
    <col min="1287" max="1287" width="9.9140625" style="1" bestFit="1" customWidth="1"/>
    <col min="1288" max="1288" width="10.75" style="1" bestFit="1" customWidth="1"/>
    <col min="1289" max="1289" width="31.58203125" style="1" bestFit="1" customWidth="1"/>
    <col min="1290" max="1290" width="23.83203125" style="1" bestFit="1" customWidth="1"/>
    <col min="1291" max="1291" width="25.4140625" style="1" bestFit="1" customWidth="1"/>
    <col min="1292" max="1292" width="7.58203125" style="1" bestFit="1" customWidth="1"/>
    <col min="1293" max="1293" width="20.33203125" style="1" bestFit="1" customWidth="1"/>
    <col min="1294" max="1294" width="17.83203125" style="1" bestFit="1" customWidth="1"/>
    <col min="1295" max="1295" width="7.58203125" style="1" bestFit="1" customWidth="1"/>
    <col min="1296" max="1296" width="28.58203125" style="1" bestFit="1" customWidth="1"/>
    <col min="1297" max="1297" width="18.58203125" style="1" bestFit="1" customWidth="1"/>
    <col min="1298" max="1298" width="18.08203125" style="1" bestFit="1" customWidth="1"/>
    <col min="1299" max="1299" width="7.58203125" style="1" bestFit="1" customWidth="1"/>
    <col min="1300" max="1300" width="21.58203125" style="1" bestFit="1" customWidth="1"/>
    <col min="1301" max="1301" width="7.58203125" style="1" bestFit="1" customWidth="1"/>
    <col min="1302" max="1302" width="17" style="1" bestFit="1" customWidth="1"/>
    <col min="1303" max="1303" width="7.58203125" style="1" bestFit="1" customWidth="1"/>
    <col min="1304" max="1304" width="23.08203125" style="1" bestFit="1" customWidth="1"/>
    <col min="1305" max="1305" width="7.58203125" style="1" bestFit="1" customWidth="1"/>
    <col min="1306" max="1306" width="12.58203125" style="1" bestFit="1" customWidth="1"/>
    <col min="1307" max="1307" width="22.4140625" style="1" bestFit="1" customWidth="1"/>
    <col min="1308" max="1308" width="7.58203125" style="1" bestFit="1" customWidth="1"/>
    <col min="1309" max="1309" width="27" style="1" bestFit="1" customWidth="1"/>
    <col min="1310" max="1310" width="7.58203125" style="1" bestFit="1" customWidth="1"/>
    <col min="1311" max="1311" width="13.5" style="1" bestFit="1" customWidth="1"/>
    <col min="1312" max="1312" width="7.58203125" style="1" bestFit="1" customWidth="1"/>
    <col min="1313" max="1313" width="19.9140625" style="1" bestFit="1" customWidth="1"/>
    <col min="1314" max="1314" width="14.83203125" style="1" bestFit="1" customWidth="1"/>
    <col min="1315" max="1315" width="20.9140625" style="1" bestFit="1" customWidth="1"/>
    <col min="1316" max="1316" width="7.58203125" style="1" bestFit="1" customWidth="1"/>
    <col min="1317" max="1536" width="8.6640625" style="1"/>
    <col min="1537" max="1537" width="4.83203125" style="1" bestFit="1" customWidth="1"/>
    <col min="1538" max="1538" width="26.4140625" style="1" bestFit="1" customWidth="1"/>
    <col min="1539" max="1539" width="11.4140625" style="1" bestFit="1" customWidth="1"/>
    <col min="1540" max="1540" width="5" style="1" bestFit="1" customWidth="1"/>
    <col min="1541" max="1542" width="11.25" style="1" bestFit="1" customWidth="1"/>
    <col min="1543" max="1543" width="9.9140625" style="1" bestFit="1" customWidth="1"/>
    <col min="1544" max="1544" width="10.75" style="1" bestFit="1" customWidth="1"/>
    <col min="1545" max="1545" width="31.58203125" style="1" bestFit="1" customWidth="1"/>
    <col min="1546" max="1546" width="23.83203125" style="1" bestFit="1" customWidth="1"/>
    <col min="1547" max="1547" width="25.4140625" style="1" bestFit="1" customWidth="1"/>
    <col min="1548" max="1548" width="7.58203125" style="1" bestFit="1" customWidth="1"/>
    <col min="1549" max="1549" width="20.33203125" style="1" bestFit="1" customWidth="1"/>
    <col min="1550" max="1550" width="17.83203125" style="1" bestFit="1" customWidth="1"/>
    <col min="1551" max="1551" width="7.58203125" style="1" bestFit="1" customWidth="1"/>
    <col min="1552" max="1552" width="28.58203125" style="1" bestFit="1" customWidth="1"/>
    <col min="1553" max="1553" width="18.58203125" style="1" bestFit="1" customWidth="1"/>
    <col min="1554" max="1554" width="18.08203125" style="1" bestFit="1" customWidth="1"/>
    <col min="1555" max="1555" width="7.58203125" style="1" bestFit="1" customWidth="1"/>
    <col min="1556" max="1556" width="21.58203125" style="1" bestFit="1" customWidth="1"/>
    <col min="1557" max="1557" width="7.58203125" style="1" bestFit="1" customWidth="1"/>
    <col min="1558" max="1558" width="17" style="1" bestFit="1" customWidth="1"/>
    <col min="1559" max="1559" width="7.58203125" style="1" bestFit="1" customWidth="1"/>
    <col min="1560" max="1560" width="23.08203125" style="1" bestFit="1" customWidth="1"/>
    <col min="1561" max="1561" width="7.58203125" style="1" bestFit="1" customWidth="1"/>
    <col min="1562" max="1562" width="12.58203125" style="1" bestFit="1" customWidth="1"/>
    <col min="1563" max="1563" width="22.4140625" style="1" bestFit="1" customWidth="1"/>
    <col min="1564" max="1564" width="7.58203125" style="1" bestFit="1" customWidth="1"/>
    <col min="1565" max="1565" width="27" style="1" bestFit="1" customWidth="1"/>
    <col min="1566" max="1566" width="7.58203125" style="1" bestFit="1" customWidth="1"/>
    <col min="1567" max="1567" width="13.5" style="1" bestFit="1" customWidth="1"/>
    <col min="1568" max="1568" width="7.58203125" style="1" bestFit="1" customWidth="1"/>
    <col min="1569" max="1569" width="19.9140625" style="1" bestFit="1" customWidth="1"/>
    <col min="1570" max="1570" width="14.83203125" style="1" bestFit="1" customWidth="1"/>
    <col min="1571" max="1571" width="20.9140625" style="1" bestFit="1" customWidth="1"/>
    <col min="1572" max="1572" width="7.58203125" style="1" bestFit="1" customWidth="1"/>
    <col min="1573" max="1792" width="8.6640625" style="1"/>
    <col min="1793" max="1793" width="4.83203125" style="1" bestFit="1" customWidth="1"/>
    <col min="1794" max="1794" width="26.4140625" style="1" bestFit="1" customWidth="1"/>
    <col min="1795" max="1795" width="11.4140625" style="1" bestFit="1" customWidth="1"/>
    <col min="1796" max="1796" width="5" style="1" bestFit="1" customWidth="1"/>
    <col min="1797" max="1798" width="11.25" style="1" bestFit="1" customWidth="1"/>
    <col min="1799" max="1799" width="9.9140625" style="1" bestFit="1" customWidth="1"/>
    <col min="1800" max="1800" width="10.75" style="1" bestFit="1" customWidth="1"/>
    <col min="1801" max="1801" width="31.58203125" style="1" bestFit="1" customWidth="1"/>
    <col min="1802" max="1802" width="23.83203125" style="1" bestFit="1" customWidth="1"/>
    <col min="1803" max="1803" width="25.4140625" style="1" bestFit="1" customWidth="1"/>
    <col min="1804" max="1804" width="7.58203125" style="1" bestFit="1" customWidth="1"/>
    <col min="1805" max="1805" width="20.33203125" style="1" bestFit="1" customWidth="1"/>
    <col min="1806" max="1806" width="17.83203125" style="1" bestFit="1" customWidth="1"/>
    <col min="1807" max="1807" width="7.58203125" style="1" bestFit="1" customWidth="1"/>
    <col min="1808" max="1808" width="28.58203125" style="1" bestFit="1" customWidth="1"/>
    <col min="1809" max="1809" width="18.58203125" style="1" bestFit="1" customWidth="1"/>
    <col min="1810" max="1810" width="18.08203125" style="1" bestFit="1" customWidth="1"/>
    <col min="1811" max="1811" width="7.58203125" style="1" bestFit="1" customWidth="1"/>
    <col min="1812" max="1812" width="21.58203125" style="1" bestFit="1" customWidth="1"/>
    <col min="1813" max="1813" width="7.58203125" style="1" bestFit="1" customWidth="1"/>
    <col min="1814" max="1814" width="17" style="1" bestFit="1" customWidth="1"/>
    <col min="1815" max="1815" width="7.58203125" style="1" bestFit="1" customWidth="1"/>
    <col min="1816" max="1816" width="23.08203125" style="1" bestFit="1" customWidth="1"/>
    <col min="1817" max="1817" width="7.58203125" style="1" bestFit="1" customWidth="1"/>
    <col min="1818" max="1818" width="12.58203125" style="1" bestFit="1" customWidth="1"/>
    <col min="1819" max="1819" width="22.4140625" style="1" bestFit="1" customWidth="1"/>
    <col min="1820" max="1820" width="7.58203125" style="1" bestFit="1" customWidth="1"/>
    <col min="1821" max="1821" width="27" style="1" bestFit="1" customWidth="1"/>
    <col min="1822" max="1822" width="7.58203125" style="1" bestFit="1" customWidth="1"/>
    <col min="1823" max="1823" width="13.5" style="1" bestFit="1" customWidth="1"/>
    <col min="1824" max="1824" width="7.58203125" style="1" bestFit="1" customWidth="1"/>
    <col min="1825" max="1825" width="19.9140625" style="1" bestFit="1" customWidth="1"/>
    <col min="1826" max="1826" width="14.83203125" style="1" bestFit="1" customWidth="1"/>
    <col min="1827" max="1827" width="20.9140625" style="1" bestFit="1" customWidth="1"/>
    <col min="1828" max="1828" width="7.58203125" style="1" bestFit="1" customWidth="1"/>
    <col min="1829" max="2048" width="8.6640625" style="1"/>
    <col min="2049" max="2049" width="4.83203125" style="1" bestFit="1" customWidth="1"/>
    <col min="2050" max="2050" width="26.4140625" style="1" bestFit="1" customWidth="1"/>
    <col min="2051" max="2051" width="11.4140625" style="1" bestFit="1" customWidth="1"/>
    <col min="2052" max="2052" width="5" style="1" bestFit="1" customWidth="1"/>
    <col min="2053" max="2054" width="11.25" style="1" bestFit="1" customWidth="1"/>
    <col min="2055" max="2055" width="9.9140625" style="1" bestFit="1" customWidth="1"/>
    <col min="2056" max="2056" width="10.75" style="1" bestFit="1" customWidth="1"/>
    <col min="2057" max="2057" width="31.58203125" style="1" bestFit="1" customWidth="1"/>
    <col min="2058" max="2058" width="23.83203125" style="1" bestFit="1" customWidth="1"/>
    <col min="2059" max="2059" width="25.4140625" style="1" bestFit="1" customWidth="1"/>
    <col min="2060" max="2060" width="7.58203125" style="1" bestFit="1" customWidth="1"/>
    <col min="2061" max="2061" width="20.33203125" style="1" bestFit="1" customWidth="1"/>
    <col min="2062" max="2062" width="17.83203125" style="1" bestFit="1" customWidth="1"/>
    <col min="2063" max="2063" width="7.58203125" style="1" bestFit="1" customWidth="1"/>
    <col min="2064" max="2064" width="28.58203125" style="1" bestFit="1" customWidth="1"/>
    <col min="2065" max="2065" width="18.58203125" style="1" bestFit="1" customWidth="1"/>
    <col min="2066" max="2066" width="18.08203125" style="1" bestFit="1" customWidth="1"/>
    <col min="2067" max="2067" width="7.58203125" style="1" bestFit="1" customWidth="1"/>
    <col min="2068" max="2068" width="21.58203125" style="1" bestFit="1" customWidth="1"/>
    <col min="2069" max="2069" width="7.58203125" style="1" bestFit="1" customWidth="1"/>
    <col min="2070" max="2070" width="17" style="1" bestFit="1" customWidth="1"/>
    <col min="2071" max="2071" width="7.58203125" style="1" bestFit="1" customWidth="1"/>
    <col min="2072" max="2072" width="23.08203125" style="1" bestFit="1" customWidth="1"/>
    <col min="2073" max="2073" width="7.58203125" style="1" bestFit="1" customWidth="1"/>
    <col min="2074" max="2074" width="12.58203125" style="1" bestFit="1" customWidth="1"/>
    <col min="2075" max="2075" width="22.4140625" style="1" bestFit="1" customWidth="1"/>
    <col min="2076" max="2076" width="7.58203125" style="1" bestFit="1" customWidth="1"/>
    <col min="2077" max="2077" width="27" style="1" bestFit="1" customWidth="1"/>
    <col min="2078" max="2078" width="7.58203125" style="1" bestFit="1" customWidth="1"/>
    <col min="2079" max="2079" width="13.5" style="1" bestFit="1" customWidth="1"/>
    <col min="2080" max="2080" width="7.58203125" style="1" bestFit="1" customWidth="1"/>
    <col min="2081" max="2081" width="19.9140625" style="1" bestFit="1" customWidth="1"/>
    <col min="2082" max="2082" width="14.83203125" style="1" bestFit="1" customWidth="1"/>
    <col min="2083" max="2083" width="20.9140625" style="1" bestFit="1" customWidth="1"/>
    <col min="2084" max="2084" width="7.58203125" style="1" bestFit="1" customWidth="1"/>
    <col min="2085" max="2304" width="8.6640625" style="1"/>
    <col min="2305" max="2305" width="4.83203125" style="1" bestFit="1" customWidth="1"/>
    <col min="2306" max="2306" width="26.4140625" style="1" bestFit="1" customWidth="1"/>
    <col min="2307" max="2307" width="11.4140625" style="1" bestFit="1" customWidth="1"/>
    <col min="2308" max="2308" width="5" style="1" bestFit="1" customWidth="1"/>
    <col min="2309" max="2310" width="11.25" style="1" bestFit="1" customWidth="1"/>
    <col min="2311" max="2311" width="9.9140625" style="1" bestFit="1" customWidth="1"/>
    <col min="2312" max="2312" width="10.75" style="1" bestFit="1" customWidth="1"/>
    <col min="2313" max="2313" width="31.58203125" style="1" bestFit="1" customWidth="1"/>
    <col min="2314" max="2314" width="23.83203125" style="1" bestFit="1" customWidth="1"/>
    <col min="2315" max="2315" width="25.4140625" style="1" bestFit="1" customWidth="1"/>
    <col min="2316" max="2316" width="7.58203125" style="1" bestFit="1" customWidth="1"/>
    <col min="2317" max="2317" width="20.33203125" style="1" bestFit="1" customWidth="1"/>
    <col min="2318" max="2318" width="17.83203125" style="1" bestFit="1" customWidth="1"/>
    <col min="2319" max="2319" width="7.58203125" style="1" bestFit="1" customWidth="1"/>
    <col min="2320" max="2320" width="28.58203125" style="1" bestFit="1" customWidth="1"/>
    <col min="2321" max="2321" width="18.58203125" style="1" bestFit="1" customWidth="1"/>
    <col min="2322" max="2322" width="18.08203125" style="1" bestFit="1" customWidth="1"/>
    <col min="2323" max="2323" width="7.58203125" style="1" bestFit="1" customWidth="1"/>
    <col min="2324" max="2324" width="21.58203125" style="1" bestFit="1" customWidth="1"/>
    <col min="2325" max="2325" width="7.58203125" style="1" bestFit="1" customWidth="1"/>
    <col min="2326" max="2326" width="17" style="1" bestFit="1" customWidth="1"/>
    <col min="2327" max="2327" width="7.58203125" style="1" bestFit="1" customWidth="1"/>
    <col min="2328" max="2328" width="23.08203125" style="1" bestFit="1" customWidth="1"/>
    <col min="2329" max="2329" width="7.58203125" style="1" bestFit="1" customWidth="1"/>
    <col min="2330" max="2330" width="12.58203125" style="1" bestFit="1" customWidth="1"/>
    <col min="2331" max="2331" width="22.4140625" style="1" bestFit="1" customWidth="1"/>
    <col min="2332" max="2332" width="7.58203125" style="1" bestFit="1" customWidth="1"/>
    <col min="2333" max="2333" width="27" style="1" bestFit="1" customWidth="1"/>
    <col min="2334" max="2334" width="7.58203125" style="1" bestFit="1" customWidth="1"/>
    <col min="2335" max="2335" width="13.5" style="1" bestFit="1" customWidth="1"/>
    <col min="2336" max="2336" width="7.58203125" style="1" bestFit="1" customWidth="1"/>
    <col min="2337" max="2337" width="19.9140625" style="1" bestFit="1" customWidth="1"/>
    <col min="2338" max="2338" width="14.83203125" style="1" bestFit="1" customWidth="1"/>
    <col min="2339" max="2339" width="20.9140625" style="1" bestFit="1" customWidth="1"/>
    <col min="2340" max="2340" width="7.58203125" style="1" bestFit="1" customWidth="1"/>
    <col min="2341" max="2560" width="8.6640625" style="1"/>
    <col min="2561" max="2561" width="4.83203125" style="1" bestFit="1" customWidth="1"/>
    <col min="2562" max="2562" width="26.4140625" style="1" bestFit="1" customWidth="1"/>
    <col min="2563" max="2563" width="11.4140625" style="1" bestFit="1" customWidth="1"/>
    <col min="2564" max="2564" width="5" style="1" bestFit="1" customWidth="1"/>
    <col min="2565" max="2566" width="11.25" style="1" bestFit="1" customWidth="1"/>
    <col min="2567" max="2567" width="9.9140625" style="1" bestFit="1" customWidth="1"/>
    <col min="2568" max="2568" width="10.75" style="1" bestFit="1" customWidth="1"/>
    <col min="2569" max="2569" width="31.58203125" style="1" bestFit="1" customWidth="1"/>
    <col min="2570" max="2570" width="23.83203125" style="1" bestFit="1" customWidth="1"/>
    <col min="2571" max="2571" width="25.4140625" style="1" bestFit="1" customWidth="1"/>
    <col min="2572" max="2572" width="7.58203125" style="1" bestFit="1" customWidth="1"/>
    <col min="2573" max="2573" width="20.33203125" style="1" bestFit="1" customWidth="1"/>
    <col min="2574" max="2574" width="17.83203125" style="1" bestFit="1" customWidth="1"/>
    <col min="2575" max="2575" width="7.58203125" style="1" bestFit="1" customWidth="1"/>
    <col min="2576" max="2576" width="28.58203125" style="1" bestFit="1" customWidth="1"/>
    <col min="2577" max="2577" width="18.58203125" style="1" bestFit="1" customWidth="1"/>
    <col min="2578" max="2578" width="18.08203125" style="1" bestFit="1" customWidth="1"/>
    <col min="2579" max="2579" width="7.58203125" style="1" bestFit="1" customWidth="1"/>
    <col min="2580" max="2580" width="21.58203125" style="1" bestFit="1" customWidth="1"/>
    <col min="2581" max="2581" width="7.58203125" style="1" bestFit="1" customWidth="1"/>
    <col min="2582" max="2582" width="17" style="1" bestFit="1" customWidth="1"/>
    <col min="2583" max="2583" width="7.58203125" style="1" bestFit="1" customWidth="1"/>
    <col min="2584" max="2584" width="23.08203125" style="1" bestFit="1" customWidth="1"/>
    <col min="2585" max="2585" width="7.58203125" style="1" bestFit="1" customWidth="1"/>
    <col min="2586" max="2586" width="12.58203125" style="1" bestFit="1" customWidth="1"/>
    <col min="2587" max="2587" width="22.4140625" style="1" bestFit="1" customWidth="1"/>
    <col min="2588" max="2588" width="7.58203125" style="1" bestFit="1" customWidth="1"/>
    <col min="2589" max="2589" width="27" style="1" bestFit="1" customWidth="1"/>
    <col min="2590" max="2590" width="7.58203125" style="1" bestFit="1" customWidth="1"/>
    <col min="2591" max="2591" width="13.5" style="1" bestFit="1" customWidth="1"/>
    <col min="2592" max="2592" width="7.58203125" style="1" bestFit="1" customWidth="1"/>
    <col min="2593" max="2593" width="19.9140625" style="1" bestFit="1" customWidth="1"/>
    <col min="2594" max="2594" width="14.83203125" style="1" bestFit="1" customWidth="1"/>
    <col min="2595" max="2595" width="20.9140625" style="1" bestFit="1" customWidth="1"/>
    <col min="2596" max="2596" width="7.58203125" style="1" bestFit="1" customWidth="1"/>
    <col min="2597" max="2816" width="8.6640625" style="1"/>
    <col min="2817" max="2817" width="4.83203125" style="1" bestFit="1" customWidth="1"/>
    <col min="2818" max="2818" width="26.4140625" style="1" bestFit="1" customWidth="1"/>
    <col min="2819" max="2819" width="11.4140625" style="1" bestFit="1" customWidth="1"/>
    <col min="2820" max="2820" width="5" style="1" bestFit="1" customWidth="1"/>
    <col min="2821" max="2822" width="11.25" style="1" bestFit="1" customWidth="1"/>
    <col min="2823" max="2823" width="9.9140625" style="1" bestFit="1" customWidth="1"/>
    <col min="2824" max="2824" width="10.75" style="1" bestFit="1" customWidth="1"/>
    <col min="2825" max="2825" width="31.58203125" style="1" bestFit="1" customWidth="1"/>
    <col min="2826" max="2826" width="23.83203125" style="1" bestFit="1" customWidth="1"/>
    <col min="2827" max="2827" width="25.4140625" style="1" bestFit="1" customWidth="1"/>
    <col min="2828" max="2828" width="7.58203125" style="1" bestFit="1" customWidth="1"/>
    <col min="2829" max="2829" width="20.33203125" style="1" bestFit="1" customWidth="1"/>
    <col min="2830" max="2830" width="17.83203125" style="1" bestFit="1" customWidth="1"/>
    <col min="2831" max="2831" width="7.58203125" style="1" bestFit="1" customWidth="1"/>
    <col min="2832" max="2832" width="28.58203125" style="1" bestFit="1" customWidth="1"/>
    <col min="2833" max="2833" width="18.58203125" style="1" bestFit="1" customWidth="1"/>
    <col min="2834" max="2834" width="18.08203125" style="1" bestFit="1" customWidth="1"/>
    <col min="2835" max="2835" width="7.58203125" style="1" bestFit="1" customWidth="1"/>
    <col min="2836" max="2836" width="21.58203125" style="1" bestFit="1" customWidth="1"/>
    <col min="2837" max="2837" width="7.58203125" style="1" bestFit="1" customWidth="1"/>
    <col min="2838" max="2838" width="17" style="1" bestFit="1" customWidth="1"/>
    <col min="2839" max="2839" width="7.58203125" style="1" bestFit="1" customWidth="1"/>
    <col min="2840" max="2840" width="23.08203125" style="1" bestFit="1" customWidth="1"/>
    <col min="2841" max="2841" width="7.58203125" style="1" bestFit="1" customWidth="1"/>
    <col min="2842" max="2842" width="12.58203125" style="1" bestFit="1" customWidth="1"/>
    <col min="2843" max="2843" width="22.4140625" style="1" bestFit="1" customWidth="1"/>
    <col min="2844" max="2844" width="7.58203125" style="1" bestFit="1" customWidth="1"/>
    <col min="2845" max="2845" width="27" style="1" bestFit="1" customWidth="1"/>
    <col min="2846" max="2846" width="7.58203125" style="1" bestFit="1" customWidth="1"/>
    <col min="2847" max="2847" width="13.5" style="1" bestFit="1" customWidth="1"/>
    <col min="2848" max="2848" width="7.58203125" style="1" bestFit="1" customWidth="1"/>
    <col min="2849" max="2849" width="19.9140625" style="1" bestFit="1" customWidth="1"/>
    <col min="2850" max="2850" width="14.83203125" style="1" bestFit="1" customWidth="1"/>
    <col min="2851" max="2851" width="20.9140625" style="1" bestFit="1" customWidth="1"/>
    <col min="2852" max="2852" width="7.58203125" style="1" bestFit="1" customWidth="1"/>
    <col min="2853" max="3072" width="8.6640625" style="1"/>
    <col min="3073" max="3073" width="4.83203125" style="1" bestFit="1" customWidth="1"/>
    <col min="3074" max="3074" width="26.4140625" style="1" bestFit="1" customWidth="1"/>
    <col min="3075" max="3075" width="11.4140625" style="1" bestFit="1" customWidth="1"/>
    <col min="3076" max="3076" width="5" style="1" bestFit="1" customWidth="1"/>
    <col min="3077" max="3078" width="11.25" style="1" bestFit="1" customWidth="1"/>
    <col min="3079" max="3079" width="9.9140625" style="1" bestFit="1" customWidth="1"/>
    <col min="3080" max="3080" width="10.75" style="1" bestFit="1" customWidth="1"/>
    <col min="3081" max="3081" width="31.58203125" style="1" bestFit="1" customWidth="1"/>
    <col min="3082" max="3082" width="23.83203125" style="1" bestFit="1" customWidth="1"/>
    <col min="3083" max="3083" width="25.4140625" style="1" bestFit="1" customWidth="1"/>
    <col min="3084" max="3084" width="7.58203125" style="1" bestFit="1" customWidth="1"/>
    <col min="3085" max="3085" width="20.33203125" style="1" bestFit="1" customWidth="1"/>
    <col min="3086" max="3086" width="17.83203125" style="1" bestFit="1" customWidth="1"/>
    <col min="3087" max="3087" width="7.58203125" style="1" bestFit="1" customWidth="1"/>
    <col min="3088" max="3088" width="28.58203125" style="1" bestFit="1" customWidth="1"/>
    <col min="3089" max="3089" width="18.58203125" style="1" bestFit="1" customWidth="1"/>
    <col min="3090" max="3090" width="18.08203125" style="1" bestFit="1" customWidth="1"/>
    <col min="3091" max="3091" width="7.58203125" style="1" bestFit="1" customWidth="1"/>
    <col min="3092" max="3092" width="21.58203125" style="1" bestFit="1" customWidth="1"/>
    <col min="3093" max="3093" width="7.58203125" style="1" bestFit="1" customWidth="1"/>
    <col min="3094" max="3094" width="17" style="1" bestFit="1" customWidth="1"/>
    <col min="3095" max="3095" width="7.58203125" style="1" bestFit="1" customWidth="1"/>
    <col min="3096" max="3096" width="23.08203125" style="1" bestFit="1" customWidth="1"/>
    <col min="3097" max="3097" width="7.58203125" style="1" bestFit="1" customWidth="1"/>
    <col min="3098" max="3098" width="12.58203125" style="1" bestFit="1" customWidth="1"/>
    <col min="3099" max="3099" width="22.4140625" style="1" bestFit="1" customWidth="1"/>
    <col min="3100" max="3100" width="7.58203125" style="1" bestFit="1" customWidth="1"/>
    <col min="3101" max="3101" width="27" style="1" bestFit="1" customWidth="1"/>
    <col min="3102" max="3102" width="7.58203125" style="1" bestFit="1" customWidth="1"/>
    <col min="3103" max="3103" width="13.5" style="1" bestFit="1" customWidth="1"/>
    <col min="3104" max="3104" width="7.58203125" style="1" bestFit="1" customWidth="1"/>
    <col min="3105" max="3105" width="19.9140625" style="1" bestFit="1" customWidth="1"/>
    <col min="3106" max="3106" width="14.83203125" style="1" bestFit="1" customWidth="1"/>
    <col min="3107" max="3107" width="20.9140625" style="1" bestFit="1" customWidth="1"/>
    <col min="3108" max="3108" width="7.58203125" style="1" bestFit="1" customWidth="1"/>
    <col min="3109" max="3328" width="8.6640625" style="1"/>
    <col min="3329" max="3329" width="4.83203125" style="1" bestFit="1" customWidth="1"/>
    <col min="3330" max="3330" width="26.4140625" style="1" bestFit="1" customWidth="1"/>
    <col min="3331" max="3331" width="11.4140625" style="1" bestFit="1" customWidth="1"/>
    <col min="3332" max="3332" width="5" style="1" bestFit="1" customWidth="1"/>
    <col min="3333" max="3334" width="11.25" style="1" bestFit="1" customWidth="1"/>
    <col min="3335" max="3335" width="9.9140625" style="1" bestFit="1" customWidth="1"/>
    <col min="3336" max="3336" width="10.75" style="1" bestFit="1" customWidth="1"/>
    <col min="3337" max="3337" width="31.58203125" style="1" bestFit="1" customWidth="1"/>
    <col min="3338" max="3338" width="23.83203125" style="1" bestFit="1" customWidth="1"/>
    <col min="3339" max="3339" width="25.4140625" style="1" bestFit="1" customWidth="1"/>
    <col min="3340" max="3340" width="7.58203125" style="1" bestFit="1" customWidth="1"/>
    <col min="3341" max="3341" width="20.33203125" style="1" bestFit="1" customWidth="1"/>
    <col min="3342" max="3342" width="17.83203125" style="1" bestFit="1" customWidth="1"/>
    <col min="3343" max="3343" width="7.58203125" style="1" bestFit="1" customWidth="1"/>
    <col min="3344" max="3344" width="28.58203125" style="1" bestFit="1" customWidth="1"/>
    <col min="3345" max="3345" width="18.58203125" style="1" bestFit="1" customWidth="1"/>
    <col min="3346" max="3346" width="18.08203125" style="1" bestFit="1" customWidth="1"/>
    <col min="3347" max="3347" width="7.58203125" style="1" bestFit="1" customWidth="1"/>
    <col min="3348" max="3348" width="21.58203125" style="1" bestFit="1" customWidth="1"/>
    <col min="3349" max="3349" width="7.58203125" style="1" bestFit="1" customWidth="1"/>
    <col min="3350" max="3350" width="17" style="1" bestFit="1" customWidth="1"/>
    <col min="3351" max="3351" width="7.58203125" style="1" bestFit="1" customWidth="1"/>
    <col min="3352" max="3352" width="23.08203125" style="1" bestFit="1" customWidth="1"/>
    <col min="3353" max="3353" width="7.58203125" style="1" bestFit="1" customWidth="1"/>
    <col min="3354" max="3354" width="12.58203125" style="1" bestFit="1" customWidth="1"/>
    <col min="3355" max="3355" width="22.4140625" style="1" bestFit="1" customWidth="1"/>
    <col min="3356" max="3356" width="7.58203125" style="1" bestFit="1" customWidth="1"/>
    <col min="3357" max="3357" width="27" style="1" bestFit="1" customWidth="1"/>
    <col min="3358" max="3358" width="7.58203125" style="1" bestFit="1" customWidth="1"/>
    <col min="3359" max="3359" width="13.5" style="1" bestFit="1" customWidth="1"/>
    <col min="3360" max="3360" width="7.58203125" style="1" bestFit="1" customWidth="1"/>
    <col min="3361" max="3361" width="19.9140625" style="1" bestFit="1" customWidth="1"/>
    <col min="3362" max="3362" width="14.83203125" style="1" bestFit="1" customWidth="1"/>
    <col min="3363" max="3363" width="20.9140625" style="1" bestFit="1" customWidth="1"/>
    <col min="3364" max="3364" width="7.58203125" style="1" bestFit="1" customWidth="1"/>
    <col min="3365" max="3584" width="8.6640625" style="1"/>
    <col min="3585" max="3585" width="4.83203125" style="1" bestFit="1" customWidth="1"/>
    <col min="3586" max="3586" width="26.4140625" style="1" bestFit="1" customWidth="1"/>
    <col min="3587" max="3587" width="11.4140625" style="1" bestFit="1" customWidth="1"/>
    <col min="3588" max="3588" width="5" style="1" bestFit="1" customWidth="1"/>
    <col min="3589" max="3590" width="11.25" style="1" bestFit="1" customWidth="1"/>
    <col min="3591" max="3591" width="9.9140625" style="1" bestFit="1" customWidth="1"/>
    <col min="3592" max="3592" width="10.75" style="1" bestFit="1" customWidth="1"/>
    <col min="3593" max="3593" width="31.58203125" style="1" bestFit="1" customWidth="1"/>
    <col min="3594" max="3594" width="23.83203125" style="1" bestFit="1" customWidth="1"/>
    <col min="3595" max="3595" width="25.4140625" style="1" bestFit="1" customWidth="1"/>
    <col min="3596" max="3596" width="7.58203125" style="1" bestFit="1" customWidth="1"/>
    <col min="3597" max="3597" width="20.33203125" style="1" bestFit="1" customWidth="1"/>
    <col min="3598" max="3598" width="17.83203125" style="1" bestFit="1" customWidth="1"/>
    <col min="3599" max="3599" width="7.58203125" style="1" bestFit="1" customWidth="1"/>
    <col min="3600" max="3600" width="28.58203125" style="1" bestFit="1" customWidth="1"/>
    <col min="3601" max="3601" width="18.58203125" style="1" bestFit="1" customWidth="1"/>
    <col min="3602" max="3602" width="18.08203125" style="1" bestFit="1" customWidth="1"/>
    <col min="3603" max="3603" width="7.58203125" style="1" bestFit="1" customWidth="1"/>
    <col min="3604" max="3604" width="21.58203125" style="1" bestFit="1" customWidth="1"/>
    <col min="3605" max="3605" width="7.58203125" style="1" bestFit="1" customWidth="1"/>
    <col min="3606" max="3606" width="17" style="1" bestFit="1" customWidth="1"/>
    <col min="3607" max="3607" width="7.58203125" style="1" bestFit="1" customWidth="1"/>
    <col min="3608" max="3608" width="23.08203125" style="1" bestFit="1" customWidth="1"/>
    <col min="3609" max="3609" width="7.58203125" style="1" bestFit="1" customWidth="1"/>
    <col min="3610" max="3610" width="12.58203125" style="1" bestFit="1" customWidth="1"/>
    <col min="3611" max="3611" width="22.4140625" style="1" bestFit="1" customWidth="1"/>
    <col min="3612" max="3612" width="7.58203125" style="1" bestFit="1" customWidth="1"/>
    <col min="3613" max="3613" width="27" style="1" bestFit="1" customWidth="1"/>
    <col min="3614" max="3614" width="7.58203125" style="1" bestFit="1" customWidth="1"/>
    <col min="3615" max="3615" width="13.5" style="1" bestFit="1" customWidth="1"/>
    <col min="3616" max="3616" width="7.58203125" style="1" bestFit="1" customWidth="1"/>
    <col min="3617" max="3617" width="19.9140625" style="1" bestFit="1" customWidth="1"/>
    <col min="3618" max="3618" width="14.83203125" style="1" bestFit="1" customWidth="1"/>
    <col min="3619" max="3619" width="20.9140625" style="1" bestFit="1" customWidth="1"/>
    <col min="3620" max="3620" width="7.58203125" style="1" bestFit="1" customWidth="1"/>
    <col min="3621" max="3840" width="8.6640625" style="1"/>
    <col min="3841" max="3841" width="4.83203125" style="1" bestFit="1" customWidth="1"/>
    <col min="3842" max="3842" width="26.4140625" style="1" bestFit="1" customWidth="1"/>
    <col min="3843" max="3843" width="11.4140625" style="1" bestFit="1" customWidth="1"/>
    <col min="3844" max="3844" width="5" style="1" bestFit="1" customWidth="1"/>
    <col min="3845" max="3846" width="11.25" style="1" bestFit="1" customWidth="1"/>
    <col min="3847" max="3847" width="9.9140625" style="1" bestFit="1" customWidth="1"/>
    <col min="3848" max="3848" width="10.75" style="1" bestFit="1" customWidth="1"/>
    <col min="3849" max="3849" width="31.58203125" style="1" bestFit="1" customWidth="1"/>
    <col min="3850" max="3850" width="23.83203125" style="1" bestFit="1" customWidth="1"/>
    <col min="3851" max="3851" width="25.4140625" style="1" bestFit="1" customWidth="1"/>
    <col min="3852" max="3852" width="7.58203125" style="1" bestFit="1" customWidth="1"/>
    <col min="3853" max="3853" width="20.33203125" style="1" bestFit="1" customWidth="1"/>
    <col min="3854" max="3854" width="17.83203125" style="1" bestFit="1" customWidth="1"/>
    <col min="3855" max="3855" width="7.58203125" style="1" bestFit="1" customWidth="1"/>
    <col min="3856" max="3856" width="28.58203125" style="1" bestFit="1" customWidth="1"/>
    <col min="3857" max="3857" width="18.58203125" style="1" bestFit="1" customWidth="1"/>
    <col min="3858" max="3858" width="18.08203125" style="1" bestFit="1" customWidth="1"/>
    <col min="3859" max="3859" width="7.58203125" style="1" bestFit="1" customWidth="1"/>
    <col min="3860" max="3860" width="21.58203125" style="1" bestFit="1" customWidth="1"/>
    <col min="3861" max="3861" width="7.58203125" style="1" bestFit="1" customWidth="1"/>
    <col min="3862" max="3862" width="17" style="1" bestFit="1" customWidth="1"/>
    <col min="3863" max="3863" width="7.58203125" style="1" bestFit="1" customWidth="1"/>
    <col min="3864" max="3864" width="23.08203125" style="1" bestFit="1" customWidth="1"/>
    <col min="3865" max="3865" width="7.58203125" style="1" bestFit="1" customWidth="1"/>
    <col min="3866" max="3866" width="12.58203125" style="1" bestFit="1" customWidth="1"/>
    <col min="3867" max="3867" width="22.4140625" style="1" bestFit="1" customWidth="1"/>
    <col min="3868" max="3868" width="7.58203125" style="1" bestFit="1" customWidth="1"/>
    <col min="3869" max="3869" width="27" style="1" bestFit="1" customWidth="1"/>
    <col min="3870" max="3870" width="7.58203125" style="1" bestFit="1" customWidth="1"/>
    <col min="3871" max="3871" width="13.5" style="1" bestFit="1" customWidth="1"/>
    <col min="3872" max="3872" width="7.58203125" style="1" bestFit="1" customWidth="1"/>
    <col min="3873" max="3873" width="19.9140625" style="1" bestFit="1" customWidth="1"/>
    <col min="3874" max="3874" width="14.83203125" style="1" bestFit="1" customWidth="1"/>
    <col min="3875" max="3875" width="20.9140625" style="1" bestFit="1" customWidth="1"/>
    <col min="3876" max="3876" width="7.58203125" style="1" bestFit="1" customWidth="1"/>
    <col min="3877" max="4096" width="8.6640625" style="1"/>
    <col min="4097" max="4097" width="4.83203125" style="1" bestFit="1" customWidth="1"/>
    <col min="4098" max="4098" width="26.4140625" style="1" bestFit="1" customWidth="1"/>
    <col min="4099" max="4099" width="11.4140625" style="1" bestFit="1" customWidth="1"/>
    <col min="4100" max="4100" width="5" style="1" bestFit="1" customWidth="1"/>
    <col min="4101" max="4102" width="11.25" style="1" bestFit="1" customWidth="1"/>
    <col min="4103" max="4103" width="9.9140625" style="1" bestFit="1" customWidth="1"/>
    <col min="4104" max="4104" width="10.75" style="1" bestFit="1" customWidth="1"/>
    <col min="4105" max="4105" width="31.58203125" style="1" bestFit="1" customWidth="1"/>
    <col min="4106" max="4106" width="23.83203125" style="1" bestFit="1" customWidth="1"/>
    <col min="4107" max="4107" width="25.4140625" style="1" bestFit="1" customWidth="1"/>
    <col min="4108" max="4108" width="7.58203125" style="1" bestFit="1" customWidth="1"/>
    <col min="4109" max="4109" width="20.33203125" style="1" bestFit="1" customWidth="1"/>
    <col min="4110" max="4110" width="17.83203125" style="1" bestFit="1" customWidth="1"/>
    <col min="4111" max="4111" width="7.58203125" style="1" bestFit="1" customWidth="1"/>
    <col min="4112" max="4112" width="28.58203125" style="1" bestFit="1" customWidth="1"/>
    <col min="4113" max="4113" width="18.58203125" style="1" bestFit="1" customWidth="1"/>
    <col min="4114" max="4114" width="18.08203125" style="1" bestFit="1" customWidth="1"/>
    <col min="4115" max="4115" width="7.58203125" style="1" bestFit="1" customWidth="1"/>
    <col min="4116" max="4116" width="21.58203125" style="1" bestFit="1" customWidth="1"/>
    <col min="4117" max="4117" width="7.58203125" style="1" bestFit="1" customWidth="1"/>
    <col min="4118" max="4118" width="17" style="1" bestFit="1" customWidth="1"/>
    <col min="4119" max="4119" width="7.58203125" style="1" bestFit="1" customWidth="1"/>
    <col min="4120" max="4120" width="23.08203125" style="1" bestFit="1" customWidth="1"/>
    <col min="4121" max="4121" width="7.58203125" style="1" bestFit="1" customWidth="1"/>
    <col min="4122" max="4122" width="12.58203125" style="1" bestFit="1" customWidth="1"/>
    <col min="4123" max="4123" width="22.4140625" style="1" bestFit="1" customWidth="1"/>
    <col min="4124" max="4124" width="7.58203125" style="1" bestFit="1" customWidth="1"/>
    <col min="4125" max="4125" width="27" style="1" bestFit="1" customWidth="1"/>
    <col min="4126" max="4126" width="7.58203125" style="1" bestFit="1" customWidth="1"/>
    <col min="4127" max="4127" width="13.5" style="1" bestFit="1" customWidth="1"/>
    <col min="4128" max="4128" width="7.58203125" style="1" bestFit="1" customWidth="1"/>
    <col min="4129" max="4129" width="19.9140625" style="1" bestFit="1" customWidth="1"/>
    <col min="4130" max="4130" width="14.83203125" style="1" bestFit="1" customWidth="1"/>
    <col min="4131" max="4131" width="20.9140625" style="1" bestFit="1" customWidth="1"/>
    <col min="4132" max="4132" width="7.58203125" style="1" bestFit="1" customWidth="1"/>
    <col min="4133" max="4352" width="8.6640625" style="1"/>
    <col min="4353" max="4353" width="4.83203125" style="1" bestFit="1" customWidth="1"/>
    <col min="4354" max="4354" width="26.4140625" style="1" bestFit="1" customWidth="1"/>
    <col min="4355" max="4355" width="11.4140625" style="1" bestFit="1" customWidth="1"/>
    <col min="4356" max="4356" width="5" style="1" bestFit="1" customWidth="1"/>
    <col min="4357" max="4358" width="11.25" style="1" bestFit="1" customWidth="1"/>
    <col min="4359" max="4359" width="9.9140625" style="1" bestFit="1" customWidth="1"/>
    <col min="4360" max="4360" width="10.75" style="1" bestFit="1" customWidth="1"/>
    <col min="4361" max="4361" width="31.58203125" style="1" bestFit="1" customWidth="1"/>
    <col min="4362" max="4362" width="23.83203125" style="1" bestFit="1" customWidth="1"/>
    <col min="4363" max="4363" width="25.4140625" style="1" bestFit="1" customWidth="1"/>
    <col min="4364" max="4364" width="7.58203125" style="1" bestFit="1" customWidth="1"/>
    <col min="4365" max="4365" width="20.33203125" style="1" bestFit="1" customWidth="1"/>
    <col min="4366" max="4366" width="17.83203125" style="1" bestFit="1" customWidth="1"/>
    <col min="4367" max="4367" width="7.58203125" style="1" bestFit="1" customWidth="1"/>
    <col min="4368" max="4368" width="28.58203125" style="1" bestFit="1" customWidth="1"/>
    <col min="4369" max="4369" width="18.58203125" style="1" bestFit="1" customWidth="1"/>
    <col min="4370" max="4370" width="18.08203125" style="1" bestFit="1" customWidth="1"/>
    <col min="4371" max="4371" width="7.58203125" style="1" bestFit="1" customWidth="1"/>
    <col min="4372" max="4372" width="21.58203125" style="1" bestFit="1" customWidth="1"/>
    <col min="4373" max="4373" width="7.58203125" style="1" bestFit="1" customWidth="1"/>
    <col min="4374" max="4374" width="17" style="1" bestFit="1" customWidth="1"/>
    <col min="4375" max="4375" width="7.58203125" style="1" bestFit="1" customWidth="1"/>
    <col min="4376" max="4376" width="23.08203125" style="1" bestFit="1" customWidth="1"/>
    <col min="4377" max="4377" width="7.58203125" style="1" bestFit="1" customWidth="1"/>
    <col min="4378" max="4378" width="12.58203125" style="1" bestFit="1" customWidth="1"/>
    <col min="4379" max="4379" width="22.4140625" style="1" bestFit="1" customWidth="1"/>
    <col min="4380" max="4380" width="7.58203125" style="1" bestFit="1" customWidth="1"/>
    <col min="4381" max="4381" width="27" style="1" bestFit="1" customWidth="1"/>
    <col min="4382" max="4382" width="7.58203125" style="1" bestFit="1" customWidth="1"/>
    <col min="4383" max="4383" width="13.5" style="1" bestFit="1" customWidth="1"/>
    <col min="4384" max="4384" width="7.58203125" style="1" bestFit="1" customWidth="1"/>
    <col min="4385" max="4385" width="19.9140625" style="1" bestFit="1" customWidth="1"/>
    <col min="4386" max="4386" width="14.83203125" style="1" bestFit="1" customWidth="1"/>
    <col min="4387" max="4387" width="20.9140625" style="1" bestFit="1" customWidth="1"/>
    <col min="4388" max="4388" width="7.58203125" style="1" bestFit="1" customWidth="1"/>
    <col min="4389" max="4608" width="8.6640625" style="1"/>
    <col min="4609" max="4609" width="4.83203125" style="1" bestFit="1" customWidth="1"/>
    <col min="4610" max="4610" width="26.4140625" style="1" bestFit="1" customWidth="1"/>
    <col min="4611" max="4611" width="11.4140625" style="1" bestFit="1" customWidth="1"/>
    <col min="4612" max="4612" width="5" style="1" bestFit="1" customWidth="1"/>
    <col min="4613" max="4614" width="11.25" style="1" bestFit="1" customWidth="1"/>
    <col min="4615" max="4615" width="9.9140625" style="1" bestFit="1" customWidth="1"/>
    <col min="4616" max="4616" width="10.75" style="1" bestFit="1" customWidth="1"/>
    <col min="4617" max="4617" width="31.58203125" style="1" bestFit="1" customWidth="1"/>
    <col min="4618" max="4618" width="23.83203125" style="1" bestFit="1" customWidth="1"/>
    <col min="4619" max="4619" width="25.4140625" style="1" bestFit="1" customWidth="1"/>
    <col min="4620" max="4620" width="7.58203125" style="1" bestFit="1" customWidth="1"/>
    <col min="4621" max="4621" width="20.33203125" style="1" bestFit="1" customWidth="1"/>
    <col min="4622" max="4622" width="17.83203125" style="1" bestFit="1" customWidth="1"/>
    <col min="4623" max="4623" width="7.58203125" style="1" bestFit="1" customWidth="1"/>
    <col min="4624" max="4624" width="28.58203125" style="1" bestFit="1" customWidth="1"/>
    <col min="4625" max="4625" width="18.58203125" style="1" bestFit="1" customWidth="1"/>
    <col min="4626" max="4626" width="18.08203125" style="1" bestFit="1" customWidth="1"/>
    <col min="4627" max="4627" width="7.58203125" style="1" bestFit="1" customWidth="1"/>
    <col min="4628" max="4628" width="21.58203125" style="1" bestFit="1" customWidth="1"/>
    <col min="4629" max="4629" width="7.58203125" style="1" bestFit="1" customWidth="1"/>
    <col min="4630" max="4630" width="17" style="1" bestFit="1" customWidth="1"/>
    <col min="4631" max="4631" width="7.58203125" style="1" bestFit="1" customWidth="1"/>
    <col min="4632" max="4632" width="23.08203125" style="1" bestFit="1" customWidth="1"/>
    <col min="4633" max="4633" width="7.58203125" style="1" bestFit="1" customWidth="1"/>
    <col min="4634" max="4634" width="12.58203125" style="1" bestFit="1" customWidth="1"/>
    <col min="4635" max="4635" width="22.4140625" style="1" bestFit="1" customWidth="1"/>
    <col min="4636" max="4636" width="7.58203125" style="1" bestFit="1" customWidth="1"/>
    <col min="4637" max="4637" width="27" style="1" bestFit="1" customWidth="1"/>
    <col min="4638" max="4638" width="7.58203125" style="1" bestFit="1" customWidth="1"/>
    <col min="4639" max="4639" width="13.5" style="1" bestFit="1" customWidth="1"/>
    <col min="4640" max="4640" width="7.58203125" style="1" bestFit="1" customWidth="1"/>
    <col min="4641" max="4641" width="19.9140625" style="1" bestFit="1" customWidth="1"/>
    <col min="4642" max="4642" width="14.83203125" style="1" bestFit="1" customWidth="1"/>
    <col min="4643" max="4643" width="20.9140625" style="1" bestFit="1" customWidth="1"/>
    <col min="4644" max="4644" width="7.58203125" style="1" bestFit="1" customWidth="1"/>
    <col min="4645" max="4864" width="8.6640625" style="1"/>
    <col min="4865" max="4865" width="4.83203125" style="1" bestFit="1" customWidth="1"/>
    <col min="4866" max="4866" width="26.4140625" style="1" bestFit="1" customWidth="1"/>
    <col min="4867" max="4867" width="11.4140625" style="1" bestFit="1" customWidth="1"/>
    <col min="4868" max="4868" width="5" style="1" bestFit="1" customWidth="1"/>
    <col min="4869" max="4870" width="11.25" style="1" bestFit="1" customWidth="1"/>
    <col min="4871" max="4871" width="9.9140625" style="1" bestFit="1" customWidth="1"/>
    <col min="4872" max="4872" width="10.75" style="1" bestFit="1" customWidth="1"/>
    <col min="4873" max="4873" width="31.58203125" style="1" bestFit="1" customWidth="1"/>
    <col min="4874" max="4874" width="23.83203125" style="1" bestFit="1" customWidth="1"/>
    <col min="4875" max="4875" width="25.4140625" style="1" bestFit="1" customWidth="1"/>
    <col min="4876" max="4876" width="7.58203125" style="1" bestFit="1" customWidth="1"/>
    <col min="4877" max="4877" width="20.33203125" style="1" bestFit="1" customWidth="1"/>
    <col min="4878" max="4878" width="17.83203125" style="1" bestFit="1" customWidth="1"/>
    <col min="4879" max="4879" width="7.58203125" style="1" bestFit="1" customWidth="1"/>
    <col min="4880" max="4880" width="28.58203125" style="1" bestFit="1" customWidth="1"/>
    <col min="4881" max="4881" width="18.58203125" style="1" bestFit="1" customWidth="1"/>
    <col min="4882" max="4882" width="18.08203125" style="1" bestFit="1" customWidth="1"/>
    <col min="4883" max="4883" width="7.58203125" style="1" bestFit="1" customWidth="1"/>
    <col min="4884" max="4884" width="21.58203125" style="1" bestFit="1" customWidth="1"/>
    <col min="4885" max="4885" width="7.58203125" style="1" bestFit="1" customWidth="1"/>
    <col min="4886" max="4886" width="17" style="1" bestFit="1" customWidth="1"/>
    <col min="4887" max="4887" width="7.58203125" style="1" bestFit="1" customWidth="1"/>
    <col min="4888" max="4888" width="23.08203125" style="1" bestFit="1" customWidth="1"/>
    <col min="4889" max="4889" width="7.58203125" style="1" bestFit="1" customWidth="1"/>
    <col min="4890" max="4890" width="12.58203125" style="1" bestFit="1" customWidth="1"/>
    <col min="4891" max="4891" width="22.4140625" style="1" bestFit="1" customWidth="1"/>
    <col min="4892" max="4892" width="7.58203125" style="1" bestFit="1" customWidth="1"/>
    <col min="4893" max="4893" width="27" style="1" bestFit="1" customWidth="1"/>
    <col min="4894" max="4894" width="7.58203125" style="1" bestFit="1" customWidth="1"/>
    <col min="4895" max="4895" width="13.5" style="1" bestFit="1" customWidth="1"/>
    <col min="4896" max="4896" width="7.58203125" style="1" bestFit="1" customWidth="1"/>
    <col min="4897" max="4897" width="19.9140625" style="1" bestFit="1" customWidth="1"/>
    <col min="4898" max="4898" width="14.83203125" style="1" bestFit="1" customWidth="1"/>
    <col min="4899" max="4899" width="20.9140625" style="1" bestFit="1" customWidth="1"/>
    <col min="4900" max="4900" width="7.58203125" style="1" bestFit="1" customWidth="1"/>
    <col min="4901" max="5120" width="8.6640625" style="1"/>
    <col min="5121" max="5121" width="4.83203125" style="1" bestFit="1" customWidth="1"/>
    <col min="5122" max="5122" width="26.4140625" style="1" bestFit="1" customWidth="1"/>
    <col min="5123" max="5123" width="11.4140625" style="1" bestFit="1" customWidth="1"/>
    <col min="5124" max="5124" width="5" style="1" bestFit="1" customWidth="1"/>
    <col min="5125" max="5126" width="11.25" style="1" bestFit="1" customWidth="1"/>
    <col min="5127" max="5127" width="9.9140625" style="1" bestFit="1" customWidth="1"/>
    <col min="5128" max="5128" width="10.75" style="1" bestFit="1" customWidth="1"/>
    <col min="5129" max="5129" width="31.58203125" style="1" bestFit="1" customWidth="1"/>
    <col min="5130" max="5130" width="23.83203125" style="1" bestFit="1" customWidth="1"/>
    <col min="5131" max="5131" width="25.4140625" style="1" bestFit="1" customWidth="1"/>
    <col min="5132" max="5132" width="7.58203125" style="1" bestFit="1" customWidth="1"/>
    <col min="5133" max="5133" width="20.33203125" style="1" bestFit="1" customWidth="1"/>
    <col min="5134" max="5134" width="17.83203125" style="1" bestFit="1" customWidth="1"/>
    <col min="5135" max="5135" width="7.58203125" style="1" bestFit="1" customWidth="1"/>
    <col min="5136" max="5136" width="28.58203125" style="1" bestFit="1" customWidth="1"/>
    <col min="5137" max="5137" width="18.58203125" style="1" bestFit="1" customWidth="1"/>
    <col min="5138" max="5138" width="18.08203125" style="1" bestFit="1" customWidth="1"/>
    <col min="5139" max="5139" width="7.58203125" style="1" bestFit="1" customWidth="1"/>
    <col min="5140" max="5140" width="21.58203125" style="1" bestFit="1" customWidth="1"/>
    <col min="5141" max="5141" width="7.58203125" style="1" bestFit="1" customWidth="1"/>
    <col min="5142" max="5142" width="17" style="1" bestFit="1" customWidth="1"/>
    <col min="5143" max="5143" width="7.58203125" style="1" bestFit="1" customWidth="1"/>
    <col min="5144" max="5144" width="23.08203125" style="1" bestFit="1" customWidth="1"/>
    <col min="5145" max="5145" width="7.58203125" style="1" bestFit="1" customWidth="1"/>
    <col min="5146" max="5146" width="12.58203125" style="1" bestFit="1" customWidth="1"/>
    <col min="5147" max="5147" width="22.4140625" style="1" bestFit="1" customWidth="1"/>
    <col min="5148" max="5148" width="7.58203125" style="1" bestFit="1" customWidth="1"/>
    <col min="5149" max="5149" width="27" style="1" bestFit="1" customWidth="1"/>
    <col min="5150" max="5150" width="7.58203125" style="1" bestFit="1" customWidth="1"/>
    <col min="5151" max="5151" width="13.5" style="1" bestFit="1" customWidth="1"/>
    <col min="5152" max="5152" width="7.58203125" style="1" bestFit="1" customWidth="1"/>
    <col min="5153" max="5153" width="19.9140625" style="1" bestFit="1" customWidth="1"/>
    <col min="5154" max="5154" width="14.83203125" style="1" bestFit="1" customWidth="1"/>
    <col min="5155" max="5155" width="20.9140625" style="1" bestFit="1" customWidth="1"/>
    <col min="5156" max="5156" width="7.58203125" style="1" bestFit="1" customWidth="1"/>
    <col min="5157" max="5376" width="8.6640625" style="1"/>
    <col min="5377" max="5377" width="4.83203125" style="1" bestFit="1" customWidth="1"/>
    <col min="5378" max="5378" width="26.4140625" style="1" bestFit="1" customWidth="1"/>
    <col min="5379" max="5379" width="11.4140625" style="1" bestFit="1" customWidth="1"/>
    <col min="5380" max="5380" width="5" style="1" bestFit="1" customWidth="1"/>
    <col min="5381" max="5382" width="11.25" style="1" bestFit="1" customWidth="1"/>
    <col min="5383" max="5383" width="9.9140625" style="1" bestFit="1" customWidth="1"/>
    <col min="5384" max="5384" width="10.75" style="1" bestFit="1" customWidth="1"/>
    <col min="5385" max="5385" width="31.58203125" style="1" bestFit="1" customWidth="1"/>
    <col min="5386" max="5386" width="23.83203125" style="1" bestFit="1" customWidth="1"/>
    <col min="5387" max="5387" width="25.4140625" style="1" bestFit="1" customWidth="1"/>
    <col min="5388" max="5388" width="7.58203125" style="1" bestFit="1" customWidth="1"/>
    <col min="5389" max="5389" width="20.33203125" style="1" bestFit="1" customWidth="1"/>
    <col min="5390" max="5390" width="17.83203125" style="1" bestFit="1" customWidth="1"/>
    <col min="5391" max="5391" width="7.58203125" style="1" bestFit="1" customWidth="1"/>
    <col min="5392" max="5392" width="28.58203125" style="1" bestFit="1" customWidth="1"/>
    <col min="5393" max="5393" width="18.58203125" style="1" bestFit="1" customWidth="1"/>
    <col min="5394" max="5394" width="18.08203125" style="1" bestFit="1" customWidth="1"/>
    <col min="5395" max="5395" width="7.58203125" style="1" bestFit="1" customWidth="1"/>
    <col min="5396" max="5396" width="21.58203125" style="1" bestFit="1" customWidth="1"/>
    <col min="5397" max="5397" width="7.58203125" style="1" bestFit="1" customWidth="1"/>
    <col min="5398" max="5398" width="17" style="1" bestFit="1" customWidth="1"/>
    <col min="5399" max="5399" width="7.58203125" style="1" bestFit="1" customWidth="1"/>
    <col min="5400" max="5400" width="23.08203125" style="1" bestFit="1" customWidth="1"/>
    <col min="5401" max="5401" width="7.58203125" style="1" bestFit="1" customWidth="1"/>
    <col min="5402" max="5402" width="12.58203125" style="1" bestFit="1" customWidth="1"/>
    <col min="5403" max="5403" width="22.4140625" style="1" bestFit="1" customWidth="1"/>
    <col min="5404" max="5404" width="7.58203125" style="1" bestFit="1" customWidth="1"/>
    <col min="5405" max="5405" width="27" style="1" bestFit="1" customWidth="1"/>
    <col min="5406" max="5406" width="7.58203125" style="1" bestFit="1" customWidth="1"/>
    <col min="5407" max="5407" width="13.5" style="1" bestFit="1" customWidth="1"/>
    <col min="5408" max="5408" width="7.58203125" style="1" bestFit="1" customWidth="1"/>
    <col min="5409" max="5409" width="19.9140625" style="1" bestFit="1" customWidth="1"/>
    <col min="5410" max="5410" width="14.83203125" style="1" bestFit="1" customWidth="1"/>
    <col min="5411" max="5411" width="20.9140625" style="1" bestFit="1" customWidth="1"/>
    <col min="5412" max="5412" width="7.58203125" style="1" bestFit="1" customWidth="1"/>
    <col min="5413" max="5632" width="8.6640625" style="1"/>
    <col min="5633" max="5633" width="4.83203125" style="1" bestFit="1" customWidth="1"/>
    <col min="5634" max="5634" width="26.4140625" style="1" bestFit="1" customWidth="1"/>
    <col min="5635" max="5635" width="11.4140625" style="1" bestFit="1" customWidth="1"/>
    <col min="5636" max="5636" width="5" style="1" bestFit="1" customWidth="1"/>
    <col min="5637" max="5638" width="11.25" style="1" bestFit="1" customWidth="1"/>
    <col min="5639" max="5639" width="9.9140625" style="1" bestFit="1" customWidth="1"/>
    <col min="5640" max="5640" width="10.75" style="1" bestFit="1" customWidth="1"/>
    <col min="5641" max="5641" width="31.58203125" style="1" bestFit="1" customWidth="1"/>
    <col min="5642" max="5642" width="23.83203125" style="1" bestFit="1" customWidth="1"/>
    <col min="5643" max="5643" width="25.4140625" style="1" bestFit="1" customWidth="1"/>
    <col min="5644" max="5644" width="7.58203125" style="1" bestFit="1" customWidth="1"/>
    <col min="5645" max="5645" width="20.33203125" style="1" bestFit="1" customWidth="1"/>
    <col min="5646" max="5646" width="17.83203125" style="1" bestFit="1" customWidth="1"/>
    <col min="5647" max="5647" width="7.58203125" style="1" bestFit="1" customWidth="1"/>
    <col min="5648" max="5648" width="28.58203125" style="1" bestFit="1" customWidth="1"/>
    <col min="5649" max="5649" width="18.58203125" style="1" bestFit="1" customWidth="1"/>
    <col min="5650" max="5650" width="18.08203125" style="1" bestFit="1" customWidth="1"/>
    <col min="5651" max="5651" width="7.58203125" style="1" bestFit="1" customWidth="1"/>
    <col min="5652" max="5652" width="21.58203125" style="1" bestFit="1" customWidth="1"/>
    <col min="5653" max="5653" width="7.58203125" style="1" bestFit="1" customWidth="1"/>
    <col min="5654" max="5654" width="17" style="1" bestFit="1" customWidth="1"/>
    <col min="5655" max="5655" width="7.58203125" style="1" bestFit="1" customWidth="1"/>
    <col min="5656" max="5656" width="23.08203125" style="1" bestFit="1" customWidth="1"/>
    <col min="5657" max="5657" width="7.58203125" style="1" bestFit="1" customWidth="1"/>
    <col min="5658" max="5658" width="12.58203125" style="1" bestFit="1" customWidth="1"/>
    <col min="5659" max="5659" width="22.4140625" style="1" bestFit="1" customWidth="1"/>
    <col min="5660" max="5660" width="7.58203125" style="1" bestFit="1" customWidth="1"/>
    <col min="5661" max="5661" width="27" style="1" bestFit="1" customWidth="1"/>
    <col min="5662" max="5662" width="7.58203125" style="1" bestFit="1" customWidth="1"/>
    <col min="5663" max="5663" width="13.5" style="1" bestFit="1" customWidth="1"/>
    <col min="5664" max="5664" width="7.58203125" style="1" bestFit="1" customWidth="1"/>
    <col min="5665" max="5665" width="19.9140625" style="1" bestFit="1" customWidth="1"/>
    <col min="5666" max="5666" width="14.83203125" style="1" bestFit="1" customWidth="1"/>
    <col min="5667" max="5667" width="20.9140625" style="1" bestFit="1" customWidth="1"/>
    <col min="5668" max="5668" width="7.58203125" style="1" bestFit="1" customWidth="1"/>
    <col min="5669" max="5888" width="8.6640625" style="1"/>
    <col min="5889" max="5889" width="4.83203125" style="1" bestFit="1" customWidth="1"/>
    <col min="5890" max="5890" width="26.4140625" style="1" bestFit="1" customWidth="1"/>
    <col min="5891" max="5891" width="11.4140625" style="1" bestFit="1" customWidth="1"/>
    <col min="5892" max="5892" width="5" style="1" bestFit="1" customWidth="1"/>
    <col min="5893" max="5894" width="11.25" style="1" bestFit="1" customWidth="1"/>
    <col min="5895" max="5895" width="9.9140625" style="1" bestFit="1" customWidth="1"/>
    <col min="5896" max="5896" width="10.75" style="1" bestFit="1" customWidth="1"/>
    <col min="5897" max="5897" width="31.58203125" style="1" bestFit="1" customWidth="1"/>
    <col min="5898" max="5898" width="23.83203125" style="1" bestFit="1" customWidth="1"/>
    <col min="5899" max="5899" width="25.4140625" style="1" bestFit="1" customWidth="1"/>
    <col min="5900" max="5900" width="7.58203125" style="1" bestFit="1" customWidth="1"/>
    <col min="5901" max="5901" width="20.33203125" style="1" bestFit="1" customWidth="1"/>
    <col min="5902" max="5902" width="17.83203125" style="1" bestFit="1" customWidth="1"/>
    <col min="5903" max="5903" width="7.58203125" style="1" bestFit="1" customWidth="1"/>
    <col min="5904" max="5904" width="28.58203125" style="1" bestFit="1" customWidth="1"/>
    <col min="5905" max="5905" width="18.58203125" style="1" bestFit="1" customWidth="1"/>
    <col min="5906" max="5906" width="18.08203125" style="1" bestFit="1" customWidth="1"/>
    <col min="5907" max="5907" width="7.58203125" style="1" bestFit="1" customWidth="1"/>
    <col min="5908" max="5908" width="21.58203125" style="1" bestFit="1" customWidth="1"/>
    <col min="5909" max="5909" width="7.58203125" style="1" bestFit="1" customWidth="1"/>
    <col min="5910" max="5910" width="17" style="1" bestFit="1" customWidth="1"/>
    <col min="5911" max="5911" width="7.58203125" style="1" bestFit="1" customWidth="1"/>
    <col min="5912" max="5912" width="23.08203125" style="1" bestFit="1" customWidth="1"/>
    <col min="5913" max="5913" width="7.58203125" style="1" bestFit="1" customWidth="1"/>
    <col min="5914" max="5914" width="12.58203125" style="1" bestFit="1" customWidth="1"/>
    <col min="5915" max="5915" width="22.4140625" style="1" bestFit="1" customWidth="1"/>
    <col min="5916" max="5916" width="7.58203125" style="1" bestFit="1" customWidth="1"/>
    <col min="5917" max="5917" width="27" style="1" bestFit="1" customWidth="1"/>
    <col min="5918" max="5918" width="7.58203125" style="1" bestFit="1" customWidth="1"/>
    <col min="5919" max="5919" width="13.5" style="1" bestFit="1" customWidth="1"/>
    <col min="5920" max="5920" width="7.58203125" style="1" bestFit="1" customWidth="1"/>
    <col min="5921" max="5921" width="19.9140625" style="1" bestFit="1" customWidth="1"/>
    <col min="5922" max="5922" width="14.83203125" style="1" bestFit="1" customWidth="1"/>
    <col min="5923" max="5923" width="20.9140625" style="1" bestFit="1" customWidth="1"/>
    <col min="5924" max="5924" width="7.58203125" style="1" bestFit="1" customWidth="1"/>
    <col min="5925" max="6144" width="8.6640625" style="1"/>
    <col min="6145" max="6145" width="4.83203125" style="1" bestFit="1" customWidth="1"/>
    <col min="6146" max="6146" width="26.4140625" style="1" bestFit="1" customWidth="1"/>
    <col min="6147" max="6147" width="11.4140625" style="1" bestFit="1" customWidth="1"/>
    <col min="6148" max="6148" width="5" style="1" bestFit="1" customWidth="1"/>
    <col min="6149" max="6150" width="11.25" style="1" bestFit="1" customWidth="1"/>
    <col min="6151" max="6151" width="9.9140625" style="1" bestFit="1" customWidth="1"/>
    <col min="6152" max="6152" width="10.75" style="1" bestFit="1" customWidth="1"/>
    <col min="6153" max="6153" width="31.58203125" style="1" bestFit="1" customWidth="1"/>
    <col min="6154" max="6154" width="23.83203125" style="1" bestFit="1" customWidth="1"/>
    <col min="6155" max="6155" width="25.4140625" style="1" bestFit="1" customWidth="1"/>
    <col min="6156" max="6156" width="7.58203125" style="1" bestFit="1" customWidth="1"/>
    <col min="6157" max="6157" width="20.33203125" style="1" bestFit="1" customWidth="1"/>
    <col min="6158" max="6158" width="17.83203125" style="1" bestFit="1" customWidth="1"/>
    <col min="6159" max="6159" width="7.58203125" style="1" bestFit="1" customWidth="1"/>
    <col min="6160" max="6160" width="28.58203125" style="1" bestFit="1" customWidth="1"/>
    <col min="6161" max="6161" width="18.58203125" style="1" bestFit="1" customWidth="1"/>
    <col min="6162" max="6162" width="18.08203125" style="1" bestFit="1" customWidth="1"/>
    <col min="6163" max="6163" width="7.58203125" style="1" bestFit="1" customWidth="1"/>
    <col min="6164" max="6164" width="21.58203125" style="1" bestFit="1" customWidth="1"/>
    <col min="6165" max="6165" width="7.58203125" style="1" bestFit="1" customWidth="1"/>
    <col min="6166" max="6166" width="17" style="1" bestFit="1" customWidth="1"/>
    <col min="6167" max="6167" width="7.58203125" style="1" bestFit="1" customWidth="1"/>
    <col min="6168" max="6168" width="23.08203125" style="1" bestFit="1" customWidth="1"/>
    <col min="6169" max="6169" width="7.58203125" style="1" bestFit="1" customWidth="1"/>
    <col min="6170" max="6170" width="12.58203125" style="1" bestFit="1" customWidth="1"/>
    <col min="6171" max="6171" width="22.4140625" style="1" bestFit="1" customWidth="1"/>
    <col min="6172" max="6172" width="7.58203125" style="1" bestFit="1" customWidth="1"/>
    <col min="6173" max="6173" width="27" style="1" bestFit="1" customWidth="1"/>
    <col min="6174" max="6174" width="7.58203125" style="1" bestFit="1" customWidth="1"/>
    <col min="6175" max="6175" width="13.5" style="1" bestFit="1" customWidth="1"/>
    <col min="6176" max="6176" width="7.58203125" style="1" bestFit="1" customWidth="1"/>
    <col min="6177" max="6177" width="19.9140625" style="1" bestFit="1" customWidth="1"/>
    <col min="6178" max="6178" width="14.83203125" style="1" bestFit="1" customWidth="1"/>
    <col min="6179" max="6179" width="20.9140625" style="1" bestFit="1" customWidth="1"/>
    <col min="6180" max="6180" width="7.58203125" style="1" bestFit="1" customWidth="1"/>
    <col min="6181" max="6400" width="8.6640625" style="1"/>
    <col min="6401" max="6401" width="4.83203125" style="1" bestFit="1" customWidth="1"/>
    <col min="6402" max="6402" width="26.4140625" style="1" bestFit="1" customWidth="1"/>
    <col min="6403" max="6403" width="11.4140625" style="1" bestFit="1" customWidth="1"/>
    <col min="6404" max="6404" width="5" style="1" bestFit="1" customWidth="1"/>
    <col min="6405" max="6406" width="11.25" style="1" bestFit="1" customWidth="1"/>
    <col min="6407" max="6407" width="9.9140625" style="1" bestFit="1" customWidth="1"/>
    <col min="6408" max="6408" width="10.75" style="1" bestFit="1" customWidth="1"/>
    <col min="6409" max="6409" width="31.58203125" style="1" bestFit="1" customWidth="1"/>
    <col min="6410" max="6410" width="23.83203125" style="1" bestFit="1" customWidth="1"/>
    <col min="6411" max="6411" width="25.4140625" style="1" bestFit="1" customWidth="1"/>
    <col min="6412" max="6412" width="7.58203125" style="1" bestFit="1" customWidth="1"/>
    <col min="6413" max="6413" width="20.33203125" style="1" bestFit="1" customWidth="1"/>
    <col min="6414" max="6414" width="17.83203125" style="1" bestFit="1" customWidth="1"/>
    <col min="6415" max="6415" width="7.58203125" style="1" bestFit="1" customWidth="1"/>
    <col min="6416" max="6416" width="28.58203125" style="1" bestFit="1" customWidth="1"/>
    <col min="6417" max="6417" width="18.58203125" style="1" bestFit="1" customWidth="1"/>
    <col min="6418" max="6418" width="18.08203125" style="1" bestFit="1" customWidth="1"/>
    <col min="6419" max="6419" width="7.58203125" style="1" bestFit="1" customWidth="1"/>
    <col min="6420" max="6420" width="21.58203125" style="1" bestFit="1" customWidth="1"/>
    <col min="6421" max="6421" width="7.58203125" style="1" bestFit="1" customWidth="1"/>
    <col min="6422" max="6422" width="17" style="1" bestFit="1" customWidth="1"/>
    <col min="6423" max="6423" width="7.58203125" style="1" bestFit="1" customWidth="1"/>
    <col min="6424" max="6424" width="23.08203125" style="1" bestFit="1" customWidth="1"/>
    <col min="6425" max="6425" width="7.58203125" style="1" bestFit="1" customWidth="1"/>
    <col min="6426" max="6426" width="12.58203125" style="1" bestFit="1" customWidth="1"/>
    <col min="6427" max="6427" width="22.4140625" style="1" bestFit="1" customWidth="1"/>
    <col min="6428" max="6428" width="7.58203125" style="1" bestFit="1" customWidth="1"/>
    <col min="6429" max="6429" width="27" style="1" bestFit="1" customWidth="1"/>
    <col min="6430" max="6430" width="7.58203125" style="1" bestFit="1" customWidth="1"/>
    <col min="6431" max="6431" width="13.5" style="1" bestFit="1" customWidth="1"/>
    <col min="6432" max="6432" width="7.58203125" style="1" bestFit="1" customWidth="1"/>
    <col min="6433" max="6433" width="19.9140625" style="1" bestFit="1" customWidth="1"/>
    <col min="6434" max="6434" width="14.83203125" style="1" bestFit="1" customWidth="1"/>
    <col min="6435" max="6435" width="20.9140625" style="1" bestFit="1" customWidth="1"/>
    <col min="6436" max="6436" width="7.58203125" style="1" bestFit="1" customWidth="1"/>
    <col min="6437" max="6656" width="8.6640625" style="1"/>
    <col min="6657" max="6657" width="4.83203125" style="1" bestFit="1" customWidth="1"/>
    <col min="6658" max="6658" width="26.4140625" style="1" bestFit="1" customWidth="1"/>
    <col min="6659" max="6659" width="11.4140625" style="1" bestFit="1" customWidth="1"/>
    <col min="6660" max="6660" width="5" style="1" bestFit="1" customWidth="1"/>
    <col min="6661" max="6662" width="11.25" style="1" bestFit="1" customWidth="1"/>
    <col min="6663" max="6663" width="9.9140625" style="1" bestFit="1" customWidth="1"/>
    <col min="6664" max="6664" width="10.75" style="1" bestFit="1" customWidth="1"/>
    <col min="6665" max="6665" width="31.58203125" style="1" bestFit="1" customWidth="1"/>
    <col min="6666" max="6666" width="23.83203125" style="1" bestFit="1" customWidth="1"/>
    <col min="6667" max="6667" width="25.4140625" style="1" bestFit="1" customWidth="1"/>
    <col min="6668" max="6668" width="7.58203125" style="1" bestFit="1" customWidth="1"/>
    <col min="6669" max="6669" width="20.33203125" style="1" bestFit="1" customWidth="1"/>
    <col min="6670" max="6670" width="17.83203125" style="1" bestFit="1" customWidth="1"/>
    <col min="6671" max="6671" width="7.58203125" style="1" bestFit="1" customWidth="1"/>
    <col min="6672" max="6672" width="28.58203125" style="1" bestFit="1" customWidth="1"/>
    <col min="6673" max="6673" width="18.58203125" style="1" bestFit="1" customWidth="1"/>
    <col min="6674" max="6674" width="18.08203125" style="1" bestFit="1" customWidth="1"/>
    <col min="6675" max="6675" width="7.58203125" style="1" bestFit="1" customWidth="1"/>
    <col min="6676" max="6676" width="21.58203125" style="1" bestFit="1" customWidth="1"/>
    <col min="6677" max="6677" width="7.58203125" style="1" bestFit="1" customWidth="1"/>
    <col min="6678" max="6678" width="17" style="1" bestFit="1" customWidth="1"/>
    <col min="6679" max="6679" width="7.58203125" style="1" bestFit="1" customWidth="1"/>
    <col min="6680" max="6680" width="23.08203125" style="1" bestFit="1" customWidth="1"/>
    <col min="6681" max="6681" width="7.58203125" style="1" bestFit="1" customWidth="1"/>
    <col min="6682" max="6682" width="12.58203125" style="1" bestFit="1" customWidth="1"/>
    <col min="6683" max="6683" width="22.4140625" style="1" bestFit="1" customWidth="1"/>
    <col min="6684" max="6684" width="7.58203125" style="1" bestFit="1" customWidth="1"/>
    <col min="6685" max="6685" width="27" style="1" bestFit="1" customWidth="1"/>
    <col min="6686" max="6686" width="7.58203125" style="1" bestFit="1" customWidth="1"/>
    <col min="6687" max="6687" width="13.5" style="1" bestFit="1" customWidth="1"/>
    <col min="6688" max="6688" width="7.58203125" style="1" bestFit="1" customWidth="1"/>
    <col min="6689" max="6689" width="19.9140625" style="1" bestFit="1" customWidth="1"/>
    <col min="6690" max="6690" width="14.83203125" style="1" bestFit="1" customWidth="1"/>
    <col min="6691" max="6691" width="20.9140625" style="1" bestFit="1" customWidth="1"/>
    <col min="6692" max="6692" width="7.58203125" style="1" bestFit="1" customWidth="1"/>
    <col min="6693" max="6912" width="8.6640625" style="1"/>
    <col min="6913" max="6913" width="4.83203125" style="1" bestFit="1" customWidth="1"/>
    <col min="6914" max="6914" width="26.4140625" style="1" bestFit="1" customWidth="1"/>
    <col min="6915" max="6915" width="11.4140625" style="1" bestFit="1" customWidth="1"/>
    <col min="6916" max="6916" width="5" style="1" bestFit="1" customWidth="1"/>
    <col min="6917" max="6918" width="11.25" style="1" bestFit="1" customWidth="1"/>
    <col min="6919" max="6919" width="9.9140625" style="1" bestFit="1" customWidth="1"/>
    <col min="6920" max="6920" width="10.75" style="1" bestFit="1" customWidth="1"/>
    <col min="6921" max="6921" width="31.58203125" style="1" bestFit="1" customWidth="1"/>
    <col min="6922" max="6922" width="23.83203125" style="1" bestFit="1" customWidth="1"/>
    <col min="6923" max="6923" width="25.4140625" style="1" bestFit="1" customWidth="1"/>
    <col min="6924" max="6924" width="7.58203125" style="1" bestFit="1" customWidth="1"/>
    <col min="6925" max="6925" width="20.33203125" style="1" bestFit="1" customWidth="1"/>
    <col min="6926" max="6926" width="17.83203125" style="1" bestFit="1" customWidth="1"/>
    <col min="6927" max="6927" width="7.58203125" style="1" bestFit="1" customWidth="1"/>
    <col min="6928" max="6928" width="28.58203125" style="1" bestFit="1" customWidth="1"/>
    <col min="6929" max="6929" width="18.58203125" style="1" bestFit="1" customWidth="1"/>
    <col min="6930" max="6930" width="18.08203125" style="1" bestFit="1" customWidth="1"/>
    <col min="6931" max="6931" width="7.58203125" style="1" bestFit="1" customWidth="1"/>
    <col min="6932" max="6932" width="21.58203125" style="1" bestFit="1" customWidth="1"/>
    <col min="6933" max="6933" width="7.58203125" style="1" bestFit="1" customWidth="1"/>
    <col min="6934" max="6934" width="17" style="1" bestFit="1" customWidth="1"/>
    <col min="6935" max="6935" width="7.58203125" style="1" bestFit="1" customWidth="1"/>
    <col min="6936" max="6936" width="23.08203125" style="1" bestFit="1" customWidth="1"/>
    <col min="6937" max="6937" width="7.58203125" style="1" bestFit="1" customWidth="1"/>
    <col min="6938" max="6938" width="12.58203125" style="1" bestFit="1" customWidth="1"/>
    <col min="6939" max="6939" width="22.4140625" style="1" bestFit="1" customWidth="1"/>
    <col min="6940" max="6940" width="7.58203125" style="1" bestFit="1" customWidth="1"/>
    <col min="6941" max="6941" width="27" style="1" bestFit="1" customWidth="1"/>
    <col min="6942" max="6942" width="7.58203125" style="1" bestFit="1" customWidth="1"/>
    <col min="6943" max="6943" width="13.5" style="1" bestFit="1" customWidth="1"/>
    <col min="6944" max="6944" width="7.58203125" style="1" bestFit="1" customWidth="1"/>
    <col min="6945" max="6945" width="19.9140625" style="1" bestFit="1" customWidth="1"/>
    <col min="6946" max="6946" width="14.83203125" style="1" bestFit="1" customWidth="1"/>
    <col min="6947" max="6947" width="20.9140625" style="1" bestFit="1" customWidth="1"/>
    <col min="6948" max="6948" width="7.58203125" style="1" bestFit="1" customWidth="1"/>
    <col min="6949" max="7168" width="8.6640625" style="1"/>
    <col min="7169" max="7169" width="4.83203125" style="1" bestFit="1" customWidth="1"/>
    <col min="7170" max="7170" width="26.4140625" style="1" bestFit="1" customWidth="1"/>
    <col min="7171" max="7171" width="11.4140625" style="1" bestFit="1" customWidth="1"/>
    <col min="7172" max="7172" width="5" style="1" bestFit="1" customWidth="1"/>
    <col min="7173" max="7174" width="11.25" style="1" bestFit="1" customWidth="1"/>
    <col min="7175" max="7175" width="9.9140625" style="1" bestFit="1" customWidth="1"/>
    <col min="7176" max="7176" width="10.75" style="1" bestFit="1" customWidth="1"/>
    <col min="7177" max="7177" width="31.58203125" style="1" bestFit="1" customWidth="1"/>
    <col min="7178" max="7178" width="23.83203125" style="1" bestFit="1" customWidth="1"/>
    <col min="7179" max="7179" width="25.4140625" style="1" bestFit="1" customWidth="1"/>
    <col min="7180" max="7180" width="7.58203125" style="1" bestFit="1" customWidth="1"/>
    <col min="7181" max="7181" width="20.33203125" style="1" bestFit="1" customWidth="1"/>
    <col min="7182" max="7182" width="17.83203125" style="1" bestFit="1" customWidth="1"/>
    <col min="7183" max="7183" width="7.58203125" style="1" bestFit="1" customWidth="1"/>
    <col min="7184" max="7184" width="28.58203125" style="1" bestFit="1" customWidth="1"/>
    <col min="7185" max="7185" width="18.58203125" style="1" bestFit="1" customWidth="1"/>
    <col min="7186" max="7186" width="18.08203125" style="1" bestFit="1" customWidth="1"/>
    <col min="7187" max="7187" width="7.58203125" style="1" bestFit="1" customWidth="1"/>
    <col min="7188" max="7188" width="21.58203125" style="1" bestFit="1" customWidth="1"/>
    <col min="7189" max="7189" width="7.58203125" style="1" bestFit="1" customWidth="1"/>
    <col min="7190" max="7190" width="17" style="1" bestFit="1" customWidth="1"/>
    <col min="7191" max="7191" width="7.58203125" style="1" bestFit="1" customWidth="1"/>
    <col min="7192" max="7192" width="23.08203125" style="1" bestFit="1" customWidth="1"/>
    <col min="7193" max="7193" width="7.58203125" style="1" bestFit="1" customWidth="1"/>
    <col min="7194" max="7194" width="12.58203125" style="1" bestFit="1" customWidth="1"/>
    <col min="7195" max="7195" width="22.4140625" style="1" bestFit="1" customWidth="1"/>
    <col min="7196" max="7196" width="7.58203125" style="1" bestFit="1" customWidth="1"/>
    <col min="7197" max="7197" width="27" style="1" bestFit="1" customWidth="1"/>
    <col min="7198" max="7198" width="7.58203125" style="1" bestFit="1" customWidth="1"/>
    <col min="7199" max="7199" width="13.5" style="1" bestFit="1" customWidth="1"/>
    <col min="7200" max="7200" width="7.58203125" style="1" bestFit="1" customWidth="1"/>
    <col min="7201" max="7201" width="19.9140625" style="1" bestFit="1" customWidth="1"/>
    <col min="7202" max="7202" width="14.83203125" style="1" bestFit="1" customWidth="1"/>
    <col min="7203" max="7203" width="20.9140625" style="1" bestFit="1" customWidth="1"/>
    <col min="7204" max="7204" width="7.58203125" style="1" bestFit="1" customWidth="1"/>
    <col min="7205" max="7424" width="8.6640625" style="1"/>
    <col min="7425" max="7425" width="4.83203125" style="1" bestFit="1" customWidth="1"/>
    <col min="7426" max="7426" width="26.4140625" style="1" bestFit="1" customWidth="1"/>
    <col min="7427" max="7427" width="11.4140625" style="1" bestFit="1" customWidth="1"/>
    <col min="7428" max="7428" width="5" style="1" bestFit="1" customWidth="1"/>
    <col min="7429" max="7430" width="11.25" style="1" bestFit="1" customWidth="1"/>
    <col min="7431" max="7431" width="9.9140625" style="1" bestFit="1" customWidth="1"/>
    <col min="7432" max="7432" width="10.75" style="1" bestFit="1" customWidth="1"/>
    <col min="7433" max="7433" width="31.58203125" style="1" bestFit="1" customWidth="1"/>
    <col min="7434" max="7434" width="23.83203125" style="1" bestFit="1" customWidth="1"/>
    <col min="7435" max="7435" width="25.4140625" style="1" bestFit="1" customWidth="1"/>
    <col min="7436" max="7436" width="7.58203125" style="1" bestFit="1" customWidth="1"/>
    <col min="7437" max="7437" width="20.33203125" style="1" bestFit="1" customWidth="1"/>
    <col min="7438" max="7438" width="17.83203125" style="1" bestFit="1" customWidth="1"/>
    <col min="7439" max="7439" width="7.58203125" style="1" bestFit="1" customWidth="1"/>
    <col min="7440" max="7440" width="28.58203125" style="1" bestFit="1" customWidth="1"/>
    <col min="7441" max="7441" width="18.58203125" style="1" bestFit="1" customWidth="1"/>
    <col min="7442" max="7442" width="18.08203125" style="1" bestFit="1" customWidth="1"/>
    <col min="7443" max="7443" width="7.58203125" style="1" bestFit="1" customWidth="1"/>
    <col min="7444" max="7444" width="21.58203125" style="1" bestFit="1" customWidth="1"/>
    <col min="7445" max="7445" width="7.58203125" style="1" bestFit="1" customWidth="1"/>
    <col min="7446" max="7446" width="17" style="1" bestFit="1" customWidth="1"/>
    <col min="7447" max="7447" width="7.58203125" style="1" bestFit="1" customWidth="1"/>
    <col min="7448" max="7448" width="23.08203125" style="1" bestFit="1" customWidth="1"/>
    <col min="7449" max="7449" width="7.58203125" style="1" bestFit="1" customWidth="1"/>
    <col min="7450" max="7450" width="12.58203125" style="1" bestFit="1" customWidth="1"/>
    <col min="7451" max="7451" width="22.4140625" style="1" bestFit="1" customWidth="1"/>
    <col min="7452" max="7452" width="7.58203125" style="1" bestFit="1" customWidth="1"/>
    <col min="7453" max="7453" width="27" style="1" bestFit="1" customWidth="1"/>
    <col min="7454" max="7454" width="7.58203125" style="1" bestFit="1" customWidth="1"/>
    <col min="7455" max="7455" width="13.5" style="1" bestFit="1" customWidth="1"/>
    <col min="7456" max="7456" width="7.58203125" style="1" bestFit="1" customWidth="1"/>
    <col min="7457" max="7457" width="19.9140625" style="1" bestFit="1" customWidth="1"/>
    <col min="7458" max="7458" width="14.83203125" style="1" bestFit="1" customWidth="1"/>
    <col min="7459" max="7459" width="20.9140625" style="1" bestFit="1" customWidth="1"/>
    <col min="7460" max="7460" width="7.58203125" style="1" bestFit="1" customWidth="1"/>
    <col min="7461" max="7680" width="8.6640625" style="1"/>
    <col min="7681" max="7681" width="4.83203125" style="1" bestFit="1" customWidth="1"/>
    <col min="7682" max="7682" width="26.4140625" style="1" bestFit="1" customWidth="1"/>
    <col min="7683" max="7683" width="11.4140625" style="1" bestFit="1" customWidth="1"/>
    <col min="7684" max="7684" width="5" style="1" bestFit="1" customWidth="1"/>
    <col min="7685" max="7686" width="11.25" style="1" bestFit="1" customWidth="1"/>
    <col min="7687" max="7687" width="9.9140625" style="1" bestFit="1" customWidth="1"/>
    <col min="7688" max="7688" width="10.75" style="1" bestFit="1" customWidth="1"/>
    <col min="7689" max="7689" width="31.58203125" style="1" bestFit="1" customWidth="1"/>
    <col min="7690" max="7690" width="23.83203125" style="1" bestFit="1" customWidth="1"/>
    <col min="7691" max="7691" width="25.4140625" style="1" bestFit="1" customWidth="1"/>
    <col min="7692" max="7692" width="7.58203125" style="1" bestFit="1" customWidth="1"/>
    <col min="7693" max="7693" width="20.33203125" style="1" bestFit="1" customWidth="1"/>
    <col min="7694" max="7694" width="17.83203125" style="1" bestFit="1" customWidth="1"/>
    <col min="7695" max="7695" width="7.58203125" style="1" bestFit="1" customWidth="1"/>
    <col min="7696" max="7696" width="28.58203125" style="1" bestFit="1" customWidth="1"/>
    <col min="7697" max="7697" width="18.58203125" style="1" bestFit="1" customWidth="1"/>
    <col min="7698" max="7698" width="18.08203125" style="1" bestFit="1" customWidth="1"/>
    <col min="7699" max="7699" width="7.58203125" style="1" bestFit="1" customWidth="1"/>
    <col min="7700" max="7700" width="21.58203125" style="1" bestFit="1" customWidth="1"/>
    <col min="7701" max="7701" width="7.58203125" style="1" bestFit="1" customWidth="1"/>
    <col min="7702" max="7702" width="17" style="1" bestFit="1" customWidth="1"/>
    <col min="7703" max="7703" width="7.58203125" style="1" bestFit="1" customWidth="1"/>
    <col min="7704" max="7704" width="23.08203125" style="1" bestFit="1" customWidth="1"/>
    <col min="7705" max="7705" width="7.58203125" style="1" bestFit="1" customWidth="1"/>
    <col min="7706" max="7706" width="12.58203125" style="1" bestFit="1" customWidth="1"/>
    <col min="7707" max="7707" width="22.4140625" style="1" bestFit="1" customWidth="1"/>
    <col min="7708" max="7708" width="7.58203125" style="1" bestFit="1" customWidth="1"/>
    <col min="7709" max="7709" width="27" style="1" bestFit="1" customWidth="1"/>
    <col min="7710" max="7710" width="7.58203125" style="1" bestFit="1" customWidth="1"/>
    <col min="7711" max="7711" width="13.5" style="1" bestFit="1" customWidth="1"/>
    <col min="7712" max="7712" width="7.58203125" style="1" bestFit="1" customWidth="1"/>
    <col min="7713" max="7713" width="19.9140625" style="1" bestFit="1" customWidth="1"/>
    <col min="7714" max="7714" width="14.83203125" style="1" bestFit="1" customWidth="1"/>
    <col min="7715" max="7715" width="20.9140625" style="1" bestFit="1" customWidth="1"/>
    <col min="7716" max="7716" width="7.58203125" style="1" bestFit="1" customWidth="1"/>
    <col min="7717" max="7936" width="8.6640625" style="1"/>
    <col min="7937" max="7937" width="4.83203125" style="1" bestFit="1" customWidth="1"/>
    <col min="7938" max="7938" width="26.4140625" style="1" bestFit="1" customWidth="1"/>
    <col min="7939" max="7939" width="11.4140625" style="1" bestFit="1" customWidth="1"/>
    <col min="7940" max="7940" width="5" style="1" bestFit="1" customWidth="1"/>
    <col min="7941" max="7942" width="11.25" style="1" bestFit="1" customWidth="1"/>
    <col min="7943" max="7943" width="9.9140625" style="1" bestFit="1" customWidth="1"/>
    <col min="7944" max="7944" width="10.75" style="1" bestFit="1" customWidth="1"/>
    <col min="7945" max="7945" width="31.58203125" style="1" bestFit="1" customWidth="1"/>
    <col min="7946" max="7946" width="23.83203125" style="1" bestFit="1" customWidth="1"/>
    <col min="7947" max="7947" width="25.4140625" style="1" bestFit="1" customWidth="1"/>
    <col min="7948" max="7948" width="7.58203125" style="1" bestFit="1" customWidth="1"/>
    <col min="7949" max="7949" width="20.33203125" style="1" bestFit="1" customWidth="1"/>
    <col min="7950" max="7950" width="17.83203125" style="1" bestFit="1" customWidth="1"/>
    <col min="7951" max="7951" width="7.58203125" style="1" bestFit="1" customWidth="1"/>
    <col min="7952" max="7952" width="28.58203125" style="1" bestFit="1" customWidth="1"/>
    <col min="7953" max="7953" width="18.58203125" style="1" bestFit="1" customWidth="1"/>
    <col min="7954" max="7954" width="18.08203125" style="1" bestFit="1" customWidth="1"/>
    <col min="7955" max="7955" width="7.58203125" style="1" bestFit="1" customWidth="1"/>
    <col min="7956" max="7956" width="21.58203125" style="1" bestFit="1" customWidth="1"/>
    <col min="7957" max="7957" width="7.58203125" style="1" bestFit="1" customWidth="1"/>
    <col min="7958" max="7958" width="17" style="1" bestFit="1" customWidth="1"/>
    <col min="7959" max="7959" width="7.58203125" style="1" bestFit="1" customWidth="1"/>
    <col min="7960" max="7960" width="23.08203125" style="1" bestFit="1" customWidth="1"/>
    <col min="7961" max="7961" width="7.58203125" style="1" bestFit="1" customWidth="1"/>
    <col min="7962" max="7962" width="12.58203125" style="1" bestFit="1" customWidth="1"/>
    <col min="7963" max="7963" width="22.4140625" style="1" bestFit="1" customWidth="1"/>
    <col min="7964" max="7964" width="7.58203125" style="1" bestFit="1" customWidth="1"/>
    <col min="7965" max="7965" width="27" style="1" bestFit="1" customWidth="1"/>
    <col min="7966" max="7966" width="7.58203125" style="1" bestFit="1" customWidth="1"/>
    <col min="7967" max="7967" width="13.5" style="1" bestFit="1" customWidth="1"/>
    <col min="7968" max="7968" width="7.58203125" style="1" bestFit="1" customWidth="1"/>
    <col min="7969" max="7969" width="19.9140625" style="1" bestFit="1" customWidth="1"/>
    <col min="7970" max="7970" width="14.83203125" style="1" bestFit="1" customWidth="1"/>
    <col min="7971" max="7971" width="20.9140625" style="1" bestFit="1" customWidth="1"/>
    <col min="7972" max="7972" width="7.58203125" style="1" bestFit="1" customWidth="1"/>
    <col min="7973" max="8192" width="8.6640625" style="1"/>
    <col min="8193" max="8193" width="4.83203125" style="1" bestFit="1" customWidth="1"/>
    <col min="8194" max="8194" width="26.4140625" style="1" bestFit="1" customWidth="1"/>
    <col min="8195" max="8195" width="11.4140625" style="1" bestFit="1" customWidth="1"/>
    <col min="8196" max="8196" width="5" style="1" bestFit="1" customWidth="1"/>
    <col min="8197" max="8198" width="11.25" style="1" bestFit="1" customWidth="1"/>
    <col min="8199" max="8199" width="9.9140625" style="1" bestFit="1" customWidth="1"/>
    <col min="8200" max="8200" width="10.75" style="1" bestFit="1" customWidth="1"/>
    <col min="8201" max="8201" width="31.58203125" style="1" bestFit="1" customWidth="1"/>
    <col min="8202" max="8202" width="23.83203125" style="1" bestFit="1" customWidth="1"/>
    <col min="8203" max="8203" width="25.4140625" style="1" bestFit="1" customWidth="1"/>
    <col min="8204" max="8204" width="7.58203125" style="1" bestFit="1" customWidth="1"/>
    <col min="8205" max="8205" width="20.33203125" style="1" bestFit="1" customWidth="1"/>
    <col min="8206" max="8206" width="17.83203125" style="1" bestFit="1" customWidth="1"/>
    <col min="8207" max="8207" width="7.58203125" style="1" bestFit="1" customWidth="1"/>
    <col min="8208" max="8208" width="28.58203125" style="1" bestFit="1" customWidth="1"/>
    <col min="8209" max="8209" width="18.58203125" style="1" bestFit="1" customWidth="1"/>
    <col min="8210" max="8210" width="18.08203125" style="1" bestFit="1" customWidth="1"/>
    <col min="8211" max="8211" width="7.58203125" style="1" bestFit="1" customWidth="1"/>
    <col min="8212" max="8212" width="21.58203125" style="1" bestFit="1" customWidth="1"/>
    <col min="8213" max="8213" width="7.58203125" style="1" bestFit="1" customWidth="1"/>
    <col min="8214" max="8214" width="17" style="1" bestFit="1" customWidth="1"/>
    <col min="8215" max="8215" width="7.58203125" style="1" bestFit="1" customWidth="1"/>
    <col min="8216" max="8216" width="23.08203125" style="1" bestFit="1" customWidth="1"/>
    <col min="8217" max="8217" width="7.58203125" style="1" bestFit="1" customWidth="1"/>
    <col min="8218" max="8218" width="12.58203125" style="1" bestFit="1" customWidth="1"/>
    <col min="8219" max="8219" width="22.4140625" style="1" bestFit="1" customWidth="1"/>
    <col min="8220" max="8220" width="7.58203125" style="1" bestFit="1" customWidth="1"/>
    <col min="8221" max="8221" width="27" style="1" bestFit="1" customWidth="1"/>
    <col min="8222" max="8222" width="7.58203125" style="1" bestFit="1" customWidth="1"/>
    <col min="8223" max="8223" width="13.5" style="1" bestFit="1" customWidth="1"/>
    <col min="8224" max="8224" width="7.58203125" style="1" bestFit="1" customWidth="1"/>
    <col min="8225" max="8225" width="19.9140625" style="1" bestFit="1" customWidth="1"/>
    <col min="8226" max="8226" width="14.83203125" style="1" bestFit="1" customWidth="1"/>
    <col min="8227" max="8227" width="20.9140625" style="1" bestFit="1" customWidth="1"/>
    <col min="8228" max="8228" width="7.58203125" style="1" bestFit="1" customWidth="1"/>
    <col min="8229" max="8448" width="8.6640625" style="1"/>
    <col min="8449" max="8449" width="4.83203125" style="1" bestFit="1" customWidth="1"/>
    <col min="8450" max="8450" width="26.4140625" style="1" bestFit="1" customWidth="1"/>
    <col min="8451" max="8451" width="11.4140625" style="1" bestFit="1" customWidth="1"/>
    <col min="8452" max="8452" width="5" style="1" bestFit="1" customWidth="1"/>
    <col min="8453" max="8454" width="11.25" style="1" bestFit="1" customWidth="1"/>
    <col min="8455" max="8455" width="9.9140625" style="1" bestFit="1" customWidth="1"/>
    <col min="8456" max="8456" width="10.75" style="1" bestFit="1" customWidth="1"/>
    <col min="8457" max="8457" width="31.58203125" style="1" bestFit="1" customWidth="1"/>
    <col min="8458" max="8458" width="23.83203125" style="1" bestFit="1" customWidth="1"/>
    <col min="8459" max="8459" width="25.4140625" style="1" bestFit="1" customWidth="1"/>
    <col min="8460" max="8460" width="7.58203125" style="1" bestFit="1" customWidth="1"/>
    <col min="8461" max="8461" width="20.33203125" style="1" bestFit="1" customWidth="1"/>
    <col min="8462" max="8462" width="17.83203125" style="1" bestFit="1" customWidth="1"/>
    <col min="8463" max="8463" width="7.58203125" style="1" bestFit="1" customWidth="1"/>
    <col min="8464" max="8464" width="28.58203125" style="1" bestFit="1" customWidth="1"/>
    <col min="8465" max="8465" width="18.58203125" style="1" bestFit="1" customWidth="1"/>
    <col min="8466" max="8466" width="18.08203125" style="1" bestFit="1" customWidth="1"/>
    <col min="8467" max="8467" width="7.58203125" style="1" bestFit="1" customWidth="1"/>
    <col min="8468" max="8468" width="21.58203125" style="1" bestFit="1" customWidth="1"/>
    <col min="8469" max="8469" width="7.58203125" style="1" bestFit="1" customWidth="1"/>
    <col min="8470" max="8470" width="17" style="1" bestFit="1" customWidth="1"/>
    <col min="8471" max="8471" width="7.58203125" style="1" bestFit="1" customWidth="1"/>
    <col min="8472" max="8472" width="23.08203125" style="1" bestFit="1" customWidth="1"/>
    <col min="8473" max="8473" width="7.58203125" style="1" bestFit="1" customWidth="1"/>
    <col min="8474" max="8474" width="12.58203125" style="1" bestFit="1" customWidth="1"/>
    <col min="8475" max="8475" width="22.4140625" style="1" bestFit="1" customWidth="1"/>
    <col min="8476" max="8476" width="7.58203125" style="1" bestFit="1" customWidth="1"/>
    <col min="8477" max="8477" width="27" style="1" bestFit="1" customWidth="1"/>
    <col min="8478" max="8478" width="7.58203125" style="1" bestFit="1" customWidth="1"/>
    <col min="8479" max="8479" width="13.5" style="1" bestFit="1" customWidth="1"/>
    <col min="8480" max="8480" width="7.58203125" style="1" bestFit="1" customWidth="1"/>
    <col min="8481" max="8481" width="19.9140625" style="1" bestFit="1" customWidth="1"/>
    <col min="8482" max="8482" width="14.83203125" style="1" bestFit="1" customWidth="1"/>
    <col min="8483" max="8483" width="20.9140625" style="1" bestFit="1" customWidth="1"/>
    <col min="8484" max="8484" width="7.58203125" style="1" bestFit="1" customWidth="1"/>
    <col min="8485" max="8704" width="8.6640625" style="1"/>
    <col min="8705" max="8705" width="4.83203125" style="1" bestFit="1" customWidth="1"/>
    <col min="8706" max="8706" width="26.4140625" style="1" bestFit="1" customWidth="1"/>
    <col min="8707" max="8707" width="11.4140625" style="1" bestFit="1" customWidth="1"/>
    <col min="8708" max="8708" width="5" style="1" bestFit="1" customWidth="1"/>
    <col min="8709" max="8710" width="11.25" style="1" bestFit="1" customWidth="1"/>
    <col min="8711" max="8711" width="9.9140625" style="1" bestFit="1" customWidth="1"/>
    <col min="8712" max="8712" width="10.75" style="1" bestFit="1" customWidth="1"/>
    <col min="8713" max="8713" width="31.58203125" style="1" bestFit="1" customWidth="1"/>
    <col min="8714" max="8714" width="23.83203125" style="1" bestFit="1" customWidth="1"/>
    <col min="8715" max="8715" width="25.4140625" style="1" bestFit="1" customWidth="1"/>
    <col min="8716" max="8716" width="7.58203125" style="1" bestFit="1" customWidth="1"/>
    <col min="8717" max="8717" width="20.33203125" style="1" bestFit="1" customWidth="1"/>
    <col min="8718" max="8718" width="17.83203125" style="1" bestFit="1" customWidth="1"/>
    <col min="8719" max="8719" width="7.58203125" style="1" bestFit="1" customWidth="1"/>
    <col min="8720" max="8720" width="28.58203125" style="1" bestFit="1" customWidth="1"/>
    <col min="8721" max="8721" width="18.58203125" style="1" bestFit="1" customWidth="1"/>
    <col min="8722" max="8722" width="18.08203125" style="1" bestFit="1" customWidth="1"/>
    <col min="8723" max="8723" width="7.58203125" style="1" bestFit="1" customWidth="1"/>
    <col min="8724" max="8724" width="21.58203125" style="1" bestFit="1" customWidth="1"/>
    <col min="8725" max="8725" width="7.58203125" style="1" bestFit="1" customWidth="1"/>
    <col min="8726" max="8726" width="17" style="1" bestFit="1" customWidth="1"/>
    <col min="8727" max="8727" width="7.58203125" style="1" bestFit="1" customWidth="1"/>
    <col min="8728" max="8728" width="23.08203125" style="1" bestFit="1" customWidth="1"/>
    <col min="8729" max="8729" width="7.58203125" style="1" bestFit="1" customWidth="1"/>
    <col min="8730" max="8730" width="12.58203125" style="1" bestFit="1" customWidth="1"/>
    <col min="8731" max="8731" width="22.4140625" style="1" bestFit="1" customWidth="1"/>
    <col min="8732" max="8732" width="7.58203125" style="1" bestFit="1" customWidth="1"/>
    <col min="8733" max="8733" width="27" style="1" bestFit="1" customWidth="1"/>
    <col min="8734" max="8734" width="7.58203125" style="1" bestFit="1" customWidth="1"/>
    <col min="8735" max="8735" width="13.5" style="1" bestFit="1" customWidth="1"/>
    <col min="8736" max="8736" width="7.58203125" style="1" bestFit="1" customWidth="1"/>
    <col min="8737" max="8737" width="19.9140625" style="1" bestFit="1" customWidth="1"/>
    <col min="8738" max="8738" width="14.83203125" style="1" bestFit="1" customWidth="1"/>
    <col min="8739" max="8739" width="20.9140625" style="1" bestFit="1" customWidth="1"/>
    <col min="8740" max="8740" width="7.58203125" style="1" bestFit="1" customWidth="1"/>
    <col min="8741" max="8960" width="8.6640625" style="1"/>
    <col min="8961" max="8961" width="4.83203125" style="1" bestFit="1" customWidth="1"/>
    <col min="8962" max="8962" width="26.4140625" style="1" bestFit="1" customWidth="1"/>
    <col min="8963" max="8963" width="11.4140625" style="1" bestFit="1" customWidth="1"/>
    <col min="8964" max="8964" width="5" style="1" bestFit="1" customWidth="1"/>
    <col min="8965" max="8966" width="11.25" style="1" bestFit="1" customWidth="1"/>
    <col min="8967" max="8967" width="9.9140625" style="1" bestFit="1" customWidth="1"/>
    <col min="8968" max="8968" width="10.75" style="1" bestFit="1" customWidth="1"/>
    <col min="8969" max="8969" width="31.58203125" style="1" bestFit="1" customWidth="1"/>
    <col min="8970" max="8970" width="23.83203125" style="1" bestFit="1" customWidth="1"/>
    <col min="8971" max="8971" width="25.4140625" style="1" bestFit="1" customWidth="1"/>
    <col min="8972" max="8972" width="7.58203125" style="1" bestFit="1" customWidth="1"/>
    <col min="8973" max="8973" width="20.33203125" style="1" bestFit="1" customWidth="1"/>
    <col min="8974" max="8974" width="17.83203125" style="1" bestFit="1" customWidth="1"/>
    <col min="8975" max="8975" width="7.58203125" style="1" bestFit="1" customWidth="1"/>
    <col min="8976" max="8976" width="28.58203125" style="1" bestFit="1" customWidth="1"/>
    <col min="8977" max="8977" width="18.58203125" style="1" bestFit="1" customWidth="1"/>
    <col min="8978" max="8978" width="18.08203125" style="1" bestFit="1" customWidth="1"/>
    <col min="8979" max="8979" width="7.58203125" style="1" bestFit="1" customWidth="1"/>
    <col min="8980" max="8980" width="21.58203125" style="1" bestFit="1" customWidth="1"/>
    <col min="8981" max="8981" width="7.58203125" style="1" bestFit="1" customWidth="1"/>
    <col min="8982" max="8982" width="17" style="1" bestFit="1" customWidth="1"/>
    <col min="8983" max="8983" width="7.58203125" style="1" bestFit="1" customWidth="1"/>
    <col min="8984" max="8984" width="23.08203125" style="1" bestFit="1" customWidth="1"/>
    <col min="8985" max="8985" width="7.58203125" style="1" bestFit="1" customWidth="1"/>
    <col min="8986" max="8986" width="12.58203125" style="1" bestFit="1" customWidth="1"/>
    <col min="8987" max="8987" width="22.4140625" style="1" bestFit="1" customWidth="1"/>
    <col min="8988" max="8988" width="7.58203125" style="1" bestFit="1" customWidth="1"/>
    <col min="8989" max="8989" width="27" style="1" bestFit="1" customWidth="1"/>
    <col min="8990" max="8990" width="7.58203125" style="1" bestFit="1" customWidth="1"/>
    <col min="8991" max="8991" width="13.5" style="1" bestFit="1" customWidth="1"/>
    <col min="8992" max="8992" width="7.58203125" style="1" bestFit="1" customWidth="1"/>
    <col min="8993" max="8993" width="19.9140625" style="1" bestFit="1" customWidth="1"/>
    <col min="8994" max="8994" width="14.83203125" style="1" bestFit="1" customWidth="1"/>
    <col min="8995" max="8995" width="20.9140625" style="1" bestFit="1" customWidth="1"/>
    <col min="8996" max="8996" width="7.58203125" style="1" bestFit="1" customWidth="1"/>
    <col min="8997" max="9216" width="8.6640625" style="1"/>
    <col min="9217" max="9217" width="4.83203125" style="1" bestFit="1" customWidth="1"/>
    <col min="9218" max="9218" width="26.4140625" style="1" bestFit="1" customWidth="1"/>
    <col min="9219" max="9219" width="11.4140625" style="1" bestFit="1" customWidth="1"/>
    <col min="9220" max="9220" width="5" style="1" bestFit="1" customWidth="1"/>
    <col min="9221" max="9222" width="11.25" style="1" bestFit="1" customWidth="1"/>
    <col min="9223" max="9223" width="9.9140625" style="1" bestFit="1" customWidth="1"/>
    <col min="9224" max="9224" width="10.75" style="1" bestFit="1" customWidth="1"/>
    <col min="9225" max="9225" width="31.58203125" style="1" bestFit="1" customWidth="1"/>
    <col min="9226" max="9226" width="23.83203125" style="1" bestFit="1" customWidth="1"/>
    <col min="9227" max="9227" width="25.4140625" style="1" bestFit="1" customWidth="1"/>
    <col min="9228" max="9228" width="7.58203125" style="1" bestFit="1" customWidth="1"/>
    <col min="9229" max="9229" width="20.33203125" style="1" bestFit="1" customWidth="1"/>
    <col min="9230" max="9230" width="17.83203125" style="1" bestFit="1" customWidth="1"/>
    <col min="9231" max="9231" width="7.58203125" style="1" bestFit="1" customWidth="1"/>
    <col min="9232" max="9232" width="28.58203125" style="1" bestFit="1" customWidth="1"/>
    <col min="9233" max="9233" width="18.58203125" style="1" bestFit="1" customWidth="1"/>
    <col min="9234" max="9234" width="18.08203125" style="1" bestFit="1" customWidth="1"/>
    <col min="9235" max="9235" width="7.58203125" style="1" bestFit="1" customWidth="1"/>
    <col min="9236" max="9236" width="21.58203125" style="1" bestFit="1" customWidth="1"/>
    <col min="9237" max="9237" width="7.58203125" style="1" bestFit="1" customWidth="1"/>
    <col min="9238" max="9238" width="17" style="1" bestFit="1" customWidth="1"/>
    <col min="9239" max="9239" width="7.58203125" style="1" bestFit="1" customWidth="1"/>
    <col min="9240" max="9240" width="23.08203125" style="1" bestFit="1" customWidth="1"/>
    <col min="9241" max="9241" width="7.58203125" style="1" bestFit="1" customWidth="1"/>
    <col min="9242" max="9242" width="12.58203125" style="1" bestFit="1" customWidth="1"/>
    <col min="9243" max="9243" width="22.4140625" style="1" bestFit="1" customWidth="1"/>
    <col min="9244" max="9244" width="7.58203125" style="1" bestFit="1" customWidth="1"/>
    <col min="9245" max="9245" width="27" style="1" bestFit="1" customWidth="1"/>
    <col min="9246" max="9246" width="7.58203125" style="1" bestFit="1" customWidth="1"/>
    <col min="9247" max="9247" width="13.5" style="1" bestFit="1" customWidth="1"/>
    <col min="9248" max="9248" width="7.58203125" style="1" bestFit="1" customWidth="1"/>
    <col min="9249" max="9249" width="19.9140625" style="1" bestFit="1" customWidth="1"/>
    <col min="9250" max="9250" width="14.83203125" style="1" bestFit="1" customWidth="1"/>
    <col min="9251" max="9251" width="20.9140625" style="1" bestFit="1" customWidth="1"/>
    <col min="9252" max="9252" width="7.58203125" style="1" bestFit="1" customWidth="1"/>
    <col min="9253" max="9472" width="8.6640625" style="1"/>
    <col min="9473" max="9473" width="4.83203125" style="1" bestFit="1" customWidth="1"/>
    <col min="9474" max="9474" width="26.4140625" style="1" bestFit="1" customWidth="1"/>
    <col min="9475" max="9475" width="11.4140625" style="1" bestFit="1" customWidth="1"/>
    <col min="9476" max="9476" width="5" style="1" bestFit="1" customWidth="1"/>
    <col min="9477" max="9478" width="11.25" style="1" bestFit="1" customWidth="1"/>
    <col min="9479" max="9479" width="9.9140625" style="1" bestFit="1" customWidth="1"/>
    <col min="9480" max="9480" width="10.75" style="1" bestFit="1" customWidth="1"/>
    <col min="9481" max="9481" width="31.58203125" style="1" bestFit="1" customWidth="1"/>
    <col min="9482" max="9482" width="23.83203125" style="1" bestFit="1" customWidth="1"/>
    <col min="9483" max="9483" width="25.4140625" style="1" bestFit="1" customWidth="1"/>
    <col min="9484" max="9484" width="7.58203125" style="1" bestFit="1" customWidth="1"/>
    <col min="9485" max="9485" width="20.33203125" style="1" bestFit="1" customWidth="1"/>
    <col min="9486" max="9486" width="17.83203125" style="1" bestFit="1" customWidth="1"/>
    <col min="9487" max="9487" width="7.58203125" style="1" bestFit="1" customWidth="1"/>
    <col min="9488" max="9488" width="28.58203125" style="1" bestFit="1" customWidth="1"/>
    <col min="9489" max="9489" width="18.58203125" style="1" bestFit="1" customWidth="1"/>
    <col min="9490" max="9490" width="18.08203125" style="1" bestFit="1" customWidth="1"/>
    <col min="9491" max="9491" width="7.58203125" style="1" bestFit="1" customWidth="1"/>
    <col min="9492" max="9492" width="21.58203125" style="1" bestFit="1" customWidth="1"/>
    <col min="9493" max="9493" width="7.58203125" style="1" bestFit="1" customWidth="1"/>
    <col min="9494" max="9494" width="17" style="1" bestFit="1" customWidth="1"/>
    <col min="9495" max="9495" width="7.58203125" style="1" bestFit="1" customWidth="1"/>
    <col min="9496" max="9496" width="23.08203125" style="1" bestFit="1" customWidth="1"/>
    <col min="9497" max="9497" width="7.58203125" style="1" bestFit="1" customWidth="1"/>
    <col min="9498" max="9498" width="12.58203125" style="1" bestFit="1" customWidth="1"/>
    <col min="9499" max="9499" width="22.4140625" style="1" bestFit="1" customWidth="1"/>
    <col min="9500" max="9500" width="7.58203125" style="1" bestFit="1" customWidth="1"/>
    <col min="9501" max="9501" width="27" style="1" bestFit="1" customWidth="1"/>
    <col min="9502" max="9502" width="7.58203125" style="1" bestFit="1" customWidth="1"/>
    <col min="9503" max="9503" width="13.5" style="1" bestFit="1" customWidth="1"/>
    <col min="9504" max="9504" width="7.58203125" style="1" bestFit="1" customWidth="1"/>
    <col min="9505" max="9505" width="19.9140625" style="1" bestFit="1" customWidth="1"/>
    <col min="9506" max="9506" width="14.83203125" style="1" bestFit="1" customWidth="1"/>
    <col min="9507" max="9507" width="20.9140625" style="1" bestFit="1" customWidth="1"/>
    <col min="9508" max="9508" width="7.58203125" style="1" bestFit="1" customWidth="1"/>
    <col min="9509" max="9728" width="8.6640625" style="1"/>
    <col min="9729" max="9729" width="4.83203125" style="1" bestFit="1" customWidth="1"/>
    <col min="9730" max="9730" width="26.4140625" style="1" bestFit="1" customWidth="1"/>
    <col min="9731" max="9731" width="11.4140625" style="1" bestFit="1" customWidth="1"/>
    <col min="9732" max="9732" width="5" style="1" bestFit="1" customWidth="1"/>
    <col min="9733" max="9734" width="11.25" style="1" bestFit="1" customWidth="1"/>
    <col min="9735" max="9735" width="9.9140625" style="1" bestFit="1" customWidth="1"/>
    <col min="9736" max="9736" width="10.75" style="1" bestFit="1" customWidth="1"/>
    <col min="9737" max="9737" width="31.58203125" style="1" bestFit="1" customWidth="1"/>
    <col min="9738" max="9738" width="23.83203125" style="1" bestFit="1" customWidth="1"/>
    <col min="9739" max="9739" width="25.4140625" style="1" bestFit="1" customWidth="1"/>
    <col min="9740" max="9740" width="7.58203125" style="1" bestFit="1" customWidth="1"/>
    <col min="9741" max="9741" width="20.33203125" style="1" bestFit="1" customWidth="1"/>
    <col min="9742" max="9742" width="17.83203125" style="1" bestFit="1" customWidth="1"/>
    <col min="9743" max="9743" width="7.58203125" style="1" bestFit="1" customWidth="1"/>
    <col min="9744" max="9744" width="28.58203125" style="1" bestFit="1" customWidth="1"/>
    <col min="9745" max="9745" width="18.58203125" style="1" bestFit="1" customWidth="1"/>
    <col min="9746" max="9746" width="18.08203125" style="1" bestFit="1" customWidth="1"/>
    <col min="9747" max="9747" width="7.58203125" style="1" bestFit="1" customWidth="1"/>
    <col min="9748" max="9748" width="21.58203125" style="1" bestFit="1" customWidth="1"/>
    <col min="9749" max="9749" width="7.58203125" style="1" bestFit="1" customWidth="1"/>
    <col min="9750" max="9750" width="17" style="1" bestFit="1" customWidth="1"/>
    <col min="9751" max="9751" width="7.58203125" style="1" bestFit="1" customWidth="1"/>
    <col min="9752" max="9752" width="23.08203125" style="1" bestFit="1" customWidth="1"/>
    <col min="9753" max="9753" width="7.58203125" style="1" bestFit="1" customWidth="1"/>
    <col min="9754" max="9754" width="12.58203125" style="1" bestFit="1" customWidth="1"/>
    <col min="9755" max="9755" width="22.4140625" style="1" bestFit="1" customWidth="1"/>
    <col min="9756" max="9756" width="7.58203125" style="1" bestFit="1" customWidth="1"/>
    <col min="9757" max="9757" width="27" style="1" bestFit="1" customWidth="1"/>
    <col min="9758" max="9758" width="7.58203125" style="1" bestFit="1" customWidth="1"/>
    <col min="9759" max="9759" width="13.5" style="1" bestFit="1" customWidth="1"/>
    <col min="9760" max="9760" width="7.58203125" style="1" bestFit="1" customWidth="1"/>
    <col min="9761" max="9761" width="19.9140625" style="1" bestFit="1" customWidth="1"/>
    <col min="9762" max="9762" width="14.83203125" style="1" bestFit="1" customWidth="1"/>
    <col min="9763" max="9763" width="20.9140625" style="1" bestFit="1" customWidth="1"/>
    <col min="9764" max="9764" width="7.58203125" style="1" bestFit="1" customWidth="1"/>
    <col min="9765" max="9984" width="8.6640625" style="1"/>
    <col min="9985" max="9985" width="4.83203125" style="1" bestFit="1" customWidth="1"/>
    <col min="9986" max="9986" width="26.4140625" style="1" bestFit="1" customWidth="1"/>
    <col min="9987" max="9987" width="11.4140625" style="1" bestFit="1" customWidth="1"/>
    <col min="9988" max="9988" width="5" style="1" bestFit="1" customWidth="1"/>
    <col min="9989" max="9990" width="11.25" style="1" bestFit="1" customWidth="1"/>
    <col min="9991" max="9991" width="9.9140625" style="1" bestFit="1" customWidth="1"/>
    <col min="9992" max="9992" width="10.75" style="1" bestFit="1" customWidth="1"/>
    <col min="9993" max="9993" width="31.58203125" style="1" bestFit="1" customWidth="1"/>
    <col min="9994" max="9994" width="23.83203125" style="1" bestFit="1" customWidth="1"/>
    <col min="9995" max="9995" width="25.4140625" style="1" bestFit="1" customWidth="1"/>
    <col min="9996" max="9996" width="7.58203125" style="1" bestFit="1" customWidth="1"/>
    <col min="9997" max="9997" width="20.33203125" style="1" bestFit="1" customWidth="1"/>
    <col min="9998" max="9998" width="17.83203125" style="1" bestFit="1" customWidth="1"/>
    <col min="9999" max="9999" width="7.58203125" style="1" bestFit="1" customWidth="1"/>
    <col min="10000" max="10000" width="28.58203125" style="1" bestFit="1" customWidth="1"/>
    <col min="10001" max="10001" width="18.58203125" style="1" bestFit="1" customWidth="1"/>
    <col min="10002" max="10002" width="18.08203125" style="1" bestFit="1" customWidth="1"/>
    <col min="10003" max="10003" width="7.58203125" style="1" bestFit="1" customWidth="1"/>
    <col min="10004" max="10004" width="21.58203125" style="1" bestFit="1" customWidth="1"/>
    <col min="10005" max="10005" width="7.58203125" style="1" bestFit="1" customWidth="1"/>
    <col min="10006" max="10006" width="17" style="1" bestFit="1" customWidth="1"/>
    <col min="10007" max="10007" width="7.58203125" style="1" bestFit="1" customWidth="1"/>
    <col min="10008" max="10008" width="23.08203125" style="1" bestFit="1" customWidth="1"/>
    <col min="10009" max="10009" width="7.58203125" style="1" bestFit="1" customWidth="1"/>
    <col min="10010" max="10010" width="12.58203125" style="1" bestFit="1" customWidth="1"/>
    <col min="10011" max="10011" width="22.4140625" style="1" bestFit="1" customWidth="1"/>
    <col min="10012" max="10012" width="7.58203125" style="1" bestFit="1" customWidth="1"/>
    <col min="10013" max="10013" width="27" style="1" bestFit="1" customWidth="1"/>
    <col min="10014" max="10014" width="7.58203125" style="1" bestFit="1" customWidth="1"/>
    <col min="10015" max="10015" width="13.5" style="1" bestFit="1" customWidth="1"/>
    <col min="10016" max="10016" width="7.58203125" style="1" bestFit="1" customWidth="1"/>
    <col min="10017" max="10017" width="19.9140625" style="1" bestFit="1" customWidth="1"/>
    <col min="10018" max="10018" width="14.83203125" style="1" bestFit="1" customWidth="1"/>
    <col min="10019" max="10019" width="20.9140625" style="1" bestFit="1" customWidth="1"/>
    <col min="10020" max="10020" width="7.58203125" style="1" bestFit="1" customWidth="1"/>
    <col min="10021" max="10240" width="8.6640625" style="1"/>
    <col min="10241" max="10241" width="4.83203125" style="1" bestFit="1" customWidth="1"/>
    <col min="10242" max="10242" width="26.4140625" style="1" bestFit="1" customWidth="1"/>
    <col min="10243" max="10243" width="11.4140625" style="1" bestFit="1" customWidth="1"/>
    <col min="10244" max="10244" width="5" style="1" bestFit="1" customWidth="1"/>
    <col min="10245" max="10246" width="11.25" style="1" bestFit="1" customWidth="1"/>
    <col min="10247" max="10247" width="9.9140625" style="1" bestFit="1" customWidth="1"/>
    <col min="10248" max="10248" width="10.75" style="1" bestFit="1" customWidth="1"/>
    <col min="10249" max="10249" width="31.58203125" style="1" bestFit="1" customWidth="1"/>
    <col min="10250" max="10250" width="23.83203125" style="1" bestFit="1" customWidth="1"/>
    <col min="10251" max="10251" width="25.4140625" style="1" bestFit="1" customWidth="1"/>
    <col min="10252" max="10252" width="7.58203125" style="1" bestFit="1" customWidth="1"/>
    <col min="10253" max="10253" width="20.33203125" style="1" bestFit="1" customWidth="1"/>
    <col min="10254" max="10254" width="17.83203125" style="1" bestFit="1" customWidth="1"/>
    <col min="10255" max="10255" width="7.58203125" style="1" bestFit="1" customWidth="1"/>
    <col min="10256" max="10256" width="28.58203125" style="1" bestFit="1" customWidth="1"/>
    <col min="10257" max="10257" width="18.58203125" style="1" bestFit="1" customWidth="1"/>
    <col min="10258" max="10258" width="18.08203125" style="1" bestFit="1" customWidth="1"/>
    <col min="10259" max="10259" width="7.58203125" style="1" bestFit="1" customWidth="1"/>
    <col min="10260" max="10260" width="21.58203125" style="1" bestFit="1" customWidth="1"/>
    <col min="10261" max="10261" width="7.58203125" style="1" bestFit="1" customWidth="1"/>
    <col min="10262" max="10262" width="17" style="1" bestFit="1" customWidth="1"/>
    <col min="10263" max="10263" width="7.58203125" style="1" bestFit="1" customWidth="1"/>
    <col min="10264" max="10264" width="23.08203125" style="1" bestFit="1" customWidth="1"/>
    <col min="10265" max="10265" width="7.58203125" style="1" bestFit="1" customWidth="1"/>
    <col min="10266" max="10266" width="12.58203125" style="1" bestFit="1" customWidth="1"/>
    <col min="10267" max="10267" width="22.4140625" style="1" bestFit="1" customWidth="1"/>
    <col min="10268" max="10268" width="7.58203125" style="1" bestFit="1" customWidth="1"/>
    <col min="10269" max="10269" width="27" style="1" bestFit="1" customWidth="1"/>
    <col min="10270" max="10270" width="7.58203125" style="1" bestFit="1" customWidth="1"/>
    <col min="10271" max="10271" width="13.5" style="1" bestFit="1" customWidth="1"/>
    <col min="10272" max="10272" width="7.58203125" style="1" bestFit="1" customWidth="1"/>
    <col min="10273" max="10273" width="19.9140625" style="1" bestFit="1" customWidth="1"/>
    <col min="10274" max="10274" width="14.83203125" style="1" bestFit="1" customWidth="1"/>
    <col min="10275" max="10275" width="20.9140625" style="1" bestFit="1" customWidth="1"/>
    <col min="10276" max="10276" width="7.58203125" style="1" bestFit="1" customWidth="1"/>
    <col min="10277" max="10496" width="8.6640625" style="1"/>
    <col min="10497" max="10497" width="4.83203125" style="1" bestFit="1" customWidth="1"/>
    <col min="10498" max="10498" width="26.4140625" style="1" bestFit="1" customWidth="1"/>
    <col min="10499" max="10499" width="11.4140625" style="1" bestFit="1" customWidth="1"/>
    <col min="10500" max="10500" width="5" style="1" bestFit="1" customWidth="1"/>
    <col min="10501" max="10502" width="11.25" style="1" bestFit="1" customWidth="1"/>
    <col min="10503" max="10503" width="9.9140625" style="1" bestFit="1" customWidth="1"/>
    <col min="10504" max="10504" width="10.75" style="1" bestFit="1" customWidth="1"/>
    <col min="10505" max="10505" width="31.58203125" style="1" bestFit="1" customWidth="1"/>
    <col min="10506" max="10506" width="23.83203125" style="1" bestFit="1" customWidth="1"/>
    <col min="10507" max="10507" width="25.4140625" style="1" bestFit="1" customWidth="1"/>
    <col min="10508" max="10508" width="7.58203125" style="1" bestFit="1" customWidth="1"/>
    <col min="10509" max="10509" width="20.33203125" style="1" bestFit="1" customWidth="1"/>
    <col min="10510" max="10510" width="17.83203125" style="1" bestFit="1" customWidth="1"/>
    <col min="10511" max="10511" width="7.58203125" style="1" bestFit="1" customWidth="1"/>
    <col min="10512" max="10512" width="28.58203125" style="1" bestFit="1" customWidth="1"/>
    <col min="10513" max="10513" width="18.58203125" style="1" bestFit="1" customWidth="1"/>
    <col min="10514" max="10514" width="18.08203125" style="1" bestFit="1" customWidth="1"/>
    <col min="10515" max="10515" width="7.58203125" style="1" bestFit="1" customWidth="1"/>
    <col min="10516" max="10516" width="21.58203125" style="1" bestFit="1" customWidth="1"/>
    <col min="10517" max="10517" width="7.58203125" style="1" bestFit="1" customWidth="1"/>
    <col min="10518" max="10518" width="17" style="1" bestFit="1" customWidth="1"/>
    <col min="10519" max="10519" width="7.58203125" style="1" bestFit="1" customWidth="1"/>
    <col min="10520" max="10520" width="23.08203125" style="1" bestFit="1" customWidth="1"/>
    <col min="10521" max="10521" width="7.58203125" style="1" bestFit="1" customWidth="1"/>
    <col min="10522" max="10522" width="12.58203125" style="1" bestFit="1" customWidth="1"/>
    <col min="10523" max="10523" width="22.4140625" style="1" bestFit="1" customWidth="1"/>
    <col min="10524" max="10524" width="7.58203125" style="1" bestFit="1" customWidth="1"/>
    <col min="10525" max="10525" width="27" style="1" bestFit="1" customWidth="1"/>
    <col min="10526" max="10526" width="7.58203125" style="1" bestFit="1" customWidth="1"/>
    <col min="10527" max="10527" width="13.5" style="1" bestFit="1" customWidth="1"/>
    <col min="10528" max="10528" width="7.58203125" style="1" bestFit="1" customWidth="1"/>
    <col min="10529" max="10529" width="19.9140625" style="1" bestFit="1" customWidth="1"/>
    <col min="10530" max="10530" width="14.83203125" style="1" bestFit="1" customWidth="1"/>
    <col min="10531" max="10531" width="20.9140625" style="1" bestFit="1" customWidth="1"/>
    <col min="10532" max="10532" width="7.58203125" style="1" bestFit="1" customWidth="1"/>
    <col min="10533" max="10752" width="8.6640625" style="1"/>
    <col min="10753" max="10753" width="4.83203125" style="1" bestFit="1" customWidth="1"/>
    <col min="10754" max="10754" width="26.4140625" style="1" bestFit="1" customWidth="1"/>
    <col min="10755" max="10755" width="11.4140625" style="1" bestFit="1" customWidth="1"/>
    <col min="10756" max="10756" width="5" style="1" bestFit="1" customWidth="1"/>
    <col min="10757" max="10758" width="11.25" style="1" bestFit="1" customWidth="1"/>
    <col min="10759" max="10759" width="9.9140625" style="1" bestFit="1" customWidth="1"/>
    <col min="10760" max="10760" width="10.75" style="1" bestFit="1" customWidth="1"/>
    <col min="10761" max="10761" width="31.58203125" style="1" bestFit="1" customWidth="1"/>
    <col min="10762" max="10762" width="23.83203125" style="1" bestFit="1" customWidth="1"/>
    <col min="10763" max="10763" width="25.4140625" style="1" bestFit="1" customWidth="1"/>
    <col min="10764" max="10764" width="7.58203125" style="1" bestFit="1" customWidth="1"/>
    <col min="10765" max="10765" width="20.33203125" style="1" bestFit="1" customWidth="1"/>
    <col min="10766" max="10766" width="17.83203125" style="1" bestFit="1" customWidth="1"/>
    <col min="10767" max="10767" width="7.58203125" style="1" bestFit="1" customWidth="1"/>
    <col min="10768" max="10768" width="28.58203125" style="1" bestFit="1" customWidth="1"/>
    <col min="10769" max="10769" width="18.58203125" style="1" bestFit="1" customWidth="1"/>
    <col min="10770" max="10770" width="18.08203125" style="1" bestFit="1" customWidth="1"/>
    <col min="10771" max="10771" width="7.58203125" style="1" bestFit="1" customWidth="1"/>
    <col min="10772" max="10772" width="21.58203125" style="1" bestFit="1" customWidth="1"/>
    <col min="10773" max="10773" width="7.58203125" style="1" bestFit="1" customWidth="1"/>
    <col min="10774" max="10774" width="17" style="1" bestFit="1" customWidth="1"/>
    <col min="10775" max="10775" width="7.58203125" style="1" bestFit="1" customWidth="1"/>
    <col min="10776" max="10776" width="23.08203125" style="1" bestFit="1" customWidth="1"/>
    <col min="10777" max="10777" width="7.58203125" style="1" bestFit="1" customWidth="1"/>
    <col min="10778" max="10778" width="12.58203125" style="1" bestFit="1" customWidth="1"/>
    <col min="10779" max="10779" width="22.4140625" style="1" bestFit="1" customWidth="1"/>
    <col min="10780" max="10780" width="7.58203125" style="1" bestFit="1" customWidth="1"/>
    <col min="10781" max="10781" width="27" style="1" bestFit="1" customWidth="1"/>
    <col min="10782" max="10782" width="7.58203125" style="1" bestFit="1" customWidth="1"/>
    <col min="10783" max="10783" width="13.5" style="1" bestFit="1" customWidth="1"/>
    <col min="10784" max="10784" width="7.58203125" style="1" bestFit="1" customWidth="1"/>
    <col min="10785" max="10785" width="19.9140625" style="1" bestFit="1" customWidth="1"/>
    <col min="10786" max="10786" width="14.83203125" style="1" bestFit="1" customWidth="1"/>
    <col min="10787" max="10787" width="20.9140625" style="1" bestFit="1" customWidth="1"/>
    <col min="10788" max="10788" width="7.58203125" style="1" bestFit="1" customWidth="1"/>
    <col min="10789" max="11008" width="8.6640625" style="1"/>
    <col min="11009" max="11009" width="4.83203125" style="1" bestFit="1" customWidth="1"/>
    <col min="11010" max="11010" width="26.4140625" style="1" bestFit="1" customWidth="1"/>
    <col min="11011" max="11011" width="11.4140625" style="1" bestFit="1" customWidth="1"/>
    <col min="11012" max="11012" width="5" style="1" bestFit="1" customWidth="1"/>
    <col min="11013" max="11014" width="11.25" style="1" bestFit="1" customWidth="1"/>
    <col min="11015" max="11015" width="9.9140625" style="1" bestFit="1" customWidth="1"/>
    <col min="11016" max="11016" width="10.75" style="1" bestFit="1" customWidth="1"/>
    <col min="11017" max="11017" width="31.58203125" style="1" bestFit="1" customWidth="1"/>
    <col min="11018" max="11018" width="23.83203125" style="1" bestFit="1" customWidth="1"/>
    <col min="11019" max="11019" width="25.4140625" style="1" bestFit="1" customWidth="1"/>
    <col min="11020" max="11020" width="7.58203125" style="1" bestFit="1" customWidth="1"/>
    <col min="11021" max="11021" width="20.33203125" style="1" bestFit="1" customWidth="1"/>
    <col min="11022" max="11022" width="17.83203125" style="1" bestFit="1" customWidth="1"/>
    <col min="11023" max="11023" width="7.58203125" style="1" bestFit="1" customWidth="1"/>
    <col min="11024" max="11024" width="28.58203125" style="1" bestFit="1" customWidth="1"/>
    <col min="11025" max="11025" width="18.58203125" style="1" bestFit="1" customWidth="1"/>
    <col min="11026" max="11026" width="18.08203125" style="1" bestFit="1" customWidth="1"/>
    <col min="11027" max="11027" width="7.58203125" style="1" bestFit="1" customWidth="1"/>
    <col min="11028" max="11028" width="21.58203125" style="1" bestFit="1" customWidth="1"/>
    <col min="11029" max="11029" width="7.58203125" style="1" bestFit="1" customWidth="1"/>
    <col min="11030" max="11030" width="17" style="1" bestFit="1" customWidth="1"/>
    <col min="11031" max="11031" width="7.58203125" style="1" bestFit="1" customWidth="1"/>
    <col min="11032" max="11032" width="23.08203125" style="1" bestFit="1" customWidth="1"/>
    <col min="11033" max="11033" width="7.58203125" style="1" bestFit="1" customWidth="1"/>
    <col min="11034" max="11034" width="12.58203125" style="1" bestFit="1" customWidth="1"/>
    <col min="11035" max="11035" width="22.4140625" style="1" bestFit="1" customWidth="1"/>
    <col min="11036" max="11036" width="7.58203125" style="1" bestFit="1" customWidth="1"/>
    <col min="11037" max="11037" width="27" style="1" bestFit="1" customWidth="1"/>
    <col min="11038" max="11038" width="7.58203125" style="1" bestFit="1" customWidth="1"/>
    <col min="11039" max="11039" width="13.5" style="1" bestFit="1" customWidth="1"/>
    <col min="11040" max="11040" width="7.58203125" style="1" bestFit="1" customWidth="1"/>
    <col min="11041" max="11041" width="19.9140625" style="1" bestFit="1" customWidth="1"/>
    <col min="11042" max="11042" width="14.83203125" style="1" bestFit="1" customWidth="1"/>
    <col min="11043" max="11043" width="20.9140625" style="1" bestFit="1" customWidth="1"/>
    <col min="11044" max="11044" width="7.58203125" style="1" bestFit="1" customWidth="1"/>
    <col min="11045" max="11264" width="8.6640625" style="1"/>
    <col min="11265" max="11265" width="4.83203125" style="1" bestFit="1" customWidth="1"/>
    <col min="11266" max="11266" width="26.4140625" style="1" bestFit="1" customWidth="1"/>
    <col min="11267" max="11267" width="11.4140625" style="1" bestFit="1" customWidth="1"/>
    <col min="11268" max="11268" width="5" style="1" bestFit="1" customWidth="1"/>
    <col min="11269" max="11270" width="11.25" style="1" bestFit="1" customWidth="1"/>
    <col min="11271" max="11271" width="9.9140625" style="1" bestFit="1" customWidth="1"/>
    <col min="11272" max="11272" width="10.75" style="1" bestFit="1" customWidth="1"/>
    <col min="11273" max="11273" width="31.58203125" style="1" bestFit="1" customWidth="1"/>
    <col min="11274" max="11274" width="23.83203125" style="1" bestFit="1" customWidth="1"/>
    <col min="11275" max="11275" width="25.4140625" style="1" bestFit="1" customWidth="1"/>
    <col min="11276" max="11276" width="7.58203125" style="1" bestFit="1" customWidth="1"/>
    <col min="11277" max="11277" width="20.33203125" style="1" bestFit="1" customWidth="1"/>
    <col min="11278" max="11278" width="17.83203125" style="1" bestFit="1" customWidth="1"/>
    <col min="11279" max="11279" width="7.58203125" style="1" bestFit="1" customWidth="1"/>
    <col min="11280" max="11280" width="28.58203125" style="1" bestFit="1" customWidth="1"/>
    <col min="11281" max="11281" width="18.58203125" style="1" bestFit="1" customWidth="1"/>
    <col min="11282" max="11282" width="18.08203125" style="1" bestFit="1" customWidth="1"/>
    <col min="11283" max="11283" width="7.58203125" style="1" bestFit="1" customWidth="1"/>
    <col min="11284" max="11284" width="21.58203125" style="1" bestFit="1" customWidth="1"/>
    <col min="11285" max="11285" width="7.58203125" style="1" bestFit="1" customWidth="1"/>
    <col min="11286" max="11286" width="17" style="1" bestFit="1" customWidth="1"/>
    <col min="11287" max="11287" width="7.58203125" style="1" bestFit="1" customWidth="1"/>
    <col min="11288" max="11288" width="23.08203125" style="1" bestFit="1" customWidth="1"/>
    <col min="11289" max="11289" width="7.58203125" style="1" bestFit="1" customWidth="1"/>
    <col min="11290" max="11290" width="12.58203125" style="1" bestFit="1" customWidth="1"/>
    <col min="11291" max="11291" width="22.4140625" style="1" bestFit="1" customWidth="1"/>
    <col min="11292" max="11292" width="7.58203125" style="1" bestFit="1" customWidth="1"/>
    <col min="11293" max="11293" width="27" style="1" bestFit="1" customWidth="1"/>
    <col min="11294" max="11294" width="7.58203125" style="1" bestFit="1" customWidth="1"/>
    <col min="11295" max="11295" width="13.5" style="1" bestFit="1" customWidth="1"/>
    <col min="11296" max="11296" width="7.58203125" style="1" bestFit="1" customWidth="1"/>
    <col min="11297" max="11297" width="19.9140625" style="1" bestFit="1" customWidth="1"/>
    <col min="11298" max="11298" width="14.83203125" style="1" bestFit="1" customWidth="1"/>
    <col min="11299" max="11299" width="20.9140625" style="1" bestFit="1" customWidth="1"/>
    <col min="11300" max="11300" width="7.58203125" style="1" bestFit="1" customWidth="1"/>
    <col min="11301" max="11520" width="8.6640625" style="1"/>
    <col min="11521" max="11521" width="4.83203125" style="1" bestFit="1" customWidth="1"/>
    <col min="11522" max="11522" width="26.4140625" style="1" bestFit="1" customWidth="1"/>
    <col min="11523" max="11523" width="11.4140625" style="1" bestFit="1" customWidth="1"/>
    <col min="11524" max="11524" width="5" style="1" bestFit="1" customWidth="1"/>
    <col min="11525" max="11526" width="11.25" style="1" bestFit="1" customWidth="1"/>
    <col min="11527" max="11527" width="9.9140625" style="1" bestFit="1" customWidth="1"/>
    <col min="11528" max="11528" width="10.75" style="1" bestFit="1" customWidth="1"/>
    <col min="11529" max="11529" width="31.58203125" style="1" bestFit="1" customWidth="1"/>
    <col min="11530" max="11530" width="23.83203125" style="1" bestFit="1" customWidth="1"/>
    <col min="11531" max="11531" width="25.4140625" style="1" bestFit="1" customWidth="1"/>
    <col min="11532" max="11532" width="7.58203125" style="1" bestFit="1" customWidth="1"/>
    <col min="11533" max="11533" width="20.33203125" style="1" bestFit="1" customWidth="1"/>
    <col min="11534" max="11534" width="17.83203125" style="1" bestFit="1" customWidth="1"/>
    <col min="11535" max="11535" width="7.58203125" style="1" bestFit="1" customWidth="1"/>
    <col min="11536" max="11536" width="28.58203125" style="1" bestFit="1" customWidth="1"/>
    <col min="11537" max="11537" width="18.58203125" style="1" bestFit="1" customWidth="1"/>
    <col min="11538" max="11538" width="18.08203125" style="1" bestFit="1" customWidth="1"/>
    <col min="11539" max="11539" width="7.58203125" style="1" bestFit="1" customWidth="1"/>
    <col min="11540" max="11540" width="21.58203125" style="1" bestFit="1" customWidth="1"/>
    <col min="11541" max="11541" width="7.58203125" style="1" bestFit="1" customWidth="1"/>
    <col min="11542" max="11542" width="17" style="1" bestFit="1" customWidth="1"/>
    <col min="11543" max="11543" width="7.58203125" style="1" bestFit="1" customWidth="1"/>
    <col min="11544" max="11544" width="23.08203125" style="1" bestFit="1" customWidth="1"/>
    <col min="11545" max="11545" width="7.58203125" style="1" bestFit="1" customWidth="1"/>
    <col min="11546" max="11546" width="12.58203125" style="1" bestFit="1" customWidth="1"/>
    <col min="11547" max="11547" width="22.4140625" style="1" bestFit="1" customWidth="1"/>
    <col min="11548" max="11548" width="7.58203125" style="1" bestFit="1" customWidth="1"/>
    <col min="11549" max="11549" width="27" style="1" bestFit="1" customWidth="1"/>
    <col min="11550" max="11550" width="7.58203125" style="1" bestFit="1" customWidth="1"/>
    <col min="11551" max="11551" width="13.5" style="1" bestFit="1" customWidth="1"/>
    <col min="11552" max="11552" width="7.58203125" style="1" bestFit="1" customWidth="1"/>
    <col min="11553" max="11553" width="19.9140625" style="1" bestFit="1" customWidth="1"/>
    <col min="11554" max="11554" width="14.83203125" style="1" bestFit="1" customWidth="1"/>
    <col min="11555" max="11555" width="20.9140625" style="1" bestFit="1" customWidth="1"/>
    <col min="11556" max="11556" width="7.58203125" style="1" bestFit="1" customWidth="1"/>
    <col min="11557" max="11776" width="8.6640625" style="1"/>
    <col min="11777" max="11777" width="4.83203125" style="1" bestFit="1" customWidth="1"/>
    <col min="11778" max="11778" width="26.4140625" style="1" bestFit="1" customWidth="1"/>
    <col min="11779" max="11779" width="11.4140625" style="1" bestFit="1" customWidth="1"/>
    <col min="11780" max="11780" width="5" style="1" bestFit="1" customWidth="1"/>
    <col min="11781" max="11782" width="11.25" style="1" bestFit="1" customWidth="1"/>
    <col min="11783" max="11783" width="9.9140625" style="1" bestFit="1" customWidth="1"/>
    <col min="11784" max="11784" width="10.75" style="1" bestFit="1" customWidth="1"/>
    <col min="11785" max="11785" width="31.58203125" style="1" bestFit="1" customWidth="1"/>
    <col min="11786" max="11786" width="23.83203125" style="1" bestFit="1" customWidth="1"/>
    <col min="11787" max="11787" width="25.4140625" style="1" bestFit="1" customWidth="1"/>
    <col min="11788" max="11788" width="7.58203125" style="1" bestFit="1" customWidth="1"/>
    <col min="11789" max="11789" width="20.33203125" style="1" bestFit="1" customWidth="1"/>
    <col min="11790" max="11790" width="17.83203125" style="1" bestFit="1" customWidth="1"/>
    <col min="11791" max="11791" width="7.58203125" style="1" bestFit="1" customWidth="1"/>
    <col min="11792" max="11792" width="28.58203125" style="1" bestFit="1" customWidth="1"/>
    <col min="11793" max="11793" width="18.58203125" style="1" bestFit="1" customWidth="1"/>
    <col min="11794" max="11794" width="18.08203125" style="1" bestFit="1" customWidth="1"/>
    <col min="11795" max="11795" width="7.58203125" style="1" bestFit="1" customWidth="1"/>
    <col min="11796" max="11796" width="21.58203125" style="1" bestFit="1" customWidth="1"/>
    <col min="11797" max="11797" width="7.58203125" style="1" bestFit="1" customWidth="1"/>
    <col min="11798" max="11798" width="17" style="1" bestFit="1" customWidth="1"/>
    <col min="11799" max="11799" width="7.58203125" style="1" bestFit="1" customWidth="1"/>
    <col min="11800" max="11800" width="23.08203125" style="1" bestFit="1" customWidth="1"/>
    <col min="11801" max="11801" width="7.58203125" style="1" bestFit="1" customWidth="1"/>
    <col min="11802" max="11802" width="12.58203125" style="1" bestFit="1" customWidth="1"/>
    <col min="11803" max="11803" width="22.4140625" style="1" bestFit="1" customWidth="1"/>
    <col min="11804" max="11804" width="7.58203125" style="1" bestFit="1" customWidth="1"/>
    <col min="11805" max="11805" width="27" style="1" bestFit="1" customWidth="1"/>
    <col min="11806" max="11806" width="7.58203125" style="1" bestFit="1" customWidth="1"/>
    <col min="11807" max="11807" width="13.5" style="1" bestFit="1" customWidth="1"/>
    <col min="11808" max="11808" width="7.58203125" style="1" bestFit="1" customWidth="1"/>
    <col min="11809" max="11809" width="19.9140625" style="1" bestFit="1" customWidth="1"/>
    <col min="11810" max="11810" width="14.83203125" style="1" bestFit="1" customWidth="1"/>
    <col min="11811" max="11811" width="20.9140625" style="1" bestFit="1" customWidth="1"/>
    <col min="11812" max="11812" width="7.58203125" style="1" bestFit="1" customWidth="1"/>
    <col min="11813" max="12032" width="8.6640625" style="1"/>
    <col min="12033" max="12033" width="4.83203125" style="1" bestFit="1" customWidth="1"/>
    <col min="12034" max="12034" width="26.4140625" style="1" bestFit="1" customWidth="1"/>
    <col min="12035" max="12035" width="11.4140625" style="1" bestFit="1" customWidth="1"/>
    <col min="12036" max="12036" width="5" style="1" bestFit="1" customWidth="1"/>
    <col min="12037" max="12038" width="11.25" style="1" bestFit="1" customWidth="1"/>
    <col min="12039" max="12039" width="9.9140625" style="1" bestFit="1" customWidth="1"/>
    <col min="12040" max="12040" width="10.75" style="1" bestFit="1" customWidth="1"/>
    <col min="12041" max="12041" width="31.58203125" style="1" bestFit="1" customWidth="1"/>
    <col min="12042" max="12042" width="23.83203125" style="1" bestFit="1" customWidth="1"/>
    <col min="12043" max="12043" width="25.4140625" style="1" bestFit="1" customWidth="1"/>
    <col min="12044" max="12044" width="7.58203125" style="1" bestFit="1" customWidth="1"/>
    <col min="12045" max="12045" width="20.33203125" style="1" bestFit="1" customWidth="1"/>
    <col min="12046" max="12046" width="17.83203125" style="1" bestFit="1" customWidth="1"/>
    <col min="12047" max="12047" width="7.58203125" style="1" bestFit="1" customWidth="1"/>
    <col min="12048" max="12048" width="28.58203125" style="1" bestFit="1" customWidth="1"/>
    <col min="12049" max="12049" width="18.58203125" style="1" bestFit="1" customWidth="1"/>
    <col min="12050" max="12050" width="18.08203125" style="1" bestFit="1" customWidth="1"/>
    <col min="12051" max="12051" width="7.58203125" style="1" bestFit="1" customWidth="1"/>
    <col min="12052" max="12052" width="21.58203125" style="1" bestFit="1" customWidth="1"/>
    <col min="12053" max="12053" width="7.58203125" style="1" bestFit="1" customWidth="1"/>
    <col min="12054" max="12054" width="17" style="1" bestFit="1" customWidth="1"/>
    <col min="12055" max="12055" width="7.58203125" style="1" bestFit="1" customWidth="1"/>
    <col min="12056" max="12056" width="23.08203125" style="1" bestFit="1" customWidth="1"/>
    <col min="12057" max="12057" width="7.58203125" style="1" bestFit="1" customWidth="1"/>
    <col min="12058" max="12058" width="12.58203125" style="1" bestFit="1" customWidth="1"/>
    <col min="12059" max="12059" width="22.4140625" style="1" bestFit="1" customWidth="1"/>
    <col min="12060" max="12060" width="7.58203125" style="1" bestFit="1" customWidth="1"/>
    <col min="12061" max="12061" width="27" style="1" bestFit="1" customWidth="1"/>
    <col min="12062" max="12062" width="7.58203125" style="1" bestFit="1" customWidth="1"/>
    <col min="12063" max="12063" width="13.5" style="1" bestFit="1" customWidth="1"/>
    <col min="12064" max="12064" width="7.58203125" style="1" bestFit="1" customWidth="1"/>
    <col min="12065" max="12065" width="19.9140625" style="1" bestFit="1" customWidth="1"/>
    <col min="12066" max="12066" width="14.83203125" style="1" bestFit="1" customWidth="1"/>
    <col min="12067" max="12067" width="20.9140625" style="1" bestFit="1" customWidth="1"/>
    <col min="12068" max="12068" width="7.58203125" style="1" bestFit="1" customWidth="1"/>
    <col min="12069" max="12288" width="8.6640625" style="1"/>
    <col min="12289" max="12289" width="4.83203125" style="1" bestFit="1" customWidth="1"/>
    <col min="12290" max="12290" width="26.4140625" style="1" bestFit="1" customWidth="1"/>
    <col min="12291" max="12291" width="11.4140625" style="1" bestFit="1" customWidth="1"/>
    <col min="12292" max="12292" width="5" style="1" bestFit="1" customWidth="1"/>
    <col min="12293" max="12294" width="11.25" style="1" bestFit="1" customWidth="1"/>
    <col min="12295" max="12295" width="9.9140625" style="1" bestFit="1" customWidth="1"/>
    <col min="12296" max="12296" width="10.75" style="1" bestFit="1" customWidth="1"/>
    <col min="12297" max="12297" width="31.58203125" style="1" bestFit="1" customWidth="1"/>
    <col min="12298" max="12298" width="23.83203125" style="1" bestFit="1" customWidth="1"/>
    <col min="12299" max="12299" width="25.4140625" style="1" bestFit="1" customWidth="1"/>
    <col min="12300" max="12300" width="7.58203125" style="1" bestFit="1" customWidth="1"/>
    <col min="12301" max="12301" width="20.33203125" style="1" bestFit="1" customWidth="1"/>
    <col min="12302" max="12302" width="17.83203125" style="1" bestFit="1" customWidth="1"/>
    <col min="12303" max="12303" width="7.58203125" style="1" bestFit="1" customWidth="1"/>
    <col min="12304" max="12304" width="28.58203125" style="1" bestFit="1" customWidth="1"/>
    <col min="12305" max="12305" width="18.58203125" style="1" bestFit="1" customWidth="1"/>
    <col min="12306" max="12306" width="18.08203125" style="1" bestFit="1" customWidth="1"/>
    <col min="12307" max="12307" width="7.58203125" style="1" bestFit="1" customWidth="1"/>
    <col min="12308" max="12308" width="21.58203125" style="1" bestFit="1" customWidth="1"/>
    <col min="12309" max="12309" width="7.58203125" style="1" bestFit="1" customWidth="1"/>
    <col min="12310" max="12310" width="17" style="1" bestFit="1" customWidth="1"/>
    <col min="12311" max="12311" width="7.58203125" style="1" bestFit="1" customWidth="1"/>
    <col min="12312" max="12312" width="23.08203125" style="1" bestFit="1" customWidth="1"/>
    <col min="12313" max="12313" width="7.58203125" style="1" bestFit="1" customWidth="1"/>
    <col min="12314" max="12314" width="12.58203125" style="1" bestFit="1" customWidth="1"/>
    <col min="12315" max="12315" width="22.4140625" style="1" bestFit="1" customWidth="1"/>
    <col min="12316" max="12316" width="7.58203125" style="1" bestFit="1" customWidth="1"/>
    <col min="12317" max="12317" width="27" style="1" bestFit="1" customWidth="1"/>
    <col min="12318" max="12318" width="7.58203125" style="1" bestFit="1" customWidth="1"/>
    <col min="12319" max="12319" width="13.5" style="1" bestFit="1" customWidth="1"/>
    <col min="12320" max="12320" width="7.58203125" style="1" bestFit="1" customWidth="1"/>
    <col min="12321" max="12321" width="19.9140625" style="1" bestFit="1" customWidth="1"/>
    <col min="12322" max="12322" width="14.83203125" style="1" bestFit="1" customWidth="1"/>
    <col min="12323" max="12323" width="20.9140625" style="1" bestFit="1" customWidth="1"/>
    <col min="12324" max="12324" width="7.58203125" style="1" bestFit="1" customWidth="1"/>
    <col min="12325" max="12544" width="8.6640625" style="1"/>
    <col min="12545" max="12545" width="4.83203125" style="1" bestFit="1" customWidth="1"/>
    <col min="12546" max="12546" width="26.4140625" style="1" bestFit="1" customWidth="1"/>
    <col min="12547" max="12547" width="11.4140625" style="1" bestFit="1" customWidth="1"/>
    <col min="12548" max="12548" width="5" style="1" bestFit="1" customWidth="1"/>
    <col min="12549" max="12550" width="11.25" style="1" bestFit="1" customWidth="1"/>
    <col min="12551" max="12551" width="9.9140625" style="1" bestFit="1" customWidth="1"/>
    <col min="12552" max="12552" width="10.75" style="1" bestFit="1" customWidth="1"/>
    <col min="12553" max="12553" width="31.58203125" style="1" bestFit="1" customWidth="1"/>
    <col min="12554" max="12554" width="23.83203125" style="1" bestFit="1" customWidth="1"/>
    <col min="12555" max="12555" width="25.4140625" style="1" bestFit="1" customWidth="1"/>
    <col min="12556" max="12556" width="7.58203125" style="1" bestFit="1" customWidth="1"/>
    <col min="12557" max="12557" width="20.33203125" style="1" bestFit="1" customWidth="1"/>
    <col min="12558" max="12558" width="17.83203125" style="1" bestFit="1" customWidth="1"/>
    <col min="12559" max="12559" width="7.58203125" style="1" bestFit="1" customWidth="1"/>
    <col min="12560" max="12560" width="28.58203125" style="1" bestFit="1" customWidth="1"/>
    <col min="12561" max="12561" width="18.58203125" style="1" bestFit="1" customWidth="1"/>
    <col min="12562" max="12562" width="18.08203125" style="1" bestFit="1" customWidth="1"/>
    <col min="12563" max="12563" width="7.58203125" style="1" bestFit="1" customWidth="1"/>
    <col min="12564" max="12564" width="21.58203125" style="1" bestFit="1" customWidth="1"/>
    <col min="12565" max="12565" width="7.58203125" style="1" bestFit="1" customWidth="1"/>
    <col min="12566" max="12566" width="17" style="1" bestFit="1" customWidth="1"/>
    <col min="12567" max="12567" width="7.58203125" style="1" bestFit="1" customWidth="1"/>
    <col min="12568" max="12568" width="23.08203125" style="1" bestFit="1" customWidth="1"/>
    <col min="12569" max="12569" width="7.58203125" style="1" bestFit="1" customWidth="1"/>
    <col min="12570" max="12570" width="12.58203125" style="1" bestFit="1" customWidth="1"/>
    <col min="12571" max="12571" width="22.4140625" style="1" bestFit="1" customWidth="1"/>
    <col min="12572" max="12572" width="7.58203125" style="1" bestFit="1" customWidth="1"/>
    <col min="12573" max="12573" width="27" style="1" bestFit="1" customWidth="1"/>
    <col min="12574" max="12574" width="7.58203125" style="1" bestFit="1" customWidth="1"/>
    <col min="12575" max="12575" width="13.5" style="1" bestFit="1" customWidth="1"/>
    <col min="12576" max="12576" width="7.58203125" style="1" bestFit="1" customWidth="1"/>
    <col min="12577" max="12577" width="19.9140625" style="1" bestFit="1" customWidth="1"/>
    <col min="12578" max="12578" width="14.83203125" style="1" bestFit="1" customWidth="1"/>
    <col min="12579" max="12579" width="20.9140625" style="1" bestFit="1" customWidth="1"/>
    <col min="12580" max="12580" width="7.58203125" style="1" bestFit="1" customWidth="1"/>
    <col min="12581" max="12800" width="8.6640625" style="1"/>
    <col min="12801" max="12801" width="4.83203125" style="1" bestFit="1" customWidth="1"/>
    <col min="12802" max="12802" width="26.4140625" style="1" bestFit="1" customWidth="1"/>
    <col min="12803" max="12803" width="11.4140625" style="1" bestFit="1" customWidth="1"/>
    <col min="12804" max="12804" width="5" style="1" bestFit="1" customWidth="1"/>
    <col min="12805" max="12806" width="11.25" style="1" bestFit="1" customWidth="1"/>
    <col min="12807" max="12807" width="9.9140625" style="1" bestFit="1" customWidth="1"/>
    <col min="12808" max="12808" width="10.75" style="1" bestFit="1" customWidth="1"/>
    <col min="12809" max="12809" width="31.58203125" style="1" bestFit="1" customWidth="1"/>
    <col min="12810" max="12810" width="23.83203125" style="1" bestFit="1" customWidth="1"/>
    <col min="12811" max="12811" width="25.4140625" style="1" bestFit="1" customWidth="1"/>
    <col min="12812" max="12812" width="7.58203125" style="1" bestFit="1" customWidth="1"/>
    <col min="12813" max="12813" width="20.33203125" style="1" bestFit="1" customWidth="1"/>
    <col min="12814" max="12814" width="17.83203125" style="1" bestFit="1" customWidth="1"/>
    <col min="12815" max="12815" width="7.58203125" style="1" bestFit="1" customWidth="1"/>
    <col min="12816" max="12816" width="28.58203125" style="1" bestFit="1" customWidth="1"/>
    <col min="12817" max="12817" width="18.58203125" style="1" bestFit="1" customWidth="1"/>
    <col min="12818" max="12818" width="18.08203125" style="1" bestFit="1" customWidth="1"/>
    <col min="12819" max="12819" width="7.58203125" style="1" bestFit="1" customWidth="1"/>
    <col min="12820" max="12820" width="21.58203125" style="1" bestFit="1" customWidth="1"/>
    <col min="12821" max="12821" width="7.58203125" style="1" bestFit="1" customWidth="1"/>
    <col min="12822" max="12822" width="17" style="1" bestFit="1" customWidth="1"/>
    <col min="12823" max="12823" width="7.58203125" style="1" bestFit="1" customWidth="1"/>
    <col min="12824" max="12824" width="23.08203125" style="1" bestFit="1" customWidth="1"/>
    <col min="12825" max="12825" width="7.58203125" style="1" bestFit="1" customWidth="1"/>
    <col min="12826" max="12826" width="12.58203125" style="1" bestFit="1" customWidth="1"/>
    <col min="12827" max="12827" width="22.4140625" style="1" bestFit="1" customWidth="1"/>
    <col min="12828" max="12828" width="7.58203125" style="1" bestFit="1" customWidth="1"/>
    <col min="12829" max="12829" width="27" style="1" bestFit="1" customWidth="1"/>
    <col min="12830" max="12830" width="7.58203125" style="1" bestFit="1" customWidth="1"/>
    <col min="12831" max="12831" width="13.5" style="1" bestFit="1" customWidth="1"/>
    <col min="12832" max="12832" width="7.58203125" style="1" bestFit="1" customWidth="1"/>
    <col min="12833" max="12833" width="19.9140625" style="1" bestFit="1" customWidth="1"/>
    <col min="12834" max="12834" width="14.83203125" style="1" bestFit="1" customWidth="1"/>
    <col min="12835" max="12835" width="20.9140625" style="1" bestFit="1" customWidth="1"/>
    <col min="12836" max="12836" width="7.58203125" style="1" bestFit="1" customWidth="1"/>
    <col min="12837" max="13056" width="8.6640625" style="1"/>
    <col min="13057" max="13057" width="4.83203125" style="1" bestFit="1" customWidth="1"/>
    <col min="13058" max="13058" width="26.4140625" style="1" bestFit="1" customWidth="1"/>
    <col min="13059" max="13059" width="11.4140625" style="1" bestFit="1" customWidth="1"/>
    <col min="13060" max="13060" width="5" style="1" bestFit="1" customWidth="1"/>
    <col min="13061" max="13062" width="11.25" style="1" bestFit="1" customWidth="1"/>
    <col min="13063" max="13063" width="9.9140625" style="1" bestFit="1" customWidth="1"/>
    <col min="13064" max="13064" width="10.75" style="1" bestFit="1" customWidth="1"/>
    <col min="13065" max="13065" width="31.58203125" style="1" bestFit="1" customWidth="1"/>
    <col min="13066" max="13066" width="23.83203125" style="1" bestFit="1" customWidth="1"/>
    <col min="13067" max="13067" width="25.4140625" style="1" bestFit="1" customWidth="1"/>
    <col min="13068" max="13068" width="7.58203125" style="1" bestFit="1" customWidth="1"/>
    <col min="13069" max="13069" width="20.33203125" style="1" bestFit="1" customWidth="1"/>
    <col min="13070" max="13070" width="17.83203125" style="1" bestFit="1" customWidth="1"/>
    <col min="13071" max="13071" width="7.58203125" style="1" bestFit="1" customWidth="1"/>
    <col min="13072" max="13072" width="28.58203125" style="1" bestFit="1" customWidth="1"/>
    <col min="13073" max="13073" width="18.58203125" style="1" bestFit="1" customWidth="1"/>
    <col min="13074" max="13074" width="18.08203125" style="1" bestFit="1" customWidth="1"/>
    <col min="13075" max="13075" width="7.58203125" style="1" bestFit="1" customWidth="1"/>
    <col min="13076" max="13076" width="21.58203125" style="1" bestFit="1" customWidth="1"/>
    <col min="13077" max="13077" width="7.58203125" style="1" bestFit="1" customWidth="1"/>
    <col min="13078" max="13078" width="17" style="1" bestFit="1" customWidth="1"/>
    <col min="13079" max="13079" width="7.58203125" style="1" bestFit="1" customWidth="1"/>
    <col min="13080" max="13080" width="23.08203125" style="1" bestFit="1" customWidth="1"/>
    <col min="13081" max="13081" width="7.58203125" style="1" bestFit="1" customWidth="1"/>
    <col min="13082" max="13082" width="12.58203125" style="1" bestFit="1" customWidth="1"/>
    <col min="13083" max="13083" width="22.4140625" style="1" bestFit="1" customWidth="1"/>
    <col min="13084" max="13084" width="7.58203125" style="1" bestFit="1" customWidth="1"/>
    <col min="13085" max="13085" width="27" style="1" bestFit="1" customWidth="1"/>
    <col min="13086" max="13086" width="7.58203125" style="1" bestFit="1" customWidth="1"/>
    <col min="13087" max="13087" width="13.5" style="1" bestFit="1" customWidth="1"/>
    <col min="13088" max="13088" width="7.58203125" style="1" bestFit="1" customWidth="1"/>
    <col min="13089" max="13089" width="19.9140625" style="1" bestFit="1" customWidth="1"/>
    <col min="13090" max="13090" width="14.83203125" style="1" bestFit="1" customWidth="1"/>
    <col min="13091" max="13091" width="20.9140625" style="1" bestFit="1" customWidth="1"/>
    <col min="13092" max="13092" width="7.58203125" style="1" bestFit="1" customWidth="1"/>
    <col min="13093" max="13312" width="8.6640625" style="1"/>
    <col min="13313" max="13313" width="4.83203125" style="1" bestFit="1" customWidth="1"/>
    <col min="13314" max="13314" width="26.4140625" style="1" bestFit="1" customWidth="1"/>
    <col min="13315" max="13315" width="11.4140625" style="1" bestFit="1" customWidth="1"/>
    <col min="13316" max="13316" width="5" style="1" bestFit="1" customWidth="1"/>
    <col min="13317" max="13318" width="11.25" style="1" bestFit="1" customWidth="1"/>
    <col min="13319" max="13319" width="9.9140625" style="1" bestFit="1" customWidth="1"/>
    <col min="13320" max="13320" width="10.75" style="1" bestFit="1" customWidth="1"/>
    <col min="13321" max="13321" width="31.58203125" style="1" bestFit="1" customWidth="1"/>
    <col min="13322" max="13322" width="23.83203125" style="1" bestFit="1" customWidth="1"/>
    <col min="13323" max="13323" width="25.4140625" style="1" bestFit="1" customWidth="1"/>
    <col min="13324" max="13324" width="7.58203125" style="1" bestFit="1" customWidth="1"/>
    <col min="13325" max="13325" width="20.33203125" style="1" bestFit="1" customWidth="1"/>
    <col min="13326" max="13326" width="17.83203125" style="1" bestFit="1" customWidth="1"/>
    <col min="13327" max="13327" width="7.58203125" style="1" bestFit="1" customWidth="1"/>
    <col min="13328" max="13328" width="28.58203125" style="1" bestFit="1" customWidth="1"/>
    <col min="13329" max="13329" width="18.58203125" style="1" bestFit="1" customWidth="1"/>
    <col min="13330" max="13330" width="18.08203125" style="1" bestFit="1" customWidth="1"/>
    <col min="13331" max="13331" width="7.58203125" style="1" bestFit="1" customWidth="1"/>
    <col min="13332" max="13332" width="21.58203125" style="1" bestFit="1" customWidth="1"/>
    <col min="13333" max="13333" width="7.58203125" style="1" bestFit="1" customWidth="1"/>
    <col min="13334" max="13334" width="17" style="1" bestFit="1" customWidth="1"/>
    <col min="13335" max="13335" width="7.58203125" style="1" bestFit="1" customWidth="1"/>
    <col min="13336" max="13336" width="23.08203125" style="1" bestFit="1" customWidth="1"/>
    <col min="13337" max="13337" width="7.58203125" style="1" bestFit="1" customWidth="1"/>
    <col min="13338" max="13338" width="12.58203125" style="1" bestFit="1" customWidth="1"/>
    <col min="13339" max="13339" width="22.4140625" style="1" bestFit="1" customWidth="1"/>
    <col min="13340" max="13340" width="7.58203125" style="1" bestFit="1" customWidth="1"/>
    <col min="13341" max="13341" width="27" style="1" bestFit="1" customWidth="1"/>
    <col min="13342" max="13342" width="7.58203125" style="1" bestFit="1" customWidth="1"/>
    <col min="13343" max="13343" width="13.5" style="1" bestFit="1" customWidth="1"/>
    <col min="13344" max="13344" width="7.58203125" style="1" bestFit="1" customWidth="1"/>
    <col min="13345" max="13345" width="19.9140625" style="1" bestFit="1" customWidth="1"/>
    <col min="13346" max="13346" width="14.83203125" style="1" bestFit="1" customWidth="1"/>
    <col min="13347" max="13347" width="20.9140625" style="1" bestFit="1" customWidth="1"/>
    <col min="13348" max="13348" width="7.58203125" style="1" bestFit="1" customWidth="1"/>
    <col min="13349" max="13568" width="8.6640625" style="1"/>
    <col min="13569" max="13569" width="4.83203125" style="1" bestFit="1" customWidth="1"/>
    <col min="13570" max="13570" width="26.4140625" style="1" bestFit="1" customWidth="1"/>
    <col min="13571" max="13571" width="11.4140625" style="1" bestFit="1" customWidth="1"/>
    <col min="13572" max="13572" width="5" style="1" bestFit="1" customWidth="1"/>
    <col min="13573" max="13574" width="11.25" style="1" bestFit="1" customWidth="1"/>
    <col min="13575" max="13575" width="9.9140625" style="1" bestFit="1" customWidth="1"/>
    <col min="13576" max="13576" width="10.75" style="1" bestFit="1" customWidth="1"/>
    <col min="13577" max="13577" width="31.58203125" style="1" bestFit="1" customWidth="1"/>
    <col min="13578" max="13578" width="23.83203125" style="1" bestFit="1" customWidth="1"/>
    <col min="13579" max="13579" width="25.4140625" style="1" bestFit="1" customWidth="1"/>
    <col min="13580" max="13580" width="7.58203125" style="1" bestFit="1" customWidth="1"/>
    <col min="13581" max="13581" width="20.33203125" style="1" bestFit="1" customWidth="1"/>
    <col min="13582" max="13582" width="17.83203125" style="1" bestFit="1" customWidth="1"/>
    <col min="13583" max="13583" width="7.58203125" style="1" bestFit="1" customWidth="1"/>
    <col min="13584" max="13584" width="28.58203125" style="1" bestFit="1" customWidth="1"/>
    <col min="13585" max="13585" width="18.58203125" style="1" bestFit="1" customWidth="1"/>
    <col min="13586" max="13586" width="18.08203125" style="1" bestFit="1" customWidth="1"/>
    <col min="13587" max="13587" width="7.58203125" style="1" bestFit="1" customWidth="1"/>
    <col min="13588" max="13588" width="21.58203125" style="1" bestFit="1" customWidth="1"/>
    <col min="13589" max="13589" width="7.58203125" style="1" bestFit="1" customWidth="1"/>
    <col min="13590" max="13590" width="17" style="1" bestFit="1" customWidth="1"/>
    <col min="13591" max="13591" width="7.58203125" style="1" bestFit="1" customWidth="1"/>
    <col min="13592" max="13592" width="23.08203125" style="1" bestFit="1" customWidth="1"/>
    <col min="13593" max="13593" width="7.58203125" style="1" bestFit="1" customWidth="1"/>
    <col min="13594" max="13594" width="12.58203125" style="1" bestFit="1" customWidth="1"/>
    <col min="13595" max="13595" width="22.4140625" style="1" bestFit="1" customWidth="1"/>
    <col min="13596" max="13596" width="7.58203125" style="1" bestFit="1" customWidth="1"/>
    <col min="13597" max="13597" width="27" style="1" bestFit="1" customWidth="1"/>
    <col min="13598" max="13598" width="7.58203125" style="1" bestFit="1" customWidth="1"/>
    <col min="13599" max="13599" width="13.5" style="1" bestFit="1" customWidth="1"/>
    <col min="13600" max="13600" width="7.58203125" style="1" bestFit="1" customWidth="1"/>
    <col min="13601" max="13601" width="19.9140625" style="1" bestFit="1" customWidth="1"/>
    <col min="13602" max="13602" width="14.83203125" style="1" bestFit="1" customWidth="1"/>
    <col min="13603" max="13603" width="20.9140625" style="1" bestFit="1" customWidth="1"/>
    <col min="13604" max="13604" width="7.58203125" style="1" bestFit="1" customWidth="1"/>
    <col min="13605" max="13824" width="8.6640625" style="1"/>
    <col min="13825" max="13825" width="4.83203125" style="1" bestFit="1" customWidth="1"/>
    <col min="13826" max="13826" width="26.4140625" style="1" bestFit="1" customWidth="1"/>
    <col min="13827" max="13827" width="11.4140625" style="1" bestFit="1" customWidth="1"/>
    <col min="13828" max="13828" width="5" style="1" bestFit="1" customWidth="1"/>
    <col min="13829" max="13830" width="11.25" style="1" bestFit="1" customWidth="1"/>
    <col min="13831" max="13831" width="9.9140625" style="1" bestFit="1" customWidth="1"/>
    <col min="13832" max="13832" width="10.75" style="1" bestFit="1" customWidth="1"/>
    <col min="13833" max="13833" width="31.58203125" style="1" bestFit="1" customWidth="1"/>
    <col min="13834" max="13834" width="23.83203125" style="1" bestFit="1" customWidth="1"/>
    <col min="13835" max="13835" width="25.4140625" style="1" bestFit="1" customWidth="1"/>
    <col min="13836" max="13836" width="7.58203125" style="1" bestFit="1" customWidth="1"/>
    <col min="13837" max="13837" width="20.33203125" style="1" bestFit="1" customWidth="1"/>
    <col min="13838" max="13838" width="17.83203125" style="1" bestFit="1" customWidth="1"/>
    <col min="13839" max="13839" width="7.58203125" style="1" bestFit="1" customWidth="1"/>
    <col min="13840" max="13840" width="28.58203125" style="1" bestFit="1" customWidth="1"/>
    <col min="13841" max="13841" width="18.58203125" style="1" bestFit="1" customWidth="1"/>
    <col min="13842" max="13842" width="18.08203125" style="1" bestFit="1" customWidth="1"/>
    <col min="13843" max="13843" width="7.58203125" style="1" bestFit="1" customWidth="1"/>
    <col min="13844" max="13844" width="21.58203125" style="1" bestFit="1" customWidth="1"/>
    <col min="13845" max="13845" width="7.58203125" style="1" bestFit="1" customWidth="1"/>
    <col min="13846" max="13846" width="17" style="1" bestFit="1" customWidth="1"/>
    <col min="13847" max="13847" width="7.58203125" style="1" bestFit="1" customWidth="1"/>
    <col min="13848" max="13848" width="23.08203125" style="1" bestFit="1" customWidth="1"/>
    <col min="13849" max="13849" width="7.58203125" style="1" bestFit="1" customWidth="1"/>
    <col min="13850" max="13850" width="12.58203125" style="1" bestFit="1" customWidth="1"/>
    <col min="13851" max="13851" width="22.4140625" style="1" bestFit="1" customWidth="1"/>
    <col min="13852" max="13852" width="7.58203125" style="1" bestFit="1" customWidth="1"/>
    <col min="13853" max="13853" width="27" style="1" bestFit="1" customWidth="1"/>
    <col min="13854" max="13854" width="7.58203125" style="1" bestFit="1" customWidth="1"/>
    <col min="13855" max="13855" width="13.5" style="1" bestFit="1" customWidth="1"/>
    <col min="13856" max="13856" width="7.58203125" style="1" bestFit="1" customWidth="1"/>
    <col min="13857" max="13857" width="19.9140625" style="1" bestFit="1" customWidth="1"/>
    <col min="13858" max="13858" width="14.83203125" style="1" bestFit="1" customWidth="1"/>
    <col min="13859" max="13859" width="20.9140625" style="1" bestFit="1" customWidth="1"/>
    <col min="13860" max="13860" width="7.58203125" style="1" bestFit="1" customWidth="1"/>
    <col min="13861" max="14080" width="8.6640625" style="1"/>
    <col min="14081" max="14081" width="4.83203125" style="1" bestFit="1" customWidth="1"/>
    <col min="14082" max="14082" width="26.4140625" style="1" bestFit="1" customWidth="1"/>
    <col min="14083" max="14083" width="11.4140625" style="1" bestFit="1" customWidth="1"/>
    <col min="14084" max="14084" width="5" style="1" bestFit="1" customWidth="1"/>
    <col min="14085" max="14086" width="11.25" style="1" bestFit="1" customWidth="1"/>
    <col min="14087" max="14087" width="9.9140625" style="1" bestFit="1" customWidth="1"/>
    <col min="14088" max="14088" width="10.75" style="1" bestFit="1" customWidth="1"/>
    <col min="14089" max="14089" width="31.58203125" style="1" bestFit="1" customWidth="1"/>
    <col min="14090" max="14090" width="23.83203125" style="1" bestFit="1" customWidth="1"/>
    <col min="14091" max="14091" width="25.4140625" style="1" bestFit="1" customWidth="1"/>
    <col min="14092" max="14092" width="7.58203125" style="1" bestFit="1" customWidth="1"/>
    <col min="14093" max="14093" width="20.33203125" style="1" bestFit="1" customWidth="1"/>
    <col min="14094" max="14094" width="17.83203125" style="1" bestFit="1" customWidth="1"/>
    <col min="14095" max="14095" width="7.58203125" style="1" bestFit="1" customWidth="1"/>
    <col min="14096" max="14096" width="28.58203125" style="1" bestFit="1" customWidth="1"/>
    <col min="14097" max="14097" width="18.58203125" style="1" bestFit="1" customWidth="1"/>
    <col min="14098" max="14098" width="18.08203125" style="1" bestFit="1" customWidth="1"/>
    <col min="14099" max="14099" width="7.58203125" style="1" bestFit="1" customWidth="1"/>
    <col min="14100" max="14100" width="21.58203125" style="1" bestFit="1" customWidth="1"/>
    <col min="14101" max="14101" width="7.58203125" style="1" bestFit="1" customWidth="1"/>
    <col min="14102" max="14102" width="17" style="1" bestFit="1" customWidth="1"/>
    <col min="14103" max="14103" width="7.58203125" style="1" bestFit="1" customWidth="1"/>
    <col min="14104" max="14104" width="23.08203125" style="1" bestFit="1" customWidth="1"/>
    <col min="14105" max="14105" width="7.58203125" style="1" bestFit="1" customWidth="1"/>
    <col min="14106" max="14106" width="12.58203125" style="1" bestFit="1" customWidth="1"/>
    <col min="14107" max="14107" width="22.4140625" style="1" bestFit="1" customWidth="1"/>
    <col min="14108" max="14108" width="7.58203125" style="1" bestFit="1" customWidth="1"/>
    <col min="14109" max="14109" width="27" style="1" bestFit="1" customWidth="1"/>
    <col min="14110" max="14110" width="7.58203125" style="1" bestFit="1" customWidth="1"/>
    <col min="14111" max="14111" width="13.5" style="1" bestFit="1" customWidth="1"/>
    <col min="14112" max="14112" width="7.58203125" style="1" bestFit="1" customWidth="1"/>
    <col min="14113" max="14113" width="19.9140625" style="1" bestFit="1" customWidth="1"/>
    <col min="14114" max="14114" width="14.83203125" style="1" bestFit="1" customWidth="1"/>
    <col min="14115" max="14115" width="20.9140625" style="1" bestFit="1" customWidth="1"/>
    <col min="14116" max="14116" width="7.58203125" style="1" bestFit="1" customWidth="1"/>
    <col min="14117" max="14336" width="8.6640625" style="1"/>
    <col min="14337" max="14337" width="4.83203125" style="1" bestFit="1" customWidth="1"/>
    <col min="14338" max="14338" width="26.4140625" style="1" bestFit="1" customWidth="1"/>
    <col min="14339" max="14339" width="11.4140625" style="1" bestFit="1" customWidth="1"/>
    <col min="14340" max="14340" width="5" style="1" bestFit="1" customWidth="1"/>
    <col min="14341" max="14342" width="11.25" style="1" bestFit="1" customWidth="1"/>
    <col min="14343" max="14343" width="9.9140625" style="1" bestFit="1" customWidth="1"/>
    <col min="14344" max="14344" width="10.75" style="1" bestFit="1" customWidth="1"/>
    <col min="14345" max="14345" width="31.58203125" style="1" bestFit="1" customWidth="1"/>
    <col min="14346" max="14346" width="23.83203125" style="1" bestFit="1" customWidth="1"/>
    <col min="14347" max="14347" width="25.4140625" style="1" bestFit="1" customWidth="1"/>
    <col min="14348" max="14348" width="7.58203125" style="1" bestFit="1" customWidth="1"/>
    <col min="14349" max="14349" width="20.33203125" style="1" bestFit="1" customWidth="1"/>
    <col min="14350" max="14350" width="17.83203125" style="1" bestFit="1" customWidth="1"/>
    <col min="14351" max="14351" width="7.58203125" style="1" bestFit="1" customWidth="1"/>
    <col min="14352" max="14352" width="28.58203125" style="1" bestFit="1" customWidth="1"/>
    <col min="14353" max="14353" width="18.58203125" style="1" bestFit="1" customWidth="1"/>
    <col min="14354" max="14354" width="18.08203125" style="1" bestFit="1" customWidth="1"/>
    <col min="14355" max="14355" width="7.58203125" style="1" bestFit="1" customWidth="1"/>
    <col min="14356" max="14356" width="21.58203125" style="1" bestFit="1" customWidth="1"/>
    <col min="14357" max="14357" width="7.58203125" style="1" bestFit="1" customWidth="1"/>
    <col min="14358" max="14358" width="17" style="1" bestFit="1" customWidth="1"/>
    <col min="14359" max="14359" width="7.58203125" style="1" bestFit="1" customWidth="1"/>
    <col min="14360" max="14360" width="23.08203125" style="1" bestFit="1" customWidth="1"/>
    <col min="14361" max="14361" width="7.58203125" style="1" bestFit="1" customWidth="1"/>
    <col min="14362" max="14362" width="12.58203125" style="1" bestFit="1" customWidth="1"/>
    <col min="14363" max="14363" width="22.4140625" style="1" bestFit="1" customWidth="1"/>
    <col min="14364" max="14364" width="7.58203125" style="1" bestFit="1" customWidth="1"/>
    <col min="14365" max="14365" width="27" style="1" bestFit="1" customWidth="1"/>
    <col min="14366" max="14366" width="7.58203125" style="1" bestFit="1" customWidth="1"/>
    <col min="14367" max="14367" width="13.5" style="1" bestFit="1" customWidth="1"/>
    <col min="14368" max="14368" width="7.58203125" style="1" bestFit="1" customWidth="1"/>
    <col min="14369" max="14369" width="19.9140625" style="1" bestFit="1" customWidth="1"/>
    <col min="14370" max="14370" width="14.83203125" style="1" bestFit="1" customWidth="1"/>
    <col min="14371" max="14371" width="20.9140625" style="1" bestFit="1" customWidth="1"/>
    <col min="14372" max="14372" width="7.58203125" style="1" bestFit="1" customWidth="1"/>
    <col min="14373" max="14592" width="8.6640625" style="1"/>
    <col min="14593" max="14593" width="4.83203125" style="1" bestFit="1" customWidth="1"/>
    <col min="14594" max="14594" width="26.4140625" style="1" bestFit="1" customWidth="1"/>
    <col min="14595" max="14595" width="11.4140625" style="1" bestFit="1" customWidth="1"/>
    <col min="14596" max="14596" width="5" style="1" bestFit="1" customWidth="1"/>
    <col min="14597" max="14598" width="11.25" style="1" bestFit="1" customWidth="1"/>
    <col min="14599" max="14599" width="9.9140625" style="1" bestFit="1" customWidth="1"/>
    <col min="14600" max="14600" width="10.75" style="1" bestFit="1" customWidth="1"/>
    <col min="14601" max="14601" width="31.58203125" style="1" bestFit="1" customWidth="1"/>
    <col min="14602" max="14602" width="23.83203125" style="1" bestFit="1" customWidth="1"/>
    <col min="14603" max="14603" width="25.4140625" style="1" bestFit="1" customWidth="1"/>
    <col min="14604" max="14604" width="7.58203125" style="1" bestFit="1" customWidth="1"/>
    <col min="14605" max="14605" width="20.33203125" style="1" bestFit="1" customWidth="1"/>
    <col min="14606" max="14606" width="17.83203125" style="1" bestFit="1" customWidth="1"/>
    <col min="14607" max="14607" width="7.58203125" style="1" bestFit="1" customWidth="1"/>
    <col min="14608" max="14608" width="28.58203125" style="1" bestFit="1" customWidth="1"/>
    <col min="14609" max="14609" width="18.58203125" style="1" bestFit="1" customWidth="1"/>
    <col min="14610" max="14610" width="18.08203125" style="1" bestFit="1" customWidth="1"/>
    <col min="14611" max="14611" width="7.58203125" style="1" bestFit="1" customWidth="1"/>
    <col min="14612" max="14612" width="21.58203125" style="1" bestFit="1" customWidth="1"/>
    <col min="14613" max="14613" width="7.58203125" style="1" bestFit="1" customWidth="1"/>
    <col min="14614" max="14614" width="17" style="1" bestFit="1" customWidth="1"/>
    <col min="14615" max="14615" width="7.58203125" style="1" bestFit="1" customWidth="1"/>
    <col min="14616" max="14616" width="23.08203125" style="1" bestFit="1" customWidth="1"/>
    <col min="14617" max="14617" width="7.58203125" style="1" bestFit="1" customWidth="1"/>
    <col min="14618" max="14618" width="12.58203125" style="1" bestFit="1" customWidth="1"/>
    <col min="14619" max="14619" width="22.4140625" style="1" bestFit="1" customWidth="1"/>
    <col min="14620" max="14620" width="7.58203125" style="1" bestFit="1" customWidth="1"/>
    <col min="14621" max="14621" width="27" style="1" bestFit="1" customWidth="1"/>
    <col min="14622" max="14622" width="7.58203125" style="1" bestFit="1" customWidth="1"/>
    <col min="14623" max="14623" width="13.5" style="1" bestFit="1" customWidth="1"/>
    <col min="14624" max="14624" width="7.58203125" style="1" bestFit="1" customWidth="1"/>
    <col min="14625" max="14625" width="19.9140625" style="1" bestFit="1" customWidth="1"/>
    <col min="14626" max="14626" width="14.83203125" style="1" bestFit="1" customWidth="1"/>
    <col min="14627" max="14627" width="20.9140625" style="1" bestFit="1" customWidth="1"/>
    <col min="14628" max="14628" width="7.58203125" style="1" bestFit="1" customWidth="1"/>
    <col min="14629" max="14848" width="8.6640625" style="1"/>
    <col min="14849" max="14849" width="4.83203125" style="1" bestFit="1" customWidth="1"/>
    <col min="14850" max="14850" width="26.4140625" style="1" bestFit="1" customWidth="1"/>
    <col min="14851" max="14851" width="11.4140625" style="1" bestFit="1" customWidth="1"/>
    <col min="14852" max="14852" width="5" style="1" bestFit="1" customWidth="1"/>
    <col min="14853" max="14854" width="11.25" style="1" bestFit="1" customWidth="1"/>
    <col min="14855" max="14855" width="9.9140625" style="1" bestFit="1" customWidth="1"/>
    <col min="14856" max="14856" width="10.75" style="1" bestFit="1" customWidth="1"/>
    <col min="14857" max="14857" width="31.58203125" style="1" bestFit="1" customWidth="1"/>
    <col min="14858" max="14858" width="23.83203125" style="1" bestFit="1" customWidth="1"/>
    <col min="14859" max="14859" width="25.4140625" style="1" bestFit="1" customWidth="1"/>
    <col min="14860" max="14860" width="7.58203125" style="1" bestFit="1" customWidth="1"/>
    <col min="14861" max="14861" width="20.33203125" style="1" bestFit="1" customWidth="1"/>
    <col min="14862" max="14862" width="17.83203125" style="1" bestFit="1" customWidth="1"/>
    <col min="14863" max="14863" width="7.58203125" style="1" bestFit="1" customWidth="1"/>
    <col min="14864" max="14864" width="28.58203125" style="1" bestFit="1" customWidth="1"/>
    <col min="14865" max="14865" width="18.58203125" style="1" bestFit="1" customWidth="1"/>
    <col min="14866" max="14866" width="18.08203125" style="1" bestFit="1" customWidth="1"/>
    <col min="14867" max="14867" width="7.58203125" style="1" bestFit="1" customWidth="1"/>
    <col min="14868" max="14868" width="21.58203125" style="1" bestFit="1" customWidth="1"/>
    <col min="14869" max="14869" width="7.58203125" style="1" bestFit="1" customWidth="1"/>
    <col min="14870" max="14870" width="17" style="1" bestFit="1" customWidth="1"/>
    <col min="14871" max="14871" width="7.58203125" style="1" bestFit="1" customWidth="1"/>
    <col min="14872" max="14872" width="23.08203125" style="1" bestFit="1" customWidth="1"/>
    <col min="14873" max="14873" width="7.58203125" style="1" bestFit="1" customWidth="1"/>
    <col min="14874" max="14874" width="12.58203125" style="1" bestFit="1" customWidth="1"/>
    <col min="14875" max="14875" width="22.4140625" style="1" bestFit="1" customWidth="1"/>
    <col min="14876" max="14876" width="7.58203125" style="1" bestFit="1" customWidth="1"/>
    <col min="14877" max="14877" width="27" style="1" bestFit="1" customWidth="1"/>
    <col min="14878" max="14878" width="7.58203125" style="1" bestFit="1" customWidth="1"/>
    <col min="14879" max="14879" width="13.5" style="1" bestFit="1" customWidth="1"/>
    <col min="14880" max="14880" width="7.58203125" style="1" bestFit="1" customWidth="1"/>
    <col min="14881" max="14881" width="19.9140625" style="1" bestFit="1" customWidth="1"/>
    <col min="14882" max="14882" width="14.83203125" style="1" bestFit="1" customWidth="1"/>
    <col min="14883" max="14883" width="20.9140625" style="1" bestFit="1" customWidth="1"/>
    <col min="14884" max="14884" width="7.58203125" style="1" bestFit="1" customWidth="1"/>
    <col min="14885" max="15104" width="8.6640625" style="1"/>
    <col min="15105" max="15105" width="4.83203125" style="1" bestFit="1" customWidth="1"/>
    <col min="15106" max="15106" width="26.4140625" style="1" bestFit="1" customWidth="1"/>
    <col min="15107" max="15107" width="11.4140625" style="1" bestFit="1" customWidth="1"/>
    <col min="15108" max="15108" width="5" style="1" bestFit="1" customWidth="1"/>
    <col min="15109" max="15110" width="11.25" style="1" bestFit="1" customWidth="1"/>
    <col min="15111" max="15111" width="9.9140625" style="1" bestFit="1" customWidth="1"/>
    <col min="15112" max="15112" width="10.75" style="1" bestFit="1" customWidth="1"/>
    <col min="15113" max="15113" width="31.58203125" style="1" bestFit="1" customWidth="1"/>
    <col min="15114" max="15114" width="23.83203125" style="1" bestFit="1" customWidth="1"/>
    <col min="15115" max="15115" width="25.4140625" style="1" bestFit="1" customWidth="1"/>
    <col min="15116" max="15116" width="7.58203125" style="1" bestFit="1" customWidth="1"/>
    <col min="15117" max="15117" width="20.33203125" style="1" bestFit="1" customWidth="1"/>
    <col min="15118" max="15118" width="17.83203125" style="1" bestFit="1" customWidth="1"/>
    <col min="15119" max="15119" width="7.58203125" style="1" bestFit="1" customWidth="1"/>
    <col min="15120" max="15120" width="28.58203125" style="1" bestFit="1" customWidth="1"/>
    <col min="15121" max="15121" width="18.58203125" style="1" bestFit="1" customWidth="1"/>
    <col min="15122" max="15122" width="18.08203125" style="1" bestFit="1" customWidth="1"/>
    <col min="15123" max="15123" width="7.58203125" style="1" bestFit="1" customWidth="1"/>
    <col min="15124" max="15124" width="21.58203125" style="1" bestFit="1" customWidth="1"/>
    <col min="15125" max="15125" width="7.58203125" style="1" bestFit="1" customWidth="1"/>
    <col min="15126" max="15126" width="17" style="1" bestFit="1" customWidth="1"/>
    <col min="15127" max="15127" width="7.58203125" style="1" bestFit="1" customWidth="1"/>
    <col min="15128" max="15128" width="23.08203125" style="1" bestFit="1" customWidth="1"/>
    <col min="15129" max="15129" width="7.58203125" style="1" bestFit="1" customWidth="1"/>
    <col min="15130" max="15130" width="12.58203125" style="1" bestFit="1" customWidth="1"/>
    <col min="15131" max="15131" width="22.4140625" style="1" bestFit="1" customWidth="1"/>
    <col min="15132" max="15132" width="7.58203125" style="1" bestFit="1" customWidth="1"/>
    <col min="15133" max="15133" width="27" style="1" bestFit="1" customWidth="1"/>
    <col min="15134" max="15134" width="7.58203125" style="1" bestFit="1" customWidth="1"/>
    <col min="15135" max="15135" width="13.5" style="1" bestFit="1" customWidth="1"/>
    <col min="15136" max="15136" width="7.58203125" style="1" bestFit="1" customWidth="1"/>
    <col min="15137" max="15137" width="19.9140625" style="1" bestFit="1" customWidth="1"/>
    <col min="15138" max="15138" width="14.83203125" style="1" bestFit="1" customWidth="1"/>
    <col min="15139" max="15139" width="20.9140625" style="1" bestFit="1" customWidth="1"/>
    <col min="15140" max="15140" width="7.58203125" style="1" bestFit="1" customWidth="1"/>
    <col min="15141" max="15360" width="8.6640625" style="1"/>
    <col min="15361" max="15361" width="4.83203125" style="1" bestFit="1" customWidth="1"/>
    <col min="15362" max="15362" width="26.4140625" style="1" bestFit="1" customWidth="1"/>
    <col min="15363" max="15363" width="11.4140625" style="1" bestFit="1" customWidth="1"/>
    <col min="15364" max="15364" width="5" style="1" bestFit="1" customWidth="1"/>
    <col min="15365" max="15366" width="11.25" style="1" bestFit="1" customWidth="1"/>
    <col min="15367" max="15367" width="9.9140625" style="1" bestFit="1" customWidth="1"/>
    <col min="15368" max="15368" width="10.75" style="1" bestFit="1" customWidth="1"/>
    <col min="15369" max="15369" width="31.58203125" style="1" bestFit="1" customWidth="1"/>
    <col min="15370" max="15370" width="23.83203125" style="1" bestFit="1" customWidth="1"/>
    <col min="15371" max="15371" width="25.4140625" style="1" bestFit="1" customWidth="1"/>
    <col min="15372" max="15372" width="7.58203125" style="1" bestFit="1" customWidth="1"/>
    <col min="15373" max="15373" width="20.33203125" style="1" bestFit="1" customWidth="1"/>
    <col min="15374" max="15374" width="17.83203125" style="1" bestFit="1" customWidth="1"/>
    <col min="15375" max="15375" width="7.58203125" style="1" bestFit="1" customWidth="1"/>
    <col min="15376" max="15376" width="28.58203125" style="1" bestFit="1" customWidth="1"/>
    <col min="15377" max="15377" width="18.58203125" style="1" bestFit="1" customWidth="1"/>
    <col min="15378" max="15378" width="18.08203125" style="1" bestFit="1" customWidth="1"/>
    <col min="15379" max="15379" width="7.58203125" style="1" bestFit="1" customWidth="1"/>
    <col min="15380" max="15380" width="21.58203125" style="1" bestFit="1" customWidth="1"/>
    <col min="15381" max="15381" width="7.58203125" style="1" bestFit="1" customWidth="1"/>
    <col min="15382" max="15382" width="17" style="1" bestFit="1" customWidth="1"/>
    <col min="15383" max="15383" width="7.58203125" style="1" bestFit="1" customWidth="1"/>
    <col min="15384" max="15384" width="23.08203125" style="1" bestFit="1" customWidth="1"/>
    <col min="15385" max="15385" width="7.58203125" style="1" bestFit="1" customWidth="1"/>
    <col min="15386" max="15386" width="12.58203125" style="1" bestFit="1" customWidth="1"/>
    <col min="15387" max="15387" width="22.4140625" style="1" bestFit="1" customWidth="1"/>
    <col min="15388" max="15388" width="7.58203125" style="1" bestFit="1" customWidth="1"/>
    <col min="15389" max="15389" width="27" style="1" bestFit="1" customWidth="1"/>
    <col min="15390" max="15390" width="7.58203125" style="1" bestFit="1" customWidth="1"/>
    <col min="15391" max="15391" width="13.5" style="1" bestFit="1" customWidth="1"/>
    <col min="15392" max="15392" width="7.58203125" style="1" bestFit="1" customWidth="1"/>
    <col min="15393" max="15393" width="19.9140625" style="1" bestFit="1" customWidth="1"/>
    <col min="15394" max="15394" width="14.83203125" style="1" bestFit="1" customWidth="1"/>
    <col min="15395" max="15395" width="20.9140625" style="1" bestFit="1" customWidth="1"/>
    <col min="15396" max="15396" width="7.58203125" style="1" bestFit="1" customWidth="1"/>
    <col min="15397" max="15616" width="8.6640625" style="1"/>
    <col min="15617" max="15617" width="4.83203125" style="1" bestFit="1" customWidth="1"/>
    <col min="15618" max="15618" width="26.4140625" style="1" bestFit="1" customWidth="1"/>
    <col min="15619" max="15619" width="11.4140625" style="1" bestFit="1" customWidth="1"/>
    <col min="15620" max="15620" width="5" style="1" bestFit="1" customWidth="1"/>
    <col min="15621" max="15622" width="11.25" style="1" bestFit="1" customWidth="1"/>
    <col min="15623" max="15623" width="9.9140625" style="1" bestFit="1" customWidth="1"/>
    <col min="15624" max="15624" width="10.75" style="1" bestFit="1" customWidth="1"/>
    <col min="15625" max="15625" width="31.58203125" style="1" bestFit="1" customWidth="1"/>
    <col min="15626" max="15626" width="23.83203125" style="1" bestFit="1" customWidth="1"/>
    <col min="15627" max="15627" width="25.4140625" style="1" bestFit="1" customWidth="1"/>
    <col min="15628" max="15628" width="7.58203125" style="1" bestFit="1" customWidth="1"/>
    <col min="15629" max="15629" width="20.33203125" style="1" bestFit="1" customWidth="1"/>
    <col min="15630" max="15630" width="17.83203125" style="1" bestFit="1" customWidth="1"/>
    <col min="15631" max="15631" width="7.58203125" style="1" bestFit="1" customWidth="1"/>
    <col min="15632" max="15632" width="28.58203125" style="1" bestFit="1" customWidth="1"/>
    <col min="15633" max="15633" width="18.58203125" style="1" bestFit="1" customWidth="1"/>
    <col min="15634" max="15634" width="18.08203125" style="1" bestFit="1" customWidth="1"/>
    <col min="15635" max="15635" width="7.58203125" style="1" bestFit="1" customWidth="1"/>
    <col min="15636" max="15636" width="21.58203125" style="1" bestFit="1" customWidth="1"/>
    <col min="15637" max="15637" width="7.58203125" style="1" bestFit="1" customWidth="1"/>
    <col min="15638" max="15638" width="17" style="1" bestFit="1" customWidth="1"/>
    <col min="15639" max="15639" width="7.58203125" style="1" bestFit="1" customWidth="1"/>
    <col min="15640" max="15640" width="23.08203125" style="1" bestFit="1" customWidth="1"/>
    <col min="15641" max="15641" width="7.58203125" style="1" bestFit="1" customWidth="1"/>
    <col min="15642" max="15642" width="12.58203125" style="1" bestFit="1" customWidth="1"/>
    <col min="15643" max="15643" width="22.4140625" style="1" bestFit="1" customWidth="1"/>
    <col min="15644" max="15644" width="7.58203125" style="1" bestFit="1" customWidth="1"/>
    <col min="15645" max="15645" width="27" style="1" bestFit="1" customWidth="1"/>
    <col min="15646" max="15646" width="7.58203125" style="1" bestFit="1" customWidth="1"/>
    <col min="15647" max="15647" width="13.5" style="1" bestFit="1" customWidth="1"/>
    <col min="15648" max="15648" width="7.58203125" style="1" bestFit="1" customWidth="1"/>
    <col min="15649" max="15649" width="19.9140625" style="1" bestFit="1" customWidth="1"/>
    <col min="15650" max="15650" width="14.83203125" style="1" bestFit="1" customWidth="1"/>
    <col min="15651" max="15651" width="20.9140625" style="1" bestFit="1" customWidth="1"/>
    <col min="15652" max="15652" width="7.58203125" style="1" bestFit="1" customWidth="1"/>
    <col min="15653" max="15872" width="8.6640625" style="1"/>
    <col min="15873" max="15873" width="4.83203125" style="1" bestFit="1" customWidth="1"/>
    <col min="15874" max="15874" width="26.4140625" style="1" bestFit="1" customWidth="1"/>
    <col min="15875" max="15875" width="11.4140625" style="1" bestFit="1" customWidth="1"/>
    <col min="15876" max="15876" width="5" style="1" bestFit="1" customWidth="1"/>
    <col min="15877" max="15878" width="11.25" style="1" bestFit="1" customWidth="1"/>
    <col min="15879" max="15879" width="9.9140625" style="1" bestFit="1" customWidth="1"/>
    <col min="15880" max="15880" width="10.75" style="1" bestFit="1" customWidth="1"/>
    <col min="15881" max="15881" width="31.58203125" style="1" bestFit="1" customWidth="1"/>
    <col min="15882" max="15882" width="23.83203125" style="1" bestFit="1" customWidth="1"/>
    <col min="15883" max="15883" width="25.4140625" style="1" bestFit="1" customWidth="1"/>
    <col min="15884" max="15884" width="7.58203125" style="1" bestFit="1" customWidth="1"/>
    <col min="15885" max="15885" width="20.33203125" style="1" bestFit="1" customWidth="1"/>
    <col min="15886" max="15886" width="17.83203125" style="1" bestFit="1" customWidth="1"/>
    <col min="15887" max="15887" width="7.58203125" style="1" bestFit="1" customWidth="1"/>
    <col min="15888" max="15888" width="28.58203125" style="1" bestFit="1" customWidth="1"/>
    <col min="15889" max="15889" width="18.58203125" style="1" bestFit="1" customWidth="1"/>
    <col min="15890" max="15890" width="18.08203125" style="1" bestFit="1" customWidth="1"/>
    <col min="15891" max="15891" width="7.58203125" style="1" bestFit="1" customWidth="1"/>
    <col min="15892" max="15892" width="21.58203125" style="1" bestFit="1" customWidth="1"/>
    <col min="15893" max="15893" width="7.58203125" style="1" bestFit="1" customWidth="1"/>
    <col min="15894" max="15894" width="17" style="1" bestFit="1" customWidth="1"/>
    <col min="15895" max="15895" width="7.58203125" style="1" bestFit="1" customWidth="1"/>
    <col min="15896" max="15896" width="23.08203125" style="1" bestFit="1" customWidth="1"/>
    <col min="15897" max="15897" width="7.58203125" style="1" bestFit="1" customWidth="1"/>
    <col min="15898" max="15898" width="12.58203125" style="1" bestFit="1" customWidth="1"/>
    <col min="15899" max="15899" width="22.4140625" style="1" bestFit="1" customWidth="1"/>
    <col min="15900" max="15900" width="7.58203125" style="1" bestFit="1" customWidth="1"/>
    <col min="15901" max="15901" width="27" style="1" bestFit="1" customWidth="1"/>
    <col min="15902" max="15902" width="7.58203125" style="1" bestFit="1" customWidth="1"/>
    <col min="15903" max="15903" width="13.5" style="1" bestFit="1" customWidth="1"/>
    <col min="15904" max="15904" width="7.58203125" style="1" bestFit="1" customWidth="1"/>
    <col min="15905" max="15905" width="19.9140625" style="1" bestFit="1" customWidth="1"/>
    <col min="15906" max="15906" width="14.83203125" style="1" bestFit="1" customWidth="1"/>
    <col min="15907" max="15907" width="20.9140625" style="1" bestFit="1" customWidth="1"/>
    <col min="15908" max="15908" width="7.58203125" style="1" bestFit="1" customWidth="1"/>
    <col min="15909" max="16128" width="8.6640625" style="1"/>
    <col min="16129" max="16129" width="4.83203125" style="1" bestFit="1" customWidth="1"/>
    <col min="16130" max="16130" width="26.4140625" style="1" bestFit="1" customWidth="1"/>
    <col min="16131" max="16131" width="11.4140625" style="1" bestFit="1" customWidth="1"/>
    <col min="16132" max="16132" width="5" style="1" bestFit="1" customWidth="1"/>
    <col min="16133" max="16134" width="11.25" style="1" bestFit="1" customWidth="1"/>
    <col min="16135" max="16135" width="9.9140625" style="1" bestFit="1" customWidth="1"/>
    <col min="16136" max="16136" width="10.75" style="1" bestFit="1" customWidth="1"/>
    <col min="16137" max="16137" width="31.58203125" style="1" bestFit="1" customWidth="1"/>
    <col min="16138" max="16138" width="23.83203125" style="1" bestFit="1" customWidth="1"/>
    <col min="16139" max="16139" width="25.4140625" style="1" bestFit="1" customWidth="1"/>
    <col min="16140" max="16140" width="7.58203125" style="1" bestFit="1" customWidth="1"/>
    <col min="16141" max="16141" width="20.33203125" style="1" bestFit="1" customWidth="1"/>
    <col min="16142" max="16142" width="17.83203125" style="1" bestFit="1" customWidth="1"/>
    <col min="16143" max="16143" width="7.58203125" style="1" bestFit="1" customWidth="1"/>
    <col min="16144" max="16144" width="28.58203125" style="1" bestFit="1" customWidth="1"/>
    <col min="16145" max="16145" width="18.58203125" style="1" bestFit="1" customWidth="1"/>
    <col min="16146" max="16146" width="18.08203125" style="1" bestFit="1" customWidth="1"/>
    <col min="16147" max="16147" width="7.58203125" style="1" bestFit="1" customWidth="1"/>
    <col min="16148" max="16148" width="21.58203125" style="1" bestFit="1" customWidth="1"/>
    <col min="16149" max="16149" width="7.58203125" style="1" bestFit="1" customWidth="1"/>
    <col min="16150" max="16150" width="17" style="1" bestFit="1" customWidth="1"/>
    <col min="16151" max="16151" width="7.58203125" style="1" bestFit="1" customWidth="1"/>
    <col min="16152" max="16152" width="23.08203125" style="1" bestFit="1" customWidth="1"/>
    <col min="16153" max="16153" width="7.58203125" style="1" bestFit="1" customWidth="1"/>
    <col min="16154" max="16154" width="12.58203125" style="1" bestFit="1" customWidth="1"/>
    <col min="16155" max="16155" width="22.4140625" style="1" bestFit="1" customWidth="1"/>
    <col min="16156" max="16156" width="7.58203125" style="1" bestFit="1" customWidth="1"/>
    <col min="16157" max="16157" width="27" style="1" bestFit="1" customWidth="1"/>
    <col min="16158" max="16158" width="7.58203125" style="1" bestFit="1" customWidth="1"/>
    <col min="16159" max="16159" width="13.5" style="1" bestFit="1" customWidth="1"/>
    <col min="16160" max="16160" width="7.58203125" style="1" bestFit="1" customWidth="1"/>
    <col min="16161" max="16161" width="19.9140625" style="1" bestFit="1" customWidth="1"/>
    <col min="16162" max="16162" width="14.83203125" style="1" bestFit="1" customWidth="1"/>
    <col min="16163" max="16163" width="20.9140625" style="1" bestFit="1" customWidth="1"/>
    <col min="16164" max="16164" width="7.58203125" style="1" bestFit="1" customWidth="1"/>
    <col min="16165" max="16384" width="8.6640625" style="1"/>
  </cols>
  <sheetData>
    <row r="1" spans="1:36" x14ac:dyDescent="0.25">
      <c r="A1" s="1" t="s">
        <v>759</v>
      </c>
      <c r="B1" s="1" t="s">
        <v>1309</v>
      </c>
      <c r="C1" s="1" t="s">
        <v>1310</v>
      </c>
      <c r="D1" s="1" t="s">
        <v>146</v>
      </c>
      <c r="E1" s="1" t="s">
        <v>145</v>
      </c>
      <c r="F1" s="1" t="s">
        <v>966</v>
      </c>
      <c r="G1" s="1" t="s">
        <v>143</v>
      </c>
      <c r="H1" s="1" t="s">
        <v>1311</v>
      </c>
      <c r="I1" s="1" t="s">
        <v>1312</v>
      </c>
      <c r="J1" s="1" t="s">
        <v>1313</v>
      </c>
      <c r="K1" s="1" t="s">
        <v>1314</v>
      </c>
      <c r="L1" s="1" t="s">
        <v>152</v>
      </c>
      <c r="M1" s="1" t="s">
        <v>1315</v>
      </c>
      <c r="N1" s="1" t="s">
        <v>1316</v>
      </c>
      <c r="O1" s="1" t="s">
        <v>152</v>
      </c>
      <c r="P1" s="1" t="s">
        <v>875</v>
      </c>
      <c r="Q1" s="1" t="s">
        <v>1317</v>
      </c>
      <c r="R1" s="1" t="s">
        <v>1318</v>
      </c>
      <c r="S1" s="1" t="s">
        <v>152</v>
      </c>
      <c r="T1" s="1" t="s">
        <v>1319</v>
      </c>
      <c r="U1" s="1" t="s">
        <v>152</v>
      </c>
      <c r="V1" s="1" t="s">
        <v>1320</v>
      </c>
      <c r="W1" s="1" t="s">
        <v>152</v>
      </c>
      <c r="X1" s="1" t="s">
        <v>1321</v>
      </c>
      <c r="Y1" s="1" t="s">
        <v>152</v>
      </c>
      <c r="Z1" s="1" t="s">
        <v>1322</v>
      </c>
      <c r="AA1" s="1" t="s">
        <v>1323</v>
      </c>
      <c r="AB1" s="1" t="s">
        <v>152</v>
      </c>
      <c r="AC1" s="1" t="s">
        <v>771</v>
      </c>
      <c r="AD1" s="1" t="s">
        <v>152</v>
      </c>
      <c r="AE1" s="1" t="s">
        <v>1324</v>
      </c>
      <c r="AF1" s="1" t="s">
        <v>152</v>
      </c>
      <c r="AG1" s="1" t="s">
        <v>1325</v>
      </c>
      <c r="AH1" s="1" t="s">
        <v>1326</v>
      </c>
      <c r="AI1" s="1" t="s">
        <v>1327</v>
      </c>
      <c r="AJ1" s="1" t="s">
        <v>152</v>
      </c>
    </row>
    <row r="2" spans="1:36" x14ac:dyDescent="0.25">
      <c r="A2" s="1">
        <v>1</v>
      </c>
      <c r="B2" s="1" t="s">
        <v>439</v>
      </c>
      <c r="D2" s="1" t="s">
        <v>53</v>
      </c>
      <c r="E2" s="1">
        <v>2</v>
      </c>
      <c r="F2" s="1">
        <v>0</v>
      </c>
      <c r="G2" s="1">
        <v>0</v>
      </c>
      <c r="H2" s="1">
        <v>100</v>
      </c>
      <c r="I2" s="1">
        <v>4.7</v>
      </c>
      <c r="J2" s="1">
        <v>1</v>
      </c>
      <c r="K2" s="2">
        <v>0.97</v>
      </c>
      <c r="M2" s="2">
        <v>0.92</v>
      </c>
      <c r="N2" s="2">
        <v>0.96</v>
      </c>
      <c r="P2" s="3" t="s">
        <v>996</v>
      </c>
      <c r="Q2" s="1">
        <v>2</v>
      </c>
      <c r="R2" s="2">
        <v>0.75</v>
      </c>
      <c r="T2" s="2">
        <v>0.03</v>
      </c>
      <c r="V2" s="3" t="s">
        <v>119</v>
      </c>
      <c r="X2" s="2">
        <v>0.97</v>
      </c>
      <c r="Z2" s="1">
        <v>5</v>
      </c>
      <c r="AA2" s="3" t="s">
        <v>1151</v>
      </c>
      <c r="AC2" s="2">
        <v>0.85</v>
      </c>
      <c r="AE2" s="2">
        <v>0.18</v>
      </c>
      <c r="AG2" s="1">
        <v>10</v>
      </c>
      <c r="AH2" s="1">
        <v>2</v>
      </c>
      <c r="AI2" s="2">
        <v>0.61</v>
      </c>
    </row>
    <row r="3" spans="1:36" x14ac:dyDescent="0.25">
      <c r="A3" s="1">
        <v>1</v>
      </c>
      <c r="B3" s="1" t="s">
        <v>443</v>
      </c>
      <c r="D3" s="1" t="s">
        <v>53</v>
      </c>
      <c r="E3" s="1">
        <v>2</v>
      </c>
      <c r="F3" s="1">
        <v>0</v>
      </c>
      <c r="G3" s="1">
        <v>0</v>
      </c>
      <c r="H3" s="1">
        <v>100</v>
      </c>
      <c r="I3" s="1">
        <v>4.5999999999999996</v>
      </c>
      <c r="J3" s="1">
        <v>2</v>
      </c>
      <c r="K3" s="2">
        <v>0.97</v>
      </c>
      <c r="M3" s="2">
        <v>0.93</v>
      </c>
      <c r="N3" s="2">
        <v>0.95</v>
      </c>
      <c r="P3" s="3" t="s">
        <v>992</v>
      </c>
      <c r="Q3" s="1">
        <v>1</v>
      </c>
      <c r="R3" s="2">
        <v>0.73</v>
      </c>
      <c r="T3" s="2">
        <v>0.04</v>
      </c>
      <c r="V3" s="3" t="s">
        <v>910</v>
      </c>
      <c r="X3" s="2">
        <v>0.94</v>
      </c>
      <c r="Z3" s="1">
        <v>3</v>
      </c>
      <c r="AA3" s="3" t="s">
        <v>1328</v>
      </c>
      <c r="AC3" s="2">
        <v>0.89</v>
      </c>
      <c r="AD3" s="1">
        <v>5</v>
      </c>
      <c r="AE3" s="2">
        <v>0.18</v>
      </c>
      <c r="AG3" s="1">
        <v>4</v>
      </c>
      <c r="AH3" s="1">
        <v>3</v>
      </c>
      <c r="AI3" s="2">
        <v>0.6</v>
      </c>
    </row>
    <row r="4" spans="1:36" x14ac:dyDescent="0.25">
      <c r="A4" s="1">
        <v>3</v>
      </c>
      <c r="B4" s="1" t="s">
        <v>441</v>
      </c>
      <c r="D4" s="1" t="s">
        <v>9</v>
      </c>
      <c r="E4" s="1">
        <v>2</v>
      </c>
      <c r="F4" s="1">
        <v>0</v>
      </c>
      <c r="G4" s="1">
        <v>0</v>
      </c>
      <c r="H4" s="1">
        <v>97</v>
      </c>
      <c r="I4" s="1">
        <v>4.5999999999999996</v>
      </c>
      <c r="J4" s="1">
        <v>4</v>
      </c>
      <c r="K4" s="2">
        <v>0.96</v>
      </c>
      <c r="M4" s="2">
        <v>0.94</v>
      </c>
      <c r="N4" s="2">
        <v>0.94</v>
      </c>
      <c r="P4" s="3" t="s">
        <v>58</v>
      </c>
      <c r="Q4" s="1">
        <v>3</v>
      </c>
      <c r="R4" s="2">
        <v>0.74</v>
      </c>
      <c r="T4" s="2">
        <v>0.02</v>
      </c>
      <c r="V4" s="3" t="s">
        <v>119</v>
      </c>
      <c r="X4" s="2">
        <v>0.94</v>
      </c>
      <c r="Z4" s="1">
        <v>2</v>
      </c>
      <c r="AA4" s="3" t="s">
        <v>1329</v>
      </c>
      <c r="AC4" s="2">
        <v>0.91</v>
      </c>
      <c r="AE4" s="2">
        <v>0.18</v>
      </c>
      <c r="AG4" s="1">
        <v>6</v>
      </c>
      <c r="AH4" s="1">
        <v>11</v>
      </c>
      <c r="AI4" s="2">
        <v>0.5</v>
      </c>
    </row>
    <row r="5" spans="1:36" x14ac:dyDescent="0.25">
      <c r="A5" s="1">
        <v>4</v>
      </c>
      <c r="B5" s="1" t="s">
        <v>444</v>
      </c>
      <c r="D5" s="1" t="s">
        <v>53</v>
      </c>
      <c r="E5" s="1">
        <v>2</v>
      </c>
      <c r="F5" s="1">
        <v>0</v>
      </c>
      <c r="G5" s="1">
        <v>0</v>
      </c>
      <c r="H5" s="1">
        <v>93</v>
      </c>
      <c r="I5" s="1">
        <v>4.4000000000000004</v>
      </c>
      <c r="J5" s="1">
        <v>6</v>
      </c>
      <c r="K5" s="2">
        <v>0.95</v>
      </c>
      <c r="M5" s="2">
        <v>0.87</v>
      </c>
      <c r="N5" s="2">
        <v>0.92</v>
      </c>
      <c r="P5" s="3" t="s">
        <v>999</v>
      </c>
      <c r="Q5" s="1">
        <v>6</v>
      </c>
      <c r="R5" s="2">
        <v>0.67</v>
      </c>
      <c r="T5" s="2">
        <v>0.01</v>
      </c>
      <c r="V5" s="3" t="s">
        <v>40</v>
      </c>
      <c r="X5" s="2">
        <v>0.88</v>
      </c>
      <c r="Z5" s="1">
        <v>12</v>
      </c>
      <c r="AA5" s="3" t="s">
        <v>892</v>
      </c>
      <c r="AC5" s="2">
        <v>0.78</v>
      </c>
      <c r="AD5" s="1">
        <v>5</v>
      </c>
      <c r="AE5" s="2">
        <v>0.36</v>
      </c>
      <c r="AG5" s="1">
        <v>5</v>
      </c>
      <c r="AH5" s="1">
        <v>13</v>
      </c>
      <c r="AI5" s="2">
        <v>0.5</v>
      </c>
    </row>
    <row r="6" spans="1:36" x14ac:dyDescent="0.25">
      <c r="A6" s="1">
        <v>5</v>
      </c>
      <c r="B6" s="1" t="s">
        <v>452</v>
      </c>
      <c r="D6" s="1" t="s">
        <v>105</v>
      </c>
      <c r="E6" s="1">
        <v>2</v>
      </c>
      <c r="F6" s="1">
        <v>0</v>
      </c>
      <c r="G6" s="1">
        <v>0</v>
      </c>
      <c r="H6" s="1">
        <v>92</v>
      </c>
      <c r="I6" s="1">
        <v>4.2</v>
      </c>
      <c r="J6" s="1">
        <v>6</v>
      </c>
      <c r="K6" s="2">
        <v>0.95</v>
      </c>
      <c r="M6" s="2">
        <v>0.91</v>
      </c>
      <c r="N6" s="2">
        <v>0.91</v>
      </c>
      <c r="P6" s="3" t="s">
        <v>58</v>
      </c>
      <c r="Q6" s="1">
        <v>10</v>
      </c>
      <c r="R6" s="2">
        <v>0.71</v>
      </c>
      <c r="T6" s="2">
        <v>0.04</v>
      </c>
      <c r="V6" s="3" t="s">
        <v>40</v>
      </c>
      <c r="X6" s="2">
        <v>0.93</v>
      </c>
      <c r="Z6" s="1">
        <v>9</v>
      </c>
      <c r="AA6" s="3" t="s">
        <v>1087</v>
      </c>
      <c r="AC6" s="2">
        <v>0.82</v>
      </c>
      <c r="AE6" s="2">
        <v>0.21</v>
      </c>
      <c r="AG6" s="1">
        <v>6</v>
      </c>
      <c r="AH6" s="1">
        <v>4</v>
      </c>
      <c r="AI6" s="2">
        <v>0.57999999999999996</v>
      </c>
    </row>
    <row r="7" spans="1:36" x14ac:dyDescent="0.25">
      <c r="A7" s="1">
        <v>6</v>
      </c>
      <c r="B7" s="1" t="s">
        <v>450</v>
      </c>
      <c r="D7" s="1" t="s">
        <v>77</v>
      </c>
      <c r="E7" s="1">
        <v>2</v>
      </c>
      <c r="F7" s="1">
        <v>0</v>
      </c>
      <c r="G7" s="1">
        <v>0</v>
      </c>
      <c r="H7" s="1">
        <v>91</v>
      </c>
      <c r="I7" s="1">
        <v>4.3</v>
      </c>
      <c r="J7" s="1">
        <v>4</v>
      </c>
      <c r="K7" s="2">
        <v>0.98</v>
      </c>
      <c r="M7" s="2">
        <v>0.93</v>
      </c>
      <c r="N7" s="2">
        <v>0.89</v>
      </c>
      <c r="P7" s="3" t="s">
        <v>1018</v>
      </c>
      <c r="Q7" s="1">
        <v>15</v>
      </c>
      <c r="R7" s="2">
        <v>0.69</v>
      </c>
      <c r="T7" s="2">
        <v>0.02</v>
      </c>
      <c r="V7" s="3" t="s">
        <v>1</v>
      </c>
      <c r="X7" s="2">
        <v>0.94</v>
      </c>
      <c r="Z7" s="1">
        <v>7</v>
      </c>
      <c r="AA7" s="3" t="s">
        <v>1161</v>
      </c>
      <c r="AB7" s="1">
        <v>2</v>
      </c>
      <c r="AC7" s="2">
        <v>0.85</v>
      </c>
      <c r="AD7" s="1">
        <v>5</v>
      </c>
      <c r="AE7" s="2">
        <v>0.19</v>
      </c>
      <c r="AG7" s="1">
        <v>12</v>
      </c>
      <c r="AH7" s="1">
        <v>6</v>
      </c>
      <c r="AI7" s="2">
        <v>0.55000000000000004</v>
      </c>
    </row>
    <row r="8" spans="1:36" x14ac:dyDescent="0.25">
      <c r="A8" s="1">
        <v>6</v>
      </c>
      <c r="B8" s="1" t="s">
        <v>448</v>
      </c>
      <c r="D8" s="1" t="s">
        <v>18</v>
      </c>
      <c r="E8" s="1">
        <v>2</v>
      </c>
      <c r="F8" s="1">
        <v>0</v>
      </c>
      <c r="G8" s="1">
        <v>0</v>
      </c>
      <c r="H8" s="1">
        <v>91</v>
      </c>
      <c r="I8" s="1">
        <v>4.2</v>
      </c>
      <c r="J8" s="1">
        <v>3</v>
      </c>
      <c r="K8" s="2">
        <v>1</v>
      </c>
      <c r="M8" s="2">
        <v>0.93</v>
      </c>
      <c r="N8" s="2">
        <v>0.94</v>
      </c>
      <c r="P8" s="3" t="s">
        <v>974</v>
      </c>
      <c r="Q8" s="1">
        <v>16</v>
      </c>
      <c r="R8" s="2">
        <v>0.72</v>
      </c>
      <c r="T8" s="2">
        <v>0.01</v>
      </c>
      <c r="V8" s="3" t="s">
        <v>119</v>
      </c>
      <c r="X8" s="2">
        <v>0.95</v>
      </c>
      <c r="Z8" s="1">
        <v>3</v>
      </c>
      <c r="AA8" s="3" t="s">
        <v>1086</v>
      </c>
      <c r="AC8" s="2">
        <v>0.87</v>
      </c>
      <c r="AE8" s="2">
        <v>0.16</v>
      </c>
      <c r="AG8" s="1">
        <v>8</v>
      </c>
      <c r="AH8" s="1">
        <v>20</v>
      </c>
      <c r="AI8" s="2">
        <v>0.47</v>
      </c>
    </row>
    <row r="9" spans="1:36" x14ac:dyDescent="0.25">
      <c r="A9" s="1">
        <v>8</v>
      </c>
      <c r="B9" s="1" t="s">
        <v>446</v>
      </c>
      <c r="D9" s="1" t="s">
        <v>65</v>
      </c>
      <c r="E9" s="1">
        <v>2</v>
      </c>
      <c r="F9" s="1">
        <v>0</v>
      </c>
      <c r="G9" s="1">
        <v>0</v>
      </c>
      <c r="H9" s="1">
        <v>90</v>
      </c>
      <c r="I9" s="1">
        <v>4.3</v>
      </c>
      <c r="J9" s="1">
        <v>6</v>
      </c>
      <c r="K9" s="2">
        <v>0.97</v>
      </c>
      <c r="M9" s="2">
        <v>0.89</v>
      </c>
      <c r="N9" s="2">
        <v>0.93</v>
      </c>
      <c r="P9" s="3" t="s">
        <v>996</v>
      </c>
      <c r="Q9" s="1">
        <v>16</v>
      </c>
      <c r="R9" s="2">
        <v>0.63</v>
      </c>
      <c r="T9" s="2">
        <v>0.01</v>
      </c>
      <c r="V9" s="3" t="s">
        <v>40</v>
      </c>
      <c r="X9" s="2">
        <v>0.97</v>
      </c>
      <c r="Z9" s="1">
        <v>13</v>
      </c>
      <c r="AA9" s="3" t="s">
        <v>84</v>
      </c>
      <c r="AC9" s="2">
        <v>0.74</v>
      </c>
      <c r="AD9" s="1">
        <v>5</v>
      </c>
      <c r="AE9" s="2">
        <v>0.3</v>
      </c>
      <c r="AG9" s="1">
        <v>25</v>
      </c>
      <c r="AH9" s="1">
        <v>1</v>
      </c>
      <c r="AI9" s="2">
        <v>0.64</v>
      </c>
    </row>
    <row r="10" spans="1:36" x14ac:dyDescent="0.25">
      <c r="A10" s="1">
        <v>9</v>
      </c>
      <c r="B10" s="1" t="s">
        <v>454</v>
      </c>
      <c r="D10" s="1" t="s">
        <v>102</v>
      </c>
      <c r="E10" s="1">
        <v>2</v>
      </c>
      <c r="F10" s="1">
        <v>0</v>
      </c>
      <c r="G10" s="1">
        <v>0</v>
      </c>
      <c r="H10" s="1">
        <v>89</v>
      </c>
      <c r="I10" s="1">
        <v>4.2</v>
      </c>
      <c r="J10" s="1">
        <v>10</v>
      </c>
      <c r="K10" s="2">
        <v>0.96</v>
      </c>
      <c r="M10" s="2">
        <v>0.92</v>
      </c>
      <c r="N10" s="2">
        <v>0.92</v>
      </c>
      <c r="P10" s="3" t="s">
        <v>58</v>
      </c>
      <c r="Q10" s="1">
        <v>6</v>
      </c>
      <c r="R10" s="2">
        <v>0.71</v>
      </c>
      <c r="T10" s="2">
        <v>0</v>
      </c>
      <c r="V10" s="3" t="s">
        <v>1</v>
      </c>
      <c r="X10" s="2">
        <v>0.98</v>
      </c>
      <c r="Z10" s="1">
        <v>10</v>
      </c>
      <c r="AA10" s="3" t="s">
        <v>114</v>
      </c>
      <c r="AC10" s="2">
        <v>0.83</v>
      </c>
      <c r="AD10" s="1">
        <v>5</v>
      </c>
      <c r="AE10" s="2">
        <v>0.28000000000000003</v>
      </c>
      <c r="AG10" s="1">
        <v>25</v>
      </c>
      <c r="AH10" s="1">
        <v>7</v>
      </c>
      <c r="AI10" s="2">
        <v>0.54</v>
      </c>
    </row>
    <row r="11" spans="1:36" x14ac:dyDescent="0.25">
      <c r="A11" s="1">
        <v>10</v>
      </c>
      <c r="B11" s="1" t="s">
        <v>456</v>
      </c>
      <c r="D11" s="1" t="s">
        <v>9</v>
      </c>
      <c r="E11" s="1">
        <v>2</v>
      </c>
      <c r="F11" s="1">
        <v>0</v>
      </c>
      <c r="G11" s="1">
        <v>0</v>
      </c>
      <c r="H11" s="1">
        <v>88</v>
      </c>
      <c r="I11" s="1">
        <v>4.0999999999999996</v>
      </c>
      <c r="J11" s="1">
        <v>6</v>
      </c>
      <c r="K11" s="2">
        <v>0.96</v>
      </c>
      <c r="M11" s="2">
        <v>0.92</v>
      </c>
      <c r="N11" s="2">
        <v>0.91</v>
      </c>
      <c r="P11" s="3" t="s">
        <v>981</v>
      </c>
      <c r="Q11" s="1">
        <v>10</v>
      </c>
      <c r="R11" s="2">
        <v>0.76</v>
      </c>
      <c r="T11" s="2">
        <v>0.01</v>
      </c>
      <c r="V11" s="3" t="s">
        <v>119</v>
      </c>
      <c r="X11" s="2">
        <v>0.96</v>
      </c>
      <c r="Z11" s="1">
        <v>5</v>
      </c>
      <c r="AA11" s="3" t="s">
        <v>1002</v>
      </c>
      <c r="AC11" s="2">
        <v>0.89</v>
      </c>
      <c r="AD11" s="1">
        <v>5</v>
      </c>
      <c r="AE11" s="2">
        <v>0.25</v>
      </c>
      <c r="AG11" s="1">
        <v>14</v>
      </c>
      <c r="AH11" s="1">
        <v>15</v>
      </c>
      <c r="AI11" s="2">
        <v>0.49</v>
      </c>
    </row>
    <row r="12" spans="1:36" x14ac:dyDescent="0.25">
      <c r="A12" s="1">
        <v>11</v>
      </c>
      <c r="B12" s="1" t="s">
        <v>461</v>
      </c>
      <c r="D12" s="1" t="s">
        <v>18</v>
      </c>
      <c r="E12" s="1">
        <v>2</v>
      </c>
      <c r="F12" s="1">
        <v>0</v>
      </c>
      <c r="G12" s="1">
        <v>0</v>
      </c>
      <c r="H12" s="1">
        <v>87</v>
      </c>
      <c r="I12" s="1">
        <v>4</v>
      </c>
      <c r="J12" s="1">
        <v>14</v>
      </c>
      <c r="K12" s="2">
        <v>0.96</v>
      </c>
      <c r="M12" s="2">
        <v>0.92</v>
      </c>
      <c r="N12" s="2">
        <v>0.89</v>
      </c>
      <c r="P12" s="3" t="s">
        <v>980</v>
      </c>
      <c r="Q12" s="1">
        <v>3</v>
      </c>
      <c r="R12" s="2">
        <v>0.86</v>
      </c>
      <c r="T12" s="4">
        <v>4.0000000000000001E-3</v>
      </c>
      <c r="V12" s="3" t="s">
        <v>40</v>
      </c>
      <c r="X12" s="2">
        <v>0.92</v>
      </c>
      <c r="Z12" s="1">
        <v>7</v>
      </c>
      <c r="AA12" s="3" t="s">
        <v>84</v>
      </c>
      <c r="AC12" s="2">
        <v>0.84</v>
      </c>
      <c r="AE12" s="2">
        <v>0.16</v>
      </c>
      <c r="AG12" s="1">
        <v>14</v>
      </c>
      <c r="AH12" s="1">
        <v>22</v>
      </c>
      <c r="AI12" s="2">
        <v>0.45</v>
      </c>
    </row>
    <row r="13" spans="1:36" x14ac:dyDescent="0.25">
      <c r="A13" s="1">
        <v>11</v>
      </c>
      <c r="B13" s="1" t="s">
        <v>467</v>
      </c>
      <c r="D13" s="1" t="s">
        <v>26</v>
      </c>
      <c r="E13" s="1">
        <v>2</v>
      </c>
      <c r="F13" s="1">
        <v>0</v>
      </c>
      <c r="G13" s="1">
        <v>0</v>
      </c>
      <c r="H13" s="1">
        <v>87</v>
      </c>
      <c r="I13" s="1">
        <v>4.2</v>
      </c>
      <c r="J13" s="1">
        <v>10</v>
      </c>
      <c r="K13" s="2">
        <v>0.96</v>
      </c>
      <c r="M13" s="2">
        <v>0.87</v>
      </c>
      <c r="N13" s="2">
        <v>0.93</v>
      </c>
      <c r="P13" s="3" t="s">
        <v>1011</v>
      </c>
      <c r="Q13" s="1">
        <v>16</v>
      </c>
      <c r="R13" s="2">
        <v>0.68</v>
      </c>
      <c r="T13" s="2">
        <v>0.01</v>
      </c>
      <c r="V13" s="3" t="s">
        <v>119</v>
      </c>
      <c r="X13" s="2">
        <v>0.94</v>
      </c>
      <c r="Z13" s="1">
        <v>17</v>
      </c>
      <c r="AA13" s="3" t="s">
        <v>1000</v>
      </c>
      <c r="AC13" s="2">
        <v>0.69</v>
      </c>
      <c r="AE13" s="2">
        <v>0.28999999999999998</v>
      </c>
      <c r="AG13" s="1">
        <v>10</v>
      </c>
      <c r="AH13" s="1">
        <v>64</v>
      </c>
      <c r="AI13" s="2">
        <v>0.35</v>
      </c>
    </row>
    <row r="14" spans="1:36" x14ac:dyDescent="0.25">
      <c r="A14" s="1">
        <v>13</v>
      </c>
      <c r="B14" s="1" t="s">
        <v>458</v>
      </c>
      <c r="D14" s="1" t="s">
        <v>70</v>
      </c>
      <c r="E14" s="1">
        <v>2</v>
      </c>
      <c r="F14" s="1">
        <v>0</v>
      </c>
      <c r="G14" s="1">
        <v>0</v>
      </c>
      <c r="H14" s="1">
        <v>85</v>
      </c>
      <c r="I14" s="1">
        <v>4.2</v>
      </c>
      <c r="J14" s="1">
        <v>10</v>
      </c>
      <c r="K14" s="2">
        <v>0.95</v>
      </c>
      <c r="M14" s="2">
        <v>0.89</v>
      </c>
      <c r="N14" s="2">
        <v>0.93</v>
      </c>
      <c r="P14" s="3" t="s">
        <v>996</v>
      </c>
      <c r="Q14" s="1">
        <v>56</v>
      </c>
      <c r="R14" s="2">
        <v>0.63</v>
      </c>
      <c r="T14" s="2">
        <v>0.06</v>
      </c>
      <c r="V14" s="3" t="s">
        <v>40</v>
      </c>
      <c r="X14" s="2">
        <v>0.97</v>
      </c>
      <c r="Z14" s="1">
        <v>14</v>
      </c>
      <c r="AA14" s="3" t="s">
        <v>1087</v>
      </c>
      <c r="AC14" s="2">
        <v>0.71</v>
      </c>
      <c r="AE14" s="2">
        <v>0.27</v>
      </c>
      <c r="AG14" s="1">
        <v>22</v>
      </c>
      <c r="AH14" s="1">
        <v>10</v>
      </c>
      <c r="AI14" s="2">
        <v>0.51</v>
      </c>
    </row>
    <row r="15" spans="1:36" x14ac:dyDescent="0.25">
      <c r="A15" s="1">
        <v>14</v>
      </c>
      <c r="B15" s="1" t="s">
        <v>460</v>
      </c>
      <c r="D15" s="1" t="s">
        <v>99</v>
      </c>
      <c r="E15" s="1">
        <v>2</v>
      </c>
      <c r="F15" s="1">
        <v>0</v>
      </c>
      <c r="G15" s="1">
        <v>0</v>
      </c>
      <c r="H15" s="1">
        <v>84</v>
      </c>
      <c r="I15" s="1">
        <v>4.3</v>
      </c>
      <c r="J15" s="1">
        <v>21</v>
      </c>
      <c r="K15" s="2">
        <v>0.93</v>
      </c>
      <c r="M15" s="2">
        <v>0.86</v>
      </c>
      <c r="N15" s="2">
        <v>0.87</v>
      </c>
      <c r="P15" s="3" t="s">
        <v>974</v>
      </c>
      <c r="Q15" s="1">
        <v>34</v>
      </c>
      <c r="R15" s="2">
        <v>0.6</v>
      </c>
      <c r="T15" s="2">
        <v>0</v>
      </c>
      <c r="V15" s="3" t="s">
        <v>40</v>
      </c>
      <c r="X15" s="2">
        <v>0.94</v>
      </c>
      <c r="Z15" s="1">
        <v>24</v>
      </c>
      <c r="AA15" s="3" t="s">
        <v>1330</v>
      </c>
      <c r="AC15" s="2">
        <v>0.66</v>
      </c>
      <c r="AE15" s="2">
        <v>0.5</v>
      </c>
      <c r="AG15" s="1">
        <v>22</v>
      </c>
      <c r="AH15" s="1">
        <v>25</v>
      </c>
      <c r="AI15" s="2">
        <v>0.43</v>
      </c>
    </row>
    <row r="16" spans="1:36" x14ac:dyDescent="0.25">
      <c r="A16" s="1">
        <v>14</v>
      </c>
      <c r="B16" s="1" t="s">
        <v>465</v>
      </c>
      <c r="D16" s="1" t="s">
        <v>18</v>
      </c>
      <c r="E16" s="1">
        <v>2</v>
      </c>
      <c r="F16" s="1">
        <v>0</v>
      </c>
      <c r="G16" s="1">
        <v>0</v>
      </c>
      <c r="H16" s="1">
        <v>84</v>
      </c>
      <c r="I16" s="1">
        <v>4.0999999999999996</v>
      </c>
      <c r="J16" s="1">
        <v>26</v>
      </c>
      <c r="K16" s="2">
        <v>0.95</v>
      </c>
      <c r="M16" s="2">
        <v>0.94</v>
      </c>
      <c r="N16" s="2">
        <v>0.84</v>
      </c>
      <c r="P16" s="3" t="s">
        <v>986</v>
      </c>
      <c r="Q16" s="1">
        <v>34</v>
      </c>
      <c r="R16" s="2">
        <v>0.64</v>
      </c>
      <c r="T16" s="2">
        <v>0.04</v>
      </c>
      <c r="V16" s="3" t="s">
        <v>119</v>
      </c>
      <c r="X16" s="2">
        <v>0.96</v>
      </c>
      <c r="Z16" s="1">
        <v>1</v>
      </c>
      <c r="AA16" s="3" t="s">
        <v>1331</v>
      </c>
      <c r="AC16" s="2">
        <v>0.93</v>
      </c>
      <c r="AE16" s="2">
        <v>0.28000000000000003</v>
      </c>
      <c r="AG16" s="1">
        <v>12</v>
      </c>
      <c r="AH16" s="1">
        <v>42</v>
      </c>
      <c r="AI16" s="2">
        <v>0.38</v>
      </c>
    </row>
    <row r="17" spans="1:35" x14ac:dyDescent="0.25">
      <c r="A17" s="1">
        <v>14</v>
      </c>
      <c r="B17" s="1" t="s">
        <v>1165</v>
      </c>
      <c r="D17" s="1" t="s">
        <v>26</v>
      </c>
      <c r="E17" s="1">
        <v>1</v>
      </c>
      <c r="F17" s="1">
        <v>0</v>
      </c>
      <c r="G17" s="1">
        <v>0</v>
      </c>
      <c r="H17" s="1">
        <v>84</v>
      </c>
      <c r="I17" s="1">
        <v>3.9</v>
      </c>
      <c r="J17" s="1">
        <v>41</v>
      </c>
      <c r="K17" s="2">
        <v>0.92</v>
      </c>
      <c r="L17" s="1">
        <v>8</v>
      </c>
      <c r="M17" s="2">
        <v>0.76</v>
      </c>
      <c r="N17" s="2">
        <v>0.83</v>
      </c>
      <c r="O17" s="1">
        <v>8</v>
      </c>
      <c r="P17" s="3" t="s">
        <v>975</v>
      </c>
      <c r="Q17" s="1">
        <v>13</v>
      </c>
      <c r="R17" s="2">
        <v>0.96</v>
      </c>
      <c r="S17" s="1">
        <v>4</v>
      </c>
      <c r="T17" s="2">
        <v>0</v>
      </c>
      <c r="U17" s="1">
        <v>4</v>
      </c>
      <c r="V17" s="3" t="s">
        <v>910</v>
      </c>
      <c r="W17" s="1">
        <v>4</v>
      </c>
      <c r="X17" s="2">
        <v>1</v>
      </c>
      <c r="Z17" s="1">
        <v>52</v>
      </c>
      <c r="AA17" s="3" t="s">
        <v>1332</v>
      </c>
      <c r="AC17" s="2">
        <v>0.47</v>
      </c>
      <c r="AD17" s="1">
        <v>4</v>
      </c>
      <c r="AE17" s="2">
        <v>0.15</v>
      </c>
      <c r="AG17" s="1">
        <v>1</v>
      </c>
      <c r="AH17" s="1">
        <v>70</v>
      </c>
      <c r="AI17" s="2">
        <v>0.34</v>
      </c>
    </row>
    <row r="18" spans="1:35" x14ac:dyDescent="0.25">
      <c r="A18" s="1">
        <v>17</v>
      </c>
      <c r="B18" s="1" t="s">
        <v>469</v>
      </c>
      <c r="D18" s="1" t="s">
        <v>94</v>
      </c>
      <c r="E18" s="1">
        <v>2</v>
      </c>
      <c r="F18" s="1">
        <v>0</v>
      </c>
      <c r="G18" s="1">
        <v>0</v>
      </c>
      <c r="H18" s="1">
        <v>83</v>
      </c>
      <c r="I18" s="1">
        <v>3.8</v>
      </c>
      <c r="J18" s="1">
        <v>18</v>
      </c>
      <c r="K18" s="2">
        <v>0.95</v>
      </c>
      <c r="M18" s="2">
        <v>0.93</v>
      </c>
      <c r="N18" s="2">
        <v>0.89</v>
      </c>
      <c r="P18" s="3" t="s">
        <v>1018</v>
      </c>
      <c r="Q18" s="1">
        <v>5</v>
      </c>
      <c r="R18" s="2">
        <v>0.68</v>
      </c>
      <c r="T18" s="4">
        <v>4.0000000000000001E-3</v>
      </c>
      <c r="V18" s="3" t="s">
        <v>40</v>
      </c>
      <c r="X18" s="2">
        <v>0.96</v>
      </c>
      <c r="Z18" s="1">
        <v>10</v>
      </c>
      <c r="AA18" s="3" t="s">
        <v>1000</v>
      </c>
      <c r="AC18" s="2">
        <v>0.8</v>
      </c>
      <c r="AE18" s="2">
        <v>0.27</v>
      </c>
      <c r="AG18" s="1">
        <v>25</v>
      </c>
      <c r="AH18" s="1">
        <v>16</v>
      </c>
      <c r="AI18" s="2">
        <v>0.48</v>
      </c>
    </row>
    <row r="19" spans="1:35" x14ac:dyDescent="0.25">
      <c r="A19" s="1">
        <v>18</v>
      </c>
      <c r="B19" s="1" t="s">
        <v>472</v>
      </c>
      <c r="D19" s="1" t="s">
        <v>26</v>
      </c>
      <c r="E19" s="1">
        <v>2</v>
      </c>
      <c r="F19" s="1">
        <v>0</v>
      </c>
      <c r="G19" s="1">
        <v>0</v>
      </c>
      <c r="H19" s="1">
        <v>82</v>
      </c>
      <c r="I19" s="1">
        <v>3.9</v>
      </c>
      <c r="J19" s="1">
        <v>14</v>
      </c>
      <c r="K19" s="2">
        <v>0.94</v>
      </c>
      <c r="M19" s="2">
        <v>0.86</v>
      </c>
      <c r="N19" s="2">
        <v>0.9</v>
      </c>
      <c r="P19" s="3" t="s">
        <v>996</v>
      </c>
      <c r="Q19" s="1">
        <v>24</v>
      </c>
      <c r="R19" s="2">
        <v>0.63</v>
      </c>
      <c r="T19" s="2">
        <v>0.02</v>
      </c>
      <c r="V19" s="3" t="s">
        <v>1</v>
      </c>
      <c r="X19" s="2">
        <v>0.94</v>
      </c>
      <c r="Z19" s="1">
        <v>22</v>
      </c>
      <c r="AA19" s="3" t="s">
        <v>775</v>
      </c>
      <c r="AC19" s="2">
        <v>0.64</v>
      </c>
      <c r="AD19" s="1">
        <v>5</v>
      </c>
      <c r="AE19" s="2">
        <v>0.26</v>
      </c>
      <c r="AG19" s="1">
        <v>25</v>
      </c>
      <c r="AH19" s="1">
        <v>31</v>
      </c>
      <c r="AI19" s="2">
        <v>0.43</v>
      </c>
    </row>
    <row r="20" spans="1:35" x14ac:dyDescent="0.25">
      <c r="A20" s="1">
        <v>18</v>
      </c>
      <c r="B20" s="1" t="s">
        <v>463</v>
      </c>
      <c r="D20" s="1" t="s">
        <v>53</v>
      </c>
      <c r="E20" s="1">
        <v>2</v>
      </c>
      <c r="F20" s="1">
        <v>0</v>
      </c>
      <c r="G20" s="1">
        <v>0</v>
      </c>
      <c r="H20" s="1">
        <v>82</v>
      </c>
      <c r="I20" s="1">
        <v>4.2</v>
      </c>
      <c r="J20" s="1">
        <v>29</v>
      </c>
      <c r="K20" s="2">
        <v>0.9</v>
      </c>
      <c r="M20" s="2">
        <v>0.82</v>
      </c>
      <c r="N20" s="2">
        <v>0.86</v>
      </c>
      <c r="P20" s="3" t="s">
        <v>996</v>
      </c>
      <c r="Q20" s="1">
        <v>24</v>
      </c>
      <c r="R20" s="2">
        <v>0.68</v>
      </c>
      <c r="T20" s="2">
        <v>0.04</v>
      </c>
      <c r="V20" s="3" t="s">
        <v>40</v>
      </c>
      <c r="X20" s="2">
        <v>0.97</v>
      </c>
      <c r="Z20" s="1">
        <v>35</v>
      </c>
      <c r="AA20" s="3" t="s">
        <v>1090</v>
      </c>
      <c r="AC20" s="2">
        <v>0.63</v>
      </c>
      <c r="AE20" s="2">
        <v>0.52</v>
      </c>
      <c r="AG20" s="1">
        <v>18</v>
      </c>
      <c r="AH20" s="1">
        <v>46</v>
      </c>
      <c r="AI20" s="2">
        <v>0.38</v>
      </c>
    </row>
    <row r="21" spans="1:35" x14ac:dyDescent="0.25">
      <c r="A21" s="1">
        <v>20</v>
      </c>
      <c r="B21" s="1" t="s">
        <v>474</v>
      </c>
      <c r="D21" s="1" t="s">
        <v>26</v>
      </c>
      <c r="E21" s="1">
        <v>2</v>
      </c>
      <c r="F21" s="1">
        <v>0</v>
      </c>
      <c r="G21" s="1">
        <v>0</v>
      </c>
      <c r="H21" s="1">
        <v>81</v>
      </c>
      <c r="I21" s="1">
        <v>3.6</v>
      </c>
      <c r="J21" s="1">
        <v>23</v>
      </c>
      <c r="K21" s="2">
        <v>0.93</v>
      </c>
      <c r="M21" s="2">
        <v>0.85</v>
      </c>
      <c r="N21" s="2">
        <v>0.88</v>
      </c>
      <c r="P21" s="3" t="s">
        <v>1006</v>
      </c>
      <c r="Q21" s="1">
        <v>6</v>
      </c>
      <c r="R21" s="2">
        <v>0.74</v>
      </c>
      <c r="T21" s="4">
        <v>4.0000000000000001E-3</v>
      </c>
      <c r="V21" s="3" t="s">
        <v>1</v>
      </c>
      <c r="X21" s="2">
        <v>0.92</v>
      </c>
      <c r="Z21" s="1">
        <v>14</v>
      </c>
      <c r="AA21" s="3" t="s">
        <v>447</v>
      </c>
      <c r="AC21" s="2">
        <v>0.74</v>
      </c>
      <c r="AD21" s="1">
        <v>5</v>
      </c>
      <c r="AE21" s="2">
        <v>0.28000000000000003</v>
      </c>
      <c r="AG21" s="1">
        <v>20</v>
      </c>
      <c r="AH21" s="1">
        <v>17</v>
      </c>
      <c r="AI21" s="2">
        <v>0.47</v>
      </c>
    </row>
    <row r="22" spans="1:35" x14ac:dyDescent="0.25">
      <c r="A22" s="1">
        <v>20</v>
      </c>
      <c r="B22" s="1" t="s">
        <v>481</v>
      </c>
      <c r="D22" s="1" t="s">
        <v>50</v>
      </c>
      <c r="E22" s="1">
        <v>2</v>
      </c>
      <c r="F22" s="1">
        <v>0</v>
      </c>
      <c r="G22" s="1">
        <v>0</v>
      </c>
      <c r="H22" s="1">
        <v>81</v>
      </c>
      <c r="I22" s="1">
        <v>4.0999999999999996</v>
      </c>
      <c r="J22" s="1">
        <v>37</v>
      </c>
      <c r="K22" s="2">
        <v>0.93</v>
      </c>
      <c r="M22" s="2">
        <v>0.86</v>
      </c>
      <c r="N22" s="2">
        <v>0.82</v>
      </c>
      <c r="P22" s="3" t="s">
        <v>1018</v>
      </c>
      <c r="Q22" s="1">
        <v>22</v>
      </c>
      <c r="R22" s="2">
        <v>0.7</v>
      </c>
      <c r="T22" s="2">
        <v>0.02</v>
      </c>
      <c r="V22" s="3" t="s">
        <v>40</v>
      </c>
      <c r="X22" s="2">
        <v>0.93</v>
      </c>
      <c r="Z22" s="1">
        <v>19</v>
      </c>
      <c r="AA22" s="3" t="s">
        <v>459</v>
      </c>
      <c r="AC22" s="2">
        <v>0.69</v>
      </c>
      <c r="AE22" s="2">
        <v>0.31</v>
      </c>
      <c r="AG22" s="1">
        <v>33</v>
      </c>
      <c r="AH22" s="1">
        <v>35</v>
      </c>
      <c r="AI22" s="2">
        <v>0.41</v>
      </c>
    </row>
    <row r="23" spans="1:35" x14ac:dyDescent="0.25">
      <c r="A23" s="1">
        <v>22</v>
      </c>
      <c r="B23" s="1" t="s">
        <v>1164</v>
      </c>
      <c r="D23" s="1" t="s">
        <v>190</v>
      </c>
      <c r="E23" s="1">
        <v>1</v>
      </c>
      <c r="F23" s="1">
        <v>0</v>
      </c>
      <c r="G23" s="1">
        <v>0</v>
      </c>
      <c r="H23" s="1">
        <v>80</v>
      </c>
      <c r="I23" s="1">
        <v>4</v>
      </c>
      <c r="J23" s="1">
        <v>23</v>
      </c>
      <c r="K23" s="2">
        <v>0.96</v>
      </c>
      <c r="M23" s="2">
        <v>0.78</v>
      </c>
      <c r="N23" s="2">
        <v>0.82</v>
      </c>
      <c r="P23" s="3" t="s">
        <v>996</v>
      </c>
      <c r="Q23" s="1">
        <v>65</v>
      </c>
      <c r="R23" s="2">
        <v>0.61</v>
      </c>
      <c r="T23" s="2">
        <v>0</v>
      </c>
      <c r="V23" s="3" t="s">
        <v>40</v>
      </c>
      <c r="X23" s="2">
        <v>0.97</v>
      </c>
      <c r="Z23" s="1">
        <v>45</v>
      </c>
      <c r="AA23" s="3" t="s">
        <v>20</v>
      </c>
      <c r="AB23" s="1">
        <v>3</v>
      </c>
      <c r="AC23" s="2">
        <v>0.56000000000000005</v>
      </c>
      <c r="AE23" s="2">
        <v>0.12</v>
      </c>
      <c r="AG23" s="1">
        <v>2</v>
      </c>
      <c r="AH23" s="1">
        <v>146</v>
      </c>
      <c r="AI23" s="2">
        <v>0.23</v>
      </c>
    </row>
    <row r="24" spans="1:35" x14ac:dyDescent="0.25">
      <c r="A24" s="1">
        <v>23</v>
      </c>
      <c r="B24" s="1" t="s">
        <v>476</v>
      </c>
      <c r="D24" s="1" t="s">
        <v>9</v>
      </c>
      <c r="E24" s="1">
        <v>2</v>
      </c>
      <c r="F24" s="1">
        <v>0</v>
      </c>
      <c r="G24" s="1">
        <v>0</v>
      </c>
      <c r="H24" s="1">
        <v>79</v>
      </c>
      <c r="I24" s="1">
        <v>4</v>
      </c>
      <c r="J24" s="1">
        <v>37</v>
      </c>
      <c r="K24" s="2">
        <v>0.94</v>
      </c>
      <c r="M24" s="2">
        <v>0.85</v>
      </c>
      <c r="N24" s="2">
        <v>0.84</v>
      </c>
      <c r="P24" s="3" t="s">
        <v>981</v>
      </c>
      <c r="Q24" s="1">
        <v>31</v>
      </c>
      <c r="R24" s="2">
        <v>0.71</v>
      </c>
      <c r="T24" s="2">
        <v>0.03</v>
      </c>
      <c r="V24" s="3" t="s">
        <v>119</v>
      </c>
      <c r="X24" s="2">
        <v>0.95</v>
      </c>
      <c r="Z24" s="1">
        <v>32</v>
      </c>
      <c r="AA24" s="3" t="s">
        <v>1166</v>
      </c>
      <c r="AC24" s="2">
        <v>0.62</v>
      </c>
      <c r="AD24" s="1">
        <v>5</v>
      </c>
      <c r="AE24" s="2">
        <v>0.45</v>
      </c>
      <c r="AG24" s="1">
        <v>25</v>
      </c>
      <c r="AH24" s="1">
        <v>32</v>
      </c>
      <c r="AI24" s="2">
        <v>0.42</v>
      </c>
    </row>
    <row r="25" spans="1:35" x14ac:dyDescent="0.25">
      <c r="A25" s="1">
        <v>23</v>
      </c>
      <c r="B25" s="1" t="s">
        <v>471</v>
      </c>
      <c r="D25" s="1" t="s">
        <v>77</v>
      </c>
      <c r="E25" s="1">
        <v>2</v>
      </c>
      <c r="F25" s="1">
        <v>0</v>
      </c>
      <c r="G25" s="1">
        <v>0</v>
      </c>
      <c r="H25" s="1">
        <v>79</v>
      </c>
      <c r="I25" s="1">
        <v>3.9</v>
      </c>
      <c r="J25" s="1">
        <v>21</v>
      </c>
      <c r="K25" s="2">
        <v>0.93</v>
      </c>
      <c r="M25" s="2">
        <v>0.88</v>
      </c>
      <c r="N25" s="2">
        <v>0.87</v>
      </c>
      <c r="P25" s="3" t="s">
        <v>981</v>
      </c>
      <c r="Q25" s="1">
        <v>47</v>
      </c>
      <c r="R25" s="2">
        <v>0.61</v>
      </c>
      <c r="T25" s="2">
        <v>0.04</v>
      </c>
      <c r="V25" s="3" t="s">
        <v>1</v>
      </c>
      <c r="X25" s="2">
        <v>0.87</v>
      </c>
      <c r="Z25" s="1">
        <v>26</v>
      </c>
      <c r="AA25" s="3" t="s">
        <v>451</v>
      </c>
      <c r="AC25" s="2">
        <v>0.6</v>
      </c>
      <c r="AE25" s="2">
        <v>0.32</v>
      </c>
      <c r="AG25" s="1">
        <v>38</v>
      </c>
      <c r="AH25" s="1">
        <v>17</v>
      </c>
      <c r="AI25" s="2">
        <v>0.48</v>
      </c>
    </row>
    <row r="26" spans="1:35" x14ac:dyDescent="0.25">
      <c r="A26" s="1">
        <v>25</v>
      </c>
      <c r="B26" s="1" t="s">
        <v>478</v>
      </c>
      <c r="D26" s="1" t="s">
        <v>77</v>
      </c>
      <c r="E26" s="1">
        <v>2</v>
      </c>
      <c r="F26" s="1">
        <v>0</v>
      </c>
      <c r="G26" s="1">
        <v>0</v>
      </c>
      <c r="H26" s="1">
        <v>78</v>
      </c>
      <c r="I26" s="1">
        <v>3.9</v>
      </c>
      <c r="J26" s="1">
        <v>18</v>
      </c>
      <c r="K26" s="2">
        <v>0.95</v>
      </c>
      <c r="M26" s="2">
        <v>0.85</v>
      </c>
      <c r="N26" s="2">
        <v>0.89</v>
      </c>
      <c r="P26" s="3" t="s">
        <v>996</v>
      </c>
      <c r="Q26" s="1">
        <v>65</v>
      </c>
      <c r="R26" s="2">
        <v>0.64</v>
      </c>
      <c r="T26" s="2">
        <v>0.05</v>
      </c>
      <c r="V26" s="3" t="s">
        <v>1</v>
      </c>
      <c r="X26" s="2">
        <v>0.95</v>
      </c>
      <c r="Z26" s="1">
        <v>30</v>
      </c>
      <c r="AA26" s="3" t="s">
        <v>779</v>
      </c>
      <c r="AB26" s="1">
        <v>2</v>
      </c>
      <c r="AC26" s="2">
        <v>0.55000000000000004</v>
      </c>
      <c r="AD26" s="1">
        <v>5</v>
      </c>
      <c r="AE26" s="2">
        <v>0.3</v>
      </c>
      <c r="AG26" s="1">
        <v>35</v>
      </c>
      <c r="AH26" s="1">
        <v>25</v>
      </c>
      <c r="AI26" s="2">
        <v>0.43</v>
      </c>
    </row>
    <row r="27" spans="1:35" x14ac:dyDescent="0.25">
      <c r="A27" s="1">
        <v>25</v>
      </c>
      <c r="B27" s="1" t="s">
        <v>486</v>
      </c>
      <c r="D27" s="1" t="s">
        <v>65</v>
      </c>
      <c r="E27" s="1">
        <v>2</v>
      </c>
      <c r="F27" s="1">
        <v>0</v>
      </c>
      <c r="G27" s="1">
        <v>0</v>
      </c>
      <c r="H27" s="1">
        <v>78</v>
      </c>
      <c r="I27" s="1">
        <v>4</v>
      </c>
      <c r="J27" s="1">
        <v>29</v>
      </c>
      <c r="K27" s="2">
        <v>0.93</v>
      </c>
      <c r="M27" s="2">
        <v>0.86</v>
      </c>
      <c r="N27" s="2">
        <v>0.86</v>
      </c>
      <c r="P27" s="3" t="s">
        <v>58</v>
      </c>
      <c r="Q27" s="1">
        <v>43</v>
      </c>
      <c r="R27" s="2">
        <v>0.68</v>
      </c>
      <c r="T27" s="2">
        <v>0.02</v>
      </c>
      <c r="V27" s="3" t="s">
        <v>5</v>
      </c>
      <c r="X27" s="2">
        <v>0.9</v>
      </c>
      <c r="Z27" s="1">
        <v>22</v>
      </c>
      <c r="AA27" s="3" t="s">
        <v>445</v>
      </c>
      <c r="AC27" s="2">
        <v>0.68</v>
      </c>
      <c r="AE27" s="2">
        <v>0.41</v>
      </c>
      <c r="AG27" s="1">
        <v>45</v>
      </c>
      <c r="AH27" s="1">
        <v>32</v>
      </c>
      <c r="AI27" s="2">
        <v>0.42</v>
      </c>
    </row>
    <row r="28" spans="1:35" x14ac:dyDescent="0.25">
      <c r="A28" s="1">
        <v>27</v>
      </c>
      <c r="B28" s="1" t="s">
        <v>487</v>
      </c>
      <c r="D28" s="1" t="s">
        <v>26</v>
      </c>
      <c r="E28" s="1">
        <v>2</v>
      </c>
      <c r="F28" s="1">
        <v>0</v>
      </c>
      <c r="G28" s="1">
        <v>0</v>
      </c>
      <c r="H28" s="1">
        <v>77</v>
      </c>
      <c r="I28" s="1">
        <v>3.9</v>
      </c>
      <c r="J28" s="1">
        <v>14</v>
      </c>
      <c r="K28" s="2">
        <v>0.96</v>
      </c>
      <c r="M28" s="2">
        <v>0.89</v>
      </c>
      <c r="N28" s="2">
        <v>0.89</v>
      </c>
      <c r="P28" s="3" t="s">
        <v>58</v>
      </c>
      <c r="Q28" s="1">
        <v>94</v>
      </c>
      <c r="R28" s="2">
        <v>0.71</v>
      </c>
      <c r="T28" s="2">
        <v>0.08</v>
      </c>
      <c r="V28" s="3" t="s">
        <v>1</v>
      </c>
      <c r="X28" s="2">
        <v>0.82</v>
      </c>
      <c r="Z28" s="1">
        <v>14</v>
      </c>
      <c r="AA28" s="3" t="s">
        <v>932</v>
      </c>
      <c r="AC28" s="2">
        <v>0.75</v>
      </c>
      <c r="AD28" s="1">
        <v>5</v>
      </c>
      <c r="AE28" s="2">
        <v>0.28999999999999998</v>
      </c>
      <c r="AG28" s="1">
        <v>48</v>
      </c>
      <c r="AH28" s="1">
        <v>83</v>
      </c>
      <c r="AI28" s="2">
        <v>0.32</v>
      </c>
    </row>
    <row r="29" spans="1:35" x14ac:dyDescent="0.25">
      <c r="A29" s="1">
        <v>27</v>
      </c>
      <c r="B29" s="1" t="s">
        <v>480</v>
      </c>
      <c r="D29" s="1" t="s">
        <v>53</v>
      </c>
      <c r="E29" s="1">
        <v>2</v>
      </c>
      <c r="F29" s="1">
        <v>0</v>
      </c>
      <c r="G29" s="1">
        <v>0</v>
      </c>
      <c r="H29" s="1">
        <v>77</v>
      </c>
      <c r="I29" s="1">
        <v>4</v>
      </c>
      <c r="J29" s="1">
        <v>45</v>
      </c>
      <c r="K29" s="2">
        <v>0.93</v>
      </c>
      <c r="M29" s="2">
        <v>0.8</v>
      </c>
      <c r="N29" s="2">
        <v>0.81</v>
      </c>
      <c r="P29" s="3" t="s">
        <v>974</v>
      </c>
      <c r="Q29" s="1">
        <v>41</v>
      </c>
      <c r="R29" s="2">
        <v>0.64</v>
      </c>
      <c r="T29" s="2">
        <v>0.04</v>
      </c>
      <c r="V29" s="3" t="s">
        <v>1</v>
      </c>
      <c r="X29" s="2">
        <v>0.96</v>
      </c>
      <c r="Z29" s="1">
        <v>42</v>
      </c>
      <c r="AA29" s="3" t="s">
        <v>778</v>
      </c>
      <c r="AB29" s="1">
        <v>2</v>
      </c>
      <c r="AC29" s="2">
        <v>0.55000000000000004</v>
      </c>
      <c r="AD29" s="1">
        <v>5</v>
      </c>
      <c r="AE29" s="2">
        <v>0.52</v>
      </c>
      <c r="AG29" s="1">
        <v>25</v>
      </c>
      <c r="AH29" s="1">
        <v>25</v>
      </c>
      <c r="AI29" s="2">
        <v>0.43</v>
      </c>
    </row>
    <row r="30" spans="1:35" x14ac:dyDescent="0.25">
      <c r="A30" s="1">
        <v>27</v>
      </c>
      <c r="B30" s="1" t="s">
        <v>495</v>
      </c>
      <c r="D30" s="1" t="s">
        <v>18</v>
      </c>
      <c r="E30" s="1">
        <v>2</v>
      </c>
      <c r="F30" s="1">
        <v>0</v>
      </c>
      <c r="G30" s="1">
        <v>0</v>
      </c>
      <c r="H30" s="1">
        <v>77</v>
      </c>
      <c r="I30" s="1">
        <v>3.6</v>
      </c>
      <c r="J30" s="1">
        <v>58</v>
      </c>
      <c r="K30" s="2">
        <v>0.9</v>
      </c>
      <c r="M30" s="2">
        <v>0.81</v>
      </c>
      <c r="N30" s="2">
        <v>0.8</v>
      </c>
      <c r="P30" s="3" t="s">
        <v>981</v>
      </c>
      <c r="Q30" s="1">
        <v>24</v>
      </c>
      <c r="R30" s="2">
        <v>0.75</v>
      </c>
      <c r="T30" s="2">
        <v>0.01</v>
      </c>
      <c r="V30" s="3" t="s">
        <v>5</v>
      </c>
      <c r="X30" s="2">
        <v>0.89</v>
      </c>
      <c r="Z30" s="1">
        <v>19</v>
      </c>
      <c r="AA30" s="3" t="s">
        <v>451</v>
      </c>
      <c r="AC30" s="2">
        <v>0.72</v>
      </c>
      <c r="AD30" s="1">
        <v>5</v>
      </c>
      <c r="AE30" s="2">
        <v>0.43</v>
      </c>
      <c r="AG30" s="1">
        <v>16</v>
      </c>
      <c r="AH30" s="1">
        <v>7</v>
      </c>
      <c r="AI30" s="2">
        <v>0.53</v>
      </c>
    </row>
    <row r="31" spans="1:35" x14ac:dyDescent="0.25">
      <c r="A31" s="1">
        <v>30</v>
      </c>
      <c r="B31" s="1" t="s">
        <v>488</v>
      </c>
      <c r="D31" s="1" t="s">
        <v>9</v>
      </c>
      <c r="E31" s="1">
        <v>2</v>
      </c>
      <c r="F31" s="1">
        <v>0</v>
      </c>
      <c r="G31" s="1">
        <v>0</v>
      </c>
      <c r="H31" s="1">
        <v>76</v>
      </c>
      <c r="I31" s="1">
        <v>3.7</v>
      </c>
      <c r="J31" s="1">
        <v>14</v>
      </c>
      <c r="K31" s="2">
        <v>0.95</v>
      </c>
      <c r="M31" s="2">
        <v>0.84</v>
      </c>
      <c r="N31" s="2">
        <v>0.89</v>
      </c>
      <c r="P31" s="3" t="s">
        <v>999</v>
      </c>
      <c r="Q31" s="1">
        <v>65</v>
      </c>
      <c r="R31" s="2">
        <v>0.57999999999999996</v>
      </c>
      <c r="T31" s="2">
        <v>0.02</v>
      </c>
      <c r="V31" s="3" t="s">
        <v>5</v>
      </c>
      <c r="X31" s="2">
        <v>0.98</v>
      </c>
      <c r="Z31" s="1">
        <v>19</v>
      </c>
      <c r="AA31" s="3" t="s">
        <v>888</v>
      </c>
      <c r="AC31" s="2">
        <v>0.72</v>
      </c>
      <c r="AD31" s="1">
        <v>5</v>
      </c>
      <c r="AE31" s="2">
        <v>0.3</v>
      </c>
      <c r="AG31" s="1">
        <v>53</v>
      </c>
      <c r="AH31" s="1">
        <v>51</v>
      </c>
      <c r="AI31" s="2">
        <v>0.37</v>
      </c>
    </row>
    <row r="32" spans="1:35" x14ac:dyDescent="0.25">
      <c r="A32" s="1">
        <v>30</v>
      </c>
      <c r="B32" s="1" t="s">
        <v>489</v>
      </c>
      <c r="E32" s="1">
        <v>2</v>
      </c>
      <c r="F32" s="1">
        <v>0</v>
      </c>
      <c r="G32" s="1">
        <v>0</v>
      </c>
      <c r="H32" s="1">
        <v>76</v>
      </c>
      <c r="I32" s="1">
        <v>3.7</v>
      </c>
      <c r="J32" s="1">
        <v>37</v>
      </c>
      <c r="K32" s="2">
        <v>0.93</v>
      </c>
      <c r="M32" s="2">
        <v>0.8</v>
      </c>
      <c r="N32" s="2">
        <v>0.83</v>
      </c>
      <c r="P32" s="3" t="s">
        <v>1006</v>
      </c>
      <c r="Q32" s="1">
        <v>16</v>
      </c>
      <c r="R32" s="2">
        <v>0.61</v>
      </c>
      <c r="T32" s="2">
        <v>0</v>
      </c>
      <c r="V32" s="3" t="s">
        <v>5</v>
      </c>
      <c r="X32" s="2">
        <v>0.95</v>
      </c>
      <c r="Z32" s="1">
        <v>29</v>
      </c>
      <c r="AA32" s="3" t="s">
        <v>1093</v>
      </c>
      <c r="AC32" s="2">
        <v>0.6</v>
      </c>
      <c r="AD32" s="1">
        <v>5</v>
      </c>
      <c r="AE32" s="2">
        <v>0.32</v>
      </c>
      <c r="AG32" s="1">
        <v>22</v>
      </c>
      <c r="AH32" s="1">
        <v>91</v>
      </c>
      <c r="AI32" s="2">
        <v>0.31</v>
      </c>
    </row>
    <row r="33" spans="1:35" x14ac:dyDescent="0.25">
      <c r="A33" s="1">
        <v>32</v>
      </c>
      <c r="B33" s="1" t="s">
        <v>492</v>
      </c>
      <c r="D33" s="1" t="s">
        <v>50</v>
      </c>
      <c r="E33" s="1">
        <v>2</v>
      </c>
      <c r="F33" s="1">
        <v>0</v>
      </c>
      <c r="G33" s="1">
        <v>0</v>
      </c>
      <c r="H33" s="1">
        <v>75</v>
      </c>
      <c r="I33" s="1">
        <v>3.7</v>
      </c>
      <c r="J33" s="1">
        <v>33</v>
      </c>
      <c r="K33" s="2">
        <v>0.94</v>
      </c>
      <c r="M33" s="2">
        <v>0.84</v>
      </c>
      <c r="N33" s="2">
        <v>0.84</v>
      </c>
      <c r="P33" s="3" t="s">
        <v>58</v>
      </c>
      <c r="Q33" s="1">
        <v>61</v>
      </c>
      <c r="R33" s="2">
        <v>0.67</v>
      </c>
      <c r="T33" s="2">
        <v>0.01</v>
      </c>
      <c r="V33" s="3" t="s">
        <v>1</v>
      </c>
      <c r="X33" s="2">
        <v>0.92</v>
      </c>
      <c r="Z33" s="1">
        <v>17</v>
      </c>
      <c r="AA33" s="3" t="s">
        <v>101</v>
      </c>
      <c r="AC33" s="2">
        <v>0.73</v>
      </c>
      <c r="AD33" s="1">
        <v>5</v>
      </c>
      <c r="AE33" s="2">
        <v>0.28999999999999998</v>
      </c>
      <c r="AG33" s="1">
        <v>41</v>
      </c>
      <c r="AH33" s="1">
        <v>35</v>
      </c>
      <c r="AI33" s="2">
        <v>0.41</v>
      </c>
    </row>
    <row r="34" spans="1:35" x14ac:dyDescent="0.25">
      <c r="A34" s="1">
        <v>33</v>
      </c>
      <c r="B34" s="1" t="s">
        <v>482</v>
      </c>
      <c r="D34" s="1" t="s">
        <v>70</v>
      </c>
      <c r="E34" s="1">
        <v>2</v>
      </c>
      <c r="F34" s="1">
        <v>0</v>
      </c>
      <c r="G34" s="1">
        <v>0</v>
      </c>
      <c r="H34" s="1">
        <v>74</v>
      </c>
      <c r="I34" s="1">
        <v>3.7</v>
      </c>
      <c r="J34" s="1">
        <v>29</v>
      </c>
      <c r="K34" s="2">
        <v>0.92</v>
      </c>
      <c r="M34" s="2">
        <v>0.81</v>
      </c>
      <c r="N34" s="2">
        <v>0.87</v>
      </c>
      <c r="P34" s="3" t="s">
        <v>1011</v>
      </c>
      <c r="Q34" s="1">
        <v>111</v>
      </c>
      <c r="R34" s="2">
        <v>0.59</v>
      </c>
      <c r="T34" s="2">
        <v>0.04</v>
      </c>
      <c r="V34" s="3" t="s">
        <v>1</v>
      </c>
      <c r="X34" s="2">
        <v>0.86</v>
      </c>
      <c r="Z34" s="1">
        <v>49</v>
      </c>
      <c r="AA34" s="3" t="s">
        <v>477</v>
      </c>
      <c r="AC34" s="2">
        <v>0.61</v>
      </c>
      <c r="AD34" s="1">
        <v>5</v>
      </c>
      <c r="AE34" s="2">
        <v>0.34</v>
      </c>
      <c r="AG34" s="1">
        <v>25</v>
      </c>
      <c r="AH34" s="1">
        <v>9</v>
      </c>
      <c r="AI34" s="2">
        <v>0.53</v>
      </c>
    </row>
    <row r="35" spans="1:35" x14ac:dyDescent="0.25">
      <c r="A35" s="1">
        <v>33</v>
      </c>
      <c r="B35" s="1" t="s">
        <v>1009</v>
      </c>
      <c r="D35" s="1" t="s">
        <v>94</v>
      </c>
      <c r="E35" s="1">
        <v>2</v>
      </c>
      <c r="F35" s="1">
        <v>0</v>
      </c>
      <c r="G35" s="1">
        <v>0</v>
      </c>
      <c r="H35" s="1">
        <v>74</v>
      </c>
      <c r="I35" s="1">
        <v>3.6</v>
      </c>
      <c r="J35" s="1">
        <v>37</v>
      </c>
      <c r="K35" s="2">
        <v>0.91</v>
      </c>
      <c r="M35" s="2">
        <v>0.84</v>
      </c>
      <c r="N35" s="2">
        <v>0.86</v>
      </c>
      <c r="P35" s="3" t="s">
        <v>992</v>
      </c>
      <c r="Q35" s="1">
        <v>24</v>
      </c>
      <c r="R35" s="2">
        <v>0.6</v>
      </c>
      <c r="T35" s="4">
        <v>3.0000000000000001E-3</v>
      </c>
      <c r="V35" s="3" t="s">
        <v>40</v>
      </c>
      <c r="X35" s="2">
        <v>0.92</v>
      </c>
      <c r="Z35" s="1">
        <v>32</v>
      </c>
      <c r="AA35" s="3" t="s">
        <v>49</v>
      </c>
      <c r="AC35" s="2">
        <v>0.62</v>
      </c>
      <c r="AD35" s="1">
        <v>5</v>
      </c>
      <c r="AE35" s="2">
        <v>0.4</v>
      </c>
      <c r="AG35" s="1">
        <v>20</v>
      </c>
      <c r="AH35" s="1">
        <v>146</v>
      </c>
      <c r="AI35" s="2">
        <v>0.23</v>
      </c>
    </row>
    <row r="36" spans="1:35" x14ac:dyDescent="0.25">
      <c r="A36" s="1">
        <v>35</v>
      </c>
      <c r="B36" s="1" t="s">
        <v>484</v>
      </c>
      <c r="D36" s="1" t="s">
        <v>53</v>
      </c>
      <c r="E36" s="1">
        <v>2</v>
      </c>
      <c r="F36" s="1">
        <v>0</v>
      </c>
      <c r="G36" s="1">
        <v>0</v>
      </c>
      <c r="H36" s="1">
        <v>73</v>
      </c>
      <c r="I36" s="1">
        <v>3.5</v>
      </c>
      <c r="J36" s="1">
        <v>10</v>
      </c>
      <c r="K36" s="2">
        <v>0.95</v>
      </c>
      <c r="M36" s="2">
        <v>0.85</v>
      </c>
      <c r="N36" s="2">
        <v>0.92</v>
      </c>
      <c r="P36" s="3" t="s">
        <v>975</v>
      </c>
      <c r="Q36" s="1">
        <v>100</v>
      </c>
      <c r="R36" s="2">
        <v>0.55000000000000004</v>
      </c>
      <c r="T36" s="2">
        <v>0.01</v>
      </c>
      <c r="V36" s="3" t="s">
        <v>5</v>
      </c>
      <c r="X36" s="2">
        <v>0.94</v>
      </c>
      <c r="Z36" s="1">
        <v>42</v>
      </c>
      <c r="AA36" s="3" t="s">
        <v>477</v>
      </c>
      <c r="AB36" s="1">
        <v>9</v>
      </c>
      <c r="AC36" s="2">
        <v>0.65</v>
      </c>
      <c r="AD36" s="1">
        <v>5</v>
      </c>
      <c r="AE36" s="2">
        <v>0.33</v>
      </c>
      <c r="AG36" s="1">
        <v>48</v>
      </c>
      <c r="AH36" s="1">
        <v>11</v>
      </c>
      <c r="AI36" s="2">
        <v>0.5</v>
      </c>
    </row>
    <row r="37" spans="1:35" x14ac:dyDescent="0.25">
      <c r="A37" s="1">
        <v>35</v>
      </c>
      <c r="B37" s="1" t="s">
        <v>494</v>
      </c>
      <c r="D37" s="1" t="s">
        <v>9</v>
      </c>
      <c r="E37" s="1">
        <v>2</v>
      </c>
      <c r="F37" s="1">
        <v>0</v>
      </c>
      <c r="G37" s="1">
        <v>0</v>
      </c>
      <c r="H37" s="1">
        <v>73</v>
      </c>
      <c r="I37" s="1">
        <v>3.4</v>
      </c>
      <c r="J37" s="1">
        <v>18</v>
      </c>
      <c r="K37" s="2">
        <v>0.94</v>
      </c>
      <c r="M37" s="2">
        <v>0.85</v>
      </c>
      <c r="N37" s="2">
        <v>0.89</v>
      </c>
      <c r="P37" s="3" t="s">
        <v>996</v>
      </c>
      <c r="Q37" s="1">
        <v>47</v>
      </c>
      <c r="R37" s="2">
        <v>0.59</v>
      </c>
      <c r="T37" s="2">
        <v>0.03</v>
      </c>
      <c r="V37" s="3" t="s">
        <v>5</v>
      </c>
      <c r="X37" s="2">
        <v>0.92</v>
      </c>
      <c r="Z37" s="1">
        <v>26</v>
      </c>
      <c r="AA37" s="3" t="s">
        <v>1333</v>
      </c>
      <c r="AC37" s="2">
        <v>0.66</v>
      </c>
      <c r="AE37" s="2">
        <v>0.35</v>
      </c>
      <c r="AG37" s="1">
        <v>38</v>
      </c>
      <c r="AH37" s="1">
        <v>64</v>
      </c>
      <c r="AI37" s="2">
        <v>0.35</v>
      </c>
    </row>
    <row r="38" spans="1:35" x14ac:dyDescent="0.25">
      <c r="A38" s="1">
        <v>37</v>
      </c>
      <c r="B38" s="1" t="s">
        <v>497</v>
      </c>
      <c r="D38" s="1" t="s">
        <v>26</v>
      </c>
      <c r="E38" s="1">
        <v>2</v>
      </c>
      <c r="F38" s="1">
        <v>0</v>
      </c>
      <c r="G38" s="1">
        <v>0</v>
      </c>
      <c r="H38" s="1">
        <v>72</v>
      </c>
      <c r="I38" s="1">
        <v>3.4</v>
      </c>
      <c r="J38" s="1">
        <v>85</v>
      </c>
      <c r="K38" s="2">
        <v>0.88</v>
      </c>
      <c r="M38" s="2">
        <v>0.84</v>
      </c>
      <c r="N38" s="2">
        <v>0.77</v>
      </c>
      <c r="P38" s="3" t="s">
        <v>1031</v>
      </c>
      <c r="Q38" s="1">
        <v>10</v>
      </c>
      <c r="R38" s="2">
        <v>0.72</v>
      </c>
      <c r="T38" s="2">
        <v>0</v>
      </c>
      <c r="V38" s="3" t="s">
        <v>40</v>
      </c>
      <c r="X38" s="2">
        <v>0.79</v>
      </c>
      <c r="Z38" s="1">
        <v>24</v>
      </c>
      <c r="AA38" s="3" t="s">
        <v>1334</v>
      </c>
      <c r="AB38" s="1">
        <v>2</v>
      </c>
      <c r="AC38" s="2">
        <v>0.63</v>
      </c>
      <c r="AD38" s="1">
        <v>5</v>
      </c>
      <c r="AE38" s="2">
        <v>0.27</v>
      </c>
      <c r="AG38" s="1">
        <v>18</v>
      </c>
      <c r="AH38" s="1">
        <v>22</v>
      </c>
      <c r="AI38" s="2">
        <v>0.45</v>
      </c>
    </row>
    <row r="39" spans="1:35" x14ac:dyDescent="0.25">
      <c r="A39" s="1">
        <v>37</v>
      </c>
      <c r="B39" s="1" t="s">
        <v>504</v>
      </c>
      <c r="D39" s="1" t="s">
        <v>21</v>
      </c>
      <c r="E39" s="1">
        <v>2</v>
      </c>
      <c r="F39" s="1">
        <v>0</v>
      </c>
      <c r="G39" s="1">
        <v>0</v>
      </c>
      <c r="H39" s="1">
        <v>72</v>
      </c>
      <c r="I39" s="1">
        <v>3.5</v>
      </c>
      <c r="J39" s="1">
        <v>33</v>
      </c>
      <c r="K39" s="2">
        <v>0.92</v>
      </c>
      <c r="M39" s="2">
        <v>0.84</v>
      </c>
      <c r="N39" s="2">
        <v>0.83</v>
      </c>
      <c r="P39" s="3" t="s">
        <v>981</v>
      </c>
      <c r="Q39" s="1">
        <v>34</v>
      </c>
      <c r="R39" s="2">
        <v>0.62</v>
      </c>
      <c r="T39" s="4">
        <v>2E-3</v>
      </c>
      <c r="V39" s="3" t="s">
        <v>5</v>
      </c>
      <c r="X39" s="2">
        <v>0.94</v>
      </c>
      <c r="Z39" s="1">
        <v>39</v>
      </c>
      <c r="AA39" s="3" t="s">
        <v>493</v>
      </c>
      <c r="AB39" s="1">
        <v>2</v>
      </c>
      <c r="AC39" s="2">
        <v>0.63</v>
      </c>
      <c r="AE39" s="2">
        <v>0.56000000000000005</v>
      </c>
      <c r="AG39" s="1">
        <v>56</v>
      </c>
      <c r="AH39" s="1">
        <v>25</v>
      </c>
      <c r="AI39" s="2">
        <v>0.43</v>
      </c>
    </row>
    <row r="40" spans="1:35" x14ac:dyDescent="0.25">
      <c r="A40" s="1">
        <v>37</v>
      </c>
      <c r="B40" s="1" t="s">
        <v>513</v>
      </c>
      <c r="D40" s="1" t="s">
        <v>18</v>
      </c>
      <c r="E40" s="1">
        <v>2</v>
      </c>
      <c r="F40" s="1">
        <v>0</v>
      </c>
      <c r="G40" s="1">
        <v>0</v>
      </c>
      <c r="H40" s="1">
        <v>72</v>
      </c>
      <c r="I40" s="1">
        <v>3.6</v>
      </c>
      <c r="J40" s="1">
        <v>48</v>
      </c>
      <c r="K40" s="2">
        <v>0.92</v>
      </c>
      <c r="M40" s="2">
        <v>0.79</v>
      </c>
      <c r="N40" s="2">
        <v>0.81</v>
      </c>
      <c r="P40" s="3" t="s">
        <v>992</v>
      </c>
      <c r="Q40" s="1">
        <v>84</v>
      </c>
      <c r="R40" s="2">
        <v>0.62</v>
      </c>
      <c r="T40" s="2">
        <v>0.01</v>
      </c>
      <c r="V40" s="3" t="s">
        <v>1</v>
      </c>
      <c r="X40" s="2">
        <v>0.88</v>
      </c>
      <c r="Z40" s="1">
        <v>39</v>
      </c>
      <c r="AA40" s="3" t="s">
        <v>1335</v>
      </c>
      <c r="AC40" s="2">
        <v>0.56999999999999995</v>
      </c>
      <c r="AD40" s="1">
        <v>5</v>
      </c>
      <c r="AE40" s="2">
        <v>0.44</v>
      </c>
      <c r="AG40" s="1">
        <v>25</v>
      </c>
      <c r="AH40" s="1">
        <v>25</v>
      </c>
      <c r="AI40" s="2">
        <v>0.43</v>
      </c>
    </row>
    <row r="41" spans="1:35" x14ac:dyDescent="0.25">
      <c r="A41" s="1">
        <v>37</v>
      </c>
      <c r="B41" s="1" t="s">
        <v>503</v>
      </c>
      <c r="D41" s="1" t="s">
        <v>37</v>
      </c>
      <c r="E41" s="1">
        <v>2</v>
      </c>
      <c r="F41" s="1">
        <v>0</v>
      </c>
      <c r="G41" s="1">
        <v>0</v>
      </c>
      <c r="H41" s="1">
        <v>72</v>
      </c>
      <c r="I41" s="1">
        <v>3.3</v>
      </c>
      <c r="J41" s="1">
        <v>26</v>
      </c>
      <c r="K41" s="2">
        <v>0.94</v>
      </c>
      <c r="M41" s="2">
        <v>0.86</v>
      </c>
      <c r="N41" s="2">
        <v>0.86</v>
      </c>
      <c r="P41" s="3" t="s">
        <v>58</v>
      </c>
      <c r="Q41" s="1">
        <v>16</v>
      </c>
      <c r="R41" s="2">
        <v>0.74</v>
      </c>
      <c r="T41" s="4">
        <v>3.0000000000000001E-3</v>
      </c>
      <c r="V41" s="3" t="s">
        <v>1</v>
      </c>
      <c r="X41" s="2">
        <v>0.87</v>
      </c>
      <c r="Z41" s="1">
        <v>30</v>
      </c>
      <c r="AA41" s="3" t="s">
        <v>64</v>
      </c>
      <c r="AC41" s="2">
        <v>0.61</v>
      </c>
      <c r="AE41" s="2">
        <v>0.48</v>
      </c>
      <c r="AG41" s="1">
        <v>64</v>
      </c>
      <c r="AH41" s="1">
        <v>24</v>
      </c>
      <c r="AI41" s="2">
        <v>0.44</v>
      </c>
    </row>
    <row r="42" spans="1:35" x14ac:dyDescent="0.25">
      <c r="A42" s="1">
        <v>41</v>
      </c>
      <c r="B42" s="1" t="s">
        <v>906</v>
      </c>
      <c r="D42" s="1" t="s">
        <v>15</v>
      </c>
      <c r="E42" s="1">
        <v>2</v>
      </c>
      <c r="F42" s="1">
        <v>0</v>
      </c>
      <c r="G42" s="1">
        <v>0</v>
      </c>
      <c r="H42" s="1">
        <v>71</v>
      </c>
      <c r="I42" s="1">
        <v>3.6</v>
      </c>
      <c r="J42" s="1">
        <v>58</v>
      </c>
      <c r="K42" s="2">
        <v>0.89</v>
      </c>
      <c r="M42" s="2">
        <v>0.78</v>
      </c>
      <c r="N42" s="2">
        <v>0.76</v>
      </c>
      <c r="P42" s="3" t="s">
        <v>977</v>
      </c>
      <c r="Q42" s="1">
        <v>13</v>
      </c>
      <c r="R42" s="2">
        <v>0.67</v>
      </c>
      <c r="T42" s="4">
        <v>3.0000000000000001E-3</v>
      </c>
      <c r="V42" s="3" t="s">
        <v>5</v>
      </c>
      <c r="X42" s="2">
        <v>0.91</v>
      </c>
      <c r="Z42" s="1">
        <v>66</v>
      </c>
      <c r="AA42" s="3" t="s">
        <v>946</v>
      </c>
      <c r="AC42" s="2">
        <v>0.47</v>
      </c>
      <c r="AD42" s="1">
        <v>5</v>
      </c>
      <c r="AE42" s="2">
        <v>0.64</v>
      </c>
      <c r="AG42" s="1">
        <v>42</v>
      </c>
      <c r="AH42" s="1">
        <v>32</v>
      </c>
      <c r="AI42" s="2">
        <v>0.42</v>
      </c>
    </row>
    <row r="43" spans="1:35" x14ac:dyDescent="0.25">
      <c r="A43" s="1">
        <v>42</v>
      </c>
      <c r="B43" s="1" t="s">
        <v>490</v>
      </c>
      <c r="E43" s="1">
        <v>2</v>
      </c>
      <c r="F43" s="1">
        <v>0</v>
      </c>
      <c r="G43" s="1">
        <v>0</v>
      </c>
      <c r="H43" s="1">
        <v>70</v>
      </c>
      <c r="I43" s="1">
        <v>3.5</v>
      </c>
      <c r="J43" s="1">
        <v>33</v>
      </c>
      <c r="K43" s="2">
        <v>0.91</v>
      </c>
      <c r="M43" s="2">
        <v>0.84</v>
      </c>
      <c r="N43" s="2">
        <v>0.81</v>
      </c>
      <c r="P43" s="3" t="s">
        <v>980</v>
      </c>
      <c r="Q43" s="1">
        <v>75</v>
      </c>
      <c r="R43" s="2">
        <v>0.68</v>
      </c>
      <c r="T43" s="2">
        <v>0.01</v>
      </c>
      <c r="V43" s="3" t="s">
        <v>40</v>
      </c>
      <c r="X43" s="2">
        <v>0.87</v>
      </c>
      <c r="Z43" s="1">
        <v>42</v>
      </c>
      <c r="AA43" s="3" t="s">
        <v>509</v>
      </c>
      <c r="AB43" s="1">
        <v>9</v>
      </c>
      <c r="AC43" s="2">
        <v>0.6</v>
      </c>
      <c r="AD43" s="1">
        <v>5</v>
      </c>
      <c r="AE43" s="2">
        <v>0.35</v>
      </c>
      <c r="AG43" s="1">
        <v>42</v>
      </c>
      <c r="AH43" s="1">
        <v>42</v>
      </c>
      <c r="AI43" s="2">
        <v>0.38</v>
      </c>
    </row>
    <row r="44" spans="1:35" x14ac:dyDescent="0.25">
      <c r="A44" s="1">
        <v>42</v>
      </c>
      <c r="B44" s="1" t="s">
        <v>499</v>
      </c>
      <c r="D44" s="1" t="s">
        <v>9</v>
      </c>
      <c r="E44" s="1">
        <v>2</v>
      </c>
      <c r="F44" s="1">
        <v>0</v>
      </c>
      <c r="G44" s="1">
        <v>0</v>
      </c>
      <c r="H44" s="1">
        <v>70</v>
      </c>
      <c r="I44" s="1">
        <v>3.4</v>
      </c>
      <c r="J44" s="1">
        <v>41</v>
      </c>
      <c r="K44" s="2">
        <v>0.92</v>
      </c>
      <c r="M44" s="2">
        <v>0.84</v>
      </c>
      <c r="N44" s="2">
        <v>0.84</v>
      </c>
      <c r="P44" s="3" t="s">
        <v>58</v>
      </c>
      <c r="Q44" s="1">
        <v>56</v>
      </c>
      <c r="R44" s="2">
        <v>0.52</v>
      </c>
      <c r="T44" s="4">
        <v>4.0000000000000001E-3</v>
      </c>
      <c r="V44" s="3" t="s">
        <v>1</v>
      </c>
      <c r="X44" s="2">
        <v>0.91</v>
      </c>
      <c r="Z44" s="1">
        <v>35</v>
      </c>
      <c r="AA44" s="3" t="s">
        <v>477</v>
      </c>
      <c r="AB44" s="1">
        <v>2</v>
      </c>
      <c r="AC44" s="2">
        <v>0.56999999999999995</v>
      </c>
      <c r="AD44" s="1">
        <v>5</v>
      </c>
      <c r="AE44" s="2">
        <v>0.37</v>
      </c>
      <c r="AG44" s="1">
        <v>35</v>
      </c>
      <c r="AH44" s="1">
        <v>56</v>
      </c>
      <c r="AI44" s="2">
        <v>0.36</v>
      </c>
    </row>
    <row r="45" spans="1:35" x14ac:dyDescent="0.25">
      <c r="A45" s="1">
        <v>42</v>
      </c>
      <c r="B45" s="1" t="s">
        <v>500</v>
      </c>
      <c r="D45" s="1" t="s">
        <v>26</v>
      </c>
      <c r="E45" s="1">
        <v>2</v>
      </c>
      <c r="F45" s="1">
        <v>0</v>
      </c>
      <c r="G45" s="1">
        <v>0</v>
      </c>
      <c r="H45" s="1">
        <v>70</v>
      </c>
      <c r="I45" s="1">
        <v>3.2</v>
      </c>
      <c r="J45" s="1">
        <v>26</v>
      </c>
      <c r="K45" s="2">
        <v>0.92</v>
      </c>
      <c r="M45" s="2">
        <v>0.81</v>
      </c>
      <c r="N45" s="2">
        <v>0.86</v>
      </c>
      <c r="P45" s="3" t="s">
        <v>999</v>
      </c>
      <c r="Q45" s="1">
        <v>28</v>
      </c>
      <c r="R45" s="2">
        <v>0.71</v>
      </c>
      <c r="T45" s="2">
        <v>0</v>
      </c>
      <c r="V45" s="3" t="s">
        <v>1</v>
      </c>
      <c r="X45" s="2">
        <v>0.93</v>
      </c>
      <c r="Z45" s="1">
        <v>52</v>
      </c>
      <c r="AA45" s="3" t="s">
        <v>31</v>
      </c>
      <c r="AB45" s="1">
        <v>9</v>
      </c>
      <c r="AC45" s="2">
        <v>0.64</v>
      </c>
      <c r="AD45" s="1">
        <v>5</v>
      </c>
      <c r="AE45" s="2">
        <v>0.43</v>
      </c>
      <c r="AG45" s="1">
        <v>48</v>
      </c>
      <c r="AH45" s="1">
        <v>51</v>
      </c>
      <c r="AI45" s="2">
        <v>0.37</v>
      </c>
    </row>
    <row r="46" spans="1:35" x14ac:dyDescent="0.25">
      <c r="A46" s="1">
        <v>45</v>
      </c>
      <c r="B46" s="1" t="s">
        <v>508</v>
      </c>
      <c r="D46" s="1" t="s">
        <v>29</v>
      </c>
      <c r="E46" s="1">
        <v>2</v>
      </c>
      <c r="F46" s="1">
        <v>0</v>
      </c>
      <c r="G46" s="1">
        <v>0</v>
      </c>
      <c r="H46" s="1">
        <v>69</v>
      </c>
      <c r="I46" s="1">
        <v>3.5</v>
      </c>
      <c r="J46" s="1">
        <v>53</v>
      </c>
      <c r="K46" s="2">
        <v>0.91</v>
      </c>
      <c r="M46" s="2">
        <v>0.79</v>
      </c>
      <c r="N46" s="2">
        <v>0.73</v>
      </c>
      <c r="P46" s="3" t="s">
        <v>990</v>
      </c>
      <c r="Q46" s="1">
        <v>94</v>
      </c>
      <c r="R46" s="2">
        <v>0.52</v>
      </c>
      <c r="T46" s="2">
        <v>0</v>
      </c>
      <c r="V46" s="3" t="s">
        <v>5</v>
      </c>
      <c r="X46" s="2">
        <v>0.93</v>
      </c>
      <c r="Z46" s="1">
        <v>32</v>
      </c>
      <c r="AA46" s="3" t="s">
        <v>209</v>
      </c>
      <c r="AC46" s="2">
        <v>0.57999999999999996</v>
      </c>
      <c r="AE46" s="2">
        <v>0.61</v>
      </c>
      <c r="AG46" s="1">
        <v>78</v>
      </c>
      <c r="AH46" s="1">
        <v>5</v>
      </c>
      <c r="AI46" s="2">
        <v>0.57999999999999996</v>
      </c>
    </row>
    <row r="47" spans="1:35" x14ac:dyDescent="0.25">
      <c r="A47" s="1">
        <v>45</v>
      </c>
      <c r="B47" s="1" t="s">
        <v>510</v>
      </c>
      <c r="D47" s="1" t="s">
        <v>9</v>
      </c>
      <c r="E47" s="1">
        <v>2</v>
      </c>
      <c r="F47" s="1">
        <v>0</v>
      </c>
      <c r="G47" s="1">
        <v>0</v>
      </c>
      <c r="H47" s="1">
        <v>69</v>
      </c>
      <c r="I47" s="1">
        <v>3.4</v>
      </c>
      <c r="J47" s="1">
        <v>41</v>
      </c>
      <c r="K47" s="2">
        <v>0.91</v>
      </c>
      <c r="M47" s="2">
        <v>0.79</v>
      </c>
      <c r="N47" s="2">
        <v>0.83</v>
      </c>
      <c r="P47" s="3" t="s">
        <v>996</v>
      </c>
      <c r="Q47" s="1">
        <v>43</v>
      </c>
      <c r="R47" s="2">
        <v>0.7</v>
      </c>
      <c r="T47" s="2">
        <v>0</v>
      </c>
      <c r="V47" s="3" t="s">
        <v>5</v>
      </c>
      <c r="X47" s="2">
        <v>0.94</v>
      </c>
      <c r="Z47" s="1">
        <v>57</v>
      </c>
      <c r="AA47" s="3" t="s">
        <v>13</v>
      </c>
      <c r="AB47" s="1">
        <v>2</v>
      </c>
      <c r="AC47" s="2">
        <v>0.48</v>
      </c>
      <c r="AD47" s="1">
        <v>5</v>
      </c>
      <c r="AE47" s="2">
        <v>0.42</v>
      </c>
      <c r="AG47" s="1">
        <v>56</v>
      </c>
      <c r="AH47" s="1">
        <v>51</v>
      </c>
      <c r="AI47" s="2">
        <v>0.37</v>
      </c>
    </row>
    <row r="48" spans="1:35" x14ac:dyDescent="0.25">
      <c r="A48" s="1">
        <v>47</v>
      </c>
      <c r="B48" s="1" t="s">
        <v>507</v>
      </c>
      <c r="D48" s="1" t="s">
        <v>26</v>
      </c>
      <c r="E48" s="1">
        <v>2</v>
      </c>
      <c r="F48" s="1">
        <v>0</v>
      </c>
      <c r="G48" s="1">
        <v>0</v>
      </c>
      <c r="H48" s="1">
        <v>68</v>
      </c>
      <c r="I48" s="1">
        <v>3.4</v>
      </c>
      <c r="J48" s="1">
        <v>45</v>
      </c>
      <c r="K48" s="2">
        <v>0.93</v>
      </c>
      <c r="M48" s="2">
        <v>0.76</v>
      </c>
      <c r="N48" s="2">
        <v>0.81</v>
      </c>
      <c r="P48" s="3" t="s">
        <v>999</v>
      </c>
      <c r="Q48" s="1">
        <v>50</v>
      </c>
      <c r="R48" s="2">
        <v>0.69</v>
      </c>
      <c r="T48" s="2">
        <v>0.02</v>
      </c>
      <c r="V48" s="3" t="s">
        <v>40</v>
      </c>
      <c r="X48" s="2">
        <v>0.86</v>
      </c>
      <c r="Z48" s="1">
        <v>64</v>
      </c>
      <c r="AA48" s="3" t="s">
        <v>20</v>
      </c>
      <c r="AC48" s="2">
        <v>0.39</v>
      </c>
      <c r="AD48" s="1">
        <v>5</v>
      </c>
      <c r="AE48" s="2">
        <v>0.37</v>
      </c>
      <c r="AG48" s="1">
        <v>48</v>
      </c>
      <c r="AH48" s="1">
        <v>64</v>
      </c>
      <c r="AI48" s="2">
        <v>0.35</v>
      </c>
    </row>
    <row r="49" spans="1:36" x14ac:dyDescent="0.25">
      <c r="A49" s="1">
        <v>47</v>
      </c>
      <c r="B49" s="1" t="s">
        <v>582</v>
      </c>
      <c r="D49" s="1" t="s">
        <v>65</v>
      </c>
      <c r="E49" s="1">
        <v>2</v>
      </c>
      <c r="F49" s="1">
        <v>0</v>
      </c>
      <c r="G49" s="1">
        <v>0</v>
      </c>
      <c r="H49" s="1">
        <v>68</v>
      </c>
      <c r="I49" s="1">
        <v>3.6</v>
      </c>
      <c r="J49" s="1">
        <v>29</v>
      </c>
      <c r="K49" s="2">
        <v>0.93</v>
      </c>
      <c r="M49" s="2">
        <v>0.79</v>
      </c>
      <c r="N49" s="2">
        <v>0.86</v>
      </c>
      <c r="P49" s="3" t="s">
        <v>975</v>
      </c>
      <c r="Q49" s="1">
        <v>131</v>
      </c>
      <c r="R49" s="2">
        <v>0.6</v>
      </c>
      <c r="T49" s="2">
        <v>0.04</v>
      </c>
      <c r="V49" s="3" t="s">
        <v>787</v>
      </c>
      <c r="X49" s="2">
        <v>0.82</v>
      </c>
      <c r="Z49" s="1">
        <v>35</v>
      </c>
      <c r="AA49" s="3" t="s">
        <v>557</v>
      </c>
      <c r="AC49" s="2">
        <v>0.54</v>
      </c>
      <c r="AE49" s="2">
        <v>0.54</v>
      </c>
      <c r="AG49" s="1">
        <v>95</v>
      </c>
      <c r="AH49" s="1">
        <v>76</v>
      </c>
      <c r="AI49" s="2">
        <v>0.34</v>
      </c>
    </row>
    <row r="50" spans="1:36" x14ac:dyDescent="0.25">
      <c r="A50" s="1">
        <v>49</v>
      </c>
      <c r="B50" s="1" t="s">
        <v>501</v>
      </c>
      <c r="D50" s="1" t="s">
        <v>2</v>
      </c>
      <c r="E50" s="1">
        <v>2</v>
      </c>
      <c r="F50" s="1">
        <v>0</v>
      </c>
      <c r="G50" s="1">
        <v>0</v>
      </c>
      <c r="H50" s="1">
        <v>67</v>
      </c>
      <c r="I50" s="1">
        <v>3.4</v>
      </c>
      <c r="J50" s="1">
        <v>53</v>
      </c>
      <c r="K50" s="2">
        <v>0.9</v>
      </c>
      <c r="M50" s="2">
        <v>0.8</v>
      </c>
      <c r="N50" s="2">
        <v>0.82</v>
      </c>
      <c r="P50" s="3" t="s">
        <v>992</v>
      </c>
      <c r="Q50" s="1">
        <v>41</v>
      </c>
      <c r="R50" s="2">
        <v>0.67</v>
      </c>
      <c r="T50" s="2">
        <v>0</v>
      </c>
      <c r="V50" s="3" t="s">
        <v>1</v>
      </c>
      <c r="X50" s="2">
        <v>0.92</v>
      </c>
      <c r="Z50" s="1">
        <v>76</v>
      </c>
      <c r="AA50" s="3" t="s">
        <v>55</v>
      </c>
      <c r="AC50" s="2">
        <v>0.5</v>
      </c>
      <c r="AE50" s="2">
        <v>0.69</v>
      </c>
      <c r="AG50" s="1">
        <v>56</v>
      </c>
      <c r="AH50" s="1">
        <v>60</v>
      </c>
      <c r="AI50" s="2">
        <v>0.35</v>
      </c>
    </row>
    <row r="51" spans="1:36" x14ac:dyDescent="0.25">
      <c r="A51" s="1">
        <v>49</v>
      </c>
      <c r="B51" s="1" t="s">
        <v>511</v>
      </c>
      <c r="D51" s="1" t="s">
        <v>9</v>
      </c>
      <c r="E51" s="1">
        <v>2</v>
      </c>
      <c r="F51" s="1">
        <v>0</v>
      </c>
      <c r="G51" s="1">
        <v>0</v>
      </c>
      <c r="H51" s="1">
        <v>67</v>
      </c>
      <c r="I51" s="1">
        <v>3.3</v>
      </c>
      <c r="J51" s="1">
        <v>53</v>
      </c>
      <c r="K51" s="2">
        <v>0.91</v>
      </c>
      <c r="M51" s="2">
        <v>0.81</v>
      </c>
      <c r="N51" s="2">
        <v>0.81</v>
      </c>
      <c r="P51" s="3" t="s">
        <v>58</v>
      </c>
      <c r="Q51" s="1">
        <v>61</v>
      </c>
      <c r="R51" s="2">
        <v>0.69</v>
      </c>
      <c r="T51" s="4">
        <v>2E-3</v>
      </c>
      <c r="V51" s="3" t="s">
        <v>5</v>
      </c>
      <c r="X51" s="2">
        <v>0.87</v>
      </c>
      <c r="Z51" s="1">
        <v>26</v>
      </c>
      <c r="AA51" s="3" t="s">
        <v>1168</v>
      </c>
      <c r="AB51" s="1">
        <v>2</v>
      </c>
      <c r="AC51" s="2">
        <v>0.66</v>
      </c>
      <c r="AD51" s="1">
        <v>5</v>
      </c>
      <c r="AE51" s="2">
        <v>0.36</v>
      </c>
      <c r="AG51" s="1">
        <v>56</v>
      </c>
      <c r="AH51" s="1">
        <v>60</v>
      </c>
      <c r="AI51" s="2">
        <v>0.36</v>
      </c>
    </row>
    <row r="52" spans="1:36" x14ac:dyDescent="0.25">
      <c r="A52" s="1">
        <v>49</v>
      </c>
      <c r="B52" s="1" t="s">
        <v>568</v>
      </c>
      <c r="D52" s="1" t="s">
        <v>18</v>
      </c>
      <c r="E52" s="1">
        <v>2</v>
      </c>
      <c r="F52" s="1">
        <v>0</v>
      </c>
      <c r="G52" s="1">
        <v>0</v>
      </c>
      <c r="H52" s="1">
        <v>67</v>
      </c>
      <c r="I52" s="1">
        <v>3.5</v>
      </c>
      <c r="J52" s="1">
        <v>85</v>
      </c>
      <c r="K52" s="2">
        <v>0.9</v>
      </c>
      <c r="M52" s="2">
        <v>0.71</v>
      </c>
      <c r="N52" s="2">
        <v>0.72</v>
      </c>
      <c r="P52" s="3" t="s">
        <v>974</v>
      </c>
      <c r="Q52" s="1">
        <v>50</v>
      </c>
      <c r="R52" s="2">
        <v>0.68</v>
      </c>
      <c r="T52" s="2">
        <v>0</v>
      </c>
      <c r="V52" s="3" t="s">
        <v>14</v>
      </c>
      <c r="X52" s="2">
        <v>0.89</v>
      </c>
      <c r="Z52" s="1">
        <v>71</v>
      </c>
      <c r="AA52" s="3" t="s">
        <v>581</v>
      </c>
      <c r="AB52" s="1">
        <v>2</v>
      </c>
      <c r="AC52" s="2">
        <v>0.32</v>
      </c>
      <c r="AE52" s="2">
        <v>0.26</v>
      </c>
      <c r="AG52" s="1">
        <v>35</v>
      </c>
      <c r="AH52" s="1">
        <v>51</v>
      </c>
      <c r="AI52" s="2">
        <v>0.37</v>
      </c>
    </row>
    <row r="53" spans="1:36" x14ac:dyDescent="0.25">
      <c r="A53" s="1">
        <v>49</v>
      </c>
      <c r="B53" s="1" t="s">
        <v>506</v>
      </c>
      <c r="D53" s="1" t="s">
        <v>15</v>
      </c>
      <c r="E53" s="1">
        <v>2</v>
      </c>
      <c r="F53" s="1">
        <v>0</v>
      </c>
      <c r="G53" s="1">
        <v>0</v>
      </c>
      <c r="H53" s="1">
        <v>67</v>
      </c>
      <c r="I53" s="1">
        <v>3.5</v>
      </c>
      <c r="J53" s="1">
        <v>53</v>
      </c>
      <c r="K53" s="2">
        <v>0.88</v>
      </c>
      <c r="M53" s="2">
        <v>0.84</v>
      </c>
      <c r="N53" s="2">
        <v>0.77</v>
      </c>
      <c r="P53" s="3" t="s">
        <v>1031</v>
      </c>
      <c r="Q53" s="1">
        <v>56</v>
      </c>
      <c r="R53" s="2">
        <v>0.73</v>
      </c>
      <c r="T53" s="2">
        <v>0.01</v>
      </c>
      <c r="V53" s="3" t="s">
        <v>5</v>
      </c>
      <c r="X53" s="2">
        <v>0.93</v>
      </c>
      <c r="Z53" s="1">
        <v>59</v>
      </c>
      <c r="AA53" s="3" t="s">
        <v>493</v>
      </c>
      <c r="AC53" s="2">
        <v>0.51</v>
      </c>
      <c r="AE53" s="2">
        <v>0.51</v>
      </c>
      <c r="AG53" s="1">
        <v>67</v>
      </c>
      <c r="AH53" s="1">
        <v>39</v>
      </c>
      <c r="AI53" s="2">
        <v>0.39</v>
      </c>
    </row>
    <row r="54" spans="1:36" x14ac:dyDescent="0.25">
      <c r="A54" s="1">
        <v>53</v>
      </c>
      <c r="B54" s="1" t="s">
        <v>537</v>
      </c>
      <c r="D54" s="1" t="s">
        <v>50</v>
      </c>
      <c r="E54" s="1">
        <v>2</v>
      </c>
      <c r="F54" s="1">
        <v>0</v>
      </c>
      <c r="G54" s="1">
        <v>0</v>
      </c>
      <c r="H54" s="1">
        <v>66</v>
      </c>
      <c r="I54" s="1">
        <v>3.3</v>
      </c>
      <c r="J54" s="1">
        <v>53</v>
      </c>
      <c r="K54" s="2">
        <v>0.9</v>
      </c>
      <c r="M54" s="2">
        <v>0.8</v>
      </c>
      <c r="N54" s="2">
        <v>0.79</v>
      </c>
      <c r="P54" s="3" t="s">
        <v>981</v>
      </c>
      <c r="Q54" s="1">
        <v>75</v>
      </c>
      <c r="R54" s="2">
        <v>0.59</v>
      </c>
      <c r="T54" s="4">
        <v>4.0000000000000001E-3</v>
      </c>
      <c r="V54" s="3" t="s">
        <v>1</v>
      </c>
      <c r="X54" s="2">
        <v>0.97</v>
      </c>
      <c r="Z54" s="1">
        <v>45</v>
      </c>
      <c r="AA54" s="3" t="s">
        <v>886</v>
      </c>
      <c r="AB54" s="1">
        <v>2</v>
      </c>
      <c r="AC54" s="2">
        <v>0.53</v>
      </c>
      <c r="AD54" s="1">
        <v>5</v>
      </c>
      <c r="AE54" s="2">
        <v>0.39</v>
      </c>
      <c r="AG54" s="1">
        <v>61</v>
      </c>
      <c r="AH54" s="1">
        <v>39</v>
      </c>
      <c r="AI54" s="2">
        <v>0.38</v>
      </c>
    </row>
    <row r="55" spans="1:36" x14ac:dyDescent="0.25">
      <c r="A55" s="1">
        <v>54</v>
      </c>
      <c r="B55" s="1" t="s">
        <v>574</v>
      </c>
      <c r="C55" s="1">
        <v>12</v>
      </c>
      <c r="D55" s="1" t="s">
        <v>217</v>
      </c>
      <c r="E55" s="1">
        <v>2</v>
      </c>
      <c r="F55" s="1">
        <v>0</v>
      </c>
      <c r="G55" s="1">
        <v>0</v>
      </c>
      <c r="H55" s="1">
        <v>65</v>
      </c>
      <c r="I55" s="1">
        <v>3.8</v>
      </c>
      <c r="J55" s="1">
        <v>85</v>
      </c>
      <c r="K55" s="2">
        <v>0.88</v>
      </c>
      <c r="L55" s="1">
        <v>8</v>
      </c>
      <c r="M55" s="2">
        <v>0.81</v>
      </c>
      <c r="N55" s="2">
        <v>0.75</v>
      </c>
      <c r="P55" s="3" t="s">
        <v>990</v>
      </c>
      <c r="Q55" s="1">
        <v>43</v>
      </c>
      <c r="R55" s="2">
        <v>0.72</v>
      </c>
      <c r="T55" s="2">
        <v>0.03</v>
      </c>
      <c r="V55" s="3" t="s">
        <v>1</v>
      </c>
      <c r="X55" s="2">
        <v>0.97</v>
      </c>
      <c r="Z55" s="1">
        <v>35</v>
      </c>
      <c r="AA55" s="3" t="s">
        <v>1153</v>
      </c>
      <c r="AB55" s="1">
        <v>3</v>
      </c>
      <c r="AC55" s="2">
        <v>0.61</v>
      </c>
      <c r="AD55" s="1">
        <v>5</v>
      </c>
      <c r="AE55" s="2">
        <v>0.34</v>
      </c>
      <c r="AG55" s="1">
        <v>183</v>
      </c>
      <c r="AH55" s="1">
        <v>119</v>
      </c>
      <c r="AI55" s="2">
        <v>0.28000000000000003</v>
      </c>
      <c r="AJ55" s="1">
        <v>7</v>
      </c>
    </row>
    <row r="56" spans="1:36" x14ac:dyDescent="0.25">
      <c r="A56" s="1">
        <v>54</v>
      </c>
      <c r="B56" s="1" t="s">
        <v>515</v>
      </c>
      <c r="D56" s="1" t="s">
        <v>2</v>
      </c>
      <c r="E56" s="1">
        <v>2</v>
      </c>
      <c r="F56" s="1">
        <v>0</v>
      </c>
      <c r="G56" s="1">
        <v>0</v>
      </c>
      <c r="H56" s="1">
        <v>65</v>
      </c>
      <c r="I56" s="1">
        <v>3.3</v>
      </c>
      <c r="J56" s="1">
        <v>98</v>
      </c>
      <c r="K56" s="2">
        <v>0.87</v>
      </c>
      <c r="M56" s="2">
        <v>0.75</v>
      </c>
      <c r="N56" s="2">
        <v>0.71</v>
      </c>
      <c r="P56" s="3" t="s">
        <v>1018</v>
      </c>
      <c r="Q56" s="1">
        <v>34</v>
      </c>
      <c r="R56" s="2">
        <v>0.73</v>
      </c>
      <c r="T56" s="2">
        <v>0.02</v>
      </c>
      <c r="V56" s="3" t="s">
        <v>1</v>
      </c>
      <c r="X56" s="2">
        <v>0.98</v>
      </c>
      <c r="Z56" s="1">
        <v>87</v>
      </c>
      <c r="AA56" s="3" t="s">
        <v>0</v>
      </c>
      <c r="AC56" s="2">
        <v>0.37</v>
      </c>
      <c r="AE56" s="2">
        <v>0.47</v>
      </c>
      <c r="AG56" s="1">
        <v>16</v>
      </c>
      <c r="AH56" s="1">
        <v>37</v>
      </c>
      <c r="AI56" s="2">
        <v>0.39</v>
      </c>
    </row>
    <row r="57" spans="1:36" x14ac:dyDescent="0.25">
      <c r="A57" s="1">
        <v>56</v>
      </c>
      <c r="B57" s="1" t="s">
        <v>519</v>
      </c>
      <c r="D57" s="1" t="s">
        <v>6</v>
      </c>
      <c r="E57" s="1">
        <v>2</v>
      </c>
      <c r="F57" s="1">
        <v>0</v>
      </c>
      <c r="G57" s="1">
        <v>0</v>
      </c>
      <c r="H57" s="1">
        <v>64</v>
      </c>
      <c r="I57" s="1">
        <v>3.2</v>
      </c>
      <c r="J57" s="1">
        <v>69</v>
      </c>
      <c r="K57" s="2">
        <v>0.88</v>
      </c>
      <c r="M57" s="2">
        <v>0.77</v>
      </c>
      <c r="N57" s="2">
        <v>0.79</v>
      </c>
      <c r="P57" s="3" t="s">
        <v>992</v>
      </c>
      <c r="Q57" s="1">
        <v>84</v>
      </c>
      <c r="R57" s="2">
        <v>0.75</v>
      </c>
      <c r="T57" s="2">
        <v>0.02</v>
      </c>
      <c r="V57" s="3" t="s">
        <v>40</v>
      </c>
      <c r="X57" s="2">
        <v>0.93</v>
      </c>
      <c r="Z57" s="1">
        <v>52</v>
      </c>
      <c r="AA57" s="3" t="s">
        <v>1015</v>
      </c>
      <c r="AB57" s="1">
        <v>2</v>
      </c>
      <c r="AC57" s="2">
        <v>0.39</v>
      </c>
      <c r="AE57" s="2">
        <v>0.56000000000000005</v>
      </c>
      <c r="AG57" s="1">
        <v>61</v>
      </c>
      <c r="AH57" s="1">
        <v>21</v>
      </c>
      <c r="AI57" s="2">
        <v>0.46</v>
      </c>
    </row>
    <row r="58" spans="1:36" x14ac:dyDescent="0.25">
      <c r="A58" s="1">
        <v>56</v>
      </c>
      <c r="B58" s="1" t="s">
        <v>598</v>
      </c>
      <c r="D58" s="1" t="s">
        <v>169</v>
      </c>
      <c r="E58" s="1">
        <v>2</v>
      </c>
      <c r="F58" s="1">
        <v>0</v>
      </c>
      <c r="G58" s="1">
        <v>0</v>
      </c>
      <c r="H58" s="1">
        <v>64</v>
      </c>
      <c r="I58" s="1">
        <v>3.3</v>
      </c>
      <c r="J58" s="1">
        <v>23</v>
      </c>
      <c r="K58" s="2">
        <v>0.95</v>
      </c>
      <c r="M58" s="2">
        <v>0.84</v>
      </c>
      <c r="N58" s="2">
        <v>0.86</v>
      </c>
      <c r="P58" s="3" t="s">
        <v>992</v>
      </c>
      <c r="Q58" s="1">
        <v>153</v>
      </c>
      <c r="R58" s="2">
        <v>0.53</v>
      </c>
      <c r="T58" s="2">
        <v>0.02</v>
      </c>
      <c r="V58" s="3" t="s">
        <v>14</v>
      </c>
      <c r="X58" s="2">
        <v>0.85</v>
      </c>
      <c r="Z58" s="1">
        <v>39</v>
      </c>
      <c r="AA58" s="3" t="s">
        <v>101</v>
      </c>
      <c r="AC58" s="2">
        <v>0.56000000000000005</v>
      </c>
      <c r="AE58" s="2">
        <v>0.55000000000000004</v>
      </c>
      <c r="AG58" s="1">
        <v>72</v>
      </c>
      <c r="AH58" s="1">
        <v>91</v>
      </c>
      <c r="AI58" s="2">
        <v>0.31</v>
      </c>
    </row>
    <row r="59" spans="1:36" x14ac:dyDescent="0.25">
      <c r="A59" s="1">
        <v>58</v>
      </c>
      <c r="B59" s="1" t="s">
        <v>579</v>
      </c>
      <c r="D59" s="1" t="s">
        <v>26</v>
      </c>
      <c r="E59" s="1">
        <v>2</v>
      </c>
      <c r="F59" s="1">
        <v>0</v>
      </c>
      <c r="G59" s="1">
        <v>0</v>
      </c>
      <c r="H59" s="1">
        <v>63</v>
      </c>
      <c r="I59" s="1">
        <v>3.2</v>
      </c>
      <c r="J59" s="1">
        <v>69</v>
      </c>
      <c r="K59" s="2">
        <v>0.89</v>
      </c>
      <c r="M59" s="2">
        <v>0.71</v>
      </c>
      <c r="N59" s="2">
        <v>0.77</v>
      </c>
      <c r="P59" s="3" t="s">
        <v>1011</v>
      </c>
      <c r="Q59" s="1">
        <v>61</v>
      </c>
      <c r="R59" s="2">
        <v>0.67</v>
      </c>
      <c r="T59" s="2">
        <v>0.01</v>
      </c>
      <c r="V59" s="3" t="s">
        <v>5</v>
      </c>
      <c r="X59" s="2">
        <v>0.96</v>
      </c>
      <c r="Z59" s="1">
        <v>85</v>
      </c>
      <c r="AA59" s="3" t="s">
        <v>1336</v>
      </c>
      <c r="AB59" s="1">
        <v>2</v>
      </c>
      <c r="AC59" s="2">
        <v>0.35</v>
      </c>
      <c r="AD59" s="1">
        <v>5</v>
      </c>
      <c r="AE59" s="2">
        <v>0.44</v>
      </c>
      <c r="AG59" s="1">
        <v>53</v>
      </c>
      <c r="AH59" s="1">
        <v>60</v>
      </c>
      <c r="AI59" s="2">
        <v>0.35</v>
      </c>
    </row>
    <row r="60" spans="1:36" x14ac:dyDescent="0.25">
      <c r="A60" s="1">
        <v>58</v>
      </c>
      <c r="B60" s="1" t="s">
        <v>598</v>
      </c>
      <c r="D60" s="1" t="s">
        <v>53</v>
      </c>
      <c r="E60" s="1">
        <v>2</v>
      </c>
      <c r="F60" s="1">
        <v>0</v>
      </c>
      <c r="G60" s="1">
        <v>0</v>
      </c>
      <c r="H60" s="1">
        <v>63</v>
      </c>
      <c r="I60" s="1">
        <v>3.3</v>
      </c>
      <c r="J60" s="1">
        <v>76</v>
      </c>
      <c r="K60" s="2">
        <v>0.86</v>
      </c>
      <c r="M60" s="2">
        <v>0.72</v>
      </c>
      <c r="N60" s="2">
        <v>0.8</v>
      </c>
      <c r="P60" s="3" t="s">
        <v>984</v>
      </c>
      <c r="Q60" s="1">
        <v>107</v>
      </c>
      <c r="R60" s="2">
        <v>0.64</v>
      </c>
      <c r="T60" s="2">
        <v>0.02</v>
      </c>
      <c r="V60" s="3" t="s">
        <v>1</v>
      </c>
      <c r="X60" s="2">
        <v>0.92</v>
      </c>
      <c r="Z60" s="1">
        <v>59</v>
      </c>
      <c r="AA60" s="3" t="s">
        <v>485</v>
      </c>
      <c r="AB60" s="1">
        <v>9</v>
      </c>
      <c r="AC60" s="2">
        <v>0.57999999999999996</v>
      </c>
      <c r="AD60" s="1">
        <v>5</v>
      </c>
      <c r="AE60" s="2">
        <v>0.37</v>
      </c>
      <c r="AG60" s="1">
        <v>53</v>
      </c>
      <c r="AH60" s="1">
        <v>104</v>
      </c>
      <c r="AI60" s="2">
        <v>0.3</v>
      </c>
    </row>
    <row r="61" spans="1:36" x14ac:dyDescent="0.25">
      <c r="A61" s="1">
        <v>60</v>
      </c>
      <c r="B61" s="1" t="s">
        <v>522</v>
      </c>
      <c r="D61" s="1" t="s">
        <v>159</v>
      </c>
      <c r="E61" s="1">
        <v>2</v>
      </c>
      <c r="F61" s="1">
        <v>0</v>
      </c>
      <c r="G61" s="1">
        <v>0</v>
      </c>
      <c r="H61" s="1">
        <v>61</v>
      </c>
      <c r="I61" s="1">
        <v>3.3</v>
      </c>
      <c r="J61" s="1">
        <v>118</v>
      </c>
      <c r="K61" s="2">
        <v>0.81</v>
      </c>
      <c r="M61" s="2">
        <v>0.74</v>
      </c>
      <c r="N61" s="2">
        <v>0.69</v>
      </c>
      <c r="P61" s="3" t="s">
        <v>995</v>
      </c>
      <c r="Q61" s="1">
        <v>84</v>
      </c>
      <c r="R61" s="2">
        <v>0.69</v>
      </c>
      <c r="T61" s="2">
        <v>0</v>
      </c>
      <c r="V61" s="3" t="s">
        <v>40</v>
      </c>
      <c r="X61" s="2">
        <v>0.91</v>
      </c>
      <c r="Z61" s="1">
        <v>79</v>
      </c>
      <c r="AA61" s="3" t="s">
        <v>573</v>
      </c>
      <c r="AC61" s="2">
        <v>0.41</v>
      </c>
      <c r="AE61" s="2">
        <v>0.45</v>
      </c>
      <c r="AG61" s="1">
        <v>33</v>
      </c>
      <c r="AH61" s="1">
        <v>25</v>
      </c>
      <c r="AI61" s="2">
        <v>0.43</v>
      </c>
    </row>
    <row r="62" spans="1:36" x14ac:dyDescent="0.25">
      <c r="A62" s="1">
        <v>60</v>
      </c>
      <c r="B62" s="1" t="s">
        <v>529</v>
      </c>
      <c r="D62" s="1" t="s">
        <v>6</v>
      </c>
      <c r="E62" s="1">
        <v>2</v>
      </c>
      <c r="F62" s="1">
        <v>0</v>
      </c>
      <c r="G62" s="1">
        <v>0</v>
      </c>
      <c r="H62" s="1">
        <v>61</v>
      </c>
      <c r="I62" s="1">
        <v>3.2</v>
      </c>
      <c r="J62" s="1">
        <v>78</v>
      </c>
      <c r="K62" s="2">
        <v>0.9</v>
      </c>
      <c r="M62" s="2">
        <v>0.76</v>
      </c>
      <c r="N62" s="2">
        <v>0.79</v>
      </c>
      <c r="P62" s="3" t="s">
        <v>1006</v>
      </c>
      <c r="Q62" s="1">
        <v>47</v>
      </c>
      <c r="R62" s="2">
        <v>0.76</v>
      </c>
      <c r="T62" s="2">
        <v>0</v>
      </c>
      <c r="V62" s="3" t="s">
        <v>5</v>
      </c>
      <c r="X62" s="2">
        <v>0.97</v>
      </c>
      <c r="Z62" s="1">
        <v>79</v>
      </c>
      <c r="AA62" s="3" t="s">
        <v>477</v>
      </c>
      <c r="AC62" s="2">
        <v>0.31</v>
      </c>
      <c r="AE62" s="2">
        <v>0.6</v>
      </c>
      <c r="AG62" s="1">
        <v>101</v>
      </c>
      <c r="AH62" s="1">
        <v>46</v>
      </c>
      <c r="AI62" s="2">
        <v>0.37</v>
      </c>
    </row>
    <row r="63" spans="1:36" x14ac:dyDescent="0.25">
      <c r="A63" s="1">
        <v>60</v>
      </c>
      <c r="B63" s="1" t="s">
        <v>518</v>
      </c>
      <c r="E63" s="1">
        <v>2</v>
      </c>
      <c r="F63" s="1">
        <v>0</v>
      </c>
      <c r="G63" s="1">
        <v>0</v>
      </c>
      <c r="H63" s="1">
        <v>61</v>
      </c>
      <c r="I63" s="1">
        <v>3</v>
      </c>
      <c r="J63" s="1">
        <v>45</v>
      </c>
      <c r="K63" s="2">
        <v>0.92</v>
      </c>
      <c r="M63" s="2">
        <v>0.8</v>
      </c>
      <c r="N63" s="2">
        <v>0.82</v>
      </c>
      <c r="P63" s="3" t="s">
        <v>992</v>
      </c>
      <c r="Q63" s="1">
        <v>75</v>
      </c>
      <c r="R63" s="2">
        <v>0.65</v>
      </c>
      <c r="T63" s="2">
        <v>0.01</v>
      </c>
      <c r="V63" s="3" t="s">
        <v>5</v>
      </c>
      <c r="X63" s="2">
        <v>0.87</v>
      </c>
      <c r="Z63" s="1">
        <v>49</v>
      </c>
      <c r="AA63" s="3" t="s">
        <v>209</v>
      </c>
      <c r="AC63" s="2">
        <v>0.45</v>
      </c>
      <c r="AE63" s="2">
        <v>0.56999999999999995</v>
      </c>
      <c r="AG63" s="1">
        <v>89</v>
      </c>
      <c r="AH63" s="1">
        <v>146</v>
      </c>
      <c r="AI63" s="2">
        <v>0.23</v>
      </c>
    </row>
    <row r="64" spans="1:36" x14ac:dyDescent="0.25">
      <c r="A64" s="1">
        <v>60</v>
      </c>
      <c r="B64" s="1" t="s">
        <v>556</v>
      </c>
      <c r="D64" s="1" t="s">
        <v>162</v>
      </c>
      <c r="E64" s="1">
        <v>2</v>
      </c>
      <c r="F64" s="1">
        <v>0</v>
      </c>
      <c r="G64" s="1">
        <v>0</v>
      </c>
      <c r="H64" s="1">
        <v>61</v>
      </c>
      <c r="I64" s="1">
        <v>3.2</v>
      </c>
      <c r="J64" s="1">
        <v>58</v>
      </c>
      <c r="K64" s="2">
        <v>0.89</v>
      </c>
      <c r="M64" s="2">
        <v>0.79</v>
      </c>
      <c r="N64" s="2">
        <v>0.78</v>
      </c>
      <c r="P64" s="3" t="s">
        <v>981</v>
      </c>
      <c r="Q64" s="1">
        <v>113</v>
      </c>
      <c r="R64" s="2">
        <v>0.65</v>
      </c>
      <c r="T64" s="2">
        <v>0.01</v>
      </c>
      <c r="V64" s="3" t="s">
        <v>5</v>
      </c>
      <c r="X64" s="2">
        <v>0.95</v>
      </c>
      <c r="Z64" s="1">
        <v>52</v>
      </c>
      <c r="AA64" s="3" t="s">
        <v>209</v>
      </c>
      <c r="AC64" s="2">
        <v>0.44</v>
      </c>
      <c r="AE64" s="2">
        <v>0.63</v>
      </c>
      <c r="AG64" s="1">
        <v>101</v>
      </c>
      <c r="AH64" s="1">
        <v>70</v>
      </c>
      <c r="AI64" s="2">
        <v>0.34</v>
      </c>
    </row>
    <row r="65" spans="1:36" x14ac:dyDescent="0.25">
      <c r="A65" s="1">
        <v>60</v>
      </c>
      <c r="B65" s="1" t="s">
        <v>585</v>
      </c>
      <c r="D65" s="1" t="s">
        <v>18</v>
      </c>
      <c r="E65" s="1">
        <v>2</v>
      </c>
      <c r="F65" s="1">
        <v>0</v>
      </c>
      <c r="G65" s="1">
        <v>0</v>
      </c>
      <c r="H65" s="1">
        <v>61</v>
      </c>
      <c r="I65" s="1">
        <v>2.8</v>
      </c>
      <c r="J65" s="1">
        <v>50</v>
      </c>
      <c r="K65" s="2">
        <v>0.88</v>
      </c>
      <c r="M65" s="2">
        <v>0.71</v>
      </c>
      <c r="N65" s="2">
        <v>0.78</v>
      </c>
      <c r="P65" s="3" t="s">
        <v>975</v>
      </c>
      <c r="Q65" s="1">
        <v>31</v>
      </c>
      <c r="R65" s="2">
        <v>1</v>
      </c>
      <c r="T65" s="2">
        <v>0</v>
      </c>
      <c r="V65" s="3" t="s">
        <v>5</v>
      </c>
      <c r="X65" s="2">
        <v>0.92</v>
      </c>
      <c r="Z65" s="1">
        <v>45</v>
      </c>
      <c r="AA65" s="3" t="s">
        <v>1179</v>
      </c>
      <c r="AC65" s="2">
        <v>0.75</v>
      </c>
      <c r="AD65" s="1">
        <v>5</v>
      </c>
      <c r="AE65" s="2">
        <v>0.6</v>
      </c>
      <c r="AG65" s="1">
        <v>115</v>
      </c>
      <c r="AH65" s="1">
        <v>113</v>
      </c>
      <c r="AI65" s="2">
        <v>0.28000000000000003</v>
      </c>
    </row>
    <row r="66" spans="1:36" x14ac:dyDescent="0.25">
      <c r="A66" s="1">
        <v>60</v>
      </c>
      <c r="B66" s="1" t="s">
        <v>520</v>
      </c>
      <c r="D66" s="1" t="s">
        <v>217</v>
      </c>
      <c r="E66" s="1">
        <v>2</v>
      </c>
      <c r="F66" s="1">
        <v>0</v>
      </c>
      <c r="G66" s="1">
        <v>0</v>
      </c>
      <c r="H66" s="1">
        <v>61</v>
      </c>
      <c r="I66" s="1">
        <v>3.1</v>
      </c>
      <c r="J66" s="1">
        <v>69</v>
      </c>
      <c r="K66" s="2">
        <v>0.89</v>
      </c>
      <c r="M66" s="2">
        <v>0.79</v>
      </c>
      <c r="N66" s="2">
        <v>0.8</v>
      </c>
      <c r="P66" s="3" t="s">
        <v>974</v>
      </c>
      <c r="Q66" s="1">
        <v>22</v>
      </c>
      <c r="R66" s="2">
        <v>0.71</v>
      </c>
      <c r="T66" s="4">
        <v>2E-3</v>
      </c>
      <c r="V66" s="3" t="s">
        <v>1</v>
      </c>
      <c r="X66" s="2">
        <v>0.84</v>
      </c>
      <c r="Z66" s="1">
        <v>71</v>
      </c>
      <c r="AA66" s="3" t="s">
        <v>1115</v>
      </c>
      <c r="AC66" s="2">
        <v>0.47</v>
      </c>
      <c r="AE66" s="2">
        <v>0.77</v>
      </c>
      <c r="AG66" s="1">
        <v>101</v>
      </c>
      <c r="AH66" s="1">
        <v>126</v>
      </c>
      <c r="AI66" s="2">
        <v>0.26</v>
      </c>
    </row>
    <row r="67" spans="1:36" x14ac:dyDescent="0.25">
      <c r="A67" s="1">
        <v>60</v>
      </c>
      <c r="B67" s="1" t="s">
        <v>601</v>
      </c>
      <c r="D67" s="1" t="s">
        <v>21</v>
      </c>
      <c r="E67" s="1">
        <v>2</v>
      </c>
      <c r="F67" s="1">
        <v>0</v>
      </c>
      <c r="G67" s="1">
        <v>0</v>
      </c>
      <c r="H67" s="1">
        <v>61</v>
      </c>
      <c r="I67" s="1">
        <v>3</v>
      </c>
      <c r="J67" s="1">
        <v>58</v>
      </c>
      <c r="K67" s="2">
        <v>0.9</v>
      </c>
      <c r="M67" s="2">
        <v>0.78</v>
      </c>
      <c r="N67" s="2">
        <v>0.77</v>
      </c>
      <c r="P67" s="3" t="s">
        <v>981</v>
      </c>
      <c r="Q67" s="1">
        <v>84</v>
      </c>
      <c r="R67" s="2">
        <v>0.64</v>
      </c>
      <c r="T67" s="2">
        <v>0.01</v>
      </c>
      <c r="V67" s="3" t="s">
        <v>5</v>
      </c>
      <c r="X67" s="2">
        <v>0.92</v>
      </c>
      <c r="Z67" s="1">
        <v>52</v>
      </c>
      <c r="AA67" s="3" t="s">
        <v>1337</v>
      </c>
      <c r="AC67" s="2">
        <v>0.57999999999999996</v>
      </c>
      <c r="AE67" s="2">
        <v>0.53</v>
      </c>
      <c r="AG67" s="1">
        <v>78</v>
      </c>
      <c r="AH67" s="1">
        <v>46</v>
      </c>
      <c r="AI67" s="2">
        <v>0.38</v>
      </c>
    </row>
    <row r="68" spans="1:36" x14ac:dyDescent="0.25">
      <c r="A68" s="1">
        <v>67</v>
      </c>
      <c r="B68" s="1" t="s">
        <v>541</v>
      </c>
      <c r="D68" s="1" t="s">
        <v>2</v>
      </c>
      <c r="E68" s="1">
        <v>2</v>
      </c>
      <c r="F68" s="1">
        <v>0</v>
      </c>
      <c r="G68" s="1">
        <v>0</v>
      </c>
      <c r="H68" s="1">
        <v>60</v>
      </c>
      <c r="I68" s="1">
        <v>3.4</v>
      </c>
      <c r="J68" s="1">
        <v>98</v>
      </c>
      <c r="K68" s="2">
        <v>0.85</v>
      </c>
      <c r="M68" s="2">
        <v>0.7</v>
      </c>
      <c r="N68" s="2">
        <v>0.75</v>
      </c>
      <c r="P68" s="3" t="s">
        <v>999</v>
      </c>
      <c r="Q68" s="1">
        <v>80</v>
      </c>
      <c r="R68" s="2">
        <v>0.69</v>
      </c>
      <c r="T68" s="2">
        <v>0.03</v>
      </c>
      <c r="V68" s="3" t="s">
        <v>14</v>
      </c>
      <c r="X68" s="2">
        <v>0.98</v>
      </c>
      <c r="Z68" s="1">
        <v>100</v>
      </c>
      <c r="AA68" s="3" t="s">
        <v>530</v>
      </c>
      <c r="AC68" s="2">
        <v>0.31</v>
      </c>
      <c r="AD68" s="1">
        <v>5</v>
      </c>
      <c r="AE68" s="2">
        <v>0.69</v>
      </c>
      <c r="AG68" s="1">
        <v>67</v>
      </c>
      <c r="AH68" s="1">
        <v>113</v>
      </c>
      <c r="AI68" s="2">
        <v>0.28999999999999998</v>
      </c>
    </row>
    <row r="69" spans="1:36" x14ac:dyDescent="0.25">
      <c r="A69" s="1">
        <v>68</v>
      </c>
      <c r="B69" s="1" t="s">
        <v>1176</v>
      </c>
      <c r="C69" s="1">
        <v>1</v>
      </c>
      <c r="D69" s="1" t="s">
        <v>29</v>
      </c>
      <c r="E69" s="1">
        <v>2</v>
      </c>
      <c r="F69" s="1">
        <v>0</v>
      </c>
      <c r="G69" s="1">
        <v>0</v>
      </c>
      <c r="H69" s="1">
        <v>59</v>
      </c>
      <c r="I69" s="1">
        <v>3.4</v>
      </c>
      <c r="J69" s="1">
        <v>150</v>
      </c>
      <c r="K69" s="2">
        <v>0.82</v>
      </c>
      <c r="L69" s="1">
        <v>8</v>
      </c>
      <c r="M69" s="2">
        <v>0.5</v>
      </c>
      <c r="N69" s="2">
        <v>0.62</v>
      </c>
      <c r="O69" s="1">
        <v>8</v>
      </c>
      <c r="P69" s="3" t="s">
        <v>1012</v>
      </c>
      <c r="Q69" s="1">
        <v>84</v>
      </c>
      <c r="R69" s="2">
        <v>0.69</v>
      </c>
      <c r="S69" s="1">
        <v>4</v>
      </c>
      <c r="T69" s="4">
        <v>2E-3</v>
      </c>
      <c r="U69" s="1">
        <v>4</v>
      </c>
      <c r="V69" s="3" t="s">
        <v>5</v>
      </c>
      <c r="W69" s="1">
        <v>4</v>
      </c>
      <c r="X69" s="2">
        <v>0.9</v>
      </c>
      <c r="Y69" s="1">
        <v>4</v>
      </c>
      <c r="Z69" s="1">
        <v>109</v>
      </c>
      <c r="AA69" s="3" t="s">
        <v>826</v>
      </c>
      <c r="AB69" s="1">
        <v>4</v>
      </c>
      <c r="AC69" s="2">
        <v>0.27</v>
      </c>
      <c r="AD69" s="1">
        <v>4</v>
      </c>
      <c r="AE69" s="2">
        <v>0.28999999999999998</v>
      </c>
      <c r="AF69" s="1">
        <v>4</v>
      </c>
      <c r="AG69" s="1">
        <v>45</v>
      </c>
      <c r="AH69" s="1">
        <v>171</v>
      </c>
      <c r="AI69" s="2">
        <v>0.21</v>
      </c>
      <c r="AJ69" s="1">
        <v>4</v>
      </c>
    </row>
    <row r="70" spans="1:36" x14ac:dyDescent="0.25">
      <c r="A70" s="1">
        <v>68</v>
      </c>
      <c r="B70" s="1" t="s">
        <v>549</v>
      </c>
      <c r="D70" s="1" t="s">
        <v>26</v>
      </c>
      <c r="E70" s="1">
        <v>2</v>
      </c>
      <c r="F70" s="1">
        <v>0</v>
      </c>
      <c r="G70" s="1">
        <v>0</v>
      </c>
      <c r="H70" s="1">
        <v>59</v>
      </c>
      <c r="I70" s="1">
        <v>3</v>
      </c>
      <c r="J70" s="1">
        <v>85</v>
      </c>
      <c r="K70" s="2">
        <v>0.85</v>
      </c>
      <c r="M70" s="2">
        <v>0.69</v>
      </c>
      <c r="N70" s="2">
        <v>0.72</v>
      </c>
      <c r="P70" s="3" t="s">
        <v>1006</v>
      </c>
      <c r="Q70" s="1">
        <v>56</v>
      </c>
      <c r="R70" s="2">
        <v>0.68</v>
      </c>
      <c r="T70" s="2">
        <v>0.02</v>
      </c>
      <c r="V70" s="3" t="s">
        <v>5</v>
      </c>
      <c r="X70" s="2">
        <v>0.96</v>
      </c>
      <c r="Z70" s="1">
        <v>92</v>
      </c>
      <c r="AA70" s="3" t="s">
        <v>165</v>
      </c>
      <c r="AB70" s="1">
        <v>2</v>
      </c>
      <c r="AC70" s="2">
        <v>0.33</v>
      </c>
      <c r="AD70" s="1">
        <v>5</v>
      </c>
      <c r="AE70" s="2">
        <v>0.55000000000000004</v>
      </c>
      <c r="AG70" s="1">
        <v>67</v>
      </c>
      <c r="AH70" s="1">
        <v>76</v>
      </c>
      <c r="AI70" s="2">
        <v>0.33</v>
      </c>
    </row>
    <row r="71" spans="1:36" x14ac:dyDescent="0.25">
      <c r="A71" s="1">
        <v>68</v>
      </c>
      <c r="B71" s="1" t="s">
        <v>575</v>
      </c>
      <c r="D71" s="1" t="s">
        <v>172</v>
      </c>
      <c r="E71" s="1">
        <v>2</v>
      </c>
      <c r="F71" s="1">
        <v>0</v>
      </c>
      <c r="G71" s="1">
        <v>0</v>
      </c>
      <c r="H71" s="1">
        <v>59</v>
      </c>
      <c r="I71" s="1">
        <v>3</v>
      </c>
      <c r="J71" s="1">
        <v>78</v>
      </c>
      <c r="K71" s="2">
        <v>0.88</v>
      </c>
      <c r="M71" s="2">
        <v>0.81</v>
      </c>
      <c r="N71" s="2">
        <v>0.72</v>
      </c>
      <c r="P71" s="3" t="s">
        <v>1038</v>
      </c>
      <c r="Q71" s="1">
        <v>50</v>
      </c>
      <c r="R71" s="2">
        <v>0.72</v>
      </c>
      <c r="T71" s="2">
        <v>0</v>
      </c>
      <c r="V71" s="3" t="s">
        <v>1</v>
      </c>
      <c r="X71" s="2">
        <v>0.87</v>
      </c>
      <c r="Z71" s="1">
        <v>66</v>
      </c>
      <c r="AA71" s="3" t="s">
        <v>797</v>
      </c>
      <c r="AC71" s="2">
        <v>0.5</v>
      </c>
      <c r="AE71" s="2">
        <v>0.67</v>
      </c>
      <c r="AG71" s="1">
        <v>45</v>
      </c>
      <c r="AH71" s="1">
        <v>99</v>
      </c>
      <c r="AI71" s="2">
        <v>0.3</v>
      </c>
    </row>
    <row r="72" spans="1:36" x14ac:dyDescent="0.25">
      <c r="A72" s="1">
        <v>71</v>
      </c>
      <c r="B72" s="1" t="s">
        <v>528</v>
      </c>
      <c r="D72" s="1" t="s">
        <v>172</v>
      </c>
      <c r="E72" s="1">
        <v>2</v>
      </c>
      <c r="F72" s="1">
        <v>0</v>
      </c>
      <c r="G72" s="1">
        <v>0</v>
      </c>
      <c r="H72" s="1">
        <v>58</v>
      </c>
      <c r="I72" s="1">
        <v>3</v>
      </c>
      <c r="J72" s="1">
        <v>78</v>
      </c>
      <c r="K72" s="2">
        <v>0.85</v>
      </c>
      <c r="M72" s="2">
        <v>0.73</v>
      </c>
      <c r="N72" s="2">
        <v>0.78</v>
      </c>
      <c r="P72" s="3" t="s">
        <v>999</v>
      </c>
      <c r="Q72" s="1">
        <v>56</v>
      </c>
      <c r="R72" s="2">
        <v>0.64</v>
      </c>
      <c r="T72" s="2">
        <v>0.02</v>
      </c>
      <c r="V72" s="3" t="s">
        <v>14</v>
      </c>
      <c r="X72" s="2">
        <v>0.87</v>
      </c>
      <c r="Z72" s="1">
        <v>85</v>
      </c>
      <c r="AA72" s="3" t="s">
        <v>581</v>
      </c>
      <c r="AC72" s="2">
        <v>0.38</v>
      </c>
      <c r="AE72" s="2">
        <v>0.71</v>
      </c>
      <c r="AG72" s="1">
        <v>89</v>
      </c>
      <c r="AH72" s="1">
        <v>104</v>
      </c>
      <c r="AI72" s="2">
        <v>0.3</v>
      </c>
    </row>
    <row r="73" spans="1:36" x14ac:dyDescent="0.25">
      <c r="A73" s="1">
        <v>71</v>
      </c>
      <c r="B73" s="1" t="s">
        <v>539</v>
      </c>
      <c r="D73" s="1" t="s">
        <v>186</v>
      </c>
      <c r="E73" s="1">
        <v>2</v>
      </c>
      <c r="F73" s="1">
        <v>0</v>
      </c>
      <c r="G73" s="1">
        <v>0</v>
      </c>
      <c r="H73" s="1">
        <v>58</v>
      </c>
      <c r="I73" s="1">
        <v>3.1</v>
      </c>
      <c r="J73" s="1">
        <v>91</v>
      </c>
      <c r="K73" s="2">
        <v>0.85</v>
      </c>
      <c r="M73" s="2">
        <v>0.75</v>
      </c>
      <c r="N73" s="2">
        <v>0.71</v>
      </c>
      <c r="P73" s="3" t="s">
        <v>1018</v>
      </c>
      <c r="Q73" s="1">
        <v>43</v>
      </c>
      <c r="R73" s="2">
        <v>0.72</v>
      </c>
      <c r="T73" s="2">
        <v>0.02</v>
      </c>
      <c r="V73" s="3" t="s">
        <v>5</v>
      </c>
      <c r="X73" s="2">
        <v>0.88</v>
      </c>
      <c r="Z73" s="1">
        <v>118</v>
      </c>
      <c r="AA73" s="3" t="s">
        <v>1024</v>
      </c>
      <c r="AB73" s="1">
        <v>2</v>
      </c>
      <c r="AC73" s="2">
        <v>0.28000000000000003</v>
      </c>
      <c r="AD73" s="1">
        <v>5</v>
      </c>
      <c r="AE73" s="2">
        <v>0.61</v>
      </c>
      <c r="AG73" s="1">
        <v>72</v>
      </c>
      <c r="AH73" s="1">
        <v>46</v>
      </c>
      <c r="AI73" s="2">
        <v>0.37</v>
      </c>
    </row>
    <row r="74" spans="1:36" x14ac:dyDescent="0.25">
      <c r="A74" s="1">
        <v>71</v>
      </c>
      <c r="B74" s="1" t="s">
        <v>560</v>
      </c>
      <c r="D74" s="1" t="s">
        <v>217</v>
      </c>
      <c r="E74" s="1">
        <v>2</v>
      </c>
      <c r="F74" s="1">
        <v>0</v>
      </c>
      <c r="G74" s="1">
        <v>0</v>
      </c>
      <c r="H74" s="1">
        <v>58</v>
      </c>
      <c r="I74" s="1">
        <v>3.2</v>
      </c>
      <c r="J74" s="1">
        <v>103</v>
      </c>
      <c r="K74" s="2">
        <v>0.86</v>
      </c>
      <c r="M74" s="2">
        <v>0.75</v>
      </c>
      <c r="N74" s="2">
        <v>0.71</v>
      </c>
      <c r="P74" s="3" t="s">
        <v>1018</v>
      </c>
      <c r="Q74" s="1">
        <v>84</v>
      </c>
      <c r="R74" s="2">
        <v>0.61</v>
      </c>
      <c r="T74" s="2">
        <v>0.01</v>
      </c>
      <c r="V74" s="3" t="s">
        <v>14</v>
      </c>
      <c r="X74" s="2">
        <v>0.83</v>
      </c>
      <c r="Z74" s="1">
        <v>59</v>
      </c>
      <c r="AA74" s="3" t="s">
        <v>49</v>
      </c>
      <c r="AB74" s="1">
        <v>2</v>
      </c>
      <c r="AC74" s="2">
        <v>0.46</v>
      </c>
      <c r="AE74" s="2">
        <v>0.56000000000000005</v>
      </c>
      <c r="AG74" s="1">
        <v>89</v>
      </c>
      <c r="AH74" s="1">
        <v>186</v>
      </c>
      <c r="AI74" s="2">
        <v>0.18</v>
      </c>
    </row>
    <row r="75" spans="1:36" x14ac:dyDescent="0.25">
      <c r="A75" s="1">
        <v>71</v>
      </c>
      <c r="B75" s="1" t="s">
        <v>565</v>
      </c>
      <c r="D75" s="1" t="s">
        <v>9</v>
      </c>
      <c r="E75" s="1">
        <v>2</v>
      </c>
      <c r="F75" s="1">
        <v>0</v>
      </c>
      <c r="G75" s="1">
        <v>0</v>
      </c>
      <c r="H75" s="1">
        <v>58</v>
      </c>
      <c r="I75" s="1">
        <v>2.7</v>
      </c>
      <c r="J75" s="1">
        <v>33</v>
      </c>
      <c r="K75" s="2">
        <v>0.93</v>
      </c>
      <c r="M75" s="2">
        <v>0.75</v>
      </c>
      <c r="N75" s="2">
        <v>0.83</v>
      </c>
      <c r="P75" s="3" t="s">
        <v>984</v>
      </c>
      <c r="Q75" s="1">
        <v>111</v>
      </c>
      <c r="R75" s="2">
        <v>0.65</v>
      </c>
      <c r="T75" s="2">
        <v>0.01</v>
      </c>
      <c r="V75" s="3" t="s">
        <v>14</v>
      </c>
      <c r="X75" s="2">
        <v>0.81</v>
      </c>
      <c r="Z75" s="1">
        <v>64</v>
      </c>
      <c r="AA75" s="3" t="s">
        <v>538</v>
      </c>
      <c r="AB75" s="1">
        <v>2</v>
      </c>
      <c r="AC75" s="2">
        <v>0.47</v>
      </c>
      <c r="AD75" s="1">
        <v>5</v>
      </c>
      <c r="AE75" s="2">
        <v>0.37</v>
      </c>
      <c r="AG75" s="1">
        <v>101</v>
      </c>
      <c r="AH75" s="1">
        <v>91</v>
      </c>
      <c r="AI75" s="2">
        <v>0.31</v>
      </c>
    </row>
    <row r="76" spans="1:36" x14ac:dyDescent="0.25">
      <c r="A76" s="1">
        <v>71</v>
      </c>
      <c r="B76" s="1" t="s">
        <v>578</v>
      </c>
      <c r="D76" s="1" t="s">
        <v>65</v>
      </c>
      <c r="E76" s="1">
        <v>2</v>
      </c>
      <c r="F76" s="1">
        <v>0</v>
      </c>
      <c r="G76" s="1">
        <v>0</v>
      </c>
      <c r="H76" s="1">
        <v>58</v>
      </c>
      <c r="I76" s="1">
        <v>3.1</v>
      </c>
      <c r="J76" s="1">
        <v>50</v>
      </c>
      <c r="K76" s="2">
        <v>0.9</v>
      </c>
      <c r="M76" s="2">
        <v>0.68</v>
      </c>
      <c r="N76" s="2">
        <v>0.8</v>
      </c>
      <c r="P76" s="3" t="s">
        <v>1012</v>
      </c>
      <c r="Q76" s="1">
        <v>160</v>
      </c>
      <c r="R76" s="2">
        <v>0.46</v>
      </c>
      <c r="T76" s="2">
        <v>0</v>
      </c>
      <c r="V76" s="3" t="s">
        <v>14</v>
      </c>
      <c r="X76" s="2">
        <v>0.94</v>
      </c>
      <c r="Z76" s="1">
        <v>96</v>
      </c>
      <c r="AA76" s="3" t="s">
        <v>163</v>
      </c>
      <c r="AC76" s="2">
        <v>0.23</v>
      </c>
      <c r="AE76" s="2">
        <v>0.74</v>
      </c>
      <c r="AG76" s="1">
        <v>106</v>
      </c>
      <c r="AH76" s="1">
        <v>60</v>
      </c>
      <c r="AI76" s="2">
        <v>0.35</v>
      </c>
    </row>
    <row r="77" spans="1:36" x14ac:dyDescent="0.25">
      <c r="A77" s="1">
        <v>71</v>
      </c>
      <c r="B77" s="1" t="s">
        <v>590</v>
      </c>
      <c r="E77" s="1">
        <v>1</v>
      </c>
      <c r="F77" s="1">
        <v>0</v>
      </c>
      <c r="G77" s="1">
        <v>0</v>
      </c>
      <c r="H77" s="1">
        <v>58</v>
      </c>
      <c r="I77" s="1">
        <v>3</v>
      </c>
      <c r="J77" s="1">
        <v>118</v>
      </c>
      <c r="K77" s="2">
        <v>0.82</v>
      </c>
      <c r="M77" s="2">
        <v>0.56999999999999995</v>
      </c>
      <c r="N77" s="2">
        <v>0.68</v>
      </c>
      <c r="P77" s="3" t="s">
        <v>1005</v>
      </c>
      <c r="Q77" s="1">
        <v>9</v>
      </c>
      <c r="R77" s="2">
        <v>0.72</v>
      </c>
      <c r="T77" s="2">
        <v>0</v>
      </c>
      <c r="V77" s="3" t="s">
        <v>1</v>
      </c>
      <c r="X77" s="2">
        <v>0.88</v>
      </c>
      <c r="Z77" s="1">
        <v>162</v>
      </c>
      <c r="AA77" s="3" t="s">
        <v>833</v>
      </c>
      <c r="AC77" s="2">
        <v>0.14000000000000001</v>
      </c>
      <c r="AE77" s="2">
        <v>0.54</v>
      </c>
      <c r="AG77" s="1">
        <v>72</v>
      </c>
      <c r="AH77" s="1">
        <v>64</v>
      </c>
      <c r="AI77" s="2">
        <v>0.35</v>
      </c>
    </row>
    <row r="78" spans="1:36" x14ac:dyDescent="0.25">
      <c r="A78" s="1">
        <v>77</v>
      </c>
      <c r="B78" s="1" t="s">
        <v>535</v>
      </c>
      <c r="D78" s="1" t="s">
        <v>50</v>
      </c>
      <c r="E78" s="1">
        <v>2</v>
      </c>
      <c r="F78" s="1">
        <v>0</v>
      </c>
      <c r="G78" s="1">
        <v>0</v>
      </c>
      <c r="H78" s="1">
        <v>57</v>
      </c>
      <c r="I78" s="1">
        <v>3.2</v>
      </c>
      <c r="J78" s="1">
        <v>94</v>
      </c>
      <c r="K78" s="2">
        <v>0.87</v>
      </c>
      <c r="M78" s="2">
        <v>0.74</v>
      </c>
      <c r="N78" s="2">
        <v>0.72</v>
      </c>
      <c r="P78" s="3" t="s">
        <v>977</v>
      </c>
      <c r="Q78" s="1">
        <v>118</v>
      </c>
      <c r="R78" s="2">
        <v>0.57999999999999996</v>
      </c>
      <c r="T78" s="2">
        <v>0.01</v>
      </c>
      <c r="V78" s="3" t="s">
        <v>14</v>
      </c>
      <c r="X78" s="2">
        <v>0.95</v>
      </c>
      <c r="Z78" s="1">
        <v>100</v>
      </c>
      <c r="AA78" s="3" t="s">
        <v>643</v>
      </c>
      <c r="AC78" s="2">
        <v>0.32</v>
      </c>
      <c r="AD78" s="1">
        <v>5</v>
      </c>
      <c r="AE78" s="2">
        <v>0.74</v>
      </c>
      <c r="AG78" s="1">
        <v>67</v>
      </c>
      <c r="AH78" s="1">
        <v>99</v>
      </c>
      <c r="AI78" s="2">
        <v>0.3</v>
      </c>
    </row>
    <row r="79" spans="1:36" x14ac:dyDescent="0.25">
      <c r="A79" s="1">
        <v>77</v>
      </c>
      <c r="B79" s="1" t="s">
        <v>547</v>
      </c>
      <c r="D79" s="1" t="s">
        <v>200</v>
      </c>
      <c r="E79" s="1">
        <v>2</v>
      </c>
      <c r="F79" s="1">
        <v>0</v>
      </c>
      <c r="G79" s="1">
        <v>0</v>
      </c>
      <c r="H79" s="1">
        <v>57</v>
      </c>
      <c r="I79" s="1">
        <v>3.2</v>
      </c>
      <c r="J79" s="1">
        <v>122</v>
      </c>
      <c r="K79" s="2">
        <v>0.84</v>
      </c>
      <c r="M79" s="2">
        <v>0.74</v>
      </c>
      <c r="N79" s="2">
        <v>0.66</v>
      </c>
      <c r="P79" s="3" t="s">
        <v>1042</v>
      </c>
      <c r="Q79" s="1">
        <v>50</v>
      </c>
      <c r="R79" s="2">
        <v>0.65</v>
      </c>
      <c r="T79" s="4">
        <v>4.0000000000000001E-3</v>
      </c>
      <c r="V79" s="3" t="s">
        <v>5</v>
      </c>
      <c r="X79" s="2">
        <v>0.87</v>
      </c>
      <c r="Z79" s="1">
        <v>62</v>
      </c>
      <c r="AA79" s="3" t="s">
        <v>201</v>
      </c>
      <c r="AC79" s="2">
        <v>0.43</v>
      </c>
      <c r="AE79" s="2">
        <v>0.83</v>
      </c>
      <c r="AG79" s="1">
        <v>115</v>
      </c>
      <c r="AH79" s="1">
        <v>109</v>
      </c>
      <c r="AI79" s="2">
        <v>0.28999999999999998</v>
      </c>
    </row>
    <row r="80" spans="1:36" x14ac:dyDescent="0.25">
      <c r="A80" s="1">
        <v>77</v>
      </c>
      <c r="B80" s="1" t="s">
        <v>576</v>
      </c>
      <c r="D80" s="1" t="s">
        <v>159</v>
      </c>
      <c r="E80" s="1">
        <v>2</v>
      </c>
      <c r="F80" s="1">
        <v>0</v>
      </c>
      <c r="G80" s="1">
        <v>0</v>
      </c>
      <c r="H80" s="1">
        <v>57</v>
      </c>
      <c r="I80" s="1">
        <v>3.4</v>
      </c>
      <c r="J80" s="1">
        <v>58</v>
      </c>
      <c r="K80" s="2">
        <v>0.9</v>
      </c>
      <c r="M80" s="2">
        <v>0.64</v>
      </c>
      <c r="N80" s="2">
        <v>0.79</v>
      </c>
      <c r="P80" s="3" t="s">
        <v>985</v>
      </c>
      <c r="Q80" s="1">
        <v>203</v>
      </c>
      <c r="R80" s="2">
        <v>0.54</v>
      </c>
      <c r="T80" s="2">
        <v>0.03</v>
      </c>
      <c r="V80" s="3" t="s">
        <v>14</v>
      </c>
      <c r="X80" s="2">
        <v>0.88</v>
      </c>
      <c r="Z80" s="1">
        <v>113</v>
      </c>
      <c r="AA80" s="3" t="s">
        <v>1338</v>
      </c>
      <c r="AC80" s="2">
        <v>0.4</v>
      </c>
      <c r="AE80" s="2">
        <v>0.33</v>
      </c>
      <c r="AG80" s="1">
        <v>78</v>
      </c>
      <c r="AH80" s="1">
        <v>159</v>
      </c>
      <c r="AI80" s="2">
        <v>0.22</v>
      </c>
    </row>
    <row r="81" spans="1:35" x14ac:dyDescent="0.25">
      <c r="A81" s="1">
        <v>77</v>
      </c>
      <c r="B81" s="1" t="s">
        <v>587</v>
      </c>
      <c r="D81" s="1" t="s">
        <v>29</v>
      </c>
      <c r="E81" s="1">
        <v>2</v>
      </c>
      <c r="F81" s="1">
        <v>0</v>
      </c>
      <c r="G81" s="1">
        <v>0</v>
      </c>
      <c r="H81" s="1">
        <v>57</v>
      </c>
      <c r="I81" s="1">
        <v>2.9</v>
      </c>
      <c r="J81" s="1">
        <v>111</v>
      </c>
      <c r="K81" s="2">
        <v>0.84</v>
      </c>
      <c r="M81" s="2">
        <v>0.73</v>
      </c>
      <c r="N81" s="2">
        <v>0.73</v>
      </c>
      <c r="P81" s="3" t="s">
        <v>58</v>
      </c>
      <c r="Q81" s="1">
        <v>50</v>
      </c>
      <c r="R81" s="2">
        <v>0.71</v>
      </c>
      <c r="T81" s="2">
        <v>0</v>
      </c>
      <c r="V81" s="3" t="s">
        <v>787</v>
      </c>
      <c r="X81" s="2">
        <v>0.95</v>
      </c>
      <c r="Z81" s="1">
        <v>63</v>
      </c>
      <c r="AA81" s="3" t="s">
        <v>170</v>
      </c>
      <c r="AC81" s="2">
        <v>0.47</v>
      </c>
      <c r="AE81" s="2">
        <v>0.8</v>
      </c>
      <c r="AG81" s="1">
        <v>124</v>
      </c>
      <c r="AH81" s="1">
        <v>13</v>
      </c>
      <c r="AI81" s="2">
        <v>0.49</v>
      </c>
    </row>
    <row r="82" spans="1:35" x14ac:dyDescent="0.25">
      <c r="A82" s="1">
        <v>81</v>
      </c>
      <c r="B82" s="1" t="s">
        <v>1339</v>
      </c>
      <c r="D82" s="1" t="s">
        <v>179</v>
      </c>
      <c r="E82" s="1">
        <v>2</v>
      </c>
      <c r="F82" s="1">
        <v>0</v>
      </c>
      <c r="G82" s="1">
        <v>0</v>
      </c>
      <c r="H82" s="1">
        <v>56</v>
      </c>
      <c r="I82" s="1">
        <v>3.1</v>
      </c>
      <c r="J82" s="1">
        <v>106</v>
      </c>
      <c r="K82" s="2">
        <v>0.83</v>
      </c>
      <c r="L82" s="1">
        <v>8</v>
      </c>
      <c r="M82" s="2">
        <v>0.77</v>
      </c>
      <c r="N82" s="2">
        <v>0.71</v>
      </c>
      <c r="P82" s="3" t="s">
        <v>990</v>
      </c>
      <c r="Q82" s="1">
        <v>65</v>
      </c>
      <c r="R82" s="2">
        <v>0.67</v>
      </c>
      <c r="T82" s="4">
        <v>3.0000000000000001E-3</v>
      </c>
      <c r="V82" s="3" t="s">
        <v>14</v>
      </c>
      <c r="X82" s="2">
        <v>0.9</v>
      </c>
      <c r="Z82" s="1">
        <v>87</v>
      </c>
      <c r="AA82" s="3" t="s">
        <v>167</v>
      </c>
      <c r="AC82" s="2">
        <v>0.27</v>
      </c>
      <c r="AE82" s="2">
        <v>0.66</v>
      </c>
      <c r="AG82" s="1">
        <v>72</v>
      </c>
      <c r="AH82" s="1">
        <v>122</v>
      </c>
      <c r="AI82" s="2">
        <v>0.27</v>
      </c>
    </row>
    <row r="83" spans="1:35" x14ac:dyDescent="0.25">
      <c r="A83" s="1">
        <v>81</v>
      </c>
      <c r="B83" s="1" t="s">
        <v>588</v>
      </c>
      <c r="D83" s="1" t="s">
        <v>37</v>
      </c>
      <c r="E83" s="1">
        <v>2</v>
      </c>
      <c r="F83" s="1">
        <v>0</v>
      </c>
      <c r="G83" s="1">
        <v>0</v>
      </c>
      <c r="H83" s="1">
        <v>56</v>
      </c>
      <c r="I83" s="1">
        <v>3</v>
      </c>
      <c r="J83" s="1">
        <v>78</v>
      </c>
      <c r="K83" s="2">
        <v>0.86</v>
      </c>
      <c r="M83" s="2">
        <v>0.78</v>
      </c>
      <c r="N83" s="2">
        <v>0.77</v>
      </c>
      <c r="P83" s="3" t="s">
        <v>981</v>
      </c>
      <c r="Q83" s="1">
        <v>65</v>
      </c>
      <c r="R83" s="2">
        <v>0.57999999999999996</v>
      </c>
      <c r="T83" s="2">
        <v>0</v>
      </c>
      <c r="V83" s="3" t="s">
        <v>5</v>
      </c>
      <c r="X83" s="2">
        <v>0.92</v>
      </c>
      <c r="Z83" s="1">
        <v>79</v>
      </c>
      <c r="AA83" s="3" t="s">
        <v>1115</v>
      </c>
      <c r="AC83" s="2">
        <v>0.4</v>
      </c>
      <c r="AE83" s="2">
        <v>0.66</v>
      </c>
      <c r="AG83" s="1">
        <v>95</v>
      </c>
      <c r="AH83" s="1">
        <v>186</v>
      </c>
      <c r="AI83" s="2">
        <v>0.19</v>
      </c>
    </row>
    <row r="84" spans="1:35" x14ac:dyDescent="0.25">
      <c r="A84" s="1">
        <v>81</v>
      </c>
      <c r="B84" s="1" t="s">
        <v>589</v>
      </c>
      <c r="D84" s="1" t="s">
        <v>9</v>
      </c>
      <c r="E84" s="1">
        <v>2</v>
      </c>
      <c r="F84" s="1">
        <v>0</v>
      </c>
      <c r="G84" s="1">
        <v>0</v>
      </c>
      <c r="H84" s="1">
        <v>56</v>
      </c>
      <c r="I84" s="1">
        <v>2.7</v>
      </c>
      <c r="J84" s="1">
        <v>65</v>
      </c>
      <c r="K84" s="2">
        <v>0.91</v>
      </c>
      <c r="M84" s="2">
        <v>0.74</v>
      </c>
      <c r="N84" s="2">
        <v>0.75</v>
      </c>
      <c r="P84" s="3" t="s">
        <v>974</v>
      </c>
      <c r="Q84" s="1">
        <v>65</v>
      </c>
      <c r="R84" s="2">
        <v>0.77</v>
      </c>
      <c r="T84" s="2">
        <v>0.01</v>
      </c>
      <c r="V84" s="3" t="s">
        <v>14</v>
      </c>
      <c r="X84" s="2">
        <v>0.9</v>
      </c>
      <c r="Z84" s="1">
        <v>71</v>
      </c>
      <c r="AA84" s="3" t="s">
        <v>174</v>
      </c>
      <c r="AB84" s="1">
        <v>2</v>
      </c>
      <c r="AC84" s="2">
        <v>0.4</v>
      </c>
      <c r="AE84" s="2">
        <v>0.53</v>
      </c>
      <c r="AG84" s="1">
        <v>86</v>
      </c>
      <c r="AH84" s="1">
        <v>83</v>
      </c>
      <c r="AI84" s="2">
        <v>0.32</v>
      </c>
    </row>
    <row r="85" spans="1:35" x14ac:dyDescent="0.25">
      <c r="A85" s="1">
        <v>84</v>
      </c>
      <c r="B85" s="1" t="s">
        <v>534</v>
      </c>
      <c r="D85" s="1" t="s">
        <v>65</v>
      </c>
      <c r="E85" s="1">
        <v>2</v>
      </c>
      <c r="F85" s="1">
        <v>0</v>
      </c>
      <c r="G85" s="1">
        <v>0</v>
      </c>
      <c r="H85" s="1">
        <v>55</v>
      </c>
      <c r="I85" s="1">
        <v>2.9</v>
      </c>
      <c r="J85" s="1">
        <v>50</v>
      </c>
      <c r="K85" s="2">
        <v>0.89</v>
      </c>
      <c r="M85" s="2">
        <v>0.72</v>
      </c>
      <c r="N85" s="2">
        <v>0.82</v>
      </c>
      <c r="P85" s="3" t="s">
        <v>982</v>
      </c>
      <c r="Q85" s="1">
        <v>160</v>
      </c>
      <c r="R85" s="2">
        <v>0.46</v>
      </c>
      <c r="T85" s="2">
        <v>0</v>
      </c>
      <c r="V85" s="3" t="s">
        <v>14</v>
      </c>
      <c r="X85" s="2">
        <v>0.94</v>
      </c>
      <c r="Z85" s="1">
        <v>66</v>
      </c>
      <c r="AA85" s="3" t="s">
        <v>163</v>
      </c>
      <c r="AC85" s="2">
        <v>0.43</v>
      </c>
      <c r="AE85" s="2">
        <v>0.75</v>
      </c>
      <c r="AG85" s="1">
        <v>168</v>
      </c>
      <c r="AH85" s="1">
        <v>70</v>
      </c>
      <c r="AI85" s="2">
        <v>0.34</v>
      </c>
    </row>
    <row r="86" spans="1:35" x14ac:dyDescent="0.25">
      <c r="A86" s="1">
        <v>84</v>
      </c>
      <c r="B86" s="1" t="s">
        <v>562</v>
      </c>
      <c r="D86" s="1" t="s">
        <v>221</v>
      </c>
      <c r="E86" s="1">
        <v>2</v>
      </c>
      <c r="F86" s="1">
        <v>0</v>
      </c>
      <c r="G86" s="1">
        <v>0</v>
      </c>
      <c r="H86" s="1">
        <v>55</v>
      </c>
      <c r="I86" s="1">
        <v>3</v>
      </c>
      <c r="J86" s="1">
        <v>116</v>
      </c>
      <c r="K86" s="2">
        <v>0.81</v>
      </c>
      <c r="M86" s="2">
        <v>0.73</v>
      </c>
      <c r="N86" s="2">
        <v>0.69</v>
      </c>
      <c r="P86" s="3" t="s">
        <v>1018</v>
      </c>
      <c r="Q86" s="1">
        <v>84</v>
      </c>
      <c r="R86" s="2">
        <v>0.68</v>
      </c>
      <c r="T86" s="4">
        <v>4.0000000000000001E-3</v>
      </c>
      <c r="V86" s="3" t="s">
        <v>5</v>
      </c>
      <c r="X86" s="2">
        <v>0.94</v>
      </c>
      <c r="Z86" s="1">
        <v>71</v>
      </c>
      <c r="AA86" s="3" t="s">
        <v>170</v>
      </c>
      <c r="AC86" s="2">
        <v>0.4</v>
      </c>
      <c r="AE86" s="2">
        <v>0.77</v>
      </c>
      <c r="AG86" s="1">
        <v>95</v>
      </c>
      <c r="AH86" s="1">
        <v>113</v>
      </c>
      <c r="AI86" s="2">
        <v>0.28000000000000003</v>
      </c>
    </row>
    <row r="87" spans="1:35" x14ac:dyDescent="0.25">
      <c r="A87" s="1">
        <v>84</v>
      </c>
      <c r="B87" s="1" t="s">
        <v>580</v>
      </c>
      <c r="E87" s="1">
        <v>1</v>
      </c>
      <c r="F87" s="1">
        <v>0</v>
      </c>
      <c r="G87" s="1">
        <v>0</v>
      </c>
      <c r="H87" s="1">
        <v>55</v>
      </c>
      <c r="I87" s="1">
        <v>2.9</v>
      </c>
      <c r="J87" s="1">
        <v>65</v>
      </c>
      <c r="K87" s="2">
        <v>0.89</v>
      </c>
      <c r="M87" s="2">
        <v>0.69</v>
      </c>
      <c r="N87" s="2">
        <v>0.83</v>
      </c>
      <c r="P87" s="3" t="s">
        <v>1039</v>
      </c>
      <c r="Q87" s="1">
        <v>118</v>
      </c>
      <c r="R87" s="2">
        <v>0.64</v>
      </c>
      <c r="T87" s="2">
        <v>0.02</v>
      </c>
      <c r="V87" s="3" t="s">
        <v>14</v>
      </c>
      <c r="X87" s="2">
        <v>0.85</v>
      </c>
      <c r="Z87" s="1">
        <v>92</v>
      </c>
      <c r="AA87" s="3" t="s">
        <v>946</v>
      </c>
      <c r="AB87" s="1">
        <v>3</v>
      </c>
      <c r="AC87" s="2">
        <v>0.42</v>
      </c>
      <c r="AD87" s="1">
        <v>5</v>
      </c>
      <c r="AE87" s="2">
        <v>0.55000000000000004</v>
      </c>
      <c r="AG87" s="1">
        <v>140</v>
      </c>
      <c r="AH87" s="1">
        <v>180</v>
      </c>
      <c r="AI87" s="2">
        <v>0.19</v>
      </c>
    </row>
    <row r="88" spans="1:35" x14ac:dyDescent="0.25">
      <c r="A88" s="1">
        <v>84</v>
      </c>
      <c r="B88" s="1" t="s">
        <v>583</v>
      </c>
      <c r="D88" s="1" t="s">
        <v>94</v>
      </c>
      <c r="E88" s="1">
        <v>2</v>
      </c>
      <c r="F88" s="1">
        <v>0</v>
      </c>
      <c r="G88" s="1">
        <v>0</v>
      </c>
      <c r="H88" s="1">
        <v>55</v>
      </c>
      <c r="I88" s="1">
        <v>2.9</v>
      </c>
      <c r="J88" s="1">
        <v>122</v>
      </c>
      <c r="K88" s="2">
        <v>0.77</v>
      </c>
      <c r="M88" s="2">
        <v>0.71</v>
      </c>
      <c r="N88" s="2">
        <v>0.71</v>
      </c>
      <c r="P88" s="3" t="s">
        <v>58</v>
      </c>
      <c r="Q88" s="1">
        <v>28</v>
      </c>
      <c r="R88" s="2">
        <v>0.86</v>
      </c>
      <c r="T88" s="2">
        <v>0</v>
      </c>
      <c r="V88" s="3" t="s">
        <v>1</v>
      </c>
      <c r="X88" s="2">
        <v>0.8</v>
      </c>
      <c r="Z88" s="1">
        <v>169</v>
      </c>
      <c r="AA88" s="3" t="s">
        <v>929</v>
      </c>
      <c r="AC88" s="2">
        <v>0.22</v>
      </c>
      <c r="AE88" s="2">
        <v>0.81</v>
      </c>
      <c r="AG88" s="1">
        <v>38</v>
      </c>
      <c r="AH88" s="1">
        <v>113</v>
      </c>
      <c r="AI88" s="2">
        <v>0.28000000000000003</v>
      </c>
    </row>
    <row r="89" spans="1:35" x14ac:dyDescent="0.25">
      <c r="A89" s="1">
        <v>88</v>
      </c>
      <c r="B89" s="1" t="s">
        <v>527</v>
      </c>
      <c r="D89" s="1" t="s">
        <v>169</v>
      </c>
      <c r="E89" s="1">
        <v>2</v>
      </c>
      <c r="F89" s="1">
        <v>0</v>
      </c>
      <c r="G89" s="1">
        <v>0</v>
      </c>
      <c r="H89" s="1">
        <v>54</v>
      </c>
      <c r="I89" s="1">
        <v>2.9</v>
      </c>
      <c r="J89" s="1">
        <v>69</v>
      </c>
      <c r="K89" s="2">
        <v>0.86</v>
      </c>
      <c r="M89" s="2">
        <v>0.71</v>
      </c>
      <c r="N89" s="2">
        <v>0.76</v>
      </c>
      <c r="P89" s="3" t="s">
        <v>999</v>
      </c>
      <c r="Q89" s="1">
        <v>113</v>
      </c>
      <c r="R89" s="2">
        <v>0.63</v>
      </c>
      <c r="T89" s="2">
        <v>0.01</v>
      </c>
      <c r="V89" s="3" t="s">
        <v>14</v>
      </c>
      <c r="X89" s="2">
        <v>0.85</v>
      </c>
      <c r="Z89" s="1">
        <v>87</v>
      </c>
      <c r="AA89" s="3" t="s">
        <v>163</v>
      </c>
      <c r="AB89" s="1">
        <v>2</v>
      </c>
      <c r="AC89" s="2">
        <v>0.34</v>
      </c>
      <c r="AE89" s="2">
        <v>0.73</v>
      </c>
      <c r="AG89" s="1">
        <v>147</v>
      </c>
      <c r="AH89" s="1">
        <v>83</v>
      </c>
      <c r="AI89" s="2">
        <v>0.32</v>
      </c>
    </row>
    <row r="90" spans="1:35" x14ac:dyDescent="0.25">
      <c r="A90" s="1">
        <v>88</v>
      </c>
      <c r="B90" s="1" t="s">
        <v>536</v>
      </c>
      <c r="D90" s="1" t="s">
        <v>99</v>
      </c>
      <c r="E90" s="1">
        <v>2</v>
      </c>
      <c r="F90" s="1">
        <v>0</v>
      </c>
      <c r="G90" s="1">
        <v>0</v>
      </c>
      <c r="H90" s="1">
        <v>54</v>
      </c>
      <c r="I90" s="1">
        <v>3.1</v>
      </c>
      <c r="J90" s="1">
        <v>130</v>
      </c>
      <c r="K90" s="2">
        <v>0.83</v>
      </c>
      <c r="M90" s="2">
        <v>0.64</v>
      </c>
      <c r="N90" s="2">
        <v>0.64</v>
      </c>
      <c r="P90" s="3" t="s">
        <v>58</v>
      </c>
      <c r="Q90" s="1">
        <v>84</v>
      </c>
      <c r="R90" s="2">
        <v>0.67</v>
      </c>
      <c r="T90" s="2">
        <v>0</v>
      </c>
      <c r="V90" s="3" t="s">
        <v>5</v>
      </c>
      <c r="X90" s="2">
        <v>0.95</v>
      </c>
      <c r="Z90" s="1">
        <v>79</v>
      </c>
      <c r="AA90" s="3" t="s">
        <v>28</v>
      </c>
      <c r="AC90" s="2">
        <v>0.25</v>
      </c>
      <c r="AE90" s="2">
        <v>0.45</v>
      </c>
      <c r="AG90" s="1">
        <v>124</v>
      </c>
      <c r="AH90" s="1">
        <v>79</v>
      </c>
      <c r="AI90" s="2">
        <v>0.33</v>
      </c>
    </row>
    <row r="91" spans="1:35" x14ac:dyDescent="0.25">
      <c r="A91" s="1">
        <v>88</v>
      </c>
      <c r="B91" s="1" t="s">
        <v>544</v>
      </c>
      <c r="D91" s="1" t="s">
        <v>65</v>
      </c>
      <c r="E91" s="1">
        <v>2</v>
      </c>
      <c r="F91" s="1">
        <v>0</v>
      </c>
      <c r="G91" s="1">
        <v>0</v>
      </c>
      <c r="H91" s="1">
        <v>54</v>
      </c>
      <c r="I91" s="1">
        <v>3.1</v>
      </c>
      <c r="J91" s="1">
        <v>78</v>
      </c>
      <c r="K91" s="2">
        <v>0.89</v>
      </c>
      <c r="M91" s="2">
        <v>0.74</v>
      </c>
      <c r="N91" s="2">
        <v>0.81</v>
      </c>
      <c r="P91" s="3" t="s">
        <v>975</v>
      </c>
      <c r="Q91" s="1">
        <v>172</v>
      </c>
      <c r="R91" s="2">
        <v>0.54</v>
      </c>
      <c r="T91" s="2">
        <v>0.03</v>
      </c>
      <c r="V91" s="3" t="s">
        <v>787</v>
      </c>
      <c r="X91" s="2">
        <v>0.92</v>
      </c>
      <c r="Z91" s="1">
        <v>78</v>
      </c>
      <c r="AA91" s="3" t="s">
        <v>28</v>
      </c>
      <c r="AB91" s="1">
        <v>2</v>
      </c>
      <c r="AC91" s="2">
        <v>0.34</v>
      </c>
      <c r="AE91" s="2">
        <v>0.71</v>
      </c>
      <c r="AG91" s="1">
        <v>140</v>
      </c>
      <c r="AH91" s="1">
        <v>91</v>
      </c>
      <c r="AI91" s="2">
        <v>0.31</v>
      </c>
    </row>
    <row r="92" spans="1:35" x14ac:dyDescent="0.25">
      <c r="A92" s="1">
        <v>88</v>
      </c>
      <c r="B92" s="1" t="s">
        <v>553</v>
      </c>
      <c r="D92" s="1" t="s">
        <v>162</v>
      </c>
      <c r="E92" s="1">
        <v>2</v>
      </c>
      <c r="F92" s="1">
        <v>0</v>
      </c>
      <c r="G92" s="1">
        <v>0</v>
      </c>
      <c r="H92" s="1">
        <v>54</v>
      </c>
      <c r="I92" s="1">
        <v>3.1</v>
      </c>
      <c r="J92" s="1">
        <v>69</v>
      </c>
      <c r="K92" s="2">
        <v>0.89</v>
      </c>
      <c r="M92" s="2">
        <v>0.71</v>
      </c>
      <c r="N92" s="2">
        <v>0.78</v>
      </c>
      <c r="P92" s="3" t="s">
        <v>975</v>
      </c>
      <c r="Q92" s="1">
        <v>179</v>
      </c>
      <c r="R92" s="2">
        <v>0.51</v>
      </c>
      <c r="T92" s="2">
        <v>0.02</v>
      </c>
      <c r="V92" s="3" t="s">
        <v>14</v>
      </c>
      <c r="X92" s="2">
        <v>0.86</v>
      </c>
      <c r="Z92" s="1">
        <v>79</v>
      </c>
      <c r="AA92" s="3" t="s">
        <v>170</v>
      </c>
      <c r="AC92" s="2">
        <v>0.35</v>
      </c>
      <c r="AE92" s="2">
        <v>0.83</v>
      </c>
      <c r="AG92" s="1">
        <v>147</v>
      </c>
      <c r="AH92" s="1">
        <v>99</v>
      </c>
      <c r="AI92" s="2">
        <v>0.3</v>
      </c>
    </row>
    <row r="93" spans="1:35" x14ac:dyDescent="0.25">
      <c r="A93" s="1">
        <v>88</v>
      </c>
      <c r="B93" s="1" t="s">
        <v>558</v>
      </c>
      <c r="D93" s="1" t="s">
        <v>169</v>
      </c>
      <c r="E93" s="1">
        <v>2</v>
      </c>
      <c r="F93" s="1">
        <v>0</v>
      </c>
      <c r="G93" s="1">
        <v>0</v>
      </c>
      <c r="H93" s="1">
        <v>54</v>
      </c>
      <c r="I93" s="1">
        <v>2.9</v>
      </c>
      <c r="J93" s="1">
        <v>69</v>
      </c>
      <c r="K93" s="2">
        <v>0.89</v>
      </c>
      <c r="M93" s="2">
        <v>0.71</v>
      </c>
      <c r="N93" s="2">
        <v>0.72</v>
      </c>
      <c r="P93" s="3" t="s">
        <v>974</v>
      </c>
      <c r="Q93" s="1">
        <v>145</v>
      </c>
      <c r="R93" s="2">
        <v>0.63</v>
      </c>
      <c r="T93" s="2">
        <v>0.02</v>
      </c>
      <c r="V93" s="3" t="s">
        <v>14</v>
      </c>
      <c r="W93" s="1">
        <v>4</v>
      </c>
      <c r="X93" s="2">
        <v>0.88</v>
      </c>
      <c r="Z93" s="1">
        <v>66</v>
      </c>
      <c r="AA93" s="3" t="s">
        <v>1015</v>
      </c>
      <c r="AB93" s="1">
        <v>9</v>
      </c>
      <c r="AC93" s="2">
        <v>0.4</v>
      </c>
      <c r="AE93" s="2">
        <v>0.61</v>
      </c>
      <c r="AG93" s="1">
        <v>124</v>
      </c>
      <c r="AH93" s="1">
        <v>70</v>
      </c>
      <c r="AI93" s="2">
        <v>0.34</v>
      </c>
    </row>
    <row r="94" spans="1:35" x14ac:dyDescent="0.25">
      <c r="A94" s="1">
        <v>88</v>
      </c>
      <c r="B94" s="1" t="s">
        <v>561</v>
      </c>
      <c r="D94" s="1" t="s">
        <v>99</v>
      </c>
      <c r="E94" s="1">
        <v>2</v>
      </c>
      <c r="F94" s="1">
        <v>0</v>
      </c>
      <c r="G94" s="1">
        <v>0</v>
      </c>
      <c r="H94" s="1">
        <v>54</v>
      </c>
      <c r="I94" s="1">
        <v>3.1</v>
      </c>
      <c r="J94" s="1">
        <v>78</v>
      </c>
      <c r="K94" s="2">
        <v>0.85</v>
      </c>
      <c r="M94" s="2">
        <v>0.69</v>
      </c>
      <c r="N94" s="2">
        <v>0.74</v>
      </c>
      <c r="P94" s="3" t="s">
        <v>999</v>
      </c>
      <c r="Q94" s="1">
        <v>135</v>
      </c>
      <c r="R94" s="2">
        <v>0.56000000000000005</v>
      </c>
      <c r="T94" s="2">
        <v>0.02</v>
      </c>
      <c r="V94" s="3" t="s">
        <v>14</v>
      </c>
      <c r="X94" s="2">
        <v>0.88</v>
      </c>
      <c r="Z94" s="1">
        <v>104</v>
      </c>
      <c r="AA94" s="3" t="s">
        <v>167</v>
      </c>
      <c r="AC94" s="2">
        <v>0.28999999999999998</v>
      </c>
      <c r="AE94" s="2">
        <v>0.83</v>
      </c>
      <c r="AG94" s="1">
        <v>157</v>
      </c>
      <c r="AH94" s="1">
        <v>109</v>
      </c>
      <c r="AI94" s="2">
        <v>0.28999999999999998</v>
      </c>
    </row>
    <row r="95" spans="1:35" x14ac:dyDescent="0.25">
      <c r="A95" s="1">
        <v>94</v>
      </c>
      <c r="B95" s="1" t="s">
        <v>525</v>
      </c>
      <c r="D95" s="1" t="s">
        <v>9</v>
      </c>
      <c r="E95" s="1">
        <v>2</v>
      </c>
      <c r="F95" s="1">
        <v>0</v>
      </c>
      <c r="G95" s="1">
        <v>0</v>
      </c>
      <c r="H95" s="1">
        <v>53</v>
      </c>
      <c r="I95" s="1">
        <v>2.9</v>
      </c>
      <c r="J95" s="1">
        <v>91</v>
      </c>
      <c r="K95" s="2">
        <v>0.88</v>
      </c>
      <c r="M95" s="2">
        <v>0.72</v>
      </c>
      <c r="N95" s="2">
        <v>0.71</v>
      </c>
      <c r="P95" s="3" t="s">
        <v>981</v>
      </c>
      <c r="Q95" s="1">
        <v>131</v>
      </c>
      <c r="R95" s="2">
        <v>0.57999999999999996</v>
      </c>
      <c r="T95" s="2">
        <v>0.01</v>
      </c>
      <c r="V95" s="3" t="s">
        <v>799</v>
      </c>
      <c r="X95" s="2">
        <v>0.95</v>
      </c>
      <c r="Z95" s="1">
        <v>71</v>
      </c>
      <c r="AA95" s="3" t="s">
        <v>1340</v>
      </c>
      <c r="AC95" s="2">
        <v>0.46</v>
      </c>
      <c r="AE95" s="2">
        <v>0.56999999999999995</v>
      </c>
      <c r="AG95" s="1">
        <v>120</v>
      </c>
      <c r="AH95" s="1">
        <v>83</v>
      </c>
      <c r="AI95" s="2">
        <v>0.32</v>
      </c>
    </row>
    <row r="96" spans="1:35" x14ac:dyDescent="0.25">
      <c r="A96" s="1">
        <v>94</v>
      </c>
      <c r="B96" s="1" t="s">
        <v>559</v>
      </c>
      <c r="D96" s="1" t="s">
        <v>169</v>
      </c>
      <c r="E96" s="1">
        <v>2</v>
      </c>
      <c r="F96" s="1">
        <v>0</v>
      </c>
      <c r="G96" s="1">
        <v>0</v>
      </c>
      <c r="H96" s="1">
        <v>53</v>
      </c>
      <c r="I96" s="1">
        <v>3</v>
      </c>
      <c r="J96" s="1">
        <v>130</v>
      </c>
      <c r="K96" s="2">
        <v>0.8</v>
      </c>
      <c r="M96" s="2">
        <v>0.67</v>
      </c>
      <c r="N96" s="2">
        <v>0.69</v>
      </c>
      <c r="P96" s="3" t="s">
        <v>992</v>
      </c>
      <c r="Q96" s="1">
        <v>122</v>
      </c>
      <c r="R96" s="2">
        <v>0.62</v>
      </c>
      <c r="T96" s="2">
        <v>0</v>
      </c>
      <c r="V96" s="3" t="s">
        <v>787</v>
      </c>
      <c r="X96" s="2">
        <v>0.8</v>
      </c>
      <c r="Z96" s="1">
        <v>66</v>
      </c>
      <c r="AA96" s="3" t="s">
        <v>28</v>
      </c>
      <c r="AB96" s="1">
        <v>2</v>
      </c>
      <c r="AC96" s="2">
        <v>0.35</v>
      </c>
      <c r="AE96" s="2">
        <v>0.61</v>
      </c>
      <c r="AG96" s="1">
        <v>111</v>
      </c>
      <c r="AH96" s="1">
        <v>135</v>
      </c>
      <c r="AI96" s="2">
        <v>0.24</v>
      </c>
    </row>
    <row r="97" spans="1:36" x14ac:dyDescent="0.25">
      <c r="A97" s="1">
        <v>94</v>
      </c>
      <c r="B97" s="1" t="s">
        <v>1033</v>
      </c>
      <c r="E97" s="1">
        <v>1</v>
      </c>
      <c r="F97" s="1">
        <v>0</v>
      </c>
      <c r="G97" s="1">
        <v>0</v>
      </c>
      <c r="H97" s="1">
        <v>53</v>
      </c>
      <c r="I97" s="1">
        <v>2.8</v>
      </c>
      <c r="J97" s="1">
        <v>134</v>
      </c>
      <c r="K97" s="2">
        <v>0.83</v>
      </c>
      <c r="M97" s="1" t="s">
        <v>176</v>
      </c>
      <c r="N97" s="2">
        <v>0.56999999999999995</v>
      </c>
      <c r="P97" s="3" t="s">
        <v>176</v>
      </c>
      <c r="Q97" s="1">
        <v>84</v>
      </c>
      <c r="R97" s="2">
        <v>0.66</v>
      </c>
      <c r="T97" s="2">
        <v>0.01</v>
      </c>
      <c r="V97" s="3" t="s">
        <v>1</v>
      </c>
      <c r="X97" s="2">
        <v>0.93</v>
      </c>
      <c r="Z97" s="1">
        <v>45</v>
      </c>
      <c r="AA97" s="3" t="s">
        <v>778</v>
      </c>
      <c r="AC97" s="2">
        <v>0.53</v>
      </c>
      <c r="AE97" s="2">
        <v>0.56999999999999995</v>
      </c>
      <c r="AG97" s="1">
        <v>89</v>
      </c>
      <c r="AH97" s="1">
        <v>104</v>
      </c>
      <c r="AI97" s="2">
        <v>0.3</v>
      </c>
    </row>
    <row r="98" spans="1:36" x14ac:dyDescent="0.25">
      <c r="A98" s="1">
        <v>94</v>
      </c>
      <c r="B98" s="1" t="s">
        <v>593</v>
      </c>
      <c r="D98" s="1" t="s">
        <v>190</v>
      </c>
      <c r="E98" s="1">
        <v>2</v>
      </c>
      <c r="F98" s="1">
        <v>0</v>
      </c>
      <c r="G98" s="1">
        <v>0</v>
      </c>
      <c r="H98" s="1">
        <v>53</v>
      </c>
      <c r="I98" s="1">
        <v>2.9</v>
      </c>
      <c r="J98" s="1">
        <v>106</v>
      </c>
      <c r="K98" s="2">
        <v>0.85</v>
      </c>
      <c r="M98" s="2">
        <v>0.74</v>
      </c>
      <c r="N98" s="2">
        <v>0.74</v>
      </c>
      <c r="P98" s="3" t="s">
        <v>58</v>
      </c>
      <c r="Q98" s="1">
        <v>50</v>
      </c>
      <c r="R98" s="2">
        <v>0.81</v>
      </c>
      <c r="T98" s="4">
        <v>3.0000000000000001E-3</v>
      </c>
      <c r="V98" s="3" t="s">
        <v>1</v>
      </c>
      <c r="X98" s="2">
        <v>0.84</v>
      </c>
      <c r="Z98" s="1">
        <v>145</v>
      </c>
      <c r="AA98" s="3" t="s">
        <v>204</v>
      </c>
      <c r="AB98" s="1">
        <v>3</v>
      </c>
      <c r="AC98" s="2">
        <v>0.32</v>
      </c>
      <c r="AD98" s="1">
        <v>5</v>
      </c>
      <c r="AE98" s="2">
        <v>0.64</v>
      </c>
      <c r="AG98" s="1">
        <v>78</v>
      </c>
      <c r="AH98" s="1">
        <v>164</v>
      </c>
      <c r="AI98" s="2">
        <v>0.21</v>
      </c>
    </row>
    <row r="99" spans="1:36" x14ac:dyDescent="0.25">
      <c r="A99" s="1">
        <v>98</v>
      </c>
      <c r="B99" s="1" t="s">
        <v>533</v>
      </c>
      <c r="D99" s="1" t="s">
        <v>99</v>
      </c>
      <c r="E99" s="1">
        <v>2</v>
      </c>
      <c r="F99" s="1">
        <v>0</v>
      </c>
      <c r="G99" s="1">
        <v>0</v>
      </c>
      <c r="H99" s="1">
        <v>52</v>
      </c>
      <c r="I99" s="1">
        <v>2.8</v>
      </c>
      <c r="J99" s="1">
        <v>111</v>
      </c>
      <c r="K99" s="2">
        <v>0.82</v>
      </c>
      <c r="M99" s="2">
        <v>0.66</v>
      </c>
      <c r="N99" s="2">
        <v>0.71</v>
      </c>
      <c r="P99" s="3" t="s">
        <v>999</v>
      </c>
      <c r="Q99" s="1">
        <v>94</v>
      </c>
      <c r="R99" s="2">
        <v>0.69</v>
      </c>
      <c r="T99" s="2">
        <v>0.01</v>
      </c>
      <c r="V99" s="3" t="s">
        <v>1</v>
      </c>
      <c r="W99" s="1">
        <v>4</v>
      </c>
      <c r="X99" s="2">
        <v>0.78</v>
      </c>
      <c r="Y99" s="1">
        <v>4</v>
      </c>
      <c r="Z99" s="1">
        <v>87</v>
      </c>
      <c r="AA99" s="3" t="s">
        <v>163</v>
      </c>
      <c r="AC99" s="2">
        <v>0.32</v>
      </c>
      <c r="AE99" s="2">
        <v>0.64</v>
      </c>
      <c r="AG99" s="1">
        <v>140</v>
      </c>
      <c r="AH99" s="1">
        <v>91</v>
      </c>
      <c r="AI99" s="2">
        <v>0.31</v>
      </c>
    </row>
    <row r="100" spans="1:36" x14ac:dyDescent="0.25">
      <c r="A100" s="1">
        <v>98</v>
      </c>
      <c r="B100" s="1" t="s">
        <v>621</v>
      </c>
      <c r="D100" s="1" t="s">
        <v>94</v>
      </c>
      <c r="E100" s="1">
        <v>2</v>
      </c>
      <c r="F100" s="1">
        <v>0</v>
      </c>
      <c r="G100" s="1">
        <v>0</v>
      </c>
      <c r="H100" s="1">
        <v>52</v>
      </c>
      <c r="I100" s="1">
        <v>2.8</v>
      </c>
      <c r="J100" s="1">
        <v>134</v>
      </c>
      <c r="K100" s="2">
        <v>0.8</v>
      </c>
      <c r="M100" s="2">
        <v>0.65</v>
      </c>
      <c r="N100" s="2">
        <v>0.69</v>
      </c>
      <c r="P100" s="3" t="s">
        <v>996</v>
      </c>
      <c r="Q100" s="1">
        <v>38</v>
      </c>
      <c r="R100" s="2">
        <v>0.7</v>
      </c>
      <c r="T100" s="2">
        <v>0</v>
      </c>
      <c r="V100" s="3" t="s">
        <v>1</v>
      </c>
      <c r="X100" s="2">
        <v>0.92</v>
      </c>
      <c r="Z100" s="1">
        <v>169</v>
      </c>
      <c r="AA100" s="3" t="s">
        <v>1341</v>
      </c>
      <c r="AC100" s="2">
        <v>0.13</v>
      </c>
      <c r="AE100" s="2">
        <v>0.67</v>
      </c>
      <c r="AG100" s="1">
        <v>95</v>
      </c>
      <c r="AH100" s="1">
        <v>39</v>
      </c>
      <c r="AI100" s="2">
        <v>0.39</v>
      </c>
    </row>
    <row r="101" spans="1:36" x14ac:dyDescent="0.25">
      <c r="A101" s="1">
        <v>98</v>
      </c>
      <c r="B101" s="1" t="s">
        <v>546</v>
      </c>
      <c r="D101" s="1" t="s">
        <v>2</v>
      </c>
      <c r="E101" s="1">
        <v>2</v>
      </c>
      <c r="F101" s="1">
        <v>0</v>
      </c>
      <c r="G101" s="1">
        <v>0</v>
      </c>
      <c r="H101" s="1">
        <v>52</v>
      </c>
      <c r="I101" s="1">
        <v>2.7</v>
      </c>
      <c r="J101" s="1">
        <v>130</v>
      </c>
      <c r="K101" s="2">
        <v>0.79</v>
      </c>
      <c r="M101" s="2">
        <v>0.69</v>
      </c>
      <c r="N101" s="2">
        <v>0.59</v>
      </c>
      <c r="P101" s="3" t="s">
        <v>986</v>
      </c>
      <c r="Q101" s="1">
        <v>16</v>
      </c>
      <c r="R101" s="2">
        <v>0.88</v>
      </c>
      <c r="T101" s="2">
        <v>0</v>
      </c>
      <c r="V101" s="3" t="s">
        <v>1</v>
      </c>
      <c r="X101" s="2">
        <v>0.97</v>
      </c>
      <c r="Z101" s="1">
        <v>104</v>
      </c>
      <c r="AA101" s="3" t="s">
        <v>1342</v>
      </c>
      <c r="AC101" s="2">
        <v>0.39</v>
      </c>
      <c r="AE101" s="2">
        <v>0.66</v>
      </c>
      <c r="AG101" s="1">
        <v>72</v>
      </c>
      <c r="AH101" s="1">
        <v>99</v>
      </c>
      <c r="AI101" s="2">
        <v>0.3</v>
      </c>
    </row>
    <row r="102" spans="1:36" x14ac:dyDescent="0.25">
      <c r="A102" s="1">
        <v>98</v>
      </c>
      <c r="B102" s="1" t="s">
        <v>548</v>
      </c>
      <c r="D102" s="1" t="s">
        <v>162</v>
      </c>
      <c r="E102" s="1">
        <v>2</v>
      </c>
      <c r="F102" s="1">
        <v>0</v>
      </c>
      <c r="G102" s="1">
        <v>0</v>
      </c>
      <c r="H102" s="1">
        <v>52</v>
      </c>
      <c r="I102" s="1">
        <v>2.4</v>
      </c>
      <c r="J102" s="1">
        <v>111</v>
      </c>
      <c r="K102" s="2">
        <v>0.87</v>
      </c>
      <c r="M102" s="2">
        <v>0.75</v>
      </c>
      <c r="N102" s="2">
        <v>0.73</v>
      </c>
      <c r="P102" s="3" t="s">
        <v>977</v>
      </c>
      <c r="Q102" s="1">
        <v>75</v>
      </c>
      <c r="R102" s="2">
        <v>0.76</v>
      </c>
      <c r="T102" s="4">
        <v>4.0000000000000001E-3</v>
      </c>
      <c r="V102" s="3" t="s">
        <v>1</v>
      </c>
      <c r="X102" s="2">
        <v>0.89</v>
      </c>
      <c r="Z102" s="1">
        <v>49</v>
      </c>
      <c r="AA102" s="3" t="s">
        <v>4</v>
      </c>
      <c r="AC102" s="2">
        <v>0.47</v>
      </c>
      <c r="AE102" s="2">
        <v>0.64</v>
      </c>
      <c r="AG102" s="1">
        <v>61</v>
      </c>
      <c r="AH102" s="1">
        <v>126</v>
      </c>
      <c r="AI102" s="2">
        <v>0.26</v>
      </c>
    </row>
    <row r="103" spans="1:36" x14ac:dyDescent="0.25">
      <c r="A103" s="1">
        <v>98</v>
      </c>
      <c r="B103" s="1" t="s">
        <v>551</v>
      </c>
      <c r="D103" s="1" t="s">
        <v>94</v>
      </c>
      <c r="E103" s="1">
        <v>2</v>
      </c>
      <c r="F103" s="1">
        <v>0</v>
      </c>
      <c r="G103" s="1">
        <v>0</v>
      </c>
      <c r="H103" s="1">
        <v>52</v>
      </c>
      <c r="I103" s="1">
        <v>2.8</v>
      </c>
      <c r="J103" s="1">
        <v>142</v>
      </c>
      <c r="K103" s="2">
        <v>0.74</v>
      </c>
      <c r="M103" s="2">
        <v>0.65</v>
      </c>
      <c r="N103" s="2">
        <v>0.7</v>
      </c>
      <c r="P103" s="3" t="s">
        <v>999</v>
      </c>
      <c r="Q103" s="1">
        <v>31</v>
      </c>
      <c r="R103" s="2">
        <v>0.86</v>
      </c>
      <c r="T103" s="2">
        <v>0</v>
      </c>
      <c r="V103" s="3" t="s">
        <v>40</v>
      </c>
      <c r="X103" s="2">
        <v>0.86</v>
      </c>
      <c r="Z103" s="1">
        <v>177</v>
      </c>
      <c r="AA103" s="3" t="s">
        <v>293</v>
      </c>
      <c r="AC103" s="2">
        <v>0.2</v>
      </c>
      <c r="AE103" s="2">
        <v>0.88</v>
      </c>
      <c r="AG103" s="1">
        <v>72</v>
      </c>
      <c r="AH103" s="1">
        <v>70</v>
      </c>
      <c r="AI103" s="2">
        <v>0.34</v>
      </c>
    </row>
    <row r="104" spans="1:36" x14ac:dyDescent="0.25">
      <c r="A104" s="1">
        <v>98</v>
      </c>
      <c r="B104" s="1" t="s">
        <v>554</v>
      </c>
      <c r="D104" s="1" t="s">
        <v>9</v>
      </c>
      <c r="E104" s="1">
        <v>2</v>
      </c>
      <c r="F104" s="1">
        <v>0</v>
      </c>
      <c r="G104" s="1">
        <v>0</v>
      </c>
      <c r="H104" s="1">
        <v>52</v>
      </c>
      <c r="I104" s="1">
        <v>2.6</v>
      </c>
      <c r="J104" s="1">
        <v>76</v>
      </c>
      <c r="K104" s="2">
        <v>0.85</v>
      </c>
      <c r="M104" s="2">
        <v>0.71</v>
      </c>
      <c r="N104" s="2">
        <v>0.76</v>
      </c>
      <c r="P104" s="3" t="s">
        <v>999</v>
      </c>
      <c r="Q104" s="1">
        <v>84</v>
      </c>
      <c r="R104" s="2">
        <v>0.7</v>
      </c>
      <c r="T104" s="2">
        <v>0.01</v>
      </c>
      <c r="V104" s="3" t="s">
        <v>787</v>
      </c>
      <c r="X104" s="2">
        <v>0.89</v>
      </c>
      <c r="Z104" s="1">
        <v>123</v>
      </c>
      <c r="AA104" s="3" t="s">
        <v>1343</v>
      </c>
      <c r="AB104" s="1">
        <v>9</v>
      </c>
      <c r="AC104" s="2">
        <v>0.36</v>
      </c>
      <c r="AE104" s="2">
        <v>0.67</v>
      </c>
      <c r="AG104" s="1">
        <v>115</v>
      </c>
      <c r="AH104" s="1">
        <v>56</v>
      </c>
      <c r="AI104" s="2">
        <v>0.36</v>
      </c>
    </row>
    <row r="105" spans="1:36" x14ac:dyDescent="0.25">
      <c r="A105" s="1">
        <v>104</v>
      </c>
      <c r="B105" s="1" t="s">
        <v>524</v>
      </c>
      <c r="D105" s="1" t="s">
        <v>162</v>
      </c>
      <c r="E105" s="1">
        <v>2</v>
      </c>
      <c r="F105" s="1">
        <v>0</v>
      </c>
      <c r="G105" s="1">
        <v>0</v>
      </c>
      <c r="H105" s="1">
        <v>51</v>
      </c>
      <c r="I105" s="1">
        <v>2.9</v>
      </c>
      <c r="J105" s="1">
        <v>94</v>
      </c>
      <c r="K105" s="2">
        <v>0.86</v>
      </c>
      <c r="M105" s="2">
        <v>0.71</v>
      </c>
      <c r="N105" s="2">
        <v>0.72</v>
      </c>
      <c r="P105" s="3" t="s">
        <v>974</v>
      </c>
      <c r="Q105" s="1">
        <v>131</v>
      </c>
      <c r="R105" s="2">
        <v>0.61</v>
      </c>
      <c r="T105" s="4">
        <v>2E-3</v>
      </c>
      <c r="V105" s="3" t="s">
        <v>799</v>
      </c>
      <c r="X105" s="2">
        <v>0.94</v>
      </c>
      <c r="Z105" s="1">
        <v>104</v>
      </c>
      <c r="AA105" s="3" t="s">
        <v>181</v>
      </c>
      <c r="AC105" s="2">
        <v>0.27</v>
      </c>
      <c r="AE105" s="2">
        <v>0.81</v>
      </c>
      <c r="AG105" s="1">
        <v>140</v>
      </c>
      <c r="AH105" s="1">
        <v>64</v>
      </c>
      <c r="AI105" s="2">
        <v>0.35</v>
      </c>
    </row>
    <row r="106" spans="1:36" x14ac:dyDescent="0.25">
      <c r="A106" s="1">
        <v>104</v>
      </c>
      <c r="B106" s="1" t="s">
        <v>531</v>
      </c>
      <c r="D106" s="1" t="s">
        <v>105</v>
      </c>
      <c r="E106" s="1">
        <v>2</v>
      </c>
      <c r="F106" s="1">
        <v>0</v>
      </c>
      <c r="G106" s="1">
        <v>0</v>
      </c>
      <c r="H106" s="1">
        <v>51</v>
      </c>
      <c r="I106" s="1">
        <v>3</v>
      </c>
      <c r="J106" s="1">
        <v>154</v>
      </c>
      <c r="K106" s="2">
        <v>0.83</v>
      </c>
      <c r="M106" s="2">
        <v>0.76</v>
      </c>
      <c r="N106" s="2">
        <v>0.56999999999999995</v>
      </c>
      <c r="P106" s="3" t="s">
        <v>1112</v>
      </c>
      <c r="Q106" s="1">
        <v>94</v>
      </c>
      <c r="R106" s="2">
        <v>0.86</v>
      </c>
      <c r="T106" s="2">
        <v>0.01</v>
      </c>
      <c r="V106" s="3" t="s">
        <v>119</v>
      </c>
      <c r="X106" s="2">
        <v>0.85</v>
      </c>
      <c r="Z106" s="1">
        <v>104</v>
      </c>
      <c r="AA106" s="3" t="s">
        <v>581</v>
      </c>
      <c r="AB106" s="1">
        <v>2</v>
      </c>
      <c r="AC106" s="2">
        <v>0.28000000000000003</v>
      </c>
      <c r="AD106" s="1">
        <v>5</v>
      </c>
      <c r="AE106" s="2">
        <v>0.62</v>
      </c>
      <c r="AG106" s="1">
        <v>42</v>
      </c>
      <c r="AH106" s="1">
        <v>142</v>
      </c>
      <c r="AI106" s="2">
        <v>0.24</v>
      </c>
    </row>
    <row r="107" spans="1:36" x14ac:dyDescent="0.25">
      <c r="A107" s="1">
        <v>104</v>
      </c>
      <c r="B107" s="1" t="s">
        <v>545</v>
      </c>
      <c r="D107" s="1" t="s">
        <v>53</v>
      </c>
      <c r="E107" s="1">
        <v>2</v>
      </c>
      <c r="F107" s="1">
        <v>0</v>
      </c>
      <c r="G107" s="1">
        <v>0</v>
      </c>
      <c r="H107" s="1">
        <v>51</v>
      </c>
      <c r="I107" s="1">
        <v>2.9</v>
      </c>
      <c r="J107" s="1">
        <v>122</v>
      </c>
      <c r="K107" s="2">
        <v>0.8</v>
      </c>
      <c r="M107" s="2">
        <v>0.71</v>
      </c>
      <c r="N107" s="2">
        <v>0.71</v>
      </c>
      <c r="P107" s="3" t="s">
        <v>58</v>
      </c>
      <c r="Q107" s="1">
        <v>100</v>
      </c>
      <c r="R107" s="2">
        <v>0.72</v>
      </c>
      <c r="T107" s="2">
        <v>0</v>
      </c>
      <c r="V107" s="3" t="s">
        <v>14</v>
      </c>
      <c r="X107" s="2">
        <v>0.85</v>
      </c>
      <c r="Z107" s="1">
        <v>109</v>
      </c>
      <c r="AA107" s="3" t="s">
        <v>898</v>
      </c>
      <c r="AB107" s="1">
        <v>9</v>
      </c>
      <c r="AC107" s="2">
        <v>0.28000000000000003</v>
      </c>
      <c r="AE107" s="2">
        <v>0.55000000000000004</v>
      </c>
      <c r="AG107" s="1">
        <v>89</v>
      </c>
      <c r="AH107" s="1">
        <v>164</v>
      </c>
      <c r="AI107" s="2">
        <v>0.21</v>
      </c>
      <c r="AJ107" s="1">
        <v>4</v>
      </c>
    </row>
    <row r="108" spans="1:36" x14ac:dyDescent="0.25">
      <c r="A108" s="1">
        <v>104</v>
      </c>
      <c r="B108" s="1" t="s">
        <v>569</v>
      </c>
      <c r="D108" s="1" t="s">
        <v>21</v>
      </c>
      <c r="E108" s="1">
        <v>2</v>
      </c>
      <c r="F108" s="1">
        <v>0</v>
      </c>
      <c r="G108" s="1">
        <v>0</v>
      </c>
      <c r="H108" s="1">
        <v>51</v>
      </c>
      <c r="I108" s="1">
        <v>2.7</v>
      </c>
      <c r="J108" s="1">
        <v>94</v>
      </c>
      <c r="K108" s="2">
        <v>0.83</v>
      </c>
      <c r="M108" s="2">
        <v>0.69</v>
      </c>
      <c r="N108" s="2">
        <v>0.71</v>
      </c>
      <c r="P108" s="3" t="s">
        <v>992</v>
      </c>
      <c r="Q108" s="1">
        <v>80</v>
      </c>
      <c r="R108" s="2">
        <v>0.67</v>
      </c>
      <c r="T108" s="4">
        <v>2E-3</v>
      </c>
      <c r="V108" s="3" t="s">
        <v>14</v>
      </c>
      <c r="X108" s="2">
        <v>0.88</v>
      </c>
      <c r="Z108" s="1">
        <v>123</v>
      </c>
      <c r="AA108" s="3" t="s">
        <v>638</v>
      </c>
      <c r="AC108" s="2">
        <v>0.32</v>
      </c>
      <c r="AE108" s="2">
        <v>0.71</v>
      </c>
      <c r="AG108" s="1">
        <v>124</v>
      </c>
      <c r="AH108" s="1">
        <v>91</v>
      </c>
      <c r="AI108" s="2">
        <v>0.31</v>
      </c>
    </row>
    <row r="109" spans="1:36" x14ac:dyDescent="0.25">
      <c r="A109" s="1">
        <v>104</v>
      </c>
      <c r="B109" s="1" t="s">
        <v>1183</v>
      </c>
      <c r="D109" s="1" t="s">
        <v>2</v>
      </c>
      <c r="E109" s="1">
        <v>2</v>
      </c>
      <c r="F109" s="1">
        <v>0</v>
      </c>
      <c r="G109" s="1">
        <v>0</v>
      </c>
      <c r="H109" s="1">
        <v>51</v>
      </c>
      <c r="I109" s="1">
        <v>2.7</v>
      </c>
      <c r="J109" s="1">
        <v>85</v>
      </c>
      <c r="K109" s="2">
        <v>0.87</v>
      </c>
      <c r="M109" s="2">
        <v>0.7</v>
      </c>
      <c r="N109" s="2">
        <v>0.75</v>
      </c>
      <c r="P109" s="3" t="s">
        <v>999</v>
      </c>
      <c r="Q109" s="1">
        <v>122</v>
      </c>
      <c r="R109" s="2">
        <v>0.61</v>
      </c>
      <c r="T109" s="2">
        <v>0.01</v>
      </c>
      <c r="V109" s="3" t="s">
        <v>1</v>
      </c>
      <c r="X109" s="2">
        <v>0.84</v>
      </c>
      <c r="Z109" s="1">
        <v>132</v>
      </c>
      <c r="AA109" s="3" t="s">
        <v>181</v>
      </c>
      <c r="AB109" s="1">
        <v>3</v>
      </c>
      <c r="AC109" s="2">
        <v>0.32</v>
      </c>
      <c r="AE109" s="2">
        <v>0.81</v>
      </c>
      <c r="AG109" s="1">
        <v>95</v>
      </c>
      <c r="AH109" s="1">
        <v>91</v>
      </c>
      <c r="AI109" s="2">
        <v>0.31</v>
      </c>
    </row>
    <row r="110" spans="1:36" x14ac:dyDescent="0.25">
      <c r="A110" s="1">
        <v>104</v>
      </c>
      <c r="B110" s="1" t="s">
        <v>1186</v>
      </c>
      <c r="D110" s="1" t="s">
        <v>105</v>
      </c>
      <c r="E110" s="1">
        <v>2</v>
      </c>
      <c r="F110" s="1">
        <v>0</v>
      </c>
      <c r="G110" s="1">
        <v>0</v>
      </c>
      <c r="H110" s="1">
        <v>51</v>
      </c>
      <c r="I110" s="1">
        <v>2.6</v>
      </c>
      <c r="J110" s="1">
        <v>58</v>
      </c>
      <c r="K110" s="2">
        <v>0.89</v>
      </c>
      <c r="M110" s="2">
        <v>0.65</v>
      </c>
      <c r="N110" s="2">
        <v>0.8</v>
      </c>
      <c r="P110" s="3" t="s">
        <v>985</v>
      </c>
      <c r="Q110" s="1">
        <v>113</v>
      </c>
      <c r="R110" s="2">
        <v>0.57999999999999996</v>
      </c>
      <c r="T110" s="2">
        <v>0.02</v>
      </c>
      <c r="V110" s="3" t="s">
        <v>5</v>
      </c>
      <c r="X110" s="2">
        <v>0.89</v>
      </c>
      <c r="Z110" s="1">
        <v>145</v>
      </c>
      <c r="AA110" s="3" t="s">
        <v>263</v>
      </c>
      <c r="AC110" s="2">
        <v>0.23</v>
      </c>
      <c r="AE110" s="2">
        <v>0.69</v>
      </c>
      <c r="AG110" s="1">
        <v>124</v>
      </c>
      <c r="AH110" s="1">
        <v>159</v>
      </c>
      <c r="AI110" s="2">
        <v>0.22</v>
      </c>
    </row>
    <row r="111" spans="1:36" x14ac:dyDescent="0.25">
      <c r="A111" s="1">
        <v>104</v>
      </c>
      <c r="B111" s="1" t="s">
        <v>592</v>
      </c>
      <c r="D111" s="1" t="s">
        <v>9</v>
      </c>
      <c r="E111" s="1">
        <v>2</v>
      </c>
      <c r="F111" s="1">
        <v>0</v>
      </c>
      <c r="G111" s="1">
        <v>0</v>
      </c>
      <c r="H111" s="1">
        <v>51</v>
      </c>
      <c r="I111" s="1">
        <v>2.8</v>
      </c>
      <c r="J111" s="1">
        <v>111</v>
      </c>
      <c r="K111" s="2">
        <v>0.85</v>
      </c>
      <c r="M111" s="2">
        <v>0.67</v>
      </c>
      <c r="N111" s="2">
        <v>0.71</v>
      </c>
      <c r="P111" s="3" t="s">
        <v>996</v>
      </c>
      <c r="Q111" s="1">
        <v>107</v>
      </c>
      <c r="R111" s="2">
        <v>0.72</v>
      </c>
      <c r="T111" s="2">
        <v>0.01</v>
      </c>
      <c r="V111" s="3" t="s">
        <v>14</v>
      </c>
      <c r="X111" s="2">
        <v>0.88</v>
      </c>
      <c r="Z111" s="1">
        <v>96</v>
      </c>
      <c r="AA111" s="3" t="s">
        <v>662</v>
      </c>
      <c r="AC111" s="2">
        <v>0.37</v>
      </c>
      <c r="AE111" s="2">
        <v>0.34</v>
      </c>
      <c r="AG111" s="1">
        <v>124</v>
      </c>
      <c r="AH111" s="1">
        <v>135</v>
      </c>
      <c r="AI111" s="2">
        <v>0.25</v>
      </c>
    </row>
    <row r="112" spans="1:36" x14ac:dyDescent="0.25">
      <c r="A112" s="1">
        <v>111</v>
      </c>
      <c r="B112" s="1" t="s">
        <v>543</v>
      </c>
      <c r="D112" s="1" t="s">
        <v>190</v>
      </c>
      <c r="E112" s="1">
        <v>2</v>
      </c>
      <c r="F112" s="1">
        <v>0</v>
      </c>
      <c r="G112" s="1">
        <v>0</v>
      </c>
      <c r="H112" s="1">
        <v>50</v>
      </c>
      <c r="I112" s="1">
        <v>3.1</v>
      </c>
      <c r="J112" s="1">
        <v>122</v>
      </c>
      <c r="K112" s="2">
        <v>0.82</v>
      </c>
      <c r="M112" s="2">
        <v>0.71</v>
      </c>
      <c r="N112" s="2">
        <v>0.67</v>
      </c>
      <c r="P112" s="3" t="s">
        <v>1018</v>
      </c>
      <c r="Q112" s="1">
        <v>104</v>
      </c>
      <c r="R112" s="2">
        <v>0.75</v>
      </c>
      <c r="T112" s="2">
        <v>0.01</v>
      </c>
      <c r="V112" s="3" t="s">
        <v>40</v>
      </c>
      <c r="X112" s="2">
        <v>0.8</v>
      </c>
      <c r="Z112" s="1">
        <v>145</v>
      </c>
      <c r="AA112" s="3" t="s">
        <v>573</v>
      </c>
      <c r="AB112" s="1">
        <v>2</v>
      </c>
      <c r="AC112" s="2">
        <v>0.17</v>
      </c>
      <c r="AD112" s="1">
        <v>5</v>
      </c>
      <c r="AE112" s="2">
        <v>0.66</v>
      </c>
      <c r="AG112" s="1">
        <v>111</v>
      </c>
      <c r="AH112" s="1">
        <v>135</v>
      </c>
      <c r="AI112" s="2">
        <v>0.24</v>
      </c>
    </row>
    <row r="113" spans="1:35" x14ac:dyDescent="0.25">
      <c r="A113" s="1">
        <v>111</v>
      </c>
      <c r="B113" s="1" t="s">
        <v>631</v>
      </c>
      <c r="D113" s="1" t="s">
        <v>200</v>
      </c>
      <c r="E113" s="1">
        <v>2</v>
      </c>
      <c r="F113" s="1">
        <v>0</v>
      </c>
      <c r="G113" s="1">
        <v>0</v>
      </c>
      <c r="H113" s="1">
        <v>50</v>
      </c>
      <c r="I113" s="1">
        <v>2.7</v>
      </c>
      <c r="J113" s="1">
        <v>166</v>
      </c>
      <c r="K113" s="2">
        <v>0.69</v>
      </c>
      <c r="M113" s="2">
        <v>0.71</v>
      </c>
      <c r="N113" s="2">
        <v>0.56000000000000005</v>
      </c>
      <c r="P113" s="3" t="s">
        <v>1041</v>
      </c>
      <c r="Q113" s="1">
        <v>75</v>
      </c>
      <c r="R113" s="2">
        <v>0.74</v>
      </c>
      <c r="T113" s="2">
        <v>0</v>
      </c>
      <c r="V113" s="3" t="s">
        <v>1</v>
      </c>
      <c r="X113" s="2">
        <v>0.88</v>
      </c>
      <c r="Z113" s="1">
        <v>96</v>
      </c>
      <c r="AA113" s="3" t="s">
        <v>181</v>
      </c>
      <c r="AC113" s="2">
        <v>0.3</v>
      </c>
      <c r="AE113" s="2">
        <v>0.69</v>
      </c>
      <c r="AG113" s="1">
        <v>64</v>
      </c>
      <c r="AH113" s="1">
        <v>17</v>
      </c>
      <c r="AI113" s="2">
        <v>0.48</v>
      </c>
    </row>
    <row r="114" spans="1:35" x14ac:dyDescent="0.25">
      <c r="A114" s="1">
        <v>111</v>
      </c>
      <c r="B114" s="1" t="s">
        <v>567</v>
      </c>
      <c r="E114" s="1">
        <v>2</v>
      </c>
      <c r="F114" s="1">
        <v>0</v>
      </c>
      <c r="G114" s="1">
        <v>0</v>
      </c>
      <c r="H114" s="1">
        <v>50</v>
      </c>
      <c r="I114" s="1">
        <v>3</v>
      </c>
      <c r="J114" s="1">
        <v>134</v>
      </c>
      <c r="K114" s="2">
        <v>0.81</v>
      </c>
      <c r="M114" s="2">
        <v>0.73</v>
      </c>
      <c r="N114" s="2">
        <v>0.68</v>
      </c>
      <c r="P114" s="3" t="s">
        <v>995</v>
      </c>
      <c r="Q114" s="1">
        <v>122</v>
      </c>
      <c r="R114" s="2">
        <v>0.56000000000000005</v>
      </c>
      <c r="T114" s="4">
        <v>2E-3</v>
      </c>
      <c r="V114" s="3" t="s">
        <v>14</v>
      </c>
      <c r="X114" s="2">
        <v>0.89</v>
      </c>
      <c r="Z114" s="1">
        <v>113</v>
      </c>
      <c r="AA114" s="3" t="s">
        <v>523</v>
      </c>
      <c r="AC114" s="2">
        <v>0.26</v>
      </c>
      <c r="AD114" s="1">
        <v>5</v>
      </c>
      <c r="AE114" s="2">
        <v>0.66</v>
      </c>
      <c r="AG114" s="1">
        <v>106</v>
      </c>
      <c r="AH114" s="1">
        <v>109</v>
      </c>
      <c r="AI114" s="2">
        <v>0.28999999999999998</v>
      </c>
    </row>
    <row r="115" spans="1:35" x14ac:dyDescent="0.25">
      <c r="A115" s="1">
        <v>111</v>
      </c>
      <c r="B115" s="1" t="s">
        <v>664</v>
      </c>
      <c r="D115" s="1" t="s">
        <v>18</v>
      </c>
      <c r="E115" s="1">
        <v>2</v>
      </c>
      <c r="F115" s="1">
        <v>0</v>
      </c>
      <c r="G115" s="1">
        <v>0</v>
      </c>
      <c r="H115" s="1">
        <v>50</v>
      </c>
      <c r="I115" s="1">
        <v>2.5</v>
      </c>
      <c r="J115" s="1">
        <v>91</v>
      </c>
      <c r="K115" s="2">
        <v>0.88</v>
      </c>
      <c r="M115" s="2">
        <v>0.76</v>
      </c>
      <c r="N115" s="2">
        <v>0.69</v>
      </c>
      <c r="P115" s="3" t="s">
        <v>1031</v>
      </c>
      <c r="Q115" s="1">
        <v>122</v>
      </c>
      <c r="R115" s="2">
        <v>0.62</v>
      </c>
      <c r="T115" s="2">
        <v>0.04</v>
      </c>
      <c r="V115" s="3" t="s">
        <v>14</v>
      </c>
      <c r="X115" s="2">
        <v>0.87</v>
      </c>
      <c r="Z115" s="1">
        <v>79</v>
      </c>
      <c r="AA115" s="3" t="s">
        <v>991</v>
      </c>
      <c r="AC115" s="2">
        <v>0.45</v>
      </c>
      <c r="AE115" s="2">
        <v>0.73</v>
      </c>
      <c r="AG115" s="1">
        <v>86</v>
      </c>
      <c r="AH115" s="1">
        <v>76</v>
      </c>
      <c r="AI115" s="2">
        <v>0.34</v>
      </c>
    </row>
    <row r="116" spans="1:35" x14ac:dyDescent="0.25">
      <c r="A116" s="1">
        <v>115</v>
      </c>
      <c r="B116" s="1" t="s">
        <v>1189</v>
      </c>
      <c r="D116" s="1" t="s">
        <v>162</v>
      </c>
      <c r="E116" s="1">
        <v>2</v>
      </c>
      <c r="F116" s="1">
        <v>0</v>
      </c>
      <c r="G116" s="1">
        <v>0</v>
      </c>
      <c r="H116" s="1">
        <v>49</v>
      </c>
      <c r="I116" s="1">
        <v>2.9</v>
      </c>
      <c r="J116" s="1">
        <v>78</v>
      </c>
      <c r="K116" s="2">
        <v>0.88</v>
      </c>
      <c r="M116" s="2">
        <v>0.7</v>
      </c>
      <c r="N116" s="2">
        <v>0.74</v>
      </c>
      <c r="P116" s="3" t="s">
        <v>996</v>
      </c>
      <c r="Q116" s="1">
        <v>194</v>
      </c>
      <c r="R116" s="2">
        <v>0.39</v>
      </c>
      <c r="T116" s="2">
        <v>0.01</v>
      </c>
      <c r="V116" s="3" t="s">
        <v>14</v>
      </c>
      <c r="X116" s="2">
        <v>0.92</v>
      </c>
      <c r="Z116" s="1">
        <v>100</v>
      </c>
      <c r="AA116" s="3" t="s">
        <v>163</v>
      </c>
      <c r="AC116" s="2">
        <v>0.26</v>
      </c>
      <c r="AE116" s="2">
        <v>0.95</v>
      </c>
      <c r="AG116" s="1">
        <v>140</v>
      </c>
      <c r="AH116" s="1">
        <v>91</v>
      </c>
      <c r="AI116" s="2">
        <v>0.31</v>
      </c>
    </row>
    <row r="117" spans="1:35" x14ac:dyDescent="0.25">
      <c r="A117" s="1">
        <v>115</v>
      </c>
      <c r="B117" s="1" t="s">
        <v>1187</v>
      </c>
      <c r="D117" s="1" t="s">
        <v>53</v>
      </c>
      <c r="E117" s="1">
        <v>2</v>
      </c>
      <c r="F117" s="1">
        <v>0</v>
      </c>
      <c r="G117" s="1">
        <v>0</v>
      </c>
      <c r="H117" s="1">
        <v>49</v>
      </c>
      <c r="I117" s="1">
        <v>2.6</v>
      </c>
      <c r="J117" s="1">
        <v>41</v>
      </c>
      <c r="K117" s="2">
        <v>0.88</v>
      </c>
      <c r="M117" s="2">
        <v>0.75</v>
      </c>
      <c r="N117" s="2">
        <v>0.85</v>
      </c>
      <c r="P117" s="3" t="s">
        <v>982</v>
      </c>
      <c r="Q117" s="1">
        <v>211</v>
      </c>
      <c r="R117" s="2">
        <v>0.44</v>
      </c>
      <c r="T117" s="4">
        <v>4.0000000000000001E-3</v>
      </c>
      <c r="V117" s="3" t="s">
        <v>787</v>
      </c>
      <c r="X117" s="2">
        <v>0.79</v>
      </c>
      <c r="Z117" s="1">
        <v>76</v>
      </c>
      <c r="AA117" s="3" t="s">
        <v>1185</v>
      </c>
      <c r="AB117" s="1">
        <v>2</v>
      </c>
      <c r="AC117" s="2">
        <v>0.49</v>
      </c>
      <c r="AE117" s="2">
        <v>0.52</v>
      </c>
      <c r="AG117" s="1">
        <v>140</v>
      </c>
      <c r="AH117" s="1">
        <v>164</v>
      </c>
      <c r="AI117" s="2">
        <v>0.22</v>
      </c>
    </row>
    <row r="118" spans="1:35" x14ac:dyDescent="0.25">
      <c r="A118" s="1">
        <v>115</v>
      </c>
      <c r="B118" s="1" t="s">
        <v>656</v>
      </c>
      <c r="D118" s="1" t="s">
        <v>9</v>
      </c>
      <c r="E118" s="1">
        <v>2</v>
      </c>
      <c r="F118" s="1">
        <v>0</v>
      </c>
      <c r="G118" s="1">
        <v>0</v>
      </c>
      <c r="H118" s="1">
        <v>49</v>
      </c>
      <c r="I118" s="1">
        <v>2.6</v>
      </c>
      <c r="J118" s="1">
        <v>58</v>
      </c>
      <c r="K118" s="2">
        <v>0.86</v>
      </c>
      <c r="M118" s="2">
        <v>0.68</v>
      </c>
      <c r="N118" s="2">
        <v>0.82</v>
      </c>
      <c r="P118" s="3" t="s">
        <v>1039</v>
      </c>
      <c r="Q118" s="1">
        <v>153</v>
      </c>
      <c r="R118" s="2">
        <v>0.53</v>
      </c>
      <c r="T118" s="4">
        <v>2E-3</v>
      </c>
      <c r="V118" s="3" t="s">
        <v>787</v>
      </c>
      <c r="X118" s="2">
        <v>0.82</v>
      </c>
      <c r="Z118" s="1">
        <v>158</v>
      </c>
      <c r="AA118" s="3" t="s">
        <v>1344</v>
      </c>
      <c r="AB118" s="1">
        <v>9</v>
      </c>
      <c r="AC118" s="2">
        <v>0.34</v>
      </c>
      <c r="AE118" s="2">
        <v>0.86</v>
      </c>
      <c r="AG118" s="1">
        <v>124</v>
      </c>
      <c r="AH118" s="1">
        <v>164</v>
      </c>
      <c r="AI118" s="2">
        <v>0.21</v>
      </c>
    </row>
    <row r="119" spans="1:35" x14ac:dyDescent="0.25">
      <c r="A119" s="1">
        <v>118</v>
      </c>
      <c r="B119" s="1" t="s">
        <v>1190</v>
      </c>
      <c r="D119" s="1" t="s">
        <v>159</v>
      </c>
      <c r="E119" s="1">
        <v>2</v>
      </c>
      <c r="F119" s="1">
        <v>0</v>
      </c>
      <c r="G119" s="1">
        <v>0</v>
      </c>
      <c r="H119" s="1">
        <v>48</v>
      </c>
      <c r="I119" s="1">
        <v>2.8</v>
      </c>
      <c r="J119" s="1">
        <v>154</v>
      </c>
      <c r="K119" s="2">
        <v>0.77</v>
      </c>
      <c r="M119" s="2">
        <v>0.7</v>
      </c>
      <c r="N119" s="2">
        <v>0.62</v>
      </c>
      <c r="P119" s="3" t="s">
        <v>1042</v>
      </c>
      <c r="Q119" s="1">
        <v>94</v>
      </c>
      <c r="R119" s="2">
        <v>0.66</v>
      </c>
      <c r="T119" s="4">
        <v>2E-3</v>
      </c>
      <c r="V119" s="3" t="s">
        <v>14</v>
      </c>
      <c r="X119" s="2">
        <v>0.9</v>
      </c>
      <c r="Z119" s="1">
        <v>123</v>
      </c>
      <c r="AA119" s="3" t="s">
        <v>1105</v>
      </c>
      <c r="AC119" s="2">
        <v>0.34</v>
      </c>
      <c r="AE119" s="2">
        <v>0.7</v>
      </c>
      <c r="AG119" s="1">
        <v>67</v>
      </c>
      <c r="AH119" s="1">
        <v>126</v>
      </c>
      <c r="AI119" s="2">
        <v>0.27</v>
      </c>
    </row>
    <row r="120" spans="1:35" x14ac:dyDescent="0.25">
      <c r="A120" s="1">
        <v>118</v>
      </c>
      <c r="B120" s="1" t="s">
        <v>1191</v>
      </c>
      <c r="D120" s="1" t="s">
        <v>217</v>
      </c>
      <c r="E120" s="1">
        <v>2</v>
      </c>
      <c r="F120" s="1">
        <v>0</v>
      </c>
      <c r="G120" s="1">
        <v>0</v>
      </c>
      <c r="H120" s="1">
        <v>48</v>
      </c>
      <c r="I120" s="1">
        <v>2.6</v>
      </c>
      <c r="J120" s="1">
        <v>111</v>
      </c>
      <c r="K120" s="2">
        <v>0.83</v>
      </c>
      <c r="M120" s="2">
        <v>0.62</v>
      </c>
      <c r="N120" s="2">
        <v>0.69</v>
      </c>
      <c r="P120" s="3" t="s">
        <v>975</v>
      </c>
      <c r="Q120" s="1">
        <v>126</v>
      </c>
      <c r="R120" s="2">
        <v>0.62</v>
      </c>
      <c r="T120" s="2">
        <v>0.01</v>
      </c>
      <c r="V120" s="3" t="s">
        <v>14</v>
      </c>
      <c r="X120" s="2">
        <v>0.81</v>
      </c>
      <c r="Z120" s="1">
        <v>145</v>
      </c>
      <c r="AA120" s="3" t="s">
        <v>342</v>
      </c>
      <c r="AC120" s="2">
        <v>0.33</v>
      </c>
      <c r="AE120" s="2">
        <v>0.8</v>
      </c>
      <c r="AG120" s="1">
        <v>89</v>
      </c>
      <c r="AH120" s="1">
        <v>146</v>
      </c>
      <c r="AI120" s="2">
        <v>0.24</v>
      </c>
    </row>
    <row r="121" spans="1:35" x14ac:dyDescent="0.25">
      <c r="A121" s="1">
        <v>118</v>
      </c>
      <c r="B121" s="1" t="s">
        <v>1181</v>
      </c>
      <c r="D121" s="1" t="s">
        <v>94</v>
      </c>
      <c r="E121" s="1">
        <v>2</v>
      </c>
      <c r="F121" s="1">
        <v>0</v>
      </c>
      <c r="G121" s="1">
        <v>0</v>
      </c>
      <c r="H121" s="1">
        <v>48</v>
      </c>
      <c r="I121" s="1">
        <v>2.5</v>
      </c>
      <c r="J121" s="1">
        <v>154</v>
      </c>
      <c r="K121" s="2">
        <v>0.76</v>
      </c>
      <c r="M121" s="2">
        <v>0.74</v>
      </c>
      <c r="N121" s="2">
        <v>0.62</v>
      </c>
      <c r="P121" s="3" t="s">
        <v>979</v>
      </c>
      <c r="Q121" s="1">
        <v>30</v>
      </c>
      <c r="R121" s="2">
        <v>0.85</v>
      </c>
      <c r="T121" s="2">
        <v>0</v>
      </c>
      <c r="V121" s="3" t="s">
        <v>119</v>
      </c>
      <c r="X121" s="2">
        <v>0.93</v>
      </c>
      <c r="Z121" s="1">
        <v>151</v>
      </c>
      <c r="AA121" s="3" t="s">
        <v>807</v>
      </c>
      <c r="AC121" s="2">
        <v>0.3</v>
      </c>
      <c r="AE121" s="2">
        <v>0.83</v>
      </c>
      <c r="AG121" s="1">
        <v>48</v>
      </c>
      <c r="AH121" s="1">
        <v>79</v>
      </c>
      <c r="AI121" s="2">
        <v>0.33</v>
      </c>
    </row>
    <row r="122" spans="1:35" x14ac:dyDescent="0.25">
      <c r="A122" s="1">
        <v>118</v>
      </c>
      <c r="B122" s="1" t="s">
        <v>651</v>
      </c>
      <c r="D122" s="1" t="s">
        <v>26</v>
      </c>
      <c r="E122" s="1">
        <v>2</v>
      </c>
      <c r="F122" s="1">
        <v>0</v>
      </c>
      <c r="G122" s="1">
        <v>0</v>
      </c>
      <c r="H122" s="1">
        <v>48</v>
      </c>
      <c r="I122" s="1">
        <v>2.7</v>
      </c>
      <c r="J122" s="1">
        <v>65</v>
      </c>
      <c r="K122" s="2">
        <v>0.86</v>
      </c>
      <c r="M122" s="2">
        <v>0.61</v>
      </c>
      <c r="N122" s="2">
        <v>0.79</v>
      </c>
      <c r="P122" s="3" t="s">
        <v>1025</v>
      </c>
      <c r="Q122" s="1">
        <v>180</v>
      </c>
      <c r="R122" s="2">
        <v>0.32</v>
      </c>
      <c r="T122" s="2">
        <v>0</v>
      </c>
      <c r="V122" s="3" t="s">
        <v>787</v>
      </c>
      <c r="X122" s="2">
        <v>0.81</v>
      </c>
      <c r="Z122" s="1">
        <v>151</v>
      </c>
      <c r="AA122" s="3" t="s">
        <v>324</v>
      </c>
      <c r="AC122" s="2">
        <v>0.21</v>
      </c>
      <c r="AE122" s="2">
        <v>0.54</v>
      </c>
      <c r="AG122" s="1">
        <v>168</v>
      </c>
      <c r="AH122" s="1">
        <v>164</v>
      </c>
      <c r="AI122" s="2">
        <v>0.21</v>
      </c>
    </row>
    <row r="123" spans="1:35" x14ac:dyDescent="0.25">
      <c r="A123" s="1">
        <v>122</v>
      </c>
      <c r="B123" s="1" t="s">
        <v>1204</v>
      </c>
      <c r="D123" s="1" t="s">
        <v>99</v>
      </c>
      <c r="E123" s="1">
        <v>2</v>
      </c>
      <c r="F123" s="1">
        <v>0</v>
      </c>
      <c r="G123" s="1">
        <v>0</v>
      </c>
      <c r="H123" s="1">
        <v>47</v>
      </c>
      <c r="I123" s="1">
        <v>2.8</v>
      </c>
      <c r="J123" s="1">
        <v>118</v>
      </c>
      <c r="K123" s="2">
        <v>0.8</v>
      </c>
      <c r="M123" s="2">
        <v>0.62</v>
      </c>
      <c r="N123" s="2">
        <v>0.72</v>
      </c>
      <c r="P123" s="3" t="s">
        <v>982</v>
      </c>
      <c r="Q123" s="1">
        <v>141</v>
      </c>
      <c r="R123" s="2">
        <v>0.63</v>
      </c>
      <c r="T123" s="2">
        <v>0.01</v>
      </c>
      <c r="V123" s="3" t="s">
        <v>787</v>
      </c>
      <c r="X123" s="2">
        <v>0.85</v>
      </c>
      <c r="Z123" s="1">
        <v>123</v>
      </c>
      <c r="AA123" s="3" t="s">
        <v>240</v>
      </c>
      <c r="AC123" s="2">
        <v>0.23</v>
      </c>
      <c r="AE123" s="2">
        <v>0.79</v>
      </c>
      <c r="AG123" s="1">
        <v>164</v>
      </c>
      <c r="AH123" s="1">
        <v>131</v>
      </c>
      <c r="AI123" s="2">
        <v>0.25</v>
      </c>
    </row>
    <row r="124" spans="1:35" x14ac:dyDescent="0.25">
      <c r="A124" s="1">
        <v>122</v>
      </c>
      <c r="B124" s="1" t="s">
        <v>653</v>
      </c>
      <c r="D124" s="1" t="s">
        <v>331</v>
      </c>
      <c r="E124" s="1">
        <v>2</v>
      </c>
      <c r="F124" s="1">
        <v>0</v>
      </c>
      <c r="G124" s="1">
        <v>0</v>
      </c>
      <c r="H124" s="1">
        <v>47</v>
      </c>
      <c r="I124" s="1">
        <v>3.2</v>
      </c>
      <c r="J124" s="1">
        <v>181</v>
      </c>
      <c r="K124" s="1" t="s">
        <v>176</v>
      </c>
      <c r="M124" s="2">
        <v>0.69</v>
      </c>
      <c r="N124" s="2">
        <v>0.56000000000000005</v>
      </c>
      <c r="P124" s="3" t="s">
        <v>989</v>
      </c>
      <c r="Q124" s="1">
        <v>38</v>
      </c>
      <c r="R124" s="2">
        <v>0.97</v>
      </c>
      <c r="T124" s="2">
        <v>0</v>
      </c>
      <c r="V124" s="3" t="s">
        <v>119</v>
      </c>
      <c r="X124" s="2">
        <v>1</v>
      </c>
      <c r="Z124" s="1">
        <v>109</v>
      </c>
      <c r="AA124" s="3" t="s">
        <v>1345</v>
      </c>
      <c r="AB124" s="1">
        <v>9</v>
      </c>
      <c r="AC124" s="2">
        <v>0.28000000000000003</v>
      </c>
      <c r="AE124" s="2">
        <v>0.79</v>
      </c>
      <c r="AG124" s="1">
        <v>183</v>
      </c>
      <c r="AH124" s="1">
        <v>199</v>
      </c>
      <c r="AI124" s="1" t="s">
        <v>176</v>
      </c>
    </row>
    <row r="125" spans="1:35" x14ac:dyDescent="0.25">
      <c r="A125" s="1">
        <v>122</v>
      </c>
      <c r="B125" s="1" t="s">
        <v>596</v>
      </c>
      <c r="D125" s="1" t="s">
        <v>9</v>
      </c>
      <c r="E125" s="1">
        <v>2</v>
      </c>
      <c r="F125" s="1">
        <v>0</v>
      </c>
      <c r="G125" s="1">
        <v>0</v>
      </c>
      <c r="H125" s="1">
        <v>47</v>
      </c>
      <c r="I125" s="1">
        <v>2.5</v>
      </c>
      <c r="J125" s="1">
        <v>69</v>
      </c>
      <c r="K125" s="2">
        <v>0.86</v>
      </c>
      <c r="M125" s="2">
        <v>0.62</v>
      </c>
      <c r="N125" s="2">
        <v>0.76</v>
      </c>
      <c r="P125" s="3" t="s">
        <v>1039</v>
      </c>
      <c r="Q125" s="1">
        <v>118</v>
      </c>
      <c r="R125" s="2">
        <v>0.73</v>
      </c>
      <c r="T125" s="2">
        <v>0.01</v>
      </c>
      <c r="V125" s="3" t="s">
        <v>5</v>
      </c>
      <c r="X125" s="2">
        <v>0.86</v>
      </c>
      <c r="Z125" s="1">
        <v>190</v>
      </c>
      <c r="AA125" s="3" t="s">
        <v>1202</v>
      </c>
      <c r="AC125" s="2">
        <v>0.19</v>
      </c>
      <c r="AE125" s="2">
        <v>0.71</v>
      </c>
      <c r="AG125" s="1">
        <v>157</v>
      </c>
      <c r="AH125" s="1">
        <v>113</v>
      </c>
      <c r="AI125" s="2">
        <v>0.28000000000000003</v>
      </c>
    </row>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6418-9F05-4115-9C44-7152E12DF847}">
  <dimension ref="A1:AC125"/>
  <sheetViews>
    <sheetView topLeftCell="A106" workbookViewId="0"/>
  </sheetViews>
  <sheetFormatPr defaultRowHeight="12.5" x14ac:dyDescent="0.25"/>
  <cols>
    <col min="1" max="1" width="8.6640625" style="1"/>
    <col min="2" max="2" width="3.6640625" style="1" bestFit="1" customWidth="1"/>
    <col min="3" max="3" width="32.75" style="1" bestFit="1" customWidth="1"/>
    <col min="4" max="4" width="11.4140625" style="1" bestFit="1" customWidth="1"/>
    <col min="5" max="5" width="5" style="1" bestFit="1" customWidth="1"/>
    <col min="6" max="7" width="11.25" style="1" bestFit="1" customWidth="1"/>
    <col min="8" max="8" width="9.9140625" style="1" bestFit="1" customWidth="1"/>
    <col min="9" max="9" width="31.58203125" style="1" bestFit="1" customWidth="1"/>
    <col min="10" max="10" width="25.4140625" style="1" bestFit="1" customWidth="1"/>
    <col min="11" max="11" width="7.58203125" style="1" bestFit="1" customWidth="1"/>
    <col min="12" max="12" width="20.33203125" style="1" bestFit="1" customWidth="1"/>
    <col min="13" max="13" width="17.83203125" style="1" bestFit="1" customWidth="1"/>
    <col min="14" max="14" width="7.58203125" style="1" bestFit="1" customWidth="1"/>
    <col min="15" max="15" width="28.58203125" style="1" bestFit="1" customWidth="1"/>
    <col min="16" max="16" width="18.08203125" style="1" bestFit="1" customWidth="1"/>
    <col min="17" max="17" width="7.58203125" style="1" bestFit="1" customWidth="1"/>
    <col min="18" max="18" width="21.58203125" style="1" bestFit="1" customWidth="1"/>
    <col min="19" max="19" width="7.58203125" style="1" bestFit="1" customWidth="1"/>
    <col min="20" max="20" width="23.08203125" style="1" bestFit="1" customWidth="1"/>
    <col min="21" max="21" width="7.58203125" style="1" bestFit="1" customWidth="1"/>
    <col min="22" max="22" width="22.4140625" style="1" bestFit="1" customWidth="1"/>
    <col min="23" max="23" width="7.58203125" style="1" bestFit="1" customWidth="1"/>
    <col min="24" max="24" width="27" style="1" bestFit="1" customWidth="1"/>
    <col min="25" max="25" width="7.58203125" style="1" bestFit="1" customWidth="1"/>
    <col min="26" max="26" width="13.5" style="1" bestFit="1" customWidth="1"/>
    <col min="27" max="27" width="7.58203125" style="1" bestFit="1" customWidth="1"/>
    <col min="28" max="28" width="20.9140625" style="1" bestFit="1" customWidth="1"/>
    <col min="29" max="29" width="7.58203125" style="1" bestFit="1" customWidth="1"/>
    <col min="30" max="257" width="8.6640625" style="1"/>
    <col min="258" max="258" width="3.6640625" style="1" bestFit="1" customWidth="1"/>
    <col min="259" max="259" width="32.75" style="1" bestFit="1" customWidth="1"/>
    <col min="260" max="260" width="11.4140625" style="1" bestFit="1" customWidth="1"/>
    <col min="261" max="261" width="5" style="1" bestFit="1" customWidth="1"/>
    <col min="262" max="263" width="11.25" style="1" bestFit="1" customWidth="1"/>
    <col min="264" max="264" width="9.9140625" style="1" bestFit="1" customWidth="1"/>
    <col min="265" max="265" width="31.58203125" style="1" bestFit="1" customWidth="1"/>
    <col min="266" max="266" width="25.4140625" style="1" bestFit="1" customWidth="1"/>
    <col min="267" max="267" width="7.58203125" style="1" bestFit="1" customWidth="1"/>
    <col min="268" max="268" width="20.33203125" style="1" bestFit="1" customWidth="1"/>
    <col min="269" max="269" width="17.83203125" style="1" bestFit="1" customWidth="1"/>
    <col min="270" max="270" width="7.58203125" style="1" bestFit="1" customWidth="1"/>
    <col min="271" max="271" width="28.58203125" style="1" bestFit="1" customWidth="1"/>
    <col min="272" max="272" width="18.08203125" style="1" bestFit="1" customWidth="1"/>
    <col min="273" max="273" width="7.58203125" style="1" bestFit="1" customWidth="1"/>
    <col min="274" max="274" width="21.58203125" style="1" bestFit="1" customWidth="1"/>
    <col min="275" max="275" width="7.58203125" style="1" bestFit="1" customWidth="1"/>
    <col min="276" max="276" width="23.08203125" style="1" bestFit="1" customWidth="1"/>
    <col min="277" max="277" width="7.58203125" style="1" bestFit="1" customWidth="1"/>
    <col min="278" max="278" width="22.4140625" style="1" bestFit="1" customWidth="1"/>
    <col min="279" max="279" width="7.58203125" style="1" bestFit="1" customWidth="1"/>
    <col min="280" max="280" width="27" style="1" bestFit="1" customWidth="1"/>
    <col min="281" max="281" width="7.58203125" style="1" bestFit="1" customWidth="1"/>
    <col min="282" max="282" width="13.5" style="1" bestFit="1" customWidth="1"/>
    <col min="283" max="283" width="7.58203125" style="1" bestFit="1" customWidth="1"/>
    <col min="284" max="284" width="20.9140625" style="1" bestFit="1" customWidth="1"/>
    <col min="285" max="285" width="7.58203125" style="1" bestFit="1" customWidth="1"/>
    <col min="286" max="513" width="8.6640625" style="1"/>
    <col min="514" max="514" width="3.6640625" style="1" bestFit="1" customWidth="1"/>
    <col min="515" max="515" width="32.75" style="1" bestFit="1" customWidth="1"/>
    <col min="516" max="516" width="11.4140625" style="1" bestFit="1" customWidth="1"/>
    <col min="517" max="517" width="5" style="1" bestFit="1" customWidth="1"/>
    <col min="518" max="519" width="11.25" style="1" bestFit="1" customWidth="1"/>
    <col min="520" max="520" width="9.9140625" style="1" bestFit="1" customWidth="1"/>
    <col min="521" max="521" width="31.58203125" style="1" bestFit="1" customWidth="1"/>
    <col min="522" max="522" width="25.4140625" style="1" bestFit="1" customWidth="1"/>
    <col min="523" max="523" width="7.58203125" style="1" bestFit="1" customWidth="1"/>
    <col min="524" max="524" width="20.33203125" style="1" bestFit="1" customWidth="1"/>
    <col min="525" max="525" width="17.83203125" style="1" bestFit="1" customWidth="1"/>
    <col min="526" max="526" width="7.58203125" style="1" bestFit="1" customWidth="1"/>
    <col min="527" max="527" width="28.58203125" style="1" bestFit="1" customWidth="1"/>
    <col min="528" max="528" width="18.08203125" style="1" bestFit="1" customWidth="1"/>
    <col min="529" max="529" width="7.58203125" style="1" bestFit="1" customWidth="1"/>
    <col min="530" max="530" width="21.58203125" style="1" bestFit="1" customWidth="1"/>
    <col min="531" max="531" width="7.58203125" style="1" bestFit="1" customWidth="1"/>
    <col min="532" max="532" width="23.08203125" style="1" bestFit="1" customWidth="1"/>
    <col min="533" max="533" width="7.58203125" style="1" bestFit="1" customWidth="1"/>
    <col min="534" max="534" width="22.4140625" style="1" bestFit="1" customWidth="1"/>
    <col min="535" max="535" width="7.58203125" style="1" bestFit="1" customWidth="1"/>
    <col min="536" max="536" width="27" style="1" bestFit="1" customWidth="1"/>
    <col min="537" max="537" width="7.58203125" style="1" bestFit="1" customWidth="1"/>
    <col min="538" max="538" width="13.5" style="1" bestFit="1" customWidth="1"/>
    <col min="539" max="539" width="7.58203125" style="1" bestFit="1" customWidth="1"/>
    <col min="540" max="540" width="20.9140625" style="1" bestFit="1" customWidth="1"/>
    <col min="541" max="541" width="7.58203125" style="1" bestFit="1" customWidth="1"/>
    <col min="542" max="769" width="8.6640625" style="1"/>
    <col min="770" max="770" width="3.6640625" style="1" bestFit="1" customWidth="1"/>
    <col min="771" max="771" width="32.75" style="1" bestFit="1" customWidth="1"/>
    <col min="772" max="772" width="11.4140625" style="1" bestFit="1" customWidth="1"/>
    <col min="773" max="773" width="5" style="1" bestFit="1" customWidth="1"/>
    <col min="774" max="775" width="11.25" style="1" bestFit="1" customWidth="1"/>
    <col min="776" max="776" width="9.9140625" style="1" bestFit="1" customWidth="1"/>
    <col min="777" max="777" width="31.58203125" style="1" bestFit="1" customWidth="1"/>
    <col min="778" max="778" width="25.4140625" style="1" bestFit="1" customWidth="1"/>
    <col min="779" max="779" width="7.58203125" style="1" bestFit="1" customWidth="1"/>
    <col min="780" max="780" width="20.33203125" style="1" bestFit="1" customWidth="1"/>
    <col min="781" max="781" width="17.83203125" style="1" bestFit="1" customWidth="1"/>
    <col min="782" max="782" width="7.58203125" style="1" bestFit="1" customWidth="1"/>
    <col min="783" max="783" width="28.58203125" style="1" bestFit="1" customWidth="1"/>
    <col min="784" max="784" width="18.08203125" style="1" bestFit="1" customWidth="1"/>
    <col min="785" max="785" width="7.58203125" style="1" bestFit="1" customWidth="1"/>
    <col min="786" max="786" width="21.58203125" style="1" bestFit="1" customWidth="1"/>
    <col min="787" max="787" width="7.58203125" style="1" bestFit="1" customWidth="1"/>
    <col min="788" max="788" width="23.08203125" style="1" bestFit="1" customWidth="1"/>
    <col min="789" max="789" width="7.58203125" style="1" bestFit="1" customWidth="1"/>
    <col min="790" max="790" width="22.4140625" style="1" bestFit="1" customWidth="1"/>
    <col min="791" max="791" width="7.58203125" style="1" bestFit="1" customWidth="1"/>
    <col min="792" max="792" width="27" style="1" bestFit="1" customWidth="1"/>
    <col min="793" max="793" width="7.58203125" style="1" bestFit="1" customWidth="1"/>
    <col min="794" max="794" width="13.5" style="1" bestFit="1" customWidth="1"/>
    <col min="795" max="795" width="7.58203125" style="1" bestFit="1" customWidth="1"/>
    <col min="796" max="796" width="20.9140625" style="1" bestFit="1" customWidth="1"/>
    <col min="797" max="797" width="7.58203125" style="1" bestFit="1" customWidth="1"/>
    <col min="798" max="1025" width="8.6640625" style="1"/>
    <col min="1026" max="1026" width="3.6640625" style="1" bestFit="1" customWidth="1"/>
    <col min="1027" max="1027" width="32.75" style="1" bestFit="1" customWidth="1"/>
    <col min="1028" max="1028" width="11.4140625" style="1" bestFit="1" customWidth="1"/>
    <col min="1029" max="1029" width="5" style="1" bestFit="1" customWidth="1"/>
    <col min="1030" max="1031" width="11.25" style="1" bestFit="1" customWidth="1"/>
    <col min="1032" max="1032" width="9.9140625" style="1" bestFit="1" customWidth="1"/>
    <col min="1033" max="1033" width="31.58203125" style="1" bestFit="1" customWidth="1"/>
    <col min="1034" max="1034" width="25.4140625" style="1" bestFit="1" customWidth="1"/>
    <col min="1035" max="1035" width="7.58203125" style="1" bestFit="1" customWidth="1"/>
    <col min="1036" max="1036" width="20.33203125" style="1" bestFit="1" customWidth="1"/>
    <col min="1037" max="1037" width="17.83203125" style="1" bestFit="1" customWidth="1"/>
    <col min="1038" max="1038" width="7.58203125" style="1" bestFit="1" customWidth="1"/>
    <col min="1039" max="1039" width="28.58203125" style="1" bestFit="1" customWidth="1"/>
    <col min="1040" max="1040" width="18.08203125" style="1" bestFit="1" customWidth="1"/>
    <col min="1041" max="1041" width="7.58203125" style="1" bestFit="1" customWidth="1"/>
    <col min="1042" max="1042" width="21.58203125" style="1" bestFit="1" customWidth="1"/>
    <col min="1043" max="1043" width="7.58203125" style="1" bestFit="1" customWidth="1"/>
    <col min="1044" max="1044" width="23.08203125" style="1" bestFit="1" customWidth="1"/>
    <col min="1045" max="1045" width="7.58203125" style="1" bestFit="1" customWidth="1"/>
    <col min="1046" max="1046" width="22.4140625" style="1" bestFit="1" customWidth="1"/>
    <col min="1047" max="1047" width="7.58203125" style="1" bestFit="1" customWidth="1"/>
    <col min="1048" max="1048" width="27" style="1" bestFit="1" customWidth="1"/>
    <col min="1049" max="1049" width="7.58203125" style="1" bestFit="1" customWidth="1"/>
    <col min="1050" max="1050" width="13.5" style="1" bestFit="1" customWidth="1"/>
    <col min="1051" max="1051" width="7.58203125" style="1" bestFit="1" customWidth="1"/>
    <col min="1052" max="1052" width="20.9140625" style="1" bestFit="1" customWidth="1"/>
    <col min="1053" max="1053" width="7.58203125" style="1" bestFit="1" customWidth="1"/>
    <col min="1054" max="1281" width="8.6640625" style="1"/>
    <col min="1282" max="1282" width="3.6640625" style="1" bestFit="1" customWidth="1"/>
    <col min="1283" max="1283" width="32.75" style="1" bestFit="1" customWidth="1"/>
    <col min="1284" max="1284" width="11.4140625" style="1" bestFit="1" customWidth="1"/>
    <col min="1285" max="1285" width="5" style="1" bestFit="1" customWidth="1"/>
    <col min="1286" max="1287" width="11.25" style="1" bestFit="1" customWidth="1"/>
    <col min="1288" max="1288" width="9.9140625" style="1" bestFit="1" customWidth="1"/>
    <col min="1289" max="1289" width="31.58203125" style="1" bestFit="1" customWidth="1"/>
    <col min="1290" max="1290" width="25.4140625" style="1" bestFit="1" customWidth="1"/>
    <col min="1291" max="1291" width="7.58203125" style="1" bestFit="1" customWidth="1"/>
    <col min="1292" max="1292" width="20.33203125" style="1" bestFit="1" customWidth="1"/>
    <col min="1293" max="1293" width="17.83203125" style="1" bestFit="1" customWidth="1"/>
    <col min="1294" max="1294" width="7.58203125" style="1" bestFit="1" customWidth="1"/>
    <col min="1295" max="1295" width="28.58203125" style="1" bestFit="1" customWidth="1"/>
    <col min="1296" max="1296" width="18.08203125" style="1" bestFit="1" customWidth="1"/>
    <col min="1297" max="1297" width="7.58203125" style="1" bestFit="1" customWidth="1"/>
    <col min="1298" max="1298" width="21.58203125" style="1" bestFit="1" customWidth="1"/>
    <col min="1299" max="1299" width="7.58203125" style="1" bestFit="1" customWidth="1"/>
    <col min="1300" max="1300" width="23.08203125" style="1" bestFit="1" customWidth="1"/>
    <col min="1301" max="1301" width="7.58203125" style="1" bestFit="1" customWidth="1"/>
    <col min="1302" max="1302" width="22.4140625" style="1" bestFit="1" customWidth="1"/>
    <col min="1303" max="1303" width="7.58203125" style="1" bestFit="1" customWidth="1"/>
    <col min="1304" max="1304" width="27" style="1" bestFit="1" customWidth="1"/>
    <col min="1305" max="1305" width="7.58203125" style="1" bestFit="1" customWidth="1"/>
    <col min="1306" max="1306" width="13.5" style="1" bestFit="1" customWidth="1"/>
    <col min="1307" max="1307" width="7.58203125" style="1" bestFit="1" customWidth="1"/>
    <col min="1308" max="1308" width="20.9140625" style="1" bestFit="1" customWidth="1"/>
    <col min="1309" max="1309" width="7.58203125" style="1" bestFit="1" customWidth="1"/>
    <col min="1310" max="1537" width="8.6640625" style="1"/>
    <col min="1538" max="1538" width="3.6640625" style="1" bestFit="1" customWidth="1"/>
    <col min="1539" max="1539" width="32.75" style="1" bestFit="1" customWidth="1"/>
    <col min="1540" max="1540" width="11.4140625" style="1" bestFit="1" customWidth="1"/>
    <col min="1541" max="1541" width="5" style="1" bestFit="1" customWidth="1"/>
    <col min="1542" max="1543" width="11.25" style="1" bestFit="1" customWidth="1"/>
    <col min="1544" max="1544" width="9.9140625" style="1" bestFit="1" customWidth="1"/>
    <col min="1545" max="1545" width="31.58203125" style="1" bestFit="1" customWidth="1"/>
    <col min="1546" max="1546" width="25.4140625" style="1" bestFit="1" customWidth="1"/>
    <col min="1547" max="1547" width="7.58203125" style="1" bestFit="1" customWidth="1"/>
    <col min="1548" max="1548" width="20.33203125" style="1" bestFit="1" customWidth="1"/>
    <col min="1549" max="1549" width="17.83203125" style="1" bestFit="1" customWidth="1"/>
    <col min="1550" max="1550" width="7.58203125" style="1" bestFit="1" customWidth="1"/>
    <col min="1551" max="1551" width="28.58203125" style="1" bestFit="1" customWidth="1"/>
    <col min="1552" max="1552" width="18.08203125" style="1" bestFit="1" customWidth="1"/>
    <col min="1553" max="1553" width="7.58203125" style="1" bestFit="1" customWidth="1"/>
    <col min="1554" max="1554" width="21.58203125" style="1" bestFit="1" customWidth="1"/>
    <col min="1555" max="1555" width="7.58203125" style="1" bestFit="1" customWidth="1"/>
    <col min="1556" max="1556" width="23.08203125" style="1" bestFit="1" customWidth="1"/>
    <col min="1557" max="1557" width="7.58203125" style="1" bestFit="1" customWidth="1"/>
    <col min="1558" max="1558" width="22.4140625" style="1" bestFit="1" customWidth="1"/>
    <col min="1559" max="1559" width="7.58203125" style="1" bestFit="1" customWidth="1"/>
    <col min="1560" max="1560" width="27" style="1" bestFit="1" customWidth="1"/>
    <col min="1561" max="1561" width="7.58203125" style="1" bestFit="1" customWidth="1"/>
    <col min="1562" max="1562" width="13.5" style="1" bestFit="1" customWidth="1"/>
    <col min="1563" max="1563" width="7.58203125" style="1" bestFit="1" customWidth="1"/>
    <col min="1564" max="1564" width="20.9140625" style="1" bestFit="1" customWidth="1"/>
    <col min="1565" max="1565" width="7.58203125" style="1" bestFit="1" customWidth="1"/>
    <col min="1566" max="1793" width="8.6640625" style="1"/>
    <col min="1794" max="1794" width="3.6640625" style="1" bestFit="1" customWidth="1"/>
    <col min="1795" max="1795" width="32.75" style="1" bestFit="1" customWidth="1"/>
    <col min="1796" max="1796" width="11.4140625" style="1" bestFit="1" customWidth="1"/>
    <col min="1797" max="1797" width="5" style="1" bestFit="1" customWidth="1"/>
    <col min="1798" max="1799" width="11.25" style="1" bestFit="1" customWidth="1"/>
    <col min="1800" max="1800" width="9.9140625" style="1" bestFit="1" customWidth="1"/>
    <col min="1801" max="1801" width="31.58203125" style="1" bestFit="1" customWidth="1"/>
    <col min="1802" max="1802" width="25.4140625" style="1" bestFit="1" customWidth="1"/>
    <col min="1803" max="1803" width="7.58203125" style="1" bestFit="1" customWidth="1"/>
    <col min="1804" max="1804" width="20.33203125" style="1" bestFit="1" customWidth="1"/>
    <col min="1805" max="1805" width="17.83203125" style="1" bestFit="1" customWidth="1"/>
    <col min="1806" max="1806" width="7.58203125" style="1" bestFit="1" customWidth="1"/>
    <col min="1807" max="1807" width="28.58203125" style="1" bestFit="1" customWidth="1"/>
    <col min="1808" max="1808" width="18.08203125" style="1" bestFit="1" customWidth="1"/>
    <col min="1809" max="1809" width="7.58203125" style="1" bestFit="1" customWidth="1"/>
    <col min="1810" max="1810" width="21.58203125" style="1" bestFit="1" customWidth="1"/>
    <col min="1811" max="1811" width="7.58203125" style="1" bestFit="1" customWidth="1"/>
    <col min="1812" max="1812" width="23.08203125" style="1" bestFit="1" customWidth="1"/>
    <col min="1813" max="1813" width="7.58203125" style="1" bestFit="1" customWidth="1"/>
    <col min="1814" max="1814" width="22.4140625" style="1" bestFit="1" customWidth="1"/>
    <col min="1815" max="1815" width="7.58203125" style="1" bestFit="1" customWidth="1"/>
    <col min="1816" max="1816" width="27" style="1" bestFit="1" customWidth="1"/>
    <col min="1817" max="1817" width="7.58203125" style="1" bestFit="1" customWidth="1"/>
    <col min="1818" max="1818" width="13.5" style="1" bestFit="1" customWidth="1"/>
    <col min="1819" max="1819" width="7.58203125" style="1" bestFit="1" customWidth="1"/>
    <col min="1820" max="1820" width="20.9140625" style="1" bestFit="1" customWidth="1"/>
    <col min="1821" max="1821" width="7.58203125" style="1" bestFit="1" customWidth="1"/>
    <col min="1822" max="2049" width="8.6640625" style="1"/>
    <col min="2050" max="2050" width="3.6640625" style="1" bestFit="1" customWidth="1"/>
    <col min="2051" max="2051" width="32.75" style="1" bestFit="1" customWidth="1"/>
    <col min="2052" max="2052" width="11.4140625" style="1" bestFit="1" customWidth="1"/>
    <col min="2053" max="2053" width="5" style="1" bestFit="1" customWidth="1"/>
    <col min="2054" max="2055" width="11.25" style="1" bestFit="1" customWidth="1"/>
    <col min="2056" max="2056" width="9.9140625" style="1" bestFit="1" customWidth="1"/>
    <col min="2057" max="2057" width="31.58203125" style="1" bestFit="1" customWidth="1"/>
    <col min="2058" max="2058" width="25.4140625" style="1" bestFit="1" customWidth="1"/>
    <col min="2059" max="2059" width="7.58203125" style="1" bestFit="1" customWidth="1"/>
    <col min="2060" max="2060" width="20.33203125" style="1" bestFit="1" customWidth="1"/>
    <col min="2061" max="2061" width="17.83203125" style="1" bestFit="1" customWidth="1"/>
    <col min="2062" max="2062" width="7.58203125" style="1" bestFit="1" customWidth="1"/>
    <col min="2063" max="2063" width="28.58203125" style="1" bestFit="1" customWidth="1"/>
    <col min="2064" max="2064" width="18.08203125" style="1" bestFit="1" customWidth="1"/>
    <col min="2065" max="2065" width="7.58203125" style="1" bestFit="1" customWidth="1"/>
    <col min="2066" max="2066" width="21.58203125" style="1" bestFit="1" customWidth="1"/>
    <col min="2067" max="2067" width="7.58203125" style="1" bestFit="1" customWidth="1"/>
    <col min="2068" max="2068" width="23.08203125" style="1" bestFit="1" customWidth="1"/>
    <col min="2069" max="2069" width="7.58203125" style="1" bestFit="1" customWidth="1"/>
    <col min="2070" max="2070" width="22.4140625" style="1" bestFit="1" customWidth="1"/>
    <col min="2071" max="2071" width="7.58203125" style="1" bestFit="1" customWidth="1"/>
    <col min="2072" max="2072" width="27" style="1" bestFit="1" customWidth="1"/>
    <col min="2073" max="2073" width="7.58203125" style="1" bestFit="1" customWidth="1"/>
    <col min="2074" max="2074" width="13.5" style="1" bestFit="1" customWidth="1"/>
    <col min="2075" max="2075" width="7.58203125" style="1" bestFit="1" customWidth="1"/>
    <col min="2076" max="2076" width="20.9140625" style="1" bestFit="1" customWidth="1"/>
    <col min="2077" max="2077" width="7.58203125" style="1" bestFit="1" customWidth="1"/>
    <col min="2078" max="2305" width="8.6640625" style="1"/>
    <col min="2306" max="2306" width="3.6640625" style="1" bestFit="1" customWidth="1"/>
    <col min="2307" max="2307" width="32.75" style="1" bestFit="1" customWidth="1"/>
    <col min="2308" max="2308" width="11.4140625" style="1" bestFit="1" customWidth="1"/>
    <col min="2309" max="2309" width="5" style="1" bestFit="1" customWidth="1"/>
    <col min="2310" max="2311" width="11.25" style="1" bestFit="1" customWidth="1"/>
    <col min="2312" max="2312" width="9.9140625" style="1" bestFit="1" customWidth="1"/>
    <col min="2313" max="2313" width="31.58203125" style="1" bestFit="1" customWidth="1"/>
    <col min="2314" max="2314" width="25.4140625" style="1" bestFit="1" customWidth="1"/>
    <col min="2315" max="2315" width="7.58203125" style="1" bestFit="1" customWidth="1"/>
    <col min="2316" max="2316" width="20.33203125" style="1" bestFit="1" customWidth="1"/>
    <col min="2317" max="2317" width="17.83203125" style="1" bestFit="1" customWidth="1"/>
    <col min="2318" max="2318" width="7.58203125" style="1" bestFit="1" customWidth="1"/>
    <col min="2319" max="2319" width="28.58203125" style="1" bestFit="1" customWidth="1"/>
    <col min="2320" max="2320" width="18.08203125" style="1" bestFit="1" customWidth="1"/>
    <col min="2321" max="2321" width="7.58203125" style="1" bestFit="1" customWidth="1"/>
    <col min="2322" max="2322" width="21.58203125" style="1" bestFit="1" customWidth="1"/>
    <col min="2323" max="2323" width="7.58203125" style="1" bestFit="1" customWidth="1"/>
    <col min="2324" max="2324" width="23.08203125" style="1" bestFit="1" customWidth="1"/>
    <col min="2325" max="2325" width="7.58203125" style="1" bestFit="1" customWidth="1"/>
    <col min="2326" max="2326" width="22.4140625" style="1" bestFit="1" customWidth="1"/>
    <col min="2327" max="2327" width="7.58203125" style="1" bestFit="1" customWidth="1"/>
    <col min="2328" max="2328" width="27" style="1" bestFit="1" customWidth="1"/>
    <col min="2329" max="2329" width="7.58203125" style="1" bestFit="1" customWidth="1"/>
    <col min="2330" max="2330" width="13.5" style="1" bestFit="1" customWidth="1"/>
    <col min="2331" max="2331" width="7.58203125" style="1" bestFit="1" customWidth="1"/>
    <col min="2332" max="2332" width="20.9140625" style="1" bestFit="1" customWidth="1"/>
    <col min="2333" max="2333" width="7.58203125" style="1" bestFit="1" customWidth="1"/>
    <col min="2334" max="2561" width="8.6640625" style="1"/>
    <col min="2562" max="2562" width="3.6640625" style="1" bestFit="1" customWidth="1"/>
    <col min="2563" max="2563" width="32.75" style="1" bestFit="1" customWidth="1"/>
    <col min="2564" max="2564" width="11.4140625" style="1" bestFit="1" customWidth="1"/>
    <col min="2565" max="2565" width="5" style="1" bestFit="1" customWidth="1"/>
    <col min="2566" max="2567" width="11.25" style="1" bestFit="1" customWidth="1"/>
    <col min="2568" max="2568" width="9.9140625" style="1" bestFit="1" customWidth="1"/>
    <col min="2569" max="2569" width="31.58203125" style="1" bestFit="1" customWidth="1"/>
    <col min="2570" max="2570" width="25.4140625" style="1" bestFit="1" customWidth="1"/>
    <col min="2571" max="2571" width="7.58203125" style="1" bestFit="1" customWidth="1"/>
    <col min="2572" max="2572" width="20.33203125" style="1" bestFit="1" customWidth="1"/>
    <col min="2573" max="2573" width="17.83203125" style="1" bestFit="1" customWidth="1"/>
    <col min="2574" max="2574" width="7.58203125" style="1" bestFit="1" customWidth="1"/>
    <col min="2575" max="2575" width="28.58203125" style="1" bestFit="1" customWidth="1"/>
    <col min="2576" max="2576" width="18.08203125" style="1" bestFit="1" customWidth="1"/>
    <col min="2577" max="2577" width="7.58203125" style="1" bestFit="1" customWidth="1"/>
    <col min="2578" max="2578" width="21.58203125" style="1" bestFit="1" customWidth="1"/>
    <col min="2579" max="2579" width="7.58203125" style="1" bestFit="1" customWidth="1"/>
    <col min="2580" max="2580" width="23.08203125" style="1" bestFit="1" customWidth="1"/>
    <col min="2581" max="2581" width="7.58203125" style="1" bestFit="1" customWidth="1"/>
    <col min="2582" max="2582" width="22.4140625" style="1" bestFit="1" customWidth="1"/>
    <col min="2583" max="2583" width="7.58203125" style="1" bestFit="1" customWidth="1"/>
    <col min="2584" max="2584" width="27" style="1" bestFit="1" customWidth="1"/>
    <col min="2585" max="2585" width="7.58203125" style="1" bestFit="1" customWidth="1"/>
    <col min="2586" max="2586" width="13.5" style="1" bestFit="1" customWidth="1"/>
    <col min="2587" max="2587" width="7.58203125" style="1" bestFit="1" customWidth="1"/>
    <col min="2588" max="2588" width="20.9140625" style="1" bestFit="1" customWidth="1"/>
    <col min="2589" max="2589" width="7.58203125" style="1" bestFit="1" customWidth="1"/>
    <col min="2590" max="2817" width="8.6640625" style="1"/>
    <col min="2818" max="2818" width="3.6640625" style="1" bestFit="1" customWidth="1"/>
    <col min="2819" max="2819" width="32.75" style="1" bestFit="1" customWidth="1"/>
    <col min="2820" max="2820" width="11.4140625" style="1" bestFit="1" customWidth="1"/>
    <col min="2821" max="2821" width="5" style="1" bestFit="1" customWidth="1"/>
    <col min="2822" max="2823" width="11.25" style="1" bestFit="1" customWidth="1"/>
    <col min="2824" max="2824" width="9.9140625" style="1" bestFit="1" customWidth="1"/>
    <col min="2825" max="2825" width="31.58203125" style="1" bestFit="1" customWidth="1"/>
    <col min="2826" max="2826" width="25.4140625" style="1" bestFit="1" customWidth="1"/>
    <col min="2827" max="2827" width="7.58203125" style="1" bestFit="1" customWidth="1"/>
    <col min="2828" max="2828" width="20.33203125" style="1" bestFit="1" customWidth="1"/>
    <col min="2829" max="2829" width="17.83203125" style="1" bestFit="1" customWidth="1"/>
    <col min="2830" max="2830" width="7.58203125" style="1" bestFit="1" customWidth="1"/>
    <col min="2831" max="2831" width="28.58203125" style="1" bestFit="1" customWidth="1"/>
    <col min="2832" max="2832" width="18.08203125" style="1" bestFit="1" customWidth="1"/>
    <col min="2833" max="2833" width="7.58203125" style="1" bestFit="1" customWidth="1"/>
    <col min="2834" max="2834" width="21.58203125" style="1" bestFit="1" customWidth="1"/>
    <col min="2835" max="2835" width="7.58203125" style="1" bestFit="1" customWidth="1"/>
    <col min="2836" max="2836" width="23.08203125" style="1" bestFit="1" customWidth="1"/>
    <col min="2837" max="2837" width="7.58203125" style="1" bestFit="1" customWidth="1"/>
    <col min="2838" max="2838" width="22.4140625" style="1" bestFit="1" customWidth="1"/>
    <col min="2839" max="2839" width="7.58203125" style="1" bestFit="1" customWidth="1"/>
    <col min="2840" max="2840" width="27" style="1" bestFit="1" customWidth="1"/>
    <col min="2841" max="2841" width="7.58203125" style="1" bestFit="1" customWidth="1"/>
    <col min="2842" max="2842" width="13.5" style="1" bestFit="1" customWidth="1"/>
    <col min="2843" max="2843" width="7.58203125" style="1" bestFit="1" customWidth="1"/>
    <col min="2844" max="2844" width="20.9140625" style="1" bestFit="1" customWidth="1"/>
    <col min="2845" max="2845" width="7.58203125" style="1" bestFit="1" customWidth="1"/>
    <col min="2846" max="3073" width="8.6640625" style="1"/>
    <col min="3074" max="3074" width="3.6640625" style="1" bestFit="1" customWidth="1"/>
    <col min="3075" max="3075" width="32.75" style="1" bestFit="1" customWidth="1"/>
    <col min="3076" max="3076" width="11.4140625" style="1" bestFit="1" customWidth="1"/>
    <col min="3077" max="3077" width="5" style="1" bestFit="1" customWidth="1"/>
    <col min="3078" max="3079" width="11.25" style="1" bestFit="1" customWidth="1"/>
    <col min="3080" max="3080" width="9.9140625" style="1" bestFit="1" customWidth="1"/>
    <col min="3081" max="3081" width="31.58203125" style="1" bestFit="1" customWidth="1"/>
    <col min="3082" max="3082" width="25.4140625" style="1" bestFit="1" customWidth="1"/>
    <col min="3083" max="3083" width="7.58203125" style="1" bestFit="1" customWidth="1"/>
    <col min="3084" max="3084" width="20.33203125" style="1" bestFit="1" customWidth="1"/>
    <col min="3085" max="3085" width="17.83203125" style="1" bestFit="1" customWidth="1"/>
    <col min="3086" max="3086" width="7.58203125" style="1" bestFit="1" customWidth="1"/>
    <col min="3087" max="3087" width="28.58203125" style="1" bestFit="1" customWidth="1"/>
    <col min="3088" max="3088" width="18.08203125" style="1" bestFit="1" customWidth="1"/>
    <col min="3089" max="3089" width="7.58203125" style="1" bestFit="1" customWidth="1"/>
    <col min="3090" max="3090" width="21.58203125" style="1" bestFit="1" customWidth="1"/>
    <col min="3091" max="3091" width="7.58203125" style="1" bestFit="1" customWidth="1"/>
    <col min="3092" max="3092" width="23.08203125" style="1" bestFit="1" customWidth="1"/>
    <col min="3093" max="3093" width="7.58203125" style="1" bestFit="1" customWidth="1"/>
    <col min="3094" max="3094" width="22.4140625" style="1" bestFit="1" customWidth="1"/>
    <col min="3095" max="3095" width="7.58203125" style="1" bestFit="1" customWidth="1"/>
    <col min="3096" max="3096" width="27" style="1" bestFit="1" customWidth="1"/>
    <col min="3097" max="3097" width="7.58203125" style="1" bestFit="1" customWidth="1"/>
    <col min="3098" max="3098" width="13.5" style="1" bestFit="1" customWidth="1"/>
    <col min="3099" max="3099" width="7.58203125" style="1" bestFit="1" customWidth="1"/>
    <col min="3100" max="3100" width="20.9140625" style="1" bestFit="1" customWidth="1"/>
    <col min="3101" max="3101" width="7.58203125" style="1" bestFit="1" customWidth="1"/>
    <col min="3102" max="3329" width="8.6640625" style="1"/>
    <col min="3330" max="3330" width="3.6640625" style="1" bestFit="1" customWidth="1"/>
    <col min="3331" max="3331" width="32.75" style="1" bestFit="1" customWidth="1"/>
    <col min="3332" max="3332" width="11.4140625" style="1" bestFit="1" customWidth="1"/>
    <col min="3333" max="3333" width="5" style="1" bestFit="1" customWidth="1"/>
    <col min="3334" max="3335" width="11.25" style="1" bestFit="1" customWidth="1"/>
    <col min="3336" max="3336" width="9.9140625" style="1" bestFit="1" customWidth="1"/>
    <col min="3337" max="3337" width="31.58203125" style="1" bestFit="1" customWidth="1"/>
    <col min="3338" max="3338" width="25.4140625" style="1" bestFit="1" customWidth="1"/>
    <col min="3339" max="3339" width="7.58203125" style="1" bestFit="1" customWidth="1"/>
    <col min="3340" max="3340" width="20.33203125" style="1" bestFit="1" customWidth="1"/>
    <col min="3341" max="3341" width="17.83203125" style="1" bestFit="1" customWidth="1"/>
    <col min="3342" max="3342" width="7.58203125" style="1" bestFit="1" customWidth="1"/>
    <col min="3343" max="3343" width="28.58203125" style="1" bestFit="1" customWidth="1"/>
    <col min="3344" max="3344" width="18.08203125" style="1" bestFit="1" customWidth="1"/>
    <col min="3345" max="3345" width="7.58203125" style="1" bestFit="1" customWidth="1"/>
    <col min="3346" max="3346" width="21.58203125" style="1" bestFit="1" customWidth="1"/>
    <col min="3347" max="3347" width="7.58203125" style="1" bestFit="1" customWidth="1"/>
    <col min="3348" max="3348" width="23.08203125" style="1" bestFit="1" customWidth="1"/>
    <col min="3349" max="3349" width="7.58203125" style="1" bestFit="1" customWidth="1"/>
    <col min="3350" max="3350" width="22.4140625" style="1" bestFit="1" customWidth="1"/>
    <col min="3351" max="3351" width="7.58203125" style="1" bestFit="1" customWidth="1"/>
    <col min="3352" max="3352" width="27" style="1" bestFit="1" customWidth="1"/>
    <col min="3353" max="3353" width="7.58203125" style="1" bestFit="1" customWidth="1"/>
    <col min="3354" max="3354" width="13.5" style="1" bestFit="1" customWidth="1"/>
    <col min="3355" max="3355" width="7.58203125" style="1" bestFit="1" customWidth="1"/>
    <col min="3356" max="3356" width="20.9140625" style="1" bestFit="1" customWidth="1"/>
    <col min="3357" max="3357" width="7.58203125" style="1" bestFit="1" customWidth="1"/>
    <col min="3358" max="3585" width="8.6640625" style="1"/>
    <col min="3586" max="3586" width="3.6640625" style="1" bestFit="1" customWidth="1"/>
    <col min="3587" max="3587" width="32.75" style="1" bestFit="1" customWidth="1"/>
    <col min="3588" max="3588" width="11.4140625" style="1" bestFit="1" customWidth="1"/>
    <col min="3589" max="3589" width="5" style="1" bestFit="1" customWidth="1"/>
    <col min="3590" max="3591" width="11.25" style="1" bestFit="1" customWidth="1"/>
    <col min="3592" max="3592" width="9.9140625" style="1" bestFit="1" customWidth="1"/>
    <col min="3593" max="3593" width="31.58203125" style="1" bestFit="1" customWidth="1"/>
    <col min="3594" max="3594" width="25.4140625" style="1" bestFit="1" customWidth="1"/>
    <col min="3595" max="3595" width="7.58203125" style="1" bestFit="1" customWidth="1"/>
    <col min="3596" max="3596" width="20.33203125" style="1" bestFit="1" customWidth="1"/>
    <col min="3597" max="3597" width="17.83203125" style="1" bestFit="1" customWidth="1"/>
    <col min="3598" max="3598" width="7.58203125" style="1" bestFit="1" customWidth="1"/>
    <col min="3599" max="3599" width="28.58203125" style="1" bestFit="1" customWidth="1"/>
    <col min="3600" max="3600" width="18.08203125" style="1" bestFit="1" customWidth="1"/>
    <col min="3601" max="3601" width="7.58203125" style="1" bestFit="1" customWidth="1"/>
    <col min="3602" max="3602" width="21.58203125" style="1" bestFit="1" customWidth="1"/>
    <col min="3603" max="3603" width="7.58203125" style="1" bestFit="1" customWidth="1"/>
    <col min="3604" max="3604" width="23.08203125" style="1" bestFit="1" customWidth="1"/>
    <col min="3605" max="3605" width="7.58203125" style="1" bestFit="1" customWidth="1"/>
    <col min="3606" max="3606" width="22.4140625" style="1" bestFit="1" customWidth="1"/>
    <col min="3607" max="3607" width="7.58203125" style="1" bestFit="1" customWidth="1"/>
    <col min="3608" max="3608" width="27" style="1" bestFit="1" customWidth="1"/>
    <col min="3609" max="3609" width="7.58203125" style="1" bestFit="1" customWidth="1"/>
    <col min="3610" max="3610" width="13.5" style="1" bestFit="1" customWidth="1"/>
    <col min="3611" max="3611" width="7.58203125" style="1" bestFit="1" customWidth="1"/>
    <col min="3612" max="3612" width="20.9140625" style="1" bestFit="1" customWidth="1"/>
    <col min="3613" max="3613" width="7.58203125" style="1" bestFit="1" customWidth="1"/>
    <col min="3614" max="3841" width="8.6640625" style="1"/>
    <col min="3842" max="3842" width="3.6640625" style="1" bestFit="1" customWidth="1"/>
    <col min="3843" max="3843" width="32.75" style="1" bestFit="1" customWidth="1"/>
    <col min="3844" max="3844" width="11.4140625" style="1" bestFit="1" customWidth="1"/>
    <col min="3845" max="3845" width="5" style="1" bestFit="1" customWidth="1"/>
    <col min="3846" max="3847" width="11.25" style="1" bestFit="1" customWidth="1"/>
    <col min="3848" max="3848" width="9.9140625" style="1" bestFit="1" customWidth="1"/>
    <col min="3849" max="3849" width="31.58203125" style="1" bestFit="1" customWidth="1"/>
    <col min="3850" max="3850" width="25.4140625" style="1" bestFit="1" customWidth="1"/>
    <col min="3851" max="3851" width="7.58203125" style="1" bestFit="1" customWidth="1"/>
    <col min="3852" max="3852" width="20.33203125" style="1" bestFit="1" customWidth="1"/>
    <col min="3853" max="3853" width="17.83203125" style="1" bestFit="1" customWidth="1"/>
    <col min="3854" max="3854" width="7.58203125" style="1" bestFit="1" customWidth="1"/>
    <col min="3855" max="3855" width="28.58203125" style="1" bestFit="1" customWidth="1"/>
    <col min="3856" max="3856" width="18.08203125" style="1" bestFit="1" customWidth="1"/>
    <col min="3857" max="3857" width="7.58203125" style="1" bestFit="1" customWidth="1"/>
    <col min="3858" max="3858" width="21.58203125" style="1" bestFit="1" customWidth="1"/>
    <col min="3859" max="3859" width="7.58203125" style="1" bestFit="1" customWidth="1"/>
    <col min="3860" max="3860" width="23.08203125" style="1" bestFit="1" customWidth="1"/>
    <col min="3861" max="3861" width="7.58203125" style="1" bestFit="1" customWidth="1"/>
    <col min="3862" max="3862" width="22.4140625" style="1" bestFit="1" customWidth="1"/>
    <col min="3863" max="3863" width="7.58203125" style="1" bestFit="1" customWidth="1"/>
    <col min="3864" max="3864" width="27" style="1" bestFit="1" customWidth="1"/>
    <col min="3865" max="3865" width="7.58203125" style="1" bestFit="1" customWidth="1"/>
    <col min="3866" max="3866" width="13.5" style="1" bestFit="1" customWidth="1"/>
    <col min="3867" max="3867" width="7.58203125" style="1" bestFit="1" customWidth="1"/>
    <col min="3868" max="3868" width="20.9140625" style="1" bestFit="1" customWidth="1"/>
    <col min="3869" max="3869" width="7.58203125" style="1" bestFit="1" customWidth="1"/>
    <col min="3870" max="4097" width="8.6640625" style="1"/>
    <col min="4098" max="4098" width="3.6640625" style="1" bestFit="1" customWidth="1"/>
    <col min="4099" max="4099" width="32.75" style="1" bestFit="1" customWidth="1"/>
    <col min="4100" max="4100" width="11.4140625" style="1" bestFit="1" customWidth="1"/>
    <col min="4101" max="4101" width="5" style="1" bestFit="1" customWidth="1"/>
    <col min="4102" max="4103" width="11.25" style="1" bestFit="1" customWidth="1"/>
    <col min="4104" max="4104" width="9.9140625" style="1" bestFit="1" customWidth="1"/>
    <col min="4105" max="4105" width="31.58203125" style="1" bestFit="1" customWidth="1"/>
    <col min="4106" max="4106" width="25.4140625" style="1" bestFit="1" customWidth="1"/>
    <col min="4107" max="4107" width="7.58203125" style="1" bestFit="1" customWidth="1"/>
    <col min="4108" max="4108" width="20.33203125" style="1" bestFit="1" customWidth="1"/>
    <col min="4109" max="4109" width="17.83203125" style="1" bestFit="1" customWidth="1"/>
    <col min="4110" max="4110" width="7.58203125" style="1" bestFit="1" customWidth="1"/>
    <col min="4111" max="4111" width="28.58203125" style="1" bestFit="1" customWidth="1"/>
    <col min="4112" max="4112" width="18.08203125" style="1" bestFit="1" customWidth="1"/>
    <col min="4113" max="4113" width="7.58203125" style="1" bestFit="1" customWidth="1"/>
    <col min="4114" max="4114" width="21.58203125" style="1" bestFit="1" customWidth="1"/>
    <col min="4115" max="4115" width="7.58203125" style="1" bestFit="1" customWidth="1"/>
    <col min="4116" max="4116" width="23.08203125" style="1" bestFit="1" customWidth="1"/>
    <col min="4117" max="4117" width="7.58203125" style="1" bestFit="1" customWidth="1"/>
    <col min="4118" max="4118" width="22.4140625" style="1" bestFit="1" customWidth="1"/>
    <col min="4119" max="4119" width="7.58203125" style="1" bestFit="1" customWidth="1"/>
    <col min="4120" max="4120" width="27" style="1" bestFit="1" customWidth="1"/>
    <col min="4121" max="4121" width="7.58203125" style="1" bestFit="1" customWidth="1"/>
    <col min="4122" max="4122" width="13.5" style="1" bestFit="1" customWidth="1"/>
    <col min="4123" max="4123" width="7.58203125" style="1" bestFit="1" customWidth="1"/>
    <col min="4124" max="4124" width="20.9140625" style="1" bestFit="1" customWidth="1"/>
    <col min="4125" max="4125" width="7.58203125" style="1" bestFit="1" customWidth="1"/>
    <col min="4126" max="4353" width="8.6640625" style="1"/>
    <col min="4354" max="4354" width="3.6640625" style="1" bestFit="1" customWidth="1"/>
    <col min="4355" max="4355" width="32.75" style="1" bestFit="1" customWidth="1"/>
    <col min="4356" max="4356" width="11.4140625" style="1" bestFit="1" customWidth="1"/>
    <col min="4357" max="4357" width="5" style="1" bestFit="1" customWidth="1"/>
    <col min="4358" max="4359" width="11.25" style="1" bestFit="1" customWidth="1"/>
    <col min="4360" max="4360" width="9.9140625" style="1" bestFit="1" customWidth="1"/>
    <col min="4361" max="4361" width="31.58203125" style="1" bestFit="1" customWidth="1"/>
    <col min="4362" max="4362" width="25.4140625" style="1" bestFit="1" customWidth="1"/>
    <col min="4363" max="4363" width="7.58203125" style="1" bestFit="1" customWidth="1"/>
    <col min="4364" max="4364" width="20.33203125" style="1" bestFit="1" customWidth="1"/>
    <col min="4365" max="4365" width="17.83203125" style="1" bestFit="1" customWidth="1"/>
    <col min="4366" max="4366" width="7.58203125" style="1" bestFit="1" customWidth="1"/>
    <col min="4367" max="4367" width="28.58203125" style="1" bestFit="1" customWidth="1"/>
    <col min="4368" max="4368" width="18.08203125" style="1" bestFit="1" customWidth="1"/>
    <col min="4369" max="4369" width="7.58203125" style="1" bestFit="1" customWidth="1"/>
    <col min="4370" max="4370" width="21.58203125" style="1" bestFit="1" customWidth="1"/>
    <col min="4371" max="4371" width="7.58203125" style="1" bestFit="1" customWidth="1"/>
    <col min="4372" max="4372" width="23.08203125" style="1" bestFit="1" customWidth="1"/>
    <col min="4373" max="4373" width="7.58203125" style="1" bestFit="1" customWidth="1"/>
    <col min="4374" max="4374" width="22.4140625" style="1" bestFit="1" customWidth="1"/>
    <col min="4375" max="4375" width="7.58203125" style="1" bestFit="1" customWidth="1"/>
    <col min="4376" max="4376" width="27" style="1" bestFit="1" customWidth="1"/>
    <col min="4377" max="4377" width="7.58203125" style="1" bestFit="1" customWidth="1"/>
    <col min="4378" max="4378" width="13.5" style="1" bestFit="1" customWidth="1"/>
    <col min="4379" max="4379" width="7.58203125" style="1" bestFit="1" customWidth="1"/>
    <col min="4380" max="4380" width="20.9140625" style="1" bestFit="1" customWidth="1"/>
    <col min="4381" max="4381" width="7.58203125" style="1" bestFit="1" customWidth="1"/>
    <col min="4382" max="4609" width="8.6640625" style="1"/>
    <col min="4610" max="4610" width="3.6640625" style="1" bestFit="1" customWidth="1"/>
    <col min="4611" max="4611" width="32.75" style="1" bestFit="1" customWidth="1"/>
    <col min="4612" max="4612" width="11.4140625" style="1" bestFit="1" customWidth="1"/>
    <col min="4613" max="4613" width="5" style="1" bestFit="1" customWidth="1"/>
    <col min="4614" max="4615" width="11.25" style="1" bestFit="1" customWidth="1"/>
    <col min="4616" max="4616" width="9.9140625" style="1" bestFit="1" customWidth="1"/>
    <col min="4617" max="4617" width="31.58203125" style="1" bestFit="1" customWidth="1"/>
    <col min="4618" max="4618" width="25.4140625" style="1" bestFit="1" customWidth="1"/>
    <col min="4619" max="4619" width="7.58203125" style="1" bestFit="1" customWidth="1"/>
    <col min="4620" max="4620" width="20.33203125" style="1" bestFit="1" customWidth="1"/>
    <col min="4621" max="4621" width="17.83203125" style="1" bestFit="1" customWidth="1"/>
    <col min="4622" max="4622" width="7.58203125" style="1" bestFit="1" customWidth="1"/>
    <col min="4623" max="4623" width="28.58203125" style="1" bestFit="1" customWidth="1"/>
    <col min="4624" max="4624" width="18.08203125" style="1" bestFit="1" customWidth="1"/>
    <col min="4625" max="4625" width="7.58203125" style="1" bestFit="1" customWidth="1"/>
    <col min="4626" max="4626" width="21.58203125" style="1" bestFit="1" customWidth="1"/>
    <col min="4627" max="4627" width="7.58203125" style="1" bestFit="1" customWidth="1"/>
    <col min="4628" max="4628" width="23.08203125" style="1" bestFit="1" customWidth="1"/>
    <col min="4629" max="4629" width="7.58203125" style="1" bestFit="1" customWidth="1"/>
    <col min="4630" max="4630" width="22.4140625" style="1" bestFit="1" customWidth="1"/>
    <col min="4631" max="4631" width="7.58203125" style="1" bestFit="1" customWidth="1"/>
    <col min="4632" max="4632" width="27" style="1" bestFit="1" customWidth="1"/>
    <col min="4633" max="4633" width="7.58203125" style="1" bestFit="1" customWidth="1"/>
    <col min="4634" max="4634" width="13.5" style="1" bestFit="1" customWidth="1"/>
    <col min="4635" max="4635" width="7.58203125" style="1" bestFit="1" customWidth="1"/>
    <col min="4636" max="4636" width="20.9140625" style="1" bestFit="1" customWidth="1"/>
    <col min="4637" max="4637" width="7.58203125" style="1" bestFit="1" customWidth="1"/>
    <col min="4638" max="4865" width="8.6640625" style="1"/>
    <col min="4866" max="4866" width="3.6640625" style="1" bestFit="1" customWidth="1"/>
    <col min="4867" max="4867" width="32.75" style="1" bestFit="1" customWidth="1"/>
    <col min="4868" max="4868" width="11.4140625" style="1" bestFit="1" customWidth="1"/>
    <col min="4869" max="4869" width="5" style="1" bestFit="1" customWidth="1"/>
    <col min="4870" max="4871" width="11.25" style="1" bestFit="1" customWidth="1"/>
    <col min="4872" max="4872" width="9.9140625" style="1" bestFit="1" customWidth="1"/>
    <col min="4873" max="4873" width="31.58203125" style="1" bestFit="1" customWidth="1"/>
    <col min="4874" max="4874" width="25.4140625" style="1" bestFit="1" customWidth="1"/>
    <col min="4875" max="4875" width="7.58203125" style="1" bestFit="1" customWidth="1"/>
    <col min="4876" max="4876" width="20.33203125" style="1" bestFit="1" customWidth="1"/>
    <col min="4877" max="4877" width="17.83203125" style="1" bestFit="1" customWidth="1"/>
    <col min="4878" max="4878" width="7.58203125" style="1" bestFit="1" customWidth="1"/>
    <col min="4879" max="4879" width="28.58203125" style="1" bestFit="1" customWidth="1"/>
    <col min="4880" max="4880" width="18.08203125" style="1" bestFit="1" customWidth="1"/>
    <col min="4881" max="4881" width="7.58203125" style="1" bestFit="1" customWidth="1"/>
    <col min="4882" max="4882" width="21.58203125" style="1" bestFit="1" customWidth="1"/>
    <col min="4883" max="4883" width="7.58203125" style="1" bestFit="1" customWidth="1"/>
    <col min="4884" max="4884" width="23.08203125" style="1" bestFit="1" customWidth="1"/>
    <col min="4885" max="4885" width="7.58203125" style="1" bestFit="1" customWidth="1"/>
    <col min="4886" max="4886" width="22.4140625" style="1" bestFit="1" customWidth="1"/>
    <col min="4887" max="4887" width="7.58203125" style="1" bestFit="1" customWidth="1"/>
    <col min="4888" max="4888" width="27" style="1" bestFit="1" customWidth="1"/>
    <col min="4889" max="4889" width="7.58203125" style="1" bestFit="1" customWidth="1"/>
    <col min="4890" max="4890" width="13.5" style="1" bestFit="1" customWidth="1"/>
    <col min="4891" max="4891" width="7.58203125" style="1" bestFit="1" customWidth="1"/>
    <col min="4892" max="4892" width="20.9140625" style="1" bestFit="1" customWidth="1"/>
    <col min="4893" max="4893" width="7.58203125" style="1" bestFit="1" customWidth="1"/>
    <col min="4894" max="5121" width="8.6640625" style="1"/>
    <col min="5122" max="5122" width="3.6640625" style="1" bestFit="1" customWidth="1"/>
    <col min="5123" max="5123" width="32.75" style="1" bestFit="1" customWidth="1"/>
    <col min="5124" max="5124" width="11.4140625" style="1" bestFit="1" customWidth="1"/>
    <col min="5125" max="5125" width="5" style="1" bestFit="1" customWidth="1"/>
    <col min="5126" max="5127" width="11.25" style="1" bestFit="1" customWidth="1"/>
    <col min="5128" max="5128" width="9.9140625" style="1" bestFit="1" customWidth="1"/>
    <col min="5129" max="5129" width="31.58203125" style="1" bestFit="1" customWidth="1"/>
    <col min="5130" max="5130" width="25.4140625" style="1" bestFit="1" customWidth="1"/>
    <col min="5131" max="5131" width="7.58203125" style="1" bestFit="1" customWidth="1"/>
    <col min="5132" max="5132" width="20.33203125" style="1" bestFit="1" customWidth="1"/>
    <col min="5133" max="5133" width="17.83203125" style="1" bestFit="1" customWidth="1"/>
    <col min="5134" max="5134" width="7.58203125" style="1" bestFit="1" customWidth="1"/>
    <col min="5135" max="5135" width="28.58203125" style="1" bestFit="1" customWidth="1"/>
    <col min="5136" max="5136" width="18.08203125" style="1" bestFit="1" customWidth="1"/>
    <col min="5137" max="5137" width="7.58203125" style="1" bestFit="1" customWidth="1"/>
    <col min="5138" max="5138" width="21.58203125" style="1" bestFit="1" customWidth="1"/>
    <col min="5139" max="5139" width="7.58203125" style="1" bestFit="1" customWidth="1"/>
    <col min="5140" max="5140" width="23.08203125" style="1" bestFit="1" customWidth="1"/>
    <col min="5141" max="5141" width="7.58203125" style="1" bestFit="1" customWidth="1"/>
    <col min="5142" max="5142" width="22.4140625" style="1" bestFit="1" customWidth="1"/>
    <col min="5143" max="5143" width="7.58203125" style="1" bestFit="1" customWidth="1"/>
    <col min="5144" max="5144" width="27" style="1" bestFit="1" customWidth="1"/>
    <col min="5145" max="5145" width="7.58203125" style="1" bestFit="1" customWidth="1"/>
    <col min="5146" max="5146" width="13.5" style="1" bestFit="1" customWidth="1"/>
    <col min="5147" max="5147" width="7.58203125" style="1" bestFit="1" customWidth="1"/>
    <col min="5148" max="5148" width="20.9140625" style="1" bestFit="1" customWidth="1"/>
    <col min="5149" max="5149" width="7.58203125" style="1" bestFit="1" customWidth="1"/>
    <col min="5150" max="5377" width="8.6640625" style="1"/>
    <col min="5378" max="5378" width="3.6640625" style="1" bestFit="1" customWidth="1"/>
    <col min="5379" max="5379" width="32.75" style="1" bestFit="1" customWidth="1"/>
    <col min="5380" max="5380" width="11.4140625" style="1" bestFit="1" customWidth="1"/>
    <col min="5381" max="5381" width="5" style="1" bestFit="1" customWidth="1"/>
    <col min="5382" max="5383" width="11.25" style="1" bestFit="1" customWidth="1"/>
    <col min="5384" max="5384" width="9.9140625" style="1" bestFit="1" customWidth="1"/>
    <col min="5385" max="5385" width="31.58203125" style="1" bestFit="1" customWidth="1"/>
    <col min="5386" max="5386" width="25.4140625" style="1" bestFit="1" customWidth="1"/>
    <col min="5387" max="5387" width="7.58203125" style="1" bestFit="1" customWidth="1"/>
    <col min="5388" max="5388" width="20.33203125" style="1" bestFit="1" customWidth="1"/>
    <col min="5389" max="5389" width="17.83203125" style="1" bestFit="1" customWidth="1"/>
    <col min="5390" max="5390" width="7.58203125" style="1" bestFit="1" customWidth="1"/>
    <col min="5391" max="5391" width="28.58203125" style="1" bestFit="1" customWidth="1"/>
    <col min="5392" max="5392" width="18.08203125" style="1" bestFit="1" customWidth="1"/>
    <col min="5393" max="5393" width="7.58203125" style="1" bestFit="1" customWidth="1"/>
    <col min="5394" max="5394" width="21.58203125" style="1" bestFit="1" customWidth="1"/>
    <col min="5395" max="5395" width="7.58203125" style="1" bestFit="1" customWidth="1"/>
    <col min="5396" max="5396" width="23.08203125" style="1" bestFit="1" customWidth="1"/>
    <col min="5397" max="5397" width="7.58203125" style="1" bestFit="1" customWidth="1"/>
    <col min="5398" max="5398" width="22.4140625" style="1" bestFit="1" customWidth="1"/>
    <col min="5399" max="5399" width="7.58203125" style="1" bestFit="1" customWidth="1"/>
    <col min="5400" max="5400" width="27" style="1" bestFit="1" customWidth="1"/>
    <col min="5401" max="5401" width="7.58203125" style="1" bestFit="1" customWidth="1"/>
    <col min="5402" max="5402" width="13.5" style="1" bestFit="1" customWidth="1"/>
    <col min="5403" max="5403" width="7.58203125" style="1" bestFit="1" customWidth="1"/>
    <col min="5404" max="5404" width="20.9140625" style="1" bestFit="1" customWidth="1"/>
    <col min="5405" max="5405" width="7.58203125" style="1" bestFit="1" customWidth="1"/>
    <col min="5406" max="5633" width="8.6640625" style="1"/>
    <col min="5634" max="5634" width="3.6640625" style="1" bestFit="1" customWidth="1"/>
    <col min="5635" max="5635" width="32.75" style="1" bestFit="1" customWidth="1"/>
    <col min="5636" max="5636" width="11.4140625" style="1" bestFit="1" customWidth="1"/>
    <col min="5637" max="5637" width="5" style="1" bestFit="1" customWidth="1"/>
    <col min="5638" max="5639" width="11.25" style="1" bestFit="1" customWidth="1"/>
    <col min="5640" max="5640" width="9.9140625" style="1" bestFit="1" customWidth="1"/>
    <col min="5641" max="5641" width="31.58203125" style="1" bestFit="1" customWidth="1"/>
    <col min="5642" max="5642" width="25.4140625" style="1" bestFit="1" customWidth="1"/>
    <col min="5643" max="5643" width="7.58203125" style="1" bestFit="1" customWidth="1"/>
    <col min="5644" max="5644" width="20.33203125" style="1" bestFit="1" customWidth="1"/>
    <col min="5645" max="5645" width="17.83203125" style="1" bestFit="1" customWidth="1"/>
    <col min="5646" max="5646" width="7.58203125" style="1" bestFit="1" customWidth="1"/>
    <col min="5647" max="5647" width="28.58203125" style="1" bestFit="1" customWidth="1"/>
    <col min="5648" max="5648" width="18.08203125" style="1" bestFit="1" customWidth="1"/>
    <col min="5649" max="5649" width="7.58203125" style="1" bestFit="1" customWidth="1"/>
    <col min="5650" max="5650" width="21.58203125" style="1" bestFit="1" customWidth="1"/>
    <col min="5651" max="5651" width="7.58203125" style="1" bestFit="1" customWidth="1"/>
    <col min="5652" max="5652" width="23.08203125" style="1" bestFit="1" customWidth="1"/>
    <col min="5653" max="5653" width="7.58203125" style="1" bestFit="1" customWidth="1"/>
    <col min="5654" max="5654" width="22.4140625" style="1" bestFit="1" customWidth="1"/>
    <col min="5655" max="5655" width="7.58203125" style="1" bestFit="1" customWidth="1"/>
    <col min="5656" max="5656" width="27" style="1" bestFit="1" customWidth="1"/>
    <col min="5657" max="5657" width="7.58203125" style="1" bestFit="1" customWidth="1"/>
    <col min="5658" max="5658" width="13.5" style="1" bestFit="1" customWidth="1"/>
    <col min="5659" max="5659" width="7.58203125" style="1" bestFit="1" customWidth="1"/>
    <col min="5660" max="5660" width="20.9140625" style="1" bestFit="1" customWidth="1"/>
    <col min="5661" max="5661" width="7.58203125" style="1" bestFit="1" customWidth="1"/>
    <col min="5662" max="5889" width="8.6640625" style="1"/>
    <col min="5890" max="5890" width="3.6640625" style="1" bestFit="1" customWidth="1"/>
    <col min="5891" max="5891" width="32.75" style="1" bestFit="1" customWidth="1"/>
    <col min="5892" max="5892" width="11.4140625" style="1" bestFit="1" customWidth="1"/>
    <col min="5893" max="5893" width="5" style="1" bestFit="1" customWidth="1"/>
    <col min="5894" max="5895" width="11.25" style="1" bestFit="1" customWidth="1"/>
    <col min="5896" max="5896" width="9.9140625" style="1" bestFit="1" customWidth="1"/>
    <col min="5897" max="5897" width="31.58203125" style="1" bestFit="1" customWidth="1"/>
    <col min="5898" max="5898" width="25.4140625" style="1" bestFit="1" customWidth="1"/>
    <col min="5899" max="5899" width="7.58203125" style="1" bestFit="1" customWidth="1"/>
    <col min="5900" max="5900" width="20.33203125" style="1" bestFit="1" customWidth="1"/>
    <col min="5901" max="5901" width="17.83203125" style="1" bestFit="1" customWidth="1"/>
    <col min="5902" max="5902" width="7.58203125" style="1" bestFit="1" customWidth="1"/>
    <col min="5903" max="5903" width="28.58203125" style="1" bestFit="1" customWidth="1"/>
    <col min="5904" max="5904" width="18.08203125" style="1" bestFit="1" customWidth="1"/>
    <col min="5905" max="5905" width="7.58203125" style="1" bestFit="1" customWidth="1"/>
    <col min="5906" max="5906" width="21.58203125" style="1" bestFit="1" customWidth="1"/>
    <col min="5907" max="5907" width="7.58203125" style="1" bestFit="1" customWidth="1"/>
    <col min="5908" max="5908" width="23.08203125" style="1" bestFit="1" customWidth="1"/>
    <col min="5909" max="5909" width="7.58203125" style="1" bestFit="1" customWidth="1"/>
    <col min="5910" max="5910" width="22.4140625" style="1" bestFit="1" customWidth="1"/>
    <col min="5911" max="5911" width="7.58203125" style="1" bestFit="1" customWidth="1"/>
    <col min="5912" max="5912" width="27" style="1" bestFit="1" customWidth="1"/>
    <col min="5913" max="5913" width="7.58203125" style="1" bestFit="1" customWidth="1"/>
    <col min="5914" max="5914" width="13.5" style="1" bestFit="1" customWidth="1"/>
    <col min="5915" max="5915" width="7.58203125" style="1" bestFit="1" customWidth="1"/>
    <col min="5916" max="5916" width="20.9140625" style="1" bestFit="1" customWidth="1"/>
    <col min="5917" max="5917" width="7.58203125" style="1" bestFit="1" customWidth="1"/>
    <col min="5918" max="6145" width="8.6640625" style="1"/>
    <col min="6146" max="6146" width="3.6640625" style="1" bestFit="1" customWidth="1"/>
    <col min="6147" max="6147" width="32.75" style="1" bestFit="1" customWidth="1"/>
    <col min="6148" max="6148" width="11.4140625" style="1" bestFit="1" customWidth="1"/>
    <col min="6149" max="6149" width="5" style="1" bestFit="1" customWidth="1"/>
    <col min="6150" max="6151" width="11.25" style="1" bestFit="1" customWidth="1"/>
    <col min="6152" max="6152" width="9.9140625" style="1" bestFit="1" customWidth="1"/>
    <col min="6153" max="6153" width="31.58203125" style="1" bestFit="1" customWidth="1"/>
    <col min="6154" max="6154" width="25.4140625" style="1" bestFit="1" customWidth="1"/>
    <col min="6155" max="6155" width="7.58203125" style="1" bestFit="1" customWidth="1"/>
    <col min="6156" max="6156" width="20.33203125" style="1" bestFit="1" customWidth="1"/>
    <col min="6157" max="6157" width="17.83203125" style="1" bestFit="1" customWidth="1"/>
    <col min="6158" max="6158" width="7.58203125" style="1" bestFit="1" customWidth="1"/>
    <col min="6159" max="6159" width="28.58203125" style="1" bestFit="1" customWidth="1"/>
    <col min="6160" max="6160" width="18.08203125" style="1" bestFit="1" customWidth="1"/>
    <col min="6161" max="6161" width="7.58203125" style="1" bestFit="1" customWidth="1"/>
    <col min="6162" max="6162" width="21.58203125" style="1" bestFit="1" customWidth="1"/>
    <col min="6163" max="6163" width="7.58203125" style="1" bestFit="1" customWidth="1"/>
    <col min="6164" max="6164" width="23.08203125" style="1" bestFit="1" customWidth="1"/>
    <col min="6165" max="6165" width="7.58203125" style="1" bestFit="1" customWidth="1"/>
    <col min="6166" max="6166" width="22.4140625" style="1" bestFit="1" customWidth="1"/>
    <col min="6167" max="6167" width="7.58203125" style="1" bestFit="1" customWidth="1"/>
    <col min="6168" max="6168" width="27" style="1" bestFit="1" customWidth="1"/>
    <col min="6169" max="6169" width="7.58203125" style="1" bestFit="1" customWidth="1"/>
    <col min="6170" max="6170" width="13.5" style="1" bestFit="1" customWidth="1"/>
    <col min="6171" max="6171" width="7.58203125" style="1" bestFit="1" customWidth="1"/>
    <col min="6172" max="6172" width="20.9140625" style="1" bestFit="1" customWidth="1"/>
    <col min="6173" max="6173" width="7.58203125" style="1" bestFit="1" customWidth="1"/>
    <col min="6174" max="6401" width="8.6640625" style="1"/>
    <col min="6402" max="6402" width="3.6640625" style="1" bestFit="1" customWidth="1"/>
    <col min="6403" max="6403" width="32.75" style="1" bestFit="1" customWidth="1"/>
    <col min="6404" max="6404" width="11.4140625" style="1" bestFit="1" customWidth="1"/>
    <col min="6405" max="6405" width="5" style="1" bestFit="1" customWidth="1"/>
    <col min="6406" max="6407" width="11.25" style="1" bestFit="1" customWidth="1"/>
    <col min="6408" max="6408" width="9.9140625" style="1" bestFit="1" customWidth="1"/>
    <col min="6409" max="6409" width="31.58203125" style="1" bestFit="1" customWidth="1"/>
    <col min="6410" max="6410" width="25.4140625" style="1" bestFit="1" customWidth="1"/>
    <col min="6411" max="6411" width="7.58203125" style="1" bestFit="1" customWidth="1"/>
    <col min="6412" max="6412" width="20.33203125" style="1" bestFit="1" customWidth="1"/>
    <col min="6413" max="6413" width="17.83203125" style="1" bestFit="1" customWidth="1"/>
    <col min="6414" max="6414" width="7.58203125" style="1" bestFit="1" customWidth="1"/>
    <col min="6415" max="6415" width="28.58203125" style="1" bestFit="1" customWidth="1"/>
    <col min="6416" max="6416" width="18.08203125" style="1" bestFit="1" customWidth="1"/>
    <col min="6417" max="6417" width="7.58203125" style="1" bestFit="1" customWidth="1"/>
    <col min="6418" max="6418" width="21.58203125" style="1" bestFit="1" customWidth="1"/>
    <col min="6419" max="6419" width="7.58203125" style="1" bestFit="1" customWidth="1"/>
    <col min="6420" max="6420" width="23.08203125" style="1" bestFit="1" customWidth="1"/>
    <col min="6421" max="6421" width="7.58203125" style="1" bestFit="1" customWidth="1"/>
    <col min="6422" max="6422" width="22.4140625" style="1" bestFit="1" customWidth="1"/>
    <col min="6423" max="6423" width="7.58203125" style="1" bestFit="1" customWidth="1"/>
    <col min="6424" max="6424" width="27" style="1" bestFit="1" customWidth="1"/>
    <col min="6425" max="6425" width="7.58203125" style="1" bestFit="1" customWidth="1"/>
    <col min="6426" max="6426" width="13.5" style="1" bestFit="1" customWidth="1"/>
    <col min="6427" max="6427" width="7.58203125" style="1" bestFit="1" customWidth="1"/>
    <col min="6428" max="6428" width="20.9140625" style="1" bestFit="1" customWidth="1"/>
    <col min="6429" max="6429" width="7.58203125" style="1" bestFit="1" customWidth="1"/>
    <col min="6430" max="6657" width="8.6640625" style="1"/>
    <col min="6658" max="6658" width="3.6640625" style="1" bestFit="1" customWidth="1"/>
    <col min="6659" max="6659" width="32.75" style="1" bestFit="1" customWidth="1"/>
    <col min="6660" max="6660" width="11.4140625" style="1" bestFit="1" customWidth="1"/>
    <col min="6661" max="6661" width="5" style="1" bestFit="1" customWidth="1"/>
    <col min="6662" max="6663" width="11.25" style="1" bestFit="1" customWidth="1"/>
    <col min="6664" max="6664" width="9.9140625" style="1" bestFit="1" customWidth="1"/>
    <col min="6665" max="6665" width="31.58203125" style="1" bestFit="1" customWidth="1"/>
    <col min="6666" max="6666" width="25.4140625" style="1" bestFit="1" customWidth="1"/>
    <col min="6667" max="6667" width="7.58203125" style="1" bestFit="1" customWidth="1"/>
    <col min="6668" max="6668" width="20.33203125" style="1" bestFit="1" customWidth="1"/>
    <col min="6669" max="6669" width="17.83203125" style="1" bestFit="1" customWidth="1"/>
    <col min="6670" max="6670" width="7.58203125" style="1" bestFit="1" customWidth="1"/>
    <col min="6671" max="6671" width="28.58203125" style="1" bestFit="1" customWidth="1"/>
    <col min="6672" max="6672" width="18.08203125" style="1" bestFit="1" customWidth="1"/>
    <col min="6673" max="6673" width="7.58203125" style="1" bestFit="1" customWidth="1"/>
    <col min="6674" max="6674" width="21.58203125" style="1" bestFit="1" customWidth="1"/>
    <col min="6675" max="6675" width="7.58203125" style="1" bestFit="1" customWidth="1"/>
    <col min="6676" max="6676" width="23.08203125" style="1" bestFit="1" customWidth="1"/>
    <col min="6677" max="6677" width="7.58203125" style="1" bestFit="1" customWidth="1"/>
    <col min="6678" max="6678" width="22.4140625" style="1" bestFit="1" customWidth="1"/>
    <col min="6679" max="6679" width="7.58203125" style="1" bestFit="1" customWidth="1"/>
    <col min="6680" max="6680" width="27" style="1" bestFit="1" customWidth="1"/>
    <col min="6681" max="6681" width="7.58203125" style="1" bestFit="1" customWidth="1"/>
    <col min="6682" max="6682" width="13.5" style="1" bestFit="1" customWidth="1"/>
    <col min="6683" max="6683" width="7.58203125" style="1" bestFit="1" customWidth="1"/>
    <col min="6684" max="6684" width="20.9140625" style="1" bestFit="1" customWidth="1"/>
    <col min="6685" max="6685" width="7.58203125" style="1" bestFit="1" customWidth="1"/>
    <col min="6686" max="6913" width="8.6640625" style="1"/>
    <col min="6914" max="6914" width="3.6640625" style="1" bestFit="1" customWidth="1"/>
    <col min="6915" max="6915" width="32.75" style="1" bestFit="1" customWidth="1"/>
    <col min="6916" max="6916" width="11.4140625" style="1" bestFit="1" customWidth="1"/>
    <col min="6917" max="6917" width="5" style="1" bestFit="1" customWidth="1"/>
    <col min="6918" max="6919" width="11.25" style="1" bestFit="1" customWidth="1"/>
    <col min="6920" max="6920" width="9.9140625" style="1" bestFit="1" customWidth="1"/>
    <col min="6921" max="6921" width="31.58203125" style="1" bestFit="1" customWidth="1"/>
    <col min="6922" max="6922" width="25.4140625" style="1" bestFit="1" customWidth="1"/>
    <col min="6923" max="6923" width="7.58203125" style="1" bestFit="1" customWidth="1"/>
    <col min="6924" max="6924" width="20.33203125" style="1" bestFit="1" customWidth="1"/>
    <col min="6925" max="6925" width="17.83203125" style="1" bestFit="1" customWidth="1"/>
    <col min="6926" max="6926" width="7.58203125" style="1" bestFit="1" customWidth="1"/>
    <col min="6927" max="6927" width="28.58203125" style="1" bestFit="1" customWidth="1"/>
    <col min="6928" max="6928" width="18.08203125" style="1" bestFit="1" customWidth="1"/>
    <col min="6929" max="6929" width="7.58203125" style="1" bestFit="1" customWidth="1"/>
    <col min="6930" max="6930" width="21.58203125" style="1" bestFit="1" customWidth="1"/>
    <col min="6931" max="6931" width="7.58203125" style="1" bestFit="1" customWidth="1"/>
    <col min="6932" max="6932" width="23.08203125" style="1" bestFit="1" customWidth="1"/>
    <col min="6933" max="6933" width="7.58203125" style="1" bestFit="1" customWidth="1"/>
    <col min="6934" max="6934" width="22.4140625" style="1" bestFit="1" customWidth="1"/>
    <col min="6935" max="6935" width="7.58203125" style="1" bestFit="1" customWidth="1"/>
    <col min="6936" max="6936" width="27" style="1" bestFit="1" customWidth="1"/>
    <col min="6937" max="6937" width="7.58203125" style="1" bestFit="1" customWidth="1"/>
    <col min="6938" max="6938" width="13.5" style="1" bestFit="1" customWidth="1"/>
    <col min="6939" max="6939" width="7.58203125" style="1" bestFit="1" customWidth="1"/>
    <col min="6940" max="6940" width="20.9140625" style="1" bestFit="1" customWidth="1"/>
    <col min="6941" max="6941" width="7.58203125" style="1" bestFit="1" customWidth="1"/>
    <col min="6942" max="7169" width="8.6640625" style="1"/>
    <col min="7170" max="7170" width="3.6640625" style="1" bestFit="1" customWidth="1"/>
    <col min="7171" max="7171" width="32.75" style="1" bestFit="1" customWidth="1"/>
    <col min="7172" max="7172" width="11.4140625" style="1" bestFit="1" customWidth="1"/>
    <col min="7173" max="7173" width="5" style="1" bestFit="1" customWidth="1"/>
    <col min="7174" max="7175" width="11.25" style="1" bestFit="1" customWidth="1"/>
    <col min="7176" max="7176" width="9.9140625" style="1" bestFit="1" customWidth="1"/>
    <col min="7177" max="7177" width="31.58203125" style="1" bestFit="1" customWidth="1"/>
    <col min="7178" max="7178" width="25.4140625" style="1" bestFit="1" customWidth="1"/>
    <col min="7179" max="7179" width="7.58203125" style="1" bestFit="1" customWidth="1"/>
    <col min="7180" max="7180" width="20.33203125" style="1" bestFit="1" customWidth="1"/>
    <col min="7181" max="7181" width="17.83203125" style="1" bestFit="1" customWidth="1"/>
    <col min="7182" max="7182" width="7.58203125" style="1" bestFit="1" customWidth="1"/>
    <col min="7183" max="7183" width="28.58203125" style="1" bestFit="1" customWidth="1"/>
    <col min="7184" max="7184" width="18.08203125" style="1" bestFit="1" customWidth="1"/>
    <col min="7185" max="7185" width="7.58203125" style="1" bestFit="1" customWidth="1"/>
    <col min="7186" max="7186" width="21.58203125" style="1" bestFit="1" customWidth="1"/>
    <col min="7187" max="7187" width="7.58203125" style="1" bestFit="1" customWidth="1"/>
    <col min="7188" max="7188" width="23.08203125" style="1" bestFit="1" customWidth="1"/>
    <col min="7189" max="7189" width="7.58203125" style="1" bestFit="1" customWidth="1"/>
    <col min="7190" max="7190" width="22.4140625" style="1" bestFit="1" customWidth="1"/>
    <col min="7191" max="7191" width="7.58203125" style="1" bestFit="1" customWidth="1"/>
    <col min="7192" max="7192" width="27" style="1" bestFit="1" customWidth="1"/>
    <col min="7193" max="7193" width="7.58203125" style="1" bestFit="1" customWidth="1"/>
    <col min="7194" max="7194" width="13.5" style="1" bestFit="1" customWidth="1"/>
    <col min="7195" max="7195" width="7.58203125" style="1" bestFit="1" customWidth="1"/>
    <col min="7196" max="7196" width="20.9140625" style="1" bestFit="1" customWidth="1"/>
    <col min="7197" max="7197" width="7.58203125" style="1" bestFit="1" customWidth="1"/>
    <col min="7198" max="7425" width="8.6640625" style="1"/>
    <col min="7426" max="7426" width="3.6640625" style="1" bestFit="1" customWidth="1"/>
    <col min="7427" max="7427" width="32.75" style="1" bestFit="1" customWidth="1"/>
    <col min="7428" max="7428" width="11.4140625" style="1" bestFit="1" customWidth="1"/>
    <col min="7429" max="7429" width="5" style="1" bestFit="1" customWidth="1"/>
    <col min="7430" max="7431" width="11.25" style="1" bestFit="1" customWidth="1"/>
    <col min="7432" max="7432" width="9.9140625" style="1" bestFit="1" customWidth="1"/>
    <col min="7433" max="7433" width="31.58203125" style="1" bestFit="1" customWidth="1"/>
    <col min="7434" max="7434" width="25.4140625" style="1" bestFit="1" customWidth="1"/>
    <col min="7435" max="7435" width="7.58203125" style="1" bestFit="1" customWidth="1"/>
    <col min="7436" max="7436" width="20.33203125" style="1" bestFit="1" customWidth="1"/>
    <col min="7437" max="7437" width="17.83203125" style="1" bestFit="1" customWidth="1"/>
    <col min="7438" max="7438" width="7.58203125" style="1" bestFit="1" customWidth="1"/>
    <col min="7439" max="7439" width="28.58203125" style="1" bestFit="1" customWidth="1"/>
    <col min="7440" max="7440" width="18.08203125" style="1" bestFit="1" customWidth="1"/>
    <col min="7441" max="7441" width="7.58203125" style="1" bestFit="1" customWidth="1"/>
    <col min="7442" max="7442" width="21.58203125" style="1" bestFit="1" customWidth="1"/>
    <col min="7443" max="7443" width="7.58203125" style="1" bestFit="1" customWidth="1"/>
    <col min="7444" max="7444" width="23.08203125" style="1" bestFit="1" customWidth="1"/>
    <col min="7445" max="7445" width="7.58203125" style="1" bestFit="1" customWidth="1"/>
    <col min="7446" max="7446" width="22.4140625" style="1" bestFit="1" customWidth="1"/>
    <col min="7447" max="7447" width="7.58203125" style="1" bestFit="1" customWidth="1"/>
    <col min="7448" max="7448" width="27" style="1" bestFit="1" customWidth="1"/>
    <col min="7449" max="7449" width="7.58203125" style="1" bestFit="1" customWidth="1"/>
    <col min="7450" max="7450" width="13.5" style="1" bestFit="1" customWidth="1"/>
    <col min="7451" max="7451" width="7.58203125" style="1" bestFit="1" customWidth="1"/>
    <col min="7452" max="7452" width="20.9140625" style="1" bestFit="1" customWidth="1"/>
    <col min="7453" max="7453" width="7.58203125" style="1" bestFit="1" customWidth="1"/>
    <col min="7454" max="7681" width="8.6640625" style="1"/>
    <col min="7682" max="7682" width="3.6640625" style="1" bestFit="1" customWidth="1"/>
    <col min="7683" max="7683" width="32.75" style="1" bestFit="1" customWidth="1"/>
    <col min="7684" max="7684" width="11.4140625" style="1" bestFit="1" customWidth="1"/>
    <col min="7685" max="7685" width="5" style="1" bestFit="1" customWidth="1"/>
    <col min="7686" max="7687" width="11.25" style="1" bestFit="1" customWidth="1"/>
    <col min="7688" max="7688" width="9.9140625" style="1" bestFit="1" customWidth="1"/>
    <col min="7689" max="7689" width="31.58203125" style="1" bestFit="1" customWidth="1"/>
    <col min="7690" max="7690" width="25.4140625" style="1" bestFit="1" customWidth="1"/>
    <col min="7691" max="7691" width="7.58203125" style="1" bestFit="1" customWidth="1"/>
    <col min="7692" max="7692" width="20.33203125" style="1" bestFit="1" customWidth="1"/>
    <col min="7693" max="7693" width="17.83203125" style="1" bestFit="1" customWidth="1"/>
    <col min="7694" max="7694" width="7.58203125" style="1" bestFit="1" customWidth="1"/>
    <col min="7695" max="7695" width="28.58203125" style="1" bestFit="1" customWidth="1"/>
    <col min="7696" max="7696" width="18.08203125" style="1" bestFit="1" customWidth="1"/>
    <col min="7697" max="7697" width="7.58203125" style="1" bestFit="1" customWidth="1"/>
    <col min="7698" max="7698" width="21.58203125" style="1" bestFit="1" customWidth="1"/>
    <col min="7699" max="7699" width="7.58203125" style="1" bestFit="1" customWidth="1"/>
    <col min="7700" max="7700" width="23.08203125" style="1" bestFit="1" customWidth="1"/>
    <col min="7701" max="7701" width="7.58203125" style="1" bestFit="1" customWidth="1"/>
    <col min="7702" max="7702" width="22.4140625" style="1" bestFit="1" customWidth="1"/>
    <col min="7703" max="7703" width="7.58203125" style="1" bestFit="1" customWidth="1"/>
    <col min="7704" max="7704" width="27" style="1" bestFit="1" customWidth="1"/>
    <col min="7705" max="7705" width="7.58203125" style="1" bestFit="1" customWidth="1"/>
    <col min="7706" max="7706" width="13.5" style="1" bestFit="1" customWidth="1"/>
    <col min="7707" max="7707" width="7.58203125" style="1" bestFit="1" customWidth="1"/>
    <col min="7708" max="7708" width="20.9140625" style="1" bestFit="1" customWidth="1"/>
    <col min="7709" max="7709" width="7.58203125" style="1" bestFit="1" customWidth="1"/>
    <col min="7710" max="7937" width="8.6640625" style="1"/>
    <col min="7938" max="7938" width="3.6640625" style="1" bestFit="1" customWidth="1"/>
    <col min="7939" max="7939" width="32.75" style="1" bestFit="1" customWidth="1"/>
    <col min="7940" max="7940" width="11.4140625" style="1" bestFit="1" customWidth="1"/>
    <col min="7941" max="7941" width="5" style="1" bestFit="1" customWidth="1"/>
    <col min="7942" max="7943" width="11.25" style="1" bestFit="1" customWidth="1"/>
    <col min="7944" max="7944" width="9.9140625" style="1" bestFit="1" customWidth="1"/>
    <col min="7945" max="7945" width="31.58203125" style="1" bestFit="1" customWidth="1"/>
    <col min="7946" max="7946" width="25.4140625" style="1" bestFit="1" customWidth="1"/>
    <col min="7947" max="7947" width="7.58203125" style="1" bestFit="1" customWidth="1"/>
    <col min="7948" max="7948" width="20.33203125" style="1" bestFit="1" customWidth="1"/>
    <col min="7949" max="7949" width="17.83203125" style="1" bestFit="1" customWidth="1"/>
    <col min="7950" max="7950" width="7.58203125" style="1" bestFit="1" customWidth="1"/>
    <col min="7951" max="7951" width="28.58203125" style="1" bestFit="1" customWidth="1"/>
    <col min="7952" max="7952" width="18.08203125" style="1" bestFit="1" customWidth="1"/>
    <col min="7953" max="7953" width="7.58203125" style="1" bestFit="1" customWidth="1"/>
    <col min="7954" max="7954" width="21.58203125" style="1" bestFit="1" customWidth="1"/>
    <col min="7955" max="7955" width="7.58203125" style="1" bestFit="1" customWidth="1"/>
    <col min="7956" max="7956" width="23.08203125" style="1" bestFit="1" customWidth="1"/>
    <col min="7957" max="7957" width="7.58203125" style="1" bestFit="1" customWidth="1"/>
    <col min="7958" max="7958" width="22.4140625" style="1" bestFit="1" customWidth="1"/>
    <col min="7959" max="7959" width="7.58203125" style="1" bestFit="1" customWidth="1"/>
    <col min="7960" max="7960" width="27" style="1" bestFit="1" customWidth="1"/>
    <col min="7961" max="7961" width="7.58203125" style="1" bestFit="1" customWidth="1"/>
    <col min="7962" max="7962" width="13.5" style="1" bestFit="1" customWidth="1"/>
    <col min="7963" max="7963" width="7.58203125" style="1" bestFit="1" customWidth="1"/>
    <col min="7964" max="7964" width="20.9140625" style="1" bestFit="1" customWidth="1"/>
    <col min="7965" max="7965" width="7.58203125" style="1" bestFit="1" customWidth="1"/>
    <col min="7966" max="8193" width="8.6640625" style="1"/>
    <col min="8194" max="8194" width="3.6640625" style="1" bestFit="1" customWidth="1"/>
    <col min="8195" max="8195" width="32.75" style="1" bestFit="1" customWidth="1"/>
    <col min="8196" max="8196" width="11.4140625" style="1" bestFit="1" customWidth="1"/>
    <col min="8197" max="8197" width="5" style="1" bestFit="1" customWidth="1"/>
    <col min="8198" max="8199" width="11.25" style="1" bestFit="1" customWidth="1"/>
    <col min="8200" max="8200" width="9.9140625" style="1" bestFit="1" customWidth="1"/>
    <col min="8201" max="8201" width="31.58203125" style="1" bestFit="1" customWidth="1"/>
    <col min="8202" max="8202" width="25.4140625" style="1" bestFit="1" customWidth="1"/>
    <col min="8203" max="8203" width="7.58203125" style="1" bestFit="1" customWidth="1"/>
    <col min="8204" max="8204" width="20.33203125" style="1" bestFit="1" customWidth="1"/>
    <col min="8205" max="8205" width="17.83203125" style="1" bestFit="1" customWidth="1"/>
    <col min="8206" max="8206" width="7.58203125" style="1" bestFit="1" customWidth="1"/>
    <col min="8207" max="8207" width="28.58203125" style="1" bestFit="1" customWidth="1"/>
    <col min="8208" max="8208" width="18.08203125" style="1" bestFit="1" customWidth="1"/>
    <col min="8209" max="8209" width="7.58203125" style="1" bestFit="1" customWidth="1"/>
    <col min="8210" max="8210" width="21.58203125" style="1" bestFit="1" customWidth="1"/>
    <col min="8211" max="8211" width="7.58203125" style="1" bestFit="1" customWidth="1"/>
    <col min="8212" max="8212" width="23.08203125" style="1" bestFit="1" customWidth="1"/>
    <col min="8213" max="8213" width="7.58203125" style="1" bestFit="1" customWidth="1"/>
    <col min="8214" max="8214" width="22.4140625" style="1" bestFit="1" customWidth="1"/>
    <col min="8215" max="8215" width="7.58203125" style="1" bestFit="1" customWidth="1"/>
    <col min="8216" max="8216" width="27" style="1" bestFit="1" customWidth="1"/>
    <col min="8217" max="8217" width="7.58203125" style="1" bestFit="1" customWidth="1"/>
    <col min="8218" max="8218" width="13.5" style="1" bestFit="1" customWidth="1"/>
    <col min="8219" max="8219" width="7.58203125" style="1" bestFit="1" customWidth="1"/>
    <col min="8220" max="8220" width="20.9140625" style="1" bestFit="1" customWidth="1"/>
    <col min="8221" max="8221" width="7.58203125" style="1" bestFit="1" customWidth="1"/>
    <col min="8222" max="8449" width="8.6640625" style="1"/>
    <col min="8450" max="8450" width="3.6640625" style="1" bestFit="1" customWidth="1"/>
    <col min="8451" max="8451" width="32.75" style="1" bestFit="1" customWidth="1"/>
    <col min="8452" max="8452" width="11.4140625" style="1" bestFit="1" customWidth="1"/>
    <col min="8453" max="8453" width="5" style="1" bestFit="1" customWidth="1"/>
    <col min="8454" max="8455" width="11.25" style="1" bestFit="1" customWidth="1"/>
    <col min="8456" max="8456" width="9.9140625" style="1" bestFit="1" customWidth="1"/>
    <col min="8457" max="8457" width="31.58203125" style="1" bestFit="1" customWidth="1"/>
    <col min="8458" max="8458" width="25.4140625" style="1" bestFit="1" customWidth="1"/>
    <col min="8459" max="8459" width="7.58203125" style="1" bestFit="1" customWidth="1"/>
    <col min="8460" max="8460" width="20.33203125" style="1" bestFit="1" customWidth="1"/>
    <col min="8461" max="8461" width="17.83203125" style="1" bestFit="1" customWidth="1"/>
    <col min="8462" max="8462" width="7.58203125" style="1" bestFit="1" customWidth="1"/>
    <col min="8463" max="8463" width="28.58203125" style="1" bestFit="1" customWidth="1"/>
    <col min="8464" max="8464" width="18.08203125" style="1" bestFit="1" customWidth="1"/>
    <col min="8465" max="8465" width="7.58203125" style="1" bestFit="1" customWidth="1"/>
    <col min="8466" max="8466" width="21.58203125" style="1" bestFit="1" customWidth="1"/>
    <col min="8467" max="8467" width="7.58203125" style="1" bestFit="1" customWidth="1"/>
    <col min="8468" max="8468" width="23.08203125" style="1" bestFit="1" customWidth="1"/>
    <col min="8469" max="8469" width="7.58203125" style="1" bestFit="1" customWidth="1"/>
    <col min="8470" max="8470" width="22.4140625" style="1" bestFit="1" customWidth="1"/>
    <col min="8471" max="8471" width="7.58203125" style="1" bestFit="1" customWidth="1"/>
    <col min="8472" max="8472" width="27" style="1" bestFit="1" customWidth="1"/>
    <col min="8473" max="8473" width="7.58203125" style="1" bestFit="1" customWidth="1"/>
    <col min="8474" max="8474" width="13.5" style="1" bestFit="1" customWidth="1"/>
    <col min="8475" max="8475" width="7.58203125" style="1" bestFit="1" customWidth="1"/>
    <col min="8476" max="8476" width="20.9140625" style="1" bestFit="1" customWidth="1"/>
    <col min="8477" max="8477" width="7.58203125" style="1" bestFit="1" customWidth="1"/>
    <col min="8478" max="8705" width="8.6640625" style="1"/>
    <col min="8706" max="8706" width="3.6640625" style="1" bestFit="1" customWidth="1"/>
    <col min="8707" max="8707" width="32.75" style="1" bestFit="1" customWidth="1"/>
    <col min="8708" max="8708" width="11.4140625" style="1" bestFit="1" customWidth="1"/>
    <col min="8709" max="8709" width="5" style="1" bestFit="1" customWidth="1"/>
    <col min="8710" max="8711" width="11.25" style="1" bestFit="1" customWidth="1"/>
    <col min="8712" max="8712" width="9.9140625" style="1" bestFit="1" customWidth="1"/>
    <col min="8713" max="8713" width="31.58203125" style="1" bestFit="1" customWidth="1"/>
    <col min="8714" max="8714" width="25.4140625" style="1" bestFit="1" customWidth="1"/>
    <col min="8715" max="8715" width="7.58203125" style="1" bestFit="1" customWidth="1"/>
    <col min="8716" max="8716" width="20.33203125" style="1" bestFit="1" customWidth="1"/>
    <col min="8717" max="8717" width="17.83203125" style="1" bestFit="1" customWidth="1"/>
    <col min="8718" max="8718" width="7.58203125" style="1" bestFit="1" customWidth="1"/>
    <col min="8719" max="8719" width="28.58203125" style="1" bestFit="1" customWidth="1"/>
    <col min="8720" max="8720" width="18.08203125" style="1" bestFit="1" customWidth="1"/>
    <col min="8721" max="8721" width="7.58203125" style="1" bestFit="1" customWidth="1"/>
    <col min="8722" max="8722" width="21.58203125" style="1" bestFit="1" customWidth="1"/>
    <col min="8723" max="8723" width="7.58203125" style="1" bestFit="1" customWidth="1"/>
    <col min="8724" max="8724" width="23.08203125" style="1" bestFit="1" customWidth="1"/>
    <col min="8725" max="8725" width="7.58203125" style="1" bestFit="1" customWidth="1"/>
    <col min="8726" max="8726" width="22.4140625" style="1" bestFit="1" customWidth="1"/>
    <col min="8727" max="8727" width="7.58203125" style="1" bestFit="1" customWidth="1"/>
    <col min="8728" max="8728" width="27" style="1" bestFit="1" customWidth="1"/>
    <col min="8729" max="8729" width="7.58203125" style="1" bestFit="1" customWidth="1"/>
    <col min="8730" max="8730" width="13.5" style="1" bestFit="1" customWidth="1"/>
    <col min="8731" max="8731" width="7.58203125" style="1" bestFit="1" customWidth="1"/>
    <col min="8732" max="8732" width="20.9140625" style="1" bestFit="1" customWidth="1"/>
    <col min="8733" max="8733" width="7.58203125" style="1" bestFit="1" customWidth="1"/>
    <col min="8734" max="8961" width="8.6640625" style="1"/>
    <col min="8962" max="8962" width="3.6640625" style="1" bestFit="1" customWidth="1"/>
    <col min="8963" max="8963" width="32.75" style="1" bestFit="1" customWidth="1"/>
    <col min="8964" max="8964" width="11.4140625" style="1" bestFit="1" customWidth="1"/>
    <col min="8965" max="8965" width="5" style="1" bestFit="1" customWidth="1"/>
    <col min="8966" max="8967" width="11.25" style="1" bestFit="1" customWidth="1"/>
    <col min="8968" max="8968" width="9.9140625" style="1" bestFit="1" customWidth="1"/>
    <col min="8969" max="8969" width="31.58203125" style="1" bestFit="1" customWidth="1"/>
    <col min="8970" max="8970" width="25.4140625" style="1" bestFit="1" customWidth="1"/>
    <col min="8971" max="8971" width="7.58203125" style="1" bestFit="1" customWidth="1"/>
    <col min="8972" max="8972" width="20.33203125" style="1" bestFit="1" customWidth="1"/>
    <col min="8973" max="8973" width="17.83203125" style="1" bestFit="1" customWidth="1"/>
    <col min="8974" max="8974" width="7.58203125" style="1" bestFit="1" customWidth="1"/>
    <col min="8975" max="8975" width="28.58203125" style="1" bestFit="1" customWidth="1"/>
    <col min="8976" max="8976" width="18.08203125" style="1" bestFit="1" customWidth="1"/>
    <col min="8977" max="8977" width="7.58203125" style="1" bestFit="1" customWidth="1"/>
    <col min="8978" max="8978" width="21.58203125" style="1" bestFit="1" customWidth="1"/>
    <col min="8979" max="8979" width="7.58203125" style="1" bestFit="1" customWidth="1"/>
    <col min="8980" max="8980" width="23.08203125" style="1" bestFit="1" customWidth="1"/>
    <col min="8981" max="8981" width="7.58203125" style="1" bestFit="1" customWidth="1"/>
    <col min="8982" max="8982" width="22.4140625" style="1" bestFit="1" customWidth="1"/>
    <col min="8983" max="8983" width="7.58203125" style="1" bestFit="1" customWidth="1"/>
    <col min="8984" max="8984" width="27" style="1" bestFit="1" customWidth="1"/>
    <col min="8985" max="8985" width="7.58203125" style="1" bestFit="1" customWidth="1"/>
    <col min="8986" max="8986" width="13.5" style="1" bestFit="1" customWidth="1"/>
    <col min="8987" max="8987" width="7.58203125" style="1" bestFit="1" customWidth="1"/>
    <col min="8988" max="8988" width="20.9140625" style="1" bestFit="1" customWidth="1"/>
    <col min="8989" max="8989" width="7.58203125" style="1" bestFit="1" customWidth="1"/>
    <col min="8990" max="9217" width="8.6640625" style="1"/>
    <col min="9218" max="9218" width="3.6640625" style="1" bestFit="1" customWidth="1"/>
    <col min="9219" max="9219" width="32.75" style="1" bestFit="1" customWidth="1"/>
    <col min="9220" max="9220" width="11.4140625" style="1" bestFit="1" customWidth="1"/>
    <col min="9221" max="9221" width="5" style="1" bestFit="1" customWidth="1"/>
    <col min="9222" max="9223" width="11.25" style="1" bestFit="1" customWidth="1"/>
    <col min="9224" max="9224" width="9.9140625" style="1" bestFit="1" customWidth="1"/>
    <col min="9225" max="9225" width="31.58203125" style="1" bestFit="1" customWidth="1"/>
    <col min="9226" max="9226" width="25.4140625" style="1" bestFit="1" customWidth="1"/>
    <col min="9227" max="9227" width="7.58203125" style="1" bestFit="1" customWidth="1"/>
    <col min="9228" max="9228" width="20.33203125" style="1" bestFit="1" customWidth="1"/>
    <col min="9229" max="9229" width="17.83203125" style="1" bestFit="1" customWidth="1"/>
    <col min="9230" max="9230" width="7.58203125" style="1" bestFit="1" customWidth="1"/>
    <col min="9231" max="9231" width="28.58203125" style="1" bestFit="1" customWidth="1"/>
    <col min="9232" max="9232" width="18.08203125" style="1" bestFit="1" customWidth="1"/>
    <col min="9233" max="9233" width="7.58203125" style="1" bestFit="1" customWidth="1"/>
    <col min="9234" max="9234" width="21.58203125" style="1" bestFit="1" customWidth="1"/>
    <col min="9235" max="9235" width="7.58203125" style="1" bestFit="1" customWidth="1"/>
    <col min="9236" max="9236" width="23.08203125" style="1" bestFit="1" customWidth="1"/>
    <col min="9237" max="9237" width="7.58203125" style="1" bestFit="1" customWidth="1"/>
    <col min="9238" max="9238" width="22.4140625" style="1" bestFit="1" customWidth="1"/>
    <col min="9239" max="9239" width="7.58203125" style="1" bestFit="1" customWidth="1"/>
    <col min="9240" max="9240" width="27" style="1" bestFit="1" customWidth="1"/>
    <col min="9241" max="9241" width="7.58203125" style="1" bestFit="1" customWidth="1"/>
    <col min="9242" max="9242" width="13.5" style="1" bestFit="1" customWidth="1"/>
    <col min="9243" max="9243" width="7.58203125" style="1" bestFit="1" customWidth="1"/>
    <col min="9244" max="9244" width="20.9140625" style="1" bestFit="1" customWidth="1"/>
    <col min="9245" max="9245" width="7.58203125" style="1" bestFit="1" customWidth="1"/>
    <col min="9246" max="9473" width="8.6640625" style="1"/>
    <col min="9474" max="9474" width="3.6640625" style="1" bestFit="1" customWidth="1"/>
    <col min="9475" max="9475" width="32.75" style="1" bestFit="1" customWidth="1"/>
    <col min="9476" max="9476" width="11.4140625" style="1" bestFit="1" customWidth="1"/>
    <col min="9477" max="9477" width="5" style="1" bestFit="1" customWidth="1"/>
    <col min="9478" max="9479" width="11.25" style="1" bestFit="1" customWidth="1"/>
    <col min="9480" max="9480" width="9.9140625" style="1" bestFit="1" customWidth="1"/>
    <col min="9481" max="9481" width="31.58203125" style="1" bestFit="1" customWidth="1"/>
    <col min="9482" max="9482" width="25.4140625" style="1" bestFit="1" customWidth="1"/>
    <col min="9483" max="9483" width="7.58203125" style="1" bestFit="1" customWidth="1"/>
    <col min="9484" max="9484" width="20.33203125" style="1" bestFit="1" customWidth="1"/>
    <col min="9485" max="9485" width="17.83203125" style="1" bestFit="1" customWidth="1"/>
    <col min="9486" max="9486" width="7.58203125" style="1" bestFit="1" customWidth="1"/>
    <col min="9487" max="9487" width="28.58203125" style="1" bestFit="1" customWidth="1"/>
    <col min="9488" max="9488" width="18.08203125" style="1" bestFit="1" customWidth="1"/>
    <col min="9489" max="9489" width="7.58203125" style="1" bestFit="1" customWidth="1"/>
    <col min="9490" max="9490" width="21.58203125" style="1" bestFit="1" customWidth="1"/>
    <col min="9491" max="9491" width="7.58203125" style="1" bestFit="1" customWidth="1"/>
    <col min="9492" max="9492" width="23.08203125" style="1" bestFit="1" customWidth="1"/>
    <col min="9493" max="9493" width="7.58203125" style="1" bestFit="1" customWidth="1"/>
    <col min="9494" max="9494" width="22.4140625" style="1" bestFit="1" customWidth="1"/>
    <col min="9495" max="9495" width="7.58203125" style="1" bestFit="1" customWidth="1"/>
    <col min="9496" max="9496" width="27" style="1" bestFit="1" customWidth="1"/>
    <col min="9497" max="9497" width="7.58203125" style="1" bestFit="1" customWidth="1"/>
    <col min="9498" max="9498" width="13.5" style="1" bestFit="1" customWidth="1"/>
    <col min="9499" max="9499" width="7.58203125" style="1" bestFit="1" customWidth="1"/>
    <col min="9500" max="9500" width="20.9140625" style="1" bestFit="1" customWidth="1"/>
    <col min="9501" max="9501" width="7.58203125" style="1" bestFit="1" customWidth="1"/>
    <col min="9502" max="9729" width="8.6640625" style="1"/>
    <col min="9730" max="9730" width="3.6640625" style="1" bestFit="1" customWidth="1"/>
    <col min="9731" max="9731" width="32.75" style="1" bestFit="1" customWidth="1"/>
    <col min="9732" max="9732" width="11.4140625" style="1" bestFit="1" customWidth="1"/>
    <col min="9733" max="9733" width="5" style="1" bestFit="1" customWidth="1"/>
    <col min="9734" max="9735" width="11.25" style="1" bestFit="1" customWidth="1"/>
    <col min="9736" max="9736" width="9.9140625" style="1" bestFit="1" customWidth="1"/>
    <col min="9737" max="9737" width="31.58203125" style="1" bestFit="1" customWidth="1"/>
    <col min="9738" max="9738" width="25.4140625" style="1" bestFit="1" customWidth="1"/>
    <col min="9739" max="9739" width="7.58203125" style="1" bestFit="1" customWidth="1"/>
    <col min="9740" max="9740" width="20.33203125" style="1" bestFit="1" customWidth="1"/>
    <col min="9741" max="9741" width="17.83203125" style="1" bestFit="1" customWidth="1"/>
    <col min="9742" max="9742" width="7.58203125" style="1" bestFit="1" customWidth="1"/>
    <col min="9743" max="9743" width="28.58203125" style="1" bestFit="1" customWidth="1"/>
    <col min="9744" max="9744" width="18.08203125" style="1" bestFit="1" customWidth="1"/>
    <col min="9745" max="9745" width="7.58203125" style="1" bestFit="1" customWidth="1"/>
    <col min="9746" max="9746" width="21.58203125" style="1" bestFit="1" customWidth="1"/>
    <col min="9747" max="9747" width="7.58203125" style="1" bestFit="1" customWidth="1"/>
    <col min="9748" max="9748" width="23.08203125" style="1" bestFit="1" customWidth="1"/>
    <col min="9749" max="9749" width="7.58203125" style="1" bestFit="1" customWidth="1"/>
    <col min="9750" max="9750" width="22.4140625" style="1" bestFit="1" customWidth="1"/>
    <col min="9751" max="9751" width="7.58203125" style="1" bestFit="1" customWidth="1"/>
    <col min="9752" max="9752" width="27" style="1" bestFit="1" customWidth="1"/>
    <col min="9753" max="9753" width="7.58203125" style="1" bestFit="1" customWidth="1"/>
    <col min="9754" max="9754" width="13.5" style="1" bestFit="1" customWidth="1"/>
    <col min="9755" max="9755" width="7.58203125" style="1" bestFit="1" customWidth="1"/>
    <col min="9756" max="9756" width="20.9140625" style="1" bestFit="1" customWidth="1"/>
    <col min="9757" max="9757" width="7.58203125" style="1" bestFit="1" customWidth="1"/>
    <col min="9758" max="9985" width="8.6640625" style="1"/>
    <col min="9986" max="9986" width="3.6640625" style="1" bestFit="1" customWidth="1"/>
    <col min="9987" max="9987" width="32.75" style="1" bestFit="1" customWidth="1"/>
    <col min="9988" max="9988" width="11.4140625" style="1" bestFit="1" customWidth="1"/>
    <col min="9989" max="9989" width="5" style="1" bestFit="1" customWidth="1"/>
    <col min="9990" max="9991" width="11.25" style="1" bestFit="1" customWidth="1"/>
    <col min="9992" max="9992" width="9.9140625" style="1" bestFit="1" customWidth="1"/>
    <col min="9993" max="9993" width="31.58203125" style="1" bestFit="1" customWidth="1"/>
    <col min="9994" max="9994" width="25.4140625" style="1" bestFit="1" customWidth="1"/>
    <col min="9995" max="9995" width="7.58203125" style="1" bestFit="1" customWidth="1"/>
    <col min="9996" max="9996" width="20.33203125" style="1" bestFit="1" customWidth="1"/>
    <col min="9997" max="9997" width="17.83203125" style="1" bestFit="1" customWidth="1"/>
    <col min="9998" max="9998" width="7.58203125" style="1" bestFit="1" customWidth="1"/>
    <col min="9999" max="9999" width="28.58203125" style="1" bestFit="1" customWidth="1"/>
    <col min="10000" max="10000" width="18.08203125" style="1" bestFit="1" customWidth="1"/>
    <col min="10001" max="10001" width="7.58203125" style="1" bestFit="1" customWidth="1"/>
    <col min="10002" max="10002" width="21.58203125" style="1" bestFit="1" customWidth="1"/>
    <col min="10003" max="10003" width="7.58203125" style="1" bestFit="1" customWidth="1"/>
    <col min="10004" max="10004" width="23.08203125" style="1" bestFit="1" customWidth="1"/>
    <col min="10005" max="10005" width="7.58203125" style="1" bestFit="1" customWidth="1"/>
    <col min="10006" max="10006" width="22.4140625" style="1" bestFit="1" customWidth="1"/>
    <col min="10007" max="10007" width="7.58203125" style="1" bestFit="1" customWidth="1"/>
    <col min="10008" max="10008" width="27" style="1" bestFit="1" customWidth="1"/>
    <col min="10009" max="10009" width="7.58203125" style="1" bestFit="1" customWidth="1"/>
    <col min="10010" max="10010" width="13.5" style="1" bestFit="1" customWidth="1"/>
    <col min="10011" max="10011" width="7.58203125" style="1" bestFit="1" customWidth="1"/>
    <col min="10012" max="10012" width="20.9140625" style="1" bestFit="1" customWidth="1"/>
    <col min="10013" max="10013" width="7.58203125" style="1" bestFit="1" customWidth="1"/>
    <col min="10014" max="10241" width="8.6640625" style="1"/>
    <col min="10242" max="10242" width="3.6640625" style="1" bestFit="1" customWidth="1"/>
    <col min="10243" max="10243" width="32.75" style="1" bestFit="1" customWidth="1"/>
    <col min="10244" max="10244" width="11.4140625" style="1" bestFit="1" customWidth="1"/>
    <col min="10245" max="10245" width="5" style="1" bestFit="1" customWidth="1"/>
    <col min="10246" max="10247" width="11.25" style="1" bestFit="1" customWidth="1"/>
    <col min="10248" max="10248" width="9.9140625" style="1" bestFit="1" customWidth="1"/>
    <col min="10249" max="10249" width="31.58203125" style="1" bestFit="1" customWidth="1"/>
    <col min="10250" max="10250" width="25.4140625" style="1" bestFit="1" customWidth="1"/>
    <col min="10251" max="10251" width="7.58203125" style="1" bestFit="1" customWidth="1"/>
    <col min="10252" max="10252" width="20.33203125" style="1" bestFit="1" customWidth="1"/>
    <col min="10253" max="10253" width="17.83203125" style="1" bestFit="1" customWidth="1"/>
    <col min="10254" max="10254" width="7.58203125" style="1" bestFit="1" customWidth="1"/>
    <col min="10255" max="10255" width="28.58203125" style="1" bestFit="1" customWidth="1"/>
    <col min="10256" max="10256" width="18.08203125" style="1" bestFit="1" customWidth="1"/>
    <col min="10257" max="10257" width="7.58203125" style="1" bestFit="1" customWidth="1"/>
    <col min="10258" max="10258" width="21.58203125" style="1" bestFit="1" customWidth="1"/>
    <col min="10259" max="10259" width="7.58203125" style="1" bestFit="1" customWidth="1"/>
    <col min="10260" max="10260" width="23.08203125" style="1" bestFit="1" customWidth="1"/>
    <col min="10261" max="10261" width="7.58203125" style="1" bestFit="1" customWidth="1"/>
    <col min="10262" max="10262" width="22.4140625" style="1" bestFit="1" customWidth="1"/>
    <col min="10263" max="10263" width="7.58203125" style="1" bestFit="1" customWidth="1"/>
    <col min="10264" max="10264" width="27" style="1" bestFit="1" customWidth="1"/>
    <col min="10265" max="10265" width="7.58203125" style="1" bestFit="1" customWidth="1"/>
    <col min="10266" max="10266" width="13.5" style="1" bestFit="1" customWidth="1"/>
    <col min="10267" max="10267" width="7.58203125" style="1" bestFit="1" customWidth="1"/>
    <col min="10268" max="10268" width="20.9140625" style="1" bestFit="1" customWidth="1"/>
    <col min="10269" max="10269" width="7.58203125" style="1" bestFit="1" customWidth="1"/>
    <col min="10270" max="10497" width="8.6640625" style="1"/>
    <col min="10498" max="10498" width="3.6640625" style="1" bestFit="1" customWidth="1"/>
    <col min="10499" max="10499" width="32.75" style="1" bestFit="1" customWidth="1"/>
    <col min="10500" max="10500" width="11.4140625" style="1" bestFit="1" customWidth="1"/>
    <col min="10501" max="10501" width="5" style="1" bestFit="1" customWidth="1"/>
    <col min="10502" max="10503" width="11.25" style="1" bestFit="1" customWidth="1"/>
    <col min="10504" max="10504" width="9.9140625" style="1" bestFit="1" customWidth="1"/>
    <col min="10505" max="10505" width="31.58203125" style="1" bestFit="1" customWidth="1"/>
    <col min="10506" max="10506" width="25.4140625" style="1" bestFit="1" customWidth="1"/>
    <col min="10507" max="10507" width="7.58203125" style="1" bestFit="1" customWidth="1"/>
    <col min="10508" max="10508" width="20.33203125" style="1" bestFit="1" customWidth="1"/>
    <col min="10509" max="10509" width="17.83203125" style="1" bestFit="1" customWidth="1"/>
    <col min="10510" max="10510" width="7.58203125" style="1" bestFit="1" customWidth="1"/>
    <col min="10511" max="10511" width="28.58203125" style="1" bestFit="1" customWidth="1"/>
    <col min="10512" max="10512" width="18.08203125" style="1" bestFit="1" customWidth="1"/>
    <col min="10513" max="10513" width="7.58203125" style="1" bestFit="1" customWidth="1"/>
    <col min="10514" max="10514" width="21.58203125" style="1" bestFit="1" customWidth="1"/>
    <col min="10515" max="10515" width="7.58203125" style="1" bestFit="1" customWidth="1"/>
    <col min="10516" max="10516" width="23.08203125" style="1" bestFit="1" customWidth="1"/>
    <col min="10517" max="10517" width="7.58203125" style="1" bestFit="1" customWidth="1"/>
    <col min="10518" max="10518" width="22.4140625" style="1" bestFit="1" customWidth="1"/>
    <col min="10519" max="10519" width="7.58203125" style="1" bestFit="1" customWidth="1"/>
    <col min="10520" max="10520" width="27" style="1" bestFit="1" customWidth="1"/>
    <col min="10521" max="10521" width="7.58203125" style="1" bestFit="1" customWidth="1"/>
    <col min="10522" max="10522" width="13.5" style="1" bestFit="1" customWidth="1"/>
    <col min="10523" max="10523" width="7.58203125" style="1" bestFit="1" customWidth="1"/>
    <col min="10524" max="10524" width="20.9140625" style="1" bestFit="1" customWidth="1"/>
    <col min="10525" max="10525" width="7.58203125" style="1" bestFit="1" customWidth="1"/>
    <col min="10526" max="10753" width="8.6640625" style="1"/>
    <col min="10754" max="10754" width="3.6640625" style="1" bestFit="1" customWidth="1"/>
    <col min="10755" max="10755" width="32.75" style="1" bestFit="1" customWidth="1"/>
    <col min="10756" max="10756" width="11.4140625" style="1" bestFit="1" customWidth="1"/>
    <col min="10757" max="10757" width="5" style="1" bestFit="1" customWidth="1"/>
    <col min="10758" max="10759" width="11.25" style="1" bestFit="1" customWidth="1"/>
    <col min="10760" max="10760" width="9.9140625" style="1" bestFit="1" customWidth="1"/>
    <col min="10761" max="10761" width="31.58203125" style="1" bestFit="1" customWidth="1"/>
    <col min="10762" max="10762" width="25.4140625" style="1" bestFit="1" customWidth="1"/>
    <col min="10763" max="10763" width="7.58203125" style="1" bestFit="1" customWidth="1"/>
    <col min="10764" max="10764" width="20.33203125" style="1" bestFit="1" customWidth="1"/>
    <col min="10765" max="10765" width="17.83203125" style="1" bestFit="1" customWidth="1"/>
    <col min="10766" max="10766" width="7.58203125" style="1" bestFit="1" customWidth="1"/>
    <col min="10767" max="10767" width="28.58203125" style="1" bestFit="1" customWidth="1"/>
    <col min="10768" max="10768" width="18.08203125" style="1" bestFit="1" customWidth="1"/>
    <col min="10769" max="10769" width="7.58203125" style="1" bestFit="1" customWidth="1"/>
    <col min="10770" max="10770" width="21.58203125" style="1" bestFit="1" customWidth="1"/>
    <col min="10771" max="10771" width="7.58203125" style="1" bestFit="1" customWidth="1"/>
    <col min="10772" max="10772" width="23.08203125" style="1" bestFit="1" customWidth="1"/>
    <col min="10773" max="10773" width="7.58203125" style="1" bestFit="1" customWidth="1"/>
    <col min="10774" max="10774" width="22.4140625" style="1" bestFit="1" customWidth="1"/>
    <col min="10775" max="10775" width="7.58203125" style="1" bestFit="1" customWidth="1"/>
    <col min="10776" max="10776" width="27" style="1" bestFit="1" customWidth="1"/>
    <col min="10777" max="10777" width="7.58203125" style="1" bestFit="1" customWidth="1"/>
    <col min="10778" max="10778" width="13.5" style="1" bestFit="1" customWidth="1"/>
    <col min="10779" max="10779" width="7.58203125" style="1" bestFit="1" customWidth="1"/>
    <col min="10780" max="10780" width="20.9140625" style="1" bestFit="1" customWidth="1"/>
    <col min="10781" max="10781" width="7.58203125" style="1" bestFit="1" customWidth="1"/>
    <col min="10782" max="11009" width="8.6640625" style="1"/>
    <col min="11010" max="11010" width="3.6640625" style="1" bestFit="1" customWidth="1"/>
    <col min="11011" max="11011" width="32.75" style="1" bestFit="1" customWidth="1"/>
    <col min="11012" max="11012" width="11.4140625" style="1" bestFit="1" customWidth="1"/>
    <col min="11013" max="11013" width="5" style="1" bestFit="1" customWidth="1"/>
    <col min="11014" max="11015" width="11.25" style="1" bestFit="1" customWidth="1"/>
    <col min="11016" max="11016" width="9.9140625" style="1" bestFit="1" customWidth="1"/>
    <col min="11017" max="11017" width="31.58203125" style="1" bestFit="1" customWidth="1"/>
    <col min="11018" max="11018" width="25.4140625" style="1" bestFit="1" customWidth="1"/>
    <col min="11019" max="11019" width="7.58203125" style="1" bestFit="1" customWidth="1"/>
    <col min="11020" max="11020" width="20.33203125" style="1" bestFit="1" customWidth="1"/>
    <col min="11021" max="11021" width="17.83203125" style="1" bestFit="1" customWidth="1"/>
    <col min="11022" max="11022" width="7.58203125" style="1" bestFit="1" customWidth="1"/>
    <col min="11023" max="11023" width="28.58203125" style="1" bestFit="1" customWidth="1"/>
    <col min="11024" max="11024" width="18.08203125" style="1" bestFit="1" customWidth="1"/>
    <col min="11025" max="11025" width="7.58203125" style="1" bestFit="1" customWidth="1"/>
    <col min="11026" max="11026" width="21.58203125" style="1" bestFit="1" customWidth="1"/>
    <col min="11027" max="11027" width="7.58203125" style="1" bestFit="1" customWidth="1"/>
    <col min="11028" max="11028" width="23.08203125" style="1" bestFit="1" customWidth="1"/>
    <col min="11029" max="11029" width="7.58203125" style="1" bestFit="1" customWidth="1"/>
    <col min="11030" max="11030" width="22.4140625" style="1" bestFit="1" customWidth="1"/>
    <col min="11031" max="11031" width="7.58203125" style="1" bestFit="1" customWidth="1"/>
    <col min="11032" max="11032" width="27" style="1" bestFit="1" customWidth="1"/>
    <col min="11033" max="11033" width="7.58203125" style="1" bestFit="1" customWidth="1"/>
    <col min="11034" max="11034" width="13.5" style="1" bestFit="1" customWidth="1"/>
    <col min="11035" max="11035" width="7.58203125" style="1" bestFit="1" customWidth="1"/>
    <col min="11036" max="11036" width="20.9140625" style="1" bestFit="1" customWidth="1"/>
    <col min="11037" max="11037" width="7.58203125" style="1" bestFit="1" customWidth="1"/>
    <col min="11038" max="11265" width="8.6640625" style="1"/>
    <col min="11266" max="11266" width="3.6640625" style="1" bestFit="1" customWidth="1"/>
    <col min="11267" max="11267" width="32.75" style="1" bestFit="1" customWidth="1"/>
    <col min="11268" max="11268" width="11.4140625" style="1" bestFit="1" customWidth="1"/>
    <col min="11269" max="11269" width="5" style="1" bestFit="1" customWidth="1"/>
    <col min="11270" max="11271" width="11.25" style="1" bestFit="1" customWidth="1"/>
    <col min="11272" max="11272" width="9.9140625" style="1" bestFit="1" customWidth="1"/>
    <col min="11273" max="11273" width="31.58203125" style="1" bestFit="1" customWidth="1"/>
    <col min="11274" max="11274" width="25.4140625" style="1" bestFit="1" customWidth="1"/>
    <col min="11275" max="11275" width="7.58203125" style="1" bestFit="1" customWidth="1"/>
    <col min="11276" max="11276" width="20.33203125" style="1" bestFit="1" customWidth="1"/>
    <col min="11277" max="11277" width="17.83203125" style="1" bestFit="1" customWidth="1"/>
    <col min="11278" max="11278" width="7.58203125" style="1" bestFit="1" customWidth="1"/>
    <col min="11279" max="11279" width="28.58203125" style="1" bestFit="1" customWidth="1"/>
    <col min="11280" max="11280" width="18.08203125" style="1" bestFit="1" customWidth="1"/>
    <col min="11281" max="11281" width="7.58203125" style="1" bestFit="1" customWidth="1"/>
    <col min="11282" max="11282" width="21.58203125" style="1" bestFit="1" customWidth="1"/>
    <col min="11283" max="11283" width="7.58203125" style="1" bestFit="1" customWidth="1"/>
    <col min="11284" max="11284" width="23.08203125" style="1" bestFit="1" customWidth="1"/>
    <col min="11285" max="11285" width="7.58203125" style="1" bestFit="1" customWidth="1"/>
    <col min="11286" max="11286" width="22.4140625" style="1" bestFit="1" customWidth="1"/>
    <col min="11287" max="11287" width="7.58203125" style="1" bestFit="1" customWidth="1"/>
    <col min="11288" max="11288" width="27" style="1" bestFit="1" customWidth="1"/>
    <col min="11289" max="11289" width="7.58203125" style="1" bestFit="1" customWidth="1"/>
    <col min="11290" max="11290" width="13.5" style="1" bestFit="1" customWidth="1"/>
    <col min="11291" max="11291" width="7.58203125" style="1" bestFit="1" customWidth="1"/>
    <col min="11292" max="11292" width="20.9140625" style="1" bestFit="1" customWidth="1"/>
    <col min="11293" max="11293" width="7.58203125" style="1" bestFit="1" customWidth="1"/>
    <col min="11294" max="11521" width="8.6640625" style="1"/>
    <col min="11522" max="11522" width="3.6640625" style="1" bestFit="1" customWidth="1"/>
    <col min="11523" max="11523" width="32.75" style="1" bestFit="1" customWidth="1"/>
    <col min="11524" max="11524" width="11.4140625" style="1" bestFit="1" customWidth="1"/>
    <col min="11525" max="11525" width="5" style="1" bestFit="1" customWidth="1"/>
    <col min="11526" max="11527" width="11.25" style="1" bestFit="1" customWidth="1"/>
    <col min="11528" max="11528" width="9.9140625" style="1" bestFit="1" customWidth="1"/>
    <col min="11529" max="11529" width="31.58203125" style="1" bestFit="1" customWidth="1"/>
    <col min="11530" max="11530" width="25.4140625" style="1" bestFit="1" customWidth="1"/>
    <col min="11531" max="11531" width="7.58203125" style="1" bestFit="1" customWidth="1"/>
    <col min="11532" max="11532" width="20.33203125" style="1" bestFit="1" customWidth="1"/>
    <col min="11533" max="11533" width="17.83203125" style="1" bestFit="1" customWidth="1"/>
    <col min="11534" max="11534" width="7.58203125" style="1" bestFit="1" customWidth="1"/>
    <col min="11535" max="11535" width="28.58203125" style="1" bestFit="1" customWidth="1"/>
    <col min="11536" max="11536" width="18.08203125" style="1" bestFit="1" customWidth="1"/>
    <col min="11537" max="11537" width="7.58203125" style="1" bestFit="1" customWidth="1"/>
    <col min="11538" max="11538" width="21.58203125" style="1" bestFit="1" customWidth="1"/>
    <col min="11539" max="11539" width="7.58203125" style="1" bestFit="1" customWidth="1"/>
    <col min="11540" max="11540" width="23.08203125" style="1" bestFit="1" customWidth="1"/>
    <col min="11541" max="11541" width="7.58203125" style="1" bestFit="1" customWidth="1"/>
    <col min="11542" max="11542" width="22.4140625" style="1" bestFit="1" customWidth="1"/>
    <col min="11543" max="11543" width="7.58203125" style="1" bestFit="1" customWidth="1"/>
    <col min="11544" max="11544" width="27" style="1" bestFit="1" customWidth="1"/>
    <col min="11545" max="11545" width="7.58203125" style="1" bestFit="1" customWidth="1"/>
    <col min="11546" max="11546" width="13.5" style="1" bestFit="1" customWidth="1"/>
    <col min="11547" max="11547" width="7.58203125" style="1" bestFit="1" customWidth="1"/>
    <col min="11548" max="11548" width="20.9140625" style="1" bestFit="1" customWidth="1"/>
    <col min="11549" max="11549" width="7.58203125" style="1" bestFit="1" customWidth="1"/>
    <col min="11550" max="11777" width="8.6640625" style="1"/>
    <col min="11778" max="11778" width="3.6640625" style="1" bestFit="1" customWidth="1"/>
    <col min="11779" max="11779" width="32.75" style="1" bestFit="1" customWidth="1"/>
    <col min="11780" max="11780" width="11.4140625" style="1" bestFit="1" customWidth="1"/>
    <col min="11781" max="11781" width="5" style="1" bestFit="1" customWidth="1"/>
    <col min="11782" max="11783" width="11.25" style="1" bestFit="1" customWidth="1"/>
    <col min="11784" max="11784" width="9.9140625" style="1" bestFit="1" customWidth="1"/>
    <col min="11785" max="11785" width="31.58203125" style="1" bestFit="1" customWidth="1"/>
    <col min="11786" max="11786" width="25.4140625" style="1" bestFit="1" customWidth="1"/>
    <col min="11787" max="11787" width="7.58203125" style="1" bestFit="1" customWidth="1"/>
    <col min="11788" max="11788" width="20.33203125" style="1" bestFit="1" customWidth="1"/>
    <col min="11789" max="11789" width="17.83203125" style="1" bestFit="1" customWidth="1"/>
    <col min="11790" max="11790" width="7.58203125" style="1" bestFit="1" customWidth="1"/>
    <col min="11791" max="11791" width="28.58203125" style="1" bestFit="1" customWidth="1"/>
    <col min="11792" max="11792" width="18.08203125" style="1" bestFit="1" customWidth="1"/>
    <col min="11793" max="11793" width="7.58203125" style="1" bestFit="1" customWidth="1"/>
    <col min="11794" max="11794" width="21.58203125" style="1" bestFit="1" customWidth="1"/>
    <col min="11795" max="11795" width="7.58203125" style="1" bestFit="1" customWidth="1"/>
    <col min="11796" max="11796" width="23.08203125" style="1" bestFit="1" customWidth="1"/>
    <col min="11797" max="11797" width="7.58203125" style="1" bestFit="1" customWidth="1"/>
    <col min="11798" max="11798" width="22.4140625" style="1" bestFit="1" customWidth="1"/>
    <col min="11799" max="11799" width="7.58203125" style="1" bestFit="1" customWidth="1"/>
    <col min="11800" max="11800" width="27" style="1" bestFit="1" customWidth="1"/>
    <col min="11801" max="11801" width="7.58203125" style="1" bestFit="1" customWidth="1"/>
    <col min="11802" max="11802" width="13.5" style="1" bestFit="1" customWidth="1"/>
    <col min="11803" max="11803" width="7.58203125" style="1" bestFit="1" customWidth="1"/>
    <col min="11804" max="11804" width="20.9140625" style="1" bestFit="1" customWidth="1"/>
    <col min="11805" max="11805" width="7.58203125" style="1" bestFit="1" customWidth="1"/>
    <col min="11806" max="12033" width="8.6640625" style="1"/>
    <col min="12034" max="12034" width="3.6640625" style="1" bestFit="1" customWidth="1"/>
    <col min="12035" max="12035" width="32.75" style="1" bestFit="1" customWidth="1"/>
    <col min="12036" max="12036" width="11.4140625" style="1" bestFit="1" customWidth="1"/>
    <col min="12037" max="12037" width="5" style="1" bestFit="1" customWidth="1"/>
    <col min="12038" max="12039" width="11.25" style="1" bestFit="1" customWidth="1"/>
    <col min="12040" max="12040" width="9.9140625" style="1" bestFit="1" customWidth="1"/>
    <col min="12041" max="12041" width="31.58203125" style="1" bestFit="1" customWidth="1"/>
    <col min="12042" max="12042" width="25.4140625" style="1" bestFit="1" customWidth="1"/>
    <col min="12043" max="12043" width="7.58203125" style="1" bestFit="1" customWidth="1"/>
    <col min="12044" max="12044" width="20.33203125" style="1" bestFit="1" customWidth="1"/>
    <col min="12045" max="12045" width="17.83203125" style="1" bestFit="1" customWidth="1"/>
    <col min="12046" max="12046" width="7.58203125" style="1" bestFit="1" customWidth="1"/>
    <col min="12047" max="12047" width="28.58203125" style="1" bestFit="1" customWidth="1"/>
    <col min="12048" max="12048" width="18.08203125" style="1" bestFit="1" customWidth="1"/>
    <col min="12049" max="12049" width="7.58203125" style="1" bestFit="1" customWidth="1"/>
    <col min="12050" max="12050" width="21.58203125" style="1" bestFit="1" customWidth="1"/>
    <col min="12051" max="12051" width="7.58203125" style="1" bestFit="1" customWidth="1"/>
    <col min="12052" max="12052" width="23.08203125" style="1" bestFit="1" customWidth="1"/>
    <col min="12053" max="12053" width="7.58203125" style="1" bestFit="1" customWidth="1"/>
    <col min="12054" max="12054" width="22.4140625" style="1" bestFit="1" customWidth="1"/>
    <col min="12055" max="12055" width="7.58203125" style="1" bestFit="1" customWidth="1"/>
    <col min="12056" max="12056" width="27" style="1" bestFit="1" customWidth="1"/>
    <col min="12057" max="12057" width="7.58203125" style="1" bestFit="1" customWidth="1"/>
    <col min="12058" max="12058" width="13.5" style="1" bestFit="1" customWidth="1"/>
    <col min="12059" max="12059" width="7.58203125" style="1" bestFit="1" customWidth="1"/>
    <col min="12060" max="12060" width="20.9140625" style="1" bestFit="1" customWidth="1"/>
    <col min="12061" max="12061" width="7.58203125" style="1" bestFit="1" customWidth="1"/>
    <col min="12062" max="12289" width="8.6640625" style="1"/>
    <col min="12290" max="12290" width="3.6640625" style="1" bestFit="1" customWidth="1"/>
    <col min="12291" max="12291" width="32.75" style="1" bestFit="1" customWidth="1"/>
    <col min="12292" max="12292" width="11.4140625" style="1" bestFit="1" customWidth="1"/>
    <col min="12293" max="12293" width="5" style="1" bestFit="1" customWidth="1"/>
    <col min="12294" max="12295" width="11.25" style="1" bestFit="1" customWidth="1"/>
    <col min="12296" max="12296" width="9.9140625" style="1" bestFit="1" customWidth="1"/>
    <col min="12297" max="12297" width="31.58203125" style="1" bestFit="1" customWidth="1"/>
    <col min="12298" max="12298" width="25.4140625" style="1" bestFit="1" customWidth="1"/>
    <col min="12299" max="12299" width="7.58203125" style="1" bestFit="1" customWidth="1"/>
    <col min="12300" max="12300" width="20.33203125" style="1" bestFit="1" customWidth="1"/>
    <col min="12301" max="12301" width="17.83203125" style="1" bestFit="1" customWidth="1"/>
    <col min="12302" max="12302" width="7.58203125" style="1" bestFit="1" customWidth="1"/>
    <col min="12303" max="12303" width="28.58203125" style="1" bestFit="1" customWidth="1"/>
    <col min="12304" max="12304" width="18.08203125" style="1" bestFit="1" customWidth="1"/>
    <col min="12305" max="12305" width="7.58203125" style="1" bestFit="1" customWidth="1"/>
    <col min="12306" max="12306" width="21.58203125" style="1" bestFit="1" customWidth="1"/>
    <col min="12307" max="12307" width="7.58203125" style="1" bestFit="1" customWidth="1"/>
    <col min="12308" max="12308" width="23.08203125" style="1" bestFit="1" customWidth="1"/>
    <col min="12309" max="12309" width="7.58203125" style="1" bestFit="1" customWidth="1"/>
    <col min="12310" max="12310" width="22.4140625" style="1" bestFit="1" customWidth="1"/>
    <col min="12311" max="12311" width="7.58203125" style="1" bestFit="1" customWidth="1"/>
    <col min="12312" max="12312" width="27" style="1" bestFit="1" customWidth="1"/>
    <col min="12313" max="12313" width="7.58203125" style="1" bestFit="1" customWidth="1"/>
    <col min="12314" max="12314" width="13.5" style="1" bestFit="1" customWidth="1"/>
    <col min="12315" max="12315" width="7.58203125" style="1" bestFit="1" customWidth="1"/>
    <col min="12316" max="12316" width="20.9140625" style="1" bestFit="1" customWidth="1"/>
    <col min="12317" max="12317" width="7.58203125" style="1" bestFit="1" customWidth="1"/>
    <col min="12318" max="12545" width="8.6640625" style="1"/>
    <col min="12546" max="12546" width="3.6640625" style="1" bestFit="1" customWidth="1"/>
    <col min="12547" max="12547" width="32.75" style="1" bestFit="1" customWidth="1"/>
    <col min="12548" max="12548" width="11.4140625" style="1" bestFit="1" customWidth="1"/>
    <col min="12549" max="12549" width="5" style="1" bestFit="1" customWidth="1"/>
    <col min="12550" max="12551" width="11.25" style="1" bestFit="1" customWidth="1"/>
    <col min="12552" max="12552" width="9.9140625" style="1" bestFit="1" customWidth="1"/>
    <col min="12553" max="12553" width="31.58203125" style="1" bestFit="1" customWidth="1"/>
    <col min="12554" max="12554" width="25.4140625" style="1" bestFit="1" customWidth="1"/>
    <col min="12555" max="12555" width="7.58203125" style="1" bestFit="1" customWidth="1"/>
    <col min="12556" max="12556" width="20.33203125" style="1" bestFit="1" customWidth="1"/>
    <col min="12557" max="12557" width="17.83203125" style="1" bestFit="1" customWidth="1"/>
    <col min="12558" max="12558" width="7.58203125" style="1" bestFit="1" customWidth="1"/>
    <col min="12559" max="12559" width="28.58203125" style="1" bestFit="1" customWidth="1"/>
    <col min="12560" max="12560" width="18.08203125" style="1" bestFit="1" customWidth="1"/>
    <col min="12561" max="12561" width="7.58203125" style="1" bestFit="1" customWidth="1"/>
    <col min="12562" max="12562" width="21.58203125" style="1" bestFit="1" customWidth="1"/>
    <col min="12563" max="12563" width="7.58203125" style="1" bestFit="1" customWidth="1"/>
    <col min="12564" max="12564" width="23.08203125" style="1" bestFit="1" customWidth="1"/>
    <col min="12565" max="12565" width="7.58203125" style="1" bestFit="1" customWidth="1"/>
    <col min="12566" max="12566" width="22.4140625" style="1" bestFit="1" customWidth="1"/>
    <col min="12567" max="12567" width="7.58203125" style="1" bestFit="1" customWidth="1"/>
    <col min="12568" max="12568" width="27" style="1" bestFit="1" customWidth="1"/>
    <col min="12569" max="12569" width="7.58203125" style="1" bestFit="1" customWidth="1"/>
    <col min="12570" max="12570" width="13.5" style="1" bestFit="1" customWidth="1"/>
    <col min="12571" max="12571" width="7.58203125" style="1" bestFit="1" customWidth="1"/>
    <col min="12572" max="12572" width="20.9140625" style="1" bestFit="1" customWidth="1"/>
    <col min="12573" max="12573" width="7.58203125" style="1" bestFit="1" customWidth="1"/>
    <col min="12574" max="12801" width="8.6640625" style="1"/>
    <col min="12802" max="12802" width="3.6640625" style="1" bestFit="1" customWidth="1"/>
    <col min="12803" max="12803" width="32.75" style="1" bestFit="1" customWidth="1"/>
    <col min="12804" max="12804" width="11.4140625" style="1" bestFit="1" customWidth="1"/>
    <col min="12805" max="12805" width="5" style="1" bestFit="1" customWidth="1"/>
    <col min="12806" max="12807" width="11.25" style="1" bestFit="1" customWidth="1"/>
    <col min="12808" max="12808" width="9.9140625" style="1" bestFit="1" customWidth="1"/>
    <col min="12809" max="12809" width="31.58203125" style="1" bestFit="1" customWidth="1"/>
    <col min="12810" max="12810" width="25.4140625" style="1" bestFit="1" customWidth="1"/>
    <col min="12811" max="12811" width="7.58203125" style="1" bestFit="1" customWidth="1"/>
    <col min="12812" max="12812" width="20.33203125" style="1" bestFit="1" customWidth="1"/>
    <col min="12813" max="12813" width="17.83203125" style="1" bestFit="1" customWidth="1"/>
    <col min="12814" max="12814" width="7.58203125" style="1" bestFit="1" customWidth="1"/>
    <col min="12815" max="12815" width="28.58203125" style="1" bestFit="1" customWidth="1"/>
    <col min="12816" max="12816" width="18.08203125" style="1" bestFit="1" customWidth="1"/>
    <col min="12817" max="12817" width="7.58203125" style="1" bestFit="1" customWidth="1"/>
    <col min="12818" max="12818" width="21.58203125" style="1" bestFit="1" customWidth="1"/>
    <col min="12819" max="12819" width="7.58203125" style="1" bestFit="1" customWidth="1"/>
    <col min="12820" max="12820" width="23.08203125" style="1" bestFit="1" customWidth="1"/>
    <col min="12821" max="12821" width="7.58203125" style="1" bestFit="1" customWidth="1"/>
    <col min="12822" max="12822" width="22.4140625" style="1" bestFit="1" customWidth="1"/>
    <col min="12823" max="12823" width="7.58203125" style="1" bestFit="1" customWidth="1"/>
    <col min="12824" max="12824" width="27" style="1" bestFit="1" customWidth="1"/>
    <col min="12825" max="12825" width="7.58203125" style="1" bestFit="1" customWidth="1"/>
    <col min="12826" max="12826" width="13.5" style="1" bestFit="1" customWidth="1"/>
    <col min="12827" max="12827" width="7.58203125" style="1" bestFit="1" customWidth="1"/>
    <col min="12828" max="12828" width="20.9140625" style="1" bestFit="1" customWidth="1"/>
    <col min="12829" max="12829" width="7.58203125" style="1" bestFit="1" customWidth="1"/>
    <col min="12830" max="13057" width="8.6640625" style="1"/>
    <col min="13058" max="13058" width="3.6640625" style="1" bestFit="1" customWidth="1"/>
    <col min="13059" max="13059" width="32.75" style="1" bestFit="1" customWidth="1"/>
    <col min="13060" max="13060" width="11.4140625" style="1" bestFit="1" customWidth="1"/>
    <col min="13061" max="13061" width="5" style="1" bestFit="1" customWidth="1"/>
    <col min="13062" max="13063" width="11.25" style="1" bestFit="1" customWidth="1"/>
    <col min="13064" max="13064" width="9.9140625" style="1" bestFit="1" customWidth="1"/>
    <col min="13065" max="13065" width="31.58203125" style="1" bestFit="1" customWidth="1"/>
    <col min="13066" max="13066" width="25.4140625" style="1" bestFit="1" customWidth="1"/>
    <col min="13067" max="13067" width="7.58203125" style="1" bestFit="1" customWidth="1"/>
    <col min="13068" max="13068" width="20.33203125" style="1" bestFit="1" customWidth="1"/>
    <col min="13069" max="13069" width="17.83203125" style="1" bestFit="1" customWidth="1"/>
    <col min="13070" max="13070" width="7.58203125" style="1" bestFit="1" customWidth="1"/>
    <col min="13071" max="13071" width="28.58203125" style="1" bestFit="1" customWidth="1"/>
    <col min="13072" max="13072" width="18.08203125" style="1" bestFit="1" customWidth="1"/>
    <col min="13073" max="13073" width="7.58203125" style="1" bestFit="1" customWidth="1"/>
    <col min="13074" max="13074" width="21.58203125" style="1" bestFit="1" customWidth="1"/>
    <col min="13075" max="13075" width="7.58203125" style="1" bestFit="1" customWidth="1"/>
    <col min="13076" max="13076" width="23.08203125" style="1" bestFit="1" customWidth="1"/>
    <col min="13077" max="13077" width="7.58203125" style="1" bestFit="1" customWidth="1"/>
    <col min="13078" max="13078" width="22.4140625" style="1" bestFit="1" customWidth="1"/>
    <col min="13079" max="13079" width="7.58203125" style="1" bestFit="1" customWidth="1"/>
    <col min="13080" max="13080" width="27" style="1" bestFit="1" customWidth="1"/>
    <col min="13081" max="13081" width="7.58203125" style="1" bestFit="1" customWidth="1"/>
    <col min="13082" max="13082" width="13.5" style="1" bestFit="1" customWidth="1"/>
    <col min="13083" max="13083" width="7.58203125" style="1" bestFit="1" customWidth="1"/>
    <col min="13084" max="13084" width="20.9140625" style="1" bestFit="1" customWidth="1"/>
    <col min="13085" max="13085" width="7.58203125" style="1" bestFit="1" customWidth="1"/>
    <col min="13086" max="13313" width="8.6640625" style="1"/>
    <col min="13314" max="13314" width="3.6640625" style="1" bestFit="1" customWidth="1"/>
    <col min="13315" max="13315" width="32.75" style="1" bestFit="1" customWidth="1"/>
    <col min="13316" max="13316" width="11.4140625" style="1" bestFit="1" customWidth="1"/>
    <col min="13317" max="13317" width="5" style="1" bestFit="1" customWidth="1"/>
    <col min="13318" max="13319" width="11.25" style="1" bestFit="1" customWidth="1"/>
    <col min="13320" max="13320" width="9.9140625" style="1" bestFit="1" customWidth="1"/>
    <col min="13321" max="13321" width="31.58203125" style="1" bestFit="1" customWidth="1"/>
    <col min="13322" max="13322" width="25.4140625" style="1" bestFit="1" customWidth="1"/>
    <col min="13323" max="13323" width="7.58203125" style="1" bestFit="1" customWidth="1"/>
    <col min="13324" max="13324" width="20.33203125" style="1" bestFit="1" customWidth="1"/>
    <col min="13325" max="13325" width="17.83203125" style="1" bestFit="1" customWidth="1"/>
    <col min="13326" max="13326" width="7.58203125" style="1" bestFit="1" customWidth="1"/>
    <col min="13327" max="13327" width="28.58203125" style="1" bestFit="1" customWidth="1"/>
    <col min="13328" max="13328" width="18.08203125" style="1" bestFit="1" customWidth="1"/>
    <col min="13329" max="13329" width="7.58203125" style="1" bestFit="1" customWidth="1"/>
    <col min="13330" max="13330" width="21.58203125" style="1" bestFit="1" customWidth="1"/>
    <col min="13331" max="13331" width="7.58203125" style="1" bestFit="1" customWidth="1"/>
    <col min="13332" max="13332" width="23.08203125" style="1" bestFit="1" customWidth="1"/>
    <col min="13333" max="13333" width="7.58203125" style="1" bestFit="1" customWidth="1"/>
    <col min="13334" max="13334" width="22.4140625" style="1" bestFit="1" customWidth="1"/>
    <col min="13335" max="13335" width="7.58203125" style="1" bestFit="1" customWidth="1"/>
    <col min="13336" max="13336" width="27" style="1" bestFit="1" customWidth="1"/>
    <col min="13337" max="13337" width="7.58203125" style="1" bestFit="1" customWidth="1"/>
    <col min="13338" max="13338" width="13.5" style="1" bestFit="1" customWidth="1"/>
    <col min="13339" max="13339" width="7.58203125" style="1" bestFit="1" customWidth="1"/>
    <col min="13340" max="13340" width="20.9140625" style="1" bestFit="1" customWidth="1"/>
    <col min="13341" max="13341" width="7.58203125" style="1" bestFit="1" customWidth="1"/>
    <col min="13342" max="13569" width="8.6640625" style="1"/>
    <col min="13570" max="13570" width="3.6640625" style="1" bestFit="1" customWidth="1"/>
    <col min="13571" max="13571" width="32.75" style="1" bestFit="1" customWidth="1"/>
    <col min="13572" max="13572" width="11.4140625" style="1" bestFit="1" customWidth="1"/>
    <col min="13573" max="13573" width="5" style="1" bestFit="1" customWidth="1"/>
    <col min="13574" max="13575" width="11.25" style="1" bestFit="1" customWidth="1"/>
    <col min="13576" max="13576" width="9.9140625" style="1" bestFit="1" customWidth="1"/>
    <col min="13577" max="13577" width="31.58203125" style="1" bestFit="1" customWidth="1"/>
    <col min="13578" max="13578" width="25.4140625" style="1" bestFit="1" customWidth="1"/>
    <col min="13579" max="13579" width="7.58203125" style="1" bestFit="1" customWidth="1"/>
    <col min="13580" max="13580" width="20.33203125" style="1" bestFit="1" customWidth="1"/>
    <col min="13581" max="13581" width="17.83203125" style="1" bestFit="1" customWidth="1"/>
    <col min="13582" max="13582" width="7.58203125" style="1" bestFit="1" customWidth="1"/>
    <col min="13583" max="13583" width="28.58203125" style="1" bestFit="1" customWidth="1"/>
    <col min="13584" max="13584" width="18.08203125" style="1" bestFit="1" customWidth="1"/>
    <col min="13585" max="13585" width="7.58203125" style="1" bestFit="1" customWidth="1"/>
    <col min="13586" max="13586" width="21.58203125" style="1" bestFit="1" customWidth="1"/>
    <col min="13587" max="13587" width="7.58203125" style="1" bestFit="1" customWidth="1"/>
    <col min="13588" max="13588" width="23.08203125" style="1" bestFit="1" customWidth="1"/>
    <col min="13589" max="13589" width="7.58203125" style="1" bestFit="1" customWidth="1"/>
    <col min="13590" max="13590" width="22.4140625" style="1" bestFit="1" customWidth="1"/>
    <col min="13591" max="13591" width="7.58203125" style="1" bestFit="1" customWidth="1"/>
    <col min="13592" max="13592" width="27" style="1" bestFit="1" customWidth="1"/>
    <col min="13593" max="13593" width="7.58203125" style="1" bestFit="1" customWidth="1"/>
    <col min="13594" max="13594" width="13.5" style="1" bestFit="1" customWidth="1"/>
    <col min="13595" max="13595" width="7.58203125" style="1" bestFit="1" customWidth="1"/>
    <col min="13596" max="13596" width="20.9140625" style="1" bestFit="1" customWidth="1"/>
    <col min="13597" max="13597" width="7.58203125" style="1" bestFit="1" customWidth="1"/>
    <col min="13598" max="13825" width="8.6640625" style="1"/>
    <col min="13826" max="13826" width="3.6640625" style="1" bestFit="1" customWidth="1"/>
    <col min="13827" max="13827" width="32.75" style="1" bestFit="1" customWidth="1"/>
    <col min="13828" max="13828" width="11.4140625" style="1" bestFit="1" customWidth="1"/>
    <col min="13829" max="13829" width="5" style="1" bestFit="1" customWidth="1"/>
    <col min="13830" max="13831" width="11.25" style="1" bestFit="1" customWidth="1"/>
    <col min="13832" max="13832" width="9.9140625" style="1" bestFit="1" customWidth="1"/>
    <col min="13833" max="13833" width="31.58203125" style="1" bestFit="1" customWidth="1"/>
    <col min="13834" max="13834" width="25.4140625" style="1" bestFit="1" customWidth="1"/>
    <col min="13835" max="13835" width="7.58203125" style="1" bestFit="1" customWidth="1"/>
    <col min="13836" max="13836" width="20.33203125" style="1" bestFit="1" customWidth="1"/>
    <col min="13837" max="13837" width="17.83203125" style="1" bestFit="1" customWidth="1"/>
    <col min="13838" max="13838" width="7.58203125" style="1" bestFit="1" customWidth="1"/>
    <col min="13839" max="13839" width="28.58203125" style="1" bestFit="1" customWidth="1"/>
    <col min="13840" max="13840" width="18.08203125" style="1" bestFit="1" customWidth="1"/>
    <col min="13841" max="13841" width="7.58203125" style="1" bestFit="1" customWidth="1"/>
    <col min="13842" max="13842" width="21.58203125" style="1" bestFit="1" customWidth="1"/>
    <col min="13843" max="13843" width="7.58203125" style="1" bestFit="1" customWidth="1"/>
    <col min="13844" max="13844" width="23.08203125" style="1" bestFit="1" customWidth="1"/>
    <col min="13845" max="13845" width="7.58203125" style="1" bestFit="1" customWidth="1"/>
    <col min="13846" max="13846" width="22.4140625" style="1" bestFit="1" customWidth="1"/>
    <col min="13847" max="13847" width="7.58203125" style="1" bestFit="1" customWidth="1"/>
    <col min="13848" max="13848" width="27" style="1" bestFit="1" customWidth="1"/>
    <col min="13849" max="13849" width="7.58203125" style="1" bestFit="1" customWidth="1"/>
    <col min="13850" max="13850" width="13.5" style="1" bestFit="1" customWidth="1"/>
    <col min="13851" max="13851" width="7.58203125" style="1" bestFit="1" customWidth="1"/>
    <col min="13852" max="13852" width="20.9140625" style="1" bestFit="1" customWidth="1"/>
    <col min="13853" max="13853" width="7.58203125" style="1" bestFit="1" customWidth="1"/>
    <col min="13854" max="14081" width="8.6640625" style="1"/>
    <col min="14082" max="14082" width="3.6640625" style="1" bestFit="1" customWidth="1"/>
    <col min="14083" max="14083" width="32.75" style="1" bestFit="1" customWidth="1"/>
    <col min="14084" max="14084" width="11.4140625" style="1" bestFit="1" customWidth="1"/>
    <col min="14085" max="14085" width="5" style="1" bestFit="1" customWidth="1"/>
    <col min="14086" max="14087" width="11.25" style="1" bestFit="1" customWidth="1"/>
    <col min="14088" max="14088" width="9.9140625" style="1" bestFit="1" customWidth="1"/>
    <col min="14089" max="14089" width="31.58203125" style="1" bestFit="1" customWidth="1"/>
    <col min="14090" max="14090" width="25.4140625" style="1" bestFit="1" customWidth="1"/>
    <col min="14091" max="14091" width="7.58203125" style="1" bestFit="1" customWidth="1"/>
    <col min="14092" max="14092" width="20.33203125" style="1" bestFit="1" customWidth="1"/>
    <col min="14093" max="14093" width="17.83203125" style="1" bestFit="1" customWidth="1"/>
    <col min="14094" max="14094" width="7.58203125" style="1" bestFit="1" customWidth="1"/>
    <col min="14095" max="14095" width="28.58203125" style="1" bestFit="1" customWidth="1"/>
    <col min="14096" max="14096" width="18.08203125" style="1" bestFit="1" customWidth="1"/>
    <col min="14097" max="14097" width="7.58203125" style="1" bestFit="1" customWidth="1"/>
    <col min="14098" max="14098" width="21.58203125" style="1" bestFit="1" customWidth="1"/>
    <col min="14099" max="14099" width="7.58203125" style="1" bestFit="1" customWidth="1"/>
    <col min="14100" max="14100" width="23.08203125" style="1" bestFit="1" customWidth="1"/>
    <col min="14101" max="14101" width="7.58203125" style="1" bestFit="1" customWidth="1"/>
    <col min="14102" max="14102" width="22.4140625" style="1" bestFit="1" customWidth="1"/>
    <col min="14103" max="14103" width="7.58203125" style="1" bestFit="1" customWidth="1"/>
    <col min="14104" max="14104" width="27" style="1" bestFit="1" customWidth="1"/>
    <col min="14105" max="14105" width="7.58203125" style="1" bestFit="1" customWidth="1"/>
    <col min="14106" max="14106" width="13.5" style="1" bestFit="1" customWidth="1"/>
    <col min="14107" max="14107" width="7.58203125" style="1" bestFit="1" customWidth="1"/>
    <col min="14108" max="14108" width="20.9140625" style="1" bestFit="1" customWidth="1"/>
    <col min="14109" max="14109" width="7.58203125" style="1" bestFit="1" customWidth="1"/>
    <col min="14110" max="14337" width="8.6640625" style="1"/>
    <col min="14338" max="14338" width="3.6640625" style="1" bestFit="1" customWidth="1"/>
    <col min="14339" max="14339" width="32.75" style="1" bestFit="1" customWidth="1"/>
    <col min="14340" max="14340" width="11.4140625" style="1" bestFit="1" customWidth="1"/>
    <col min="14341" max="14341" width="5" style="1" bestFit="1" customWidth="1"/>
    <col min="14342" max="14343" width="11.25" style="1" bestFit="1" customWidth="1"/>
    <col min="14344" max="14344" width="9.9140625" style="1" bestFit="1" customWidth="1"/>
    <col min="14345" max="14345" width="31.58203125" style="1" bestFit="1" customWidth="1"/>
    <col min="14346" max="14346" width="25.4140625" style="1" bestFit="1" customWidth="1"/>
    <col min="14347" max="14347" width="7.58203125" style="1" bestFit="1" customWidth="1"/>
    <col min="14348" max="14348" width="20.33203125" style="1" bestFit="1" customWidth="1"/>
    <col min="14349" max="14349" width="17.83203125" style="1" bestFit="1" customWidth="1"/>
    <col min="14350" max="14350" width="7.58203125" style="1" bestFit="1" customWidth="1"/>
    <col min="14351" max="14351" width="28.58203125" style="1" bestFit="1" customWidth="1"/>
    <col min="14352" max="14352" width="18.08203125" style="1" bestFit="1" customWidth="1"/>
    <col min="14353" max="14353" width="7.58203125" style="1" bestFit="1" customWidth="1"/>
    <col min="14354" max="14354" width="21.58203125" style="1" bestFit="1" customWidth="1"/>
    <col min="14355" max="14355" width="7.58203125" style="1" bestFit="1" customWidth="1"/>
    <col min="14356" max="14356" width="23.08203125" style="1" bestFit="1" customWidth="1"/>
    <col min="14357" max="14357" width="7.58203125" style="1" bestFit="1" customWidth="1"/>
    <col min="14358" max="14358" width="22.4140625" style="1" bestFit="1" customWidth="1"/>
    <col min="14359" max="14359" width="7.58203125" style="1" bestFit="1" customWidth="1"/>
    <col min="14360" max="14360" width="27" style="1" bestFit="1" customWidth="1"/>
    <col min="14361" max="14361" width="7.58203125" style="1" bestFit="1" customWidth="1"/>
    <col min="14362" max="14362" width="13.5" style="1" bestFit="1" customWidth="1"/>
    <col min="14363" max="14363" width="7.58203125" style="1" bestFit="1" customWidth="1"/>
    <col min="14364" max="14364" width="20.9140625" style="1" bestFit="1" customWidth="1"/>
    <col min="14365" max="14365" width="7.58203125" style="1" bestFit="1" customWidth="1"/>
    <col min="14366" max="14593" width="8.6640625" style="1"/>
    <col min="14594" max="14594" width="3.6640625" style="1" bestFit="1" customWidth="1"/>
    <col min="14595" max="14595" width="32.75" style="1" bestFit="1" customWidth="1"/>
    <col min="14596" max="14596" width="11.4140625" style="1" bestFit="1" customWidth="1"/>
    <col min="14597" max="14597" width="5" style="1" bestFit="1" customWidth="1"/>
    <col min="14598" max="14599" width="11.25" style="1" bestFit="1" customWidth="1"/>
    <col min="14600" max="14600" width="9.9140625" style="1" bestFit="1" customWidth="1"/>
    <col min="14601" max="14601" width="31.58203125" style="1" bestFit="1" customWidth="1"/>
    <col min="14602" max="14602" width="25.4140625" style="1" bestFit="1" customWidth="1"/>
    <col min="14603" max="14603" width="7.58203125" style="1" bestFit="1" customWidth="1"/>
    <col min="14604" max="14604" width="20.33203125" style="1" bestFit="1" customWidth="1"/>
    <col min="14605" max="14605" width="17.83203125" style="1" bestFit="1" customWidth="1"/>
    <col min="14606" max="14606" width="7.58203125" style="1" bestFit="1" customWidth="1"/>
    <col min="14607" max="14607" width="28.58203125" style="1" bestFit="1" customWidth="1"/>
    <col min="14608" max="14608" width="18.08203125" style="1" bestFit="1" customWidth="1"/>
    <col min="14609" max="14609" width="7.58203125" style="1" bestFit="1" customWidth="1"/>
    <col min="14610" max="14610" width="21.58203125" style="1" bestFit="1" customWidth="1"/>
    <col min="14611" max="14611" width="7.58203125" style="1" bestFit="1" customWidth="1"/>
    <col min="14612" max="14612" width="23.08203125" style="1" bestFit="1" customWidth="1"/>
    <col min="14613" max="14613" width="7.58203125" style="1" bestFit="1" customWidth="1"/>
    <col min="14614" max="14614" width="22.4140625" style="1" bestFit="1" customWidth="1"/>
    <col min="14615" max="14615" width="7.58203125" style="1" bestFit="1" customWidth="1"/>
    <col min="14616" max="14616" width="27" style="1" bestFit="1" customWidth="1"/>
    <col min="14617" max="14617" width="7.58203125" style="1" bestFit="1" customWidth="1"/>
    <col min="14618" max="14618" width="13.5" style="1" bestFit="1" customWidth="1"/>
    <col min="14619" max="14619" width="7.58203125" style="1" bestFit="1" customWidth="1"/>
    <col min="14620" max="14620" width="20.9140625" style="1" bestFit="1" customWidth="1"/>
    <col min="14621" max="14621" width="7.58203125" style="1" bestFit="1" customWidth="1"/>
    <col min="14622" max="14849" width="8.6640625" style="1"/>
    <col min="14850" max="14850" width="3.6640625" style="1" bestFit="1" customWidth="1"/>
    <col min="14851" max="14851" width="32.75" style="1" bestFit="1" customWidth="1"/>
    <col min="14852" max="14852" width="11.4140625" style="1" bestFit="1" customWidth="1"/>
    <col min="14853" max="14853" width="5" style="1" bestFit="1" customWidth="1"/>
    <col min="14854" max="14855" width="11.25" style="1" bestFit="1" customWidth="1"/>
    <col min="14856" max="14856" width="9.9140625" style="1" bestFit="1" customWidth="1"/>
    <col min="14857" max="14857" width="31.58203125" style="1" bestFit="1" customWidth="1"/>
    <col min="14858" max="14858" width="25.4140625" style="1" bestFit="1" customWidth="1"/>
    <col min="14859" max="14859" width="7.58203125" style="1" bestFit="1" customWidth="1"/>
    <col min="14860" max="14860" width="20.33203125" style="1" bestFit="1" customWidth="1"/>
    <col min="14861" max="14861" width="17.83203125" style="1" bestFit="1" customWidth="1"/>
    <col min="14862" max="14862" width="7.58203125" style="1" bestFit="1" customWidth="1"/>
    <col min="14863" max="14863" width="28.58203125" style="1" bestFit="1" customWidth="1"/>
    <col min="14864" max="14864" width="18.08203125" style="1" bestFit="1" customWidth="1"/>
    <col min="14865" max="14865" width="7.58203125" style="1" bestFit="1" customWidth="1"/>
    <col min="14866" max="14866" width="21.58203125" style="1" bestFit="1" customWidth="1"/>
    <col min="14867" max="14867" width="7.58203125" style="1" bestFit="1" customWidth="1"/>
    <col min="14868" max="14868" width="23.08203125" style="1" bestFit="1" customWidth="1"/>
    <col min="14869" max="14869" width="7.58203125" style="1" bestFit="1" customWidth="1"/>
    <col min="14870" max="14870" width="22.4140625" style="1" bestFit="1" customWidth="1"/>
    <col min="14871" max="14871" width="7.58203125" style="1" bestFit="1" customWidth="1"/>
    <col min="14872" max="14872" width="27" style="1" bestFit="1" customWidth="1"/>
    <col min="14873" max="14873" width="7.58203125" style="1" bestFit="1" customWidth="1"/>
    <col min="14874" max="14874" width="13.5" style="1" bestFit="1" customWidth="1"/>
    <col min="14875" max="14875" width="7.58203125" style="1" bestFit="1" customWidth="1"/>
    <col min="14876" max="14876" width="20.9140625" style="1" bestFit="1" customWidth="1"/>
    <col min="14877" max="14877" width="7.58203125" style="1" bestFit="1" customWidth="1"/>
    <col min="14878" max="15105" width="8.6640625" style="1"/>
    <col min="15106" max="15106" width="3.6640625" style="1" bestFit="1" customWidth="1"/>
    <col min="15107" max="15107" width="32.75" style="1" bestFit="1" customWidth="1"/>
    <col min="15108" max="15108" width="11.4140625" style="1" bestFit="1" customWidth="1"/>
    <col min="15109" max="15109" width="5" style="1" bestFit="1" customWidth="1"/>
    <col min="15110" max="15111" width="11.25" style="1" bestFit="1" customWidth="1"/>
    <col min="15112" max="15112" width="9.9140625" style="1" bestFit="1" customWidth="1"/>
    <col min="15113" max="15113" width="31.58203125" style="1" bestFit="1" customWidth="1"/>
    <col min="15114" max="15114" width="25.4140625" style="1" bestFit="1" customWidth="1"/>
    <col min="15115" max="15115" width="7.58203125" style="1" bestFit="1" customWidth="1"/>
    <col min="15116" max="15116" width="20.33203125" style="1" bestFit="1" customWidth="1"/>
    <col min="15117" max="15117" width="17.83203125" style="1" bestFit="1" customWidth="1"/>
    <col min="15118" max="15118" width="7.58203125" style="1" bestFit="1" customWidth="1"/>
    <col min="15119" max="15119" width="28.58203125" style="1" bestFit="1" customWidth="1"/>
    <col min="15120" max="15120" width="18.08203125" style="1" bestFit="1" customWidth="1"/>
    <col min="15121" max="15121" width="7.58203125" style="1" bestFit="1" customWidth="1"/>
    <col min="15122" max="15122" width="21.58203125" style="1" bestFit="1" customWidth="1"/>
    <col min="15123" max="15123" width="7.58203125" style="1" bestFit="1" customWidth="1"/>
    <col min="15124" max="15124" width="23.08203125" style="1" bestFit="1" customWidth="1"/>
    <col min="15125" max="15125" width="7.58203125" style="1" bestFit="1" customWidth="1"/>
    <col min="15126" max="15126" width="22.4140625" style="1" bestFit="1" customWidth="1"/>
    <col min="15127" max="15127" width="7.58203125" style="1" bestFit="1" customWidth="1"/>
    <col min="15128" max="15128" width="27" style="1" bestFit="1" customWidth="1"/>
    <col min="15129" max="15129" width="7.58203125" style="1" bestFit="1" customWidth="1"/>
    <col min="15130" max="15130" width="13.5" style="1" bestFit="1" customWidth="1"/>
    <col min="15131" max="15131" width="7.58203125" style="1" bestFit="1" customWidth="1"/>
    <col min="15132" max="15132" width="20.9140625" style="1" bestFit="1" customWidth="1"/>
    <col min="15133" max="15133" width="7.58203125" style="1" bestFit="1" customWidth="1"/>
    <col min="15134" max="15361" width="8.6640625" style="1"/>
    <col min="15362" max="15362" width="3.6640625" style="1" bestFit="1" customWidth="1"/>
    <col min="15363" max="15363" width="32.75" style="1" bestFit="1" customWidth="1"/>
    <col min="15364" max="15364" width="11.4140625" style="1" bestFit="1" customWidth="1"/>
    <col min="15365" max="15365" width="5" style="1" bestFit="1" customWidth="1"/>
    <col min="15366" max="15367" width="11.25" style="1" bestFit="1" customWidth="1"/>
    <col min="15368" max="15368" width="9.9140625" style="1" bestFit="1" customWidth="1"/>
    <col min="15369" max="15369" width="31.58203125" style="1" bestFit="1" customWidth="1"/>
    <col min="15370" max="15370" width="25.4140625" style="1" bestFit="1" customWidth="1"/>
    <col min="15371" max="15371" width="7.58203125" style="1" bestFit="1" customWidth="1"/>
    <col min="15372" max="15372" width="20.33203125" style="1" bestFit="1" customWidth="1"/>
    <col min="15373" max="15373" width="17.83203125" style="1" bestFit="1" customWidth="1"/>
    <col min="15374" max="15374" width="7.58203125" style="1" bestFit="1" customWidth="1"/>
    <col min="15375" max="15375" width="28.58203125" style="1" bestFit="1" customWidth="1"/>
    <col min="15376" max="15376" width="18.08203125" style="1" bestFit="1" customWidth="1"/>
    <col min="15377" max="15377" width="7.58203125" style="1" bestFit="1" customWidth="1"/>
    <col min="15378" max="15378" width="21.58203125" style="1" bestFit="1" customWidth="1"/>
    <col min="15379" max="15379" width="7.58203125" style="1" bestFit="1" customWidth="1"/>
    <col min="15380" max="15380" width="23.08203125" style="1" bestFit="1" customWidth="1"/>
    <col min="15381" max="15381" width="7.58203125" style="1" bestFit="1" customWidth="1"/>
    <col min="15382" max="15382" width="22.4140625" style="1" bestFit="1" customWidth="1"/>
    <col min="15383" max="15383" width="7.58203125" style="1" bestFit="1" customWidth="1"/>
    <col min="15384" max="15384" width="27" style="1" bestFit="1" customWidth="1"/>
    <col min="15385" max="15385" width="7.58203125" style="1" bestFit="1" customWidth="1"/>
    <col min="15386" max="15386" width="13.5" style="1" bestFit="1" customWidth="1"/>
    <col min="15387" max="15387" width="7.58203125" style="1" bestFit="1" customWidth="1"/>
    <col min="15388" max="15388" width="20.9140625" style="1" bestFit="1" customWidth="1"/>
    <col min="15389" max="15389" width="7.58203125" style="1" bestFit="1" customWidth="1"/>
    <col min="15390" max="15617" width="8.6640625" style="1"/>
    <col min="15618" max="15618" width="3.6640625" style="1" bestFit="1" customWidth="1"/>
    <col min="15619" max="15619" width="32.75" style="1" bestFit="1" customWidth="1"/>
    <col min="15620" max="15620" width="11.4140625" style="1" bestFit="1" customWidth="1"/>
    <col min="15621" max="15621" width="5" style="1" bestFit="1" customWidth="1"/>
    <col min="15622" max="15623" width="11.25" style="1" bestFit="1" customWidth="1"/>
    <col min="15624" max="15624" width="9.9140625" style="1" bestFit="1" customWidth="1"/>
    <col min="15625" max="15625" width="31.58203125" style="1" bestFit="1" customWidth="1"/>
    <col min="15626" max="15626" width="25.4140625" style="1" bestFit="1" customWidth="1"/>
    <col min="15627" max="15627" width="7.58203125" style="1" bestFit="1" customWidth="1"/>
    <col min="15628" max="15628" width="20.33203125" style="1" bestFit="1" customWidth="1"/>
    <col min="15629" max="15629" width="17.83203125" style="1" bestFit="1" customWidth="1"/>
    <col min="15630" max="15630" width="7.58203125" style="1" bestFit="1" customWidth="1"/>
    <col min="15631" max="15631" width="28.58203125" style="1" bestFit="1" customWidth="1"/>
    <col min="15632" max="15632" width="18.08203125" style="1" bestFit="1" customWidth="1"/>
    <col min="15633" max="15633" width="7.58203125" style="1" bestFit="1" customWidth="1"/>
    <col min="15634" max="15634" width="21.58203125" style="1" bestFit="1" customWidth="1"/>
    <col min="15635" max="15635" width="7.58203125" style="1" bestFit="1" customWidth="1"/>
    <col min="15636" max="15636" width="23.08203125" style="1" bestFit="1" customWidth="1"/>
    <col min="15637" max="15637" width="7.58203125" style="1" bestFit="1" customWidth="1"/>
    <col min="15638" max="15638" width="22.4140625" style="1" bestFit="1" customWidth="1"/>
    <col min="15639" max="15639" width="7.58203125" style="1" bestFit="1" customWidth="1"/>
    <col min="15640" max="15640" width="27" style="1" bestFit="1" customWidth="1"/>
    <col min="15641" max="15641" width="7.58203125" style="1" bestFit="1" customWidth="1"/>
    <col min="15642" max="15642" width="13.5" style="1" bestFit="1" customWidth="1"/>
    <col min="15643" max="15643" width="7.58203125" style="1" bestFit="1" customWidth="1"/>
    <col min="15644" max="15644" width="20.9140625" style="1" bestFit="1" customWidth="1"/>
    <col min="15645" max="15645" width="7.58203125" style="1" bestFit="1" customWidth="1"/>
    <col min="15646" max="15873" width="8.6640625" style="1"/>
    <col min="15874" max="15874" width="3.6640625" style="1" bestFit="1" customWidth="1"/>
    <col min="15875" max="15875" width="32.75" style="1" bestFit="1" customWidth="1"/>
    <col min="15876" max="15876" width="11.4140625" style="1" bestFit="1" customWidth="1"/>
    <col min="15877" max="15877" width="5" style="1" bestFit="1" customWidth="1"/>
    <col min="15878" max="15879" width="11.25" style="1" bestFit="1" customWidth="1"/>
    <col min="15880" max="15880" width="9.9140625" style="1" bestFit="1" customWidth="1"/>
    <col min="15881" max="15881" width="31.58203125" style="1" bestFit="1" customWidth="1"/>
    <col min="15882" max="15882" width="25.4140625" style="1" bestFit="1" customWidth="1"/>
    <col min="15883" max="15883" width="7.58203125" style="1" bestFit="1" customWidth="1"/>
    <col min="15884" max="15884" width="20.33203125" style="1" bestFit="1" customWidth="1"/>
    <col min="15885" max="15885" width="17.83203125" style="1" bestFit="1" customWidth="1"/>
    <col min="15886" max="15886" width="7.58203125" style="1" bestFit="1" customWidth="1"/>
    <col min="15887" max="15887" width="28.58203125" style="1" bestFit="1" customWidth="1"/>
    <col min="15888" max="15888" width="18.08203125" style="1" bestFit="1" customWidth="1"/>
    <col min="15889" max="15889" width="7.58203125" style="1" bestFit="1" customWidth="1"/>
    <col min="15890" max="15890" width="21.58203125" style="1" bestFit="1" customWidth="1"/>
    <col min="15891" max="15891" width="7.58203125" style="1" bestFit="1" customWidth="1"/>
    <col min="15892" max="15892" width="23.08203125" style="1" bestFit="1" customWidth="1"/>
    <col min="15893" max="15893" width="7.58203125" style="1" bestFit="1" customWidth="1"/>
    <col min="15894" max="15894" width="22.4140625" style="1" bestFit="1" customWidth="1"/>
    <col min="15895" max="15895" width="7.58203125" style="1" bestFit="1" customWidth="1"/>
    <col min="15896" max="15896" width="27" style="1" bestFit="1" customWidth="1"/>
    <col min="15897" max="15897" width="7.58203125" style="1" bestFit="1" customWidth="1"/>
    <col min="15898" max="15898" width="13.5" style="1" bestFit="1" customWidth="1"/>
    <col min="15899" max="15899" width="7.58203125" style="1" bestFit="1" customWidth="1"/>
    <col min="15900" max="15900" width="20.9140625" style="1" bestFit="1" customWidth="1"/>
    <col min="15901" max="15901" width="7.58203125" style="1" bestFit="1" customWidth="1"/>
    <col min="15902" max="16129" width="8.6640625" style="1"/>
    <col min="16130" max="16130" width="3.6640625" style="1" bestFit="1" customWidth="1"/>
    <col min="16131" max="16131" width="32.75" style="1" bestFit="1" customWidth="1"/>
    <col min="16132" max="16132" width="11.4140625" style="1" bestFit="1" customWidth="1"/>
    <col min="16133" max="16133" width="5" style="1" bestFit="1" customWidth="1"/>
    <col min="16134" max="16135" width="11.25" style="1" bestFit="1" customWidth="1"/>
    <col min="16136" max="16136" width="9.9140625" style="1" bestFit="1" customWidth="1"/>
    <col min="16137" max="16137" width="31.58203125" style="1" bestFit="1" customWidth="1"/>
    <col min="16138" max="16138" width="25.4140625" style="1" bestFit="1" customWidth="1"/>
    <col min="16139" max="16139" width="7.58203125" style="1" bestFit="1" customWidth="1"/>
    <col min="16140" max="16140" width="20.33203125" style="1" bestFit="1" customWidth="1"/>
    <col min="16141" max="16141" width="17.83203125" style="1" bestFit="1" customWidth="1"/>
    <col min="16142" max="16142" width="7.58203125" style="1" bestFit="1" customWidth="1"/>
    <col min="16143" max="16143" width="28.58203125" style="1" bestFit="1" customWidth="1"/>
    <col min="16144" max="16144" width="18.08203125" style="1" bestFit="1" customWidth="1"/>
    <col min="16145" max="16145" width="7.58203125" style="1" bestFit="1" customWidth="1"/>
    <col min="16146" max="16146" width="21.58203125" style="1" bestFit="1" customWidth="1"/>
    <col min="16147" max="16147" width="7.58203125" style="1" bestFit="1" customWidth="1"/>
    <col min="16148" max="16148" width="23.08203125" style="1" bestFit="1" customWidth="1"/>
    <col min="16149" max="16149" width="7.58203125" style="1" bestFit="1" customWidth="1"/>
    <col min="16150" max="16150" width="22.4140625" style="1" bestFit="1" customWidth="1"/>
    <col min="16151" max="16151" width="7.58203125" style="1" bestFit="1" customWidth="1"/>
    <col min="16152" max="16152" width="27" style="1" bestFit="1" customWidth="1"/>
    <col min="16153" max="16153" width="7.58203125" style="1" bestFit="1" customWidth="1"/>
    <col min="16154" max="16154" width="13.5" style="1" bestFit="1" customWidth="1"/>
    <col min="16155" max="16155" width="7.58203125" style="1" bestFit="1" customWidth="1"/>
    <col min="16156" max="16156" width="20.9140625" style="1" bestFit="1" customWidth="1"/>
    <col min="16157" max="16157" width="7.58203125" style="1" bestFit="1" customWidth="1"/>
    <col min="16158" max="16384" width="8.6640625" style="1"/>
  </cols>
  <sheetData>
    <row r="1" spans="1:29" x14ac:dyDescent="0.25">
      <c r="B1" s="1" t="s">
        <v>150</v>
      </c>
      <c r="C1" s="1" t="s">
        <v>1309</v>
      </c>
      <c r="D1" s="1" t="s">
        <v>1310</v>
      </c>
      <c r="E1" s="1" t="s">
        <v>146</v>
      </c>
      <c r="F1" s="1" t="s">
        <v>145</v>
      </c>
      <c r="G1" s="1" t="s">
        <v>966</v>
      </c>
      <c r="H1" s="1" t="s">
        <v>143</v>
      </c>
      <c r="I1" s="1" t="s">
        <v>1312</v>
      </c>
      <c r="J1" s="1" t="s">
        <v>1314</v>
      </c>
      <c r="K1" s="1" t="s">
        <v>152</v>
      </c>
      <c r="L1" s="1" t="s">
        <v>1315</v>
      </c>
      <c r="M1" s="1" t="s">
        <v>1316</v>
      </c>
      <c r="N1" s="1" t="s">
        <v>152</v>
      </c>
      <c r="O1" s="1" t="s">
        <v>875</v>
      </c>
      <c r="P1" s="1" t="s">
        <v>1318</v>
      </c>
      <c r="Q1" s="1" t="s">
        <v>152</v>
      </c>
      <c r="R1" s="1" t="s">
        <v>1319</v>
      </c>
      <c r="S1" s="1" t="s">
        <v>152</v>
      </c>
      <c r="T1" s="1" t="s">
        <v>1321</v>
      </c>
      <c r="U1" s="1" t="s">
        <v>152</v>
      </c>
      <c r="V1" s="1" t="s">
        <v>1323</v>
      </c>
      <c r="W1" s="1" t="s">
        <v>152</v>
      </c>
      <c r="X1" s="1" t="s">
        <v>771</v>
      </c>
      <c r="Y1" s="1" t="s">
        <v>152</v>
      </c>
      <c r="Z1" s="1" t="s">
        <v>1324</v>
      </c>
      <c r="AA1" s="1" t="s">
        <v>152</v>
      </c>
      <c r="AB1" s="1" t="s">
        <v>1327</v>
      </c>
      <c r="AC1" s="1" t="s">
        <v>152</v>
      </c>
    </row>
    <row r="2" spans="1:29" x14ac:dyDescent="0.25">
      <c r="A2" s="1">
        <v>125</v>
      </c>
      <c r="B2" s="1">
        <v>3</v>
      </c>
      <c r="C2" s="1" t="s">
        <v>604</v>
      </c>
      <c r="E2" s="1" t="s">
        <v>9</v>
      </c>
      <c r="F2" s="1">
        <v>2</v>
      </c>
      <c r="G2" s="1">
        <v>0</v>
      </c>
      <c r="H2" s="1">
        <v>0</v>
      </c>
      <c r="I2" s="1">
        <v>2.2999999999999998</v>
      </c>
      <c r="J2" s="2">
        <v>0.76</v>
      </c>
      <c r="L2" s="2">
        <v>0.56999999999999995</v>
      </c>
      <c r="M2" s="2">
        <v>0.6</v>
      </c>
      <c r="O2" s="3" t="s">
        <v>1006</v>
      </c>
      <c r="P2" s="2">
        <v>0.59</v>
      </c>
      <c r="R2" s="4">
        <v>3.0000000000000001E-3</v>
      </c>
      <c r="T2" s="2">
        <v>0.86</v>
      </c>
      <c r="V2" s="3" t="s">
        <v>1346</v>
      </c>
      <c r="W2" s="1">
        <v>2</v>
      </c>
      <c r="X2" s="2">
        <v>0.23</v>
      </c>
      <c r="Z2" s="2">
        <v>0.77</v>
      </c>
      <c r="AB2" s="2">
        <v>0.24</v>
      </c>
    </row>
    <row r="3" spans="1:29" x14ac:dyDescent="0.25">
      <c r="A3" s="1">
        <v>126</v>
      </c>
      <c r="B3" s="1">
        <v>3</v>
      </c>
      <c r="C3" s="1" t="s">
        <v>526</v>
      </c>
      <c r="E3" s="1" t="s">
        <v>162</v>
      </c>
      <c r="F3" s="1">
        <v>2</v>
      </c>
      <c r="G3" s="1">
        <v>0</v>
      </c>
      <c r="H3" s="1">
        <v>0</v>
      </c>
      <c r="I3" s="1">
        <v>2.6</v>
      </c>
      <c r="J3" s="2">
        <v>0.8</v>
      </c>
      <c r="L3" s="2">
        <v>0.69</v>
      </c>
      <c r="M3" s="2">
        <v>0.72</v>
      </c>
      <c r="O3" s="3" t="s">
        <v>1006</v>
      </c>
      <c r="P3" s="2">
        <v>0.6</v>
      </c>
      <c r="R3" s="2">
        <v>0.03</v>
      </c>
      <c r="T3" s="2">
        <v>0.87</v>
      </c>
      <c r="V3" s="3" t="s">
        <v>285</v>
      </c>
      <c r="X3" s="2">
        <v>0.25</v>
      </c>
      <c r="Z3" s="2">
        <v>0.78</v>
      </c>
      <c r="AB3" s="2">
        <v>0.34</v>
      </c>
    </row>
    <row r="4" spans="1:29" x14ac:dyDescent="0.25">
      <c r="A4" s="1">
        <v>127</v>
      </c>
      <c r="B4" s="1">
        <v>3</v>
      </c>
      <c r="C4" s="1" t="s">
        <v>1194</v>
      </c>
      <c r="E4" s="1" t="s">
        <v>18</v>
      </c>
      <c r="F4" s="1">
        <v>2</v>
      </c>
      <c r="G4" s="1">
        <v>0</v>
      </c>
      <c r="H4" s="1">
        <v>0</v>
      </c>
      <c r="I4" s="1">
        <v>2.4</v>
      </c>
      <c r="J4" s="2">
        <v>0.76</v>
      </c>
      <c r="L4" s="2">
        <v>0.79</v>
      </c>
      <c r="M4" s="2">
        <v>0.73</v>
      </c>
      <c r="O4" s="3" t="s">
        <v>990</v>
      </c>
      <c r="P4" s="2">
        <v>0.99</v>
      </c>
      <c r="R4" s="2">
        <v>0</v>
      </c>
      <c r="T4" s="2">
        <v>0.42</v>
      </c>
      <c r="V4" s="3" t="s">
        <v>1347</v>
      </c>
      <c r="W4" s="1">
        <v>3</v>
      </c>
      <c r="X4" s="1" t="s">
        <v>176</v>
      </c>
      <c r="Z4" s="2">
        <v>0.71</v>
      </c>
      <c r="AB4" s="2">
        <v>0.09</v>
      </c>
    </row>
    <row r="5" spans="1:29" x14ac:dyDescent="0.25">
      <c r="A5" s="1">
        <v>128</v>
      </c>
      <c r="B5" s="1">
        <v>3</v>
      </c>
      <c r="C5" s="1" t="s">
        <v>1196</v>
      </c>
      <c r="E5" s="1" t="s">
        <v>29</v>
      </c>
      <c r="F5" s="1">
        <v>2</v>
      </c>
      <c r="G5" s="1">
        <v>0</v>
      </c>
      <c r="H5" s="1">
        <v>0</v>
      </c>
      <c r="I5" s="1">
        <v>2.2999999999999998</v>
      </c>
      <c r="J5" s="2">
        <v>0.81</v>
      </c>
      <c r="L5" s="2">
        <v>0.67</v>
      </c>
      <c r="M5" s="2">
        <v>0.64</v>
      </c>
      <c r="O5" s="3" t="s">
        <v>980</v>
      </c>
      <c r="P5" s="2">
        <v>0.57999999999999996</v>
      </c>
      <c r="R5" s="2">
        <v>0</v>
      </c>
      <c r="T5" s="2">
        <v>0.8</v>
      </c>
      <c r="V5" s="3" t="s">
        <v>167</v>
      </c>
      <c r="X5" s="2">
        <v>0.31</v>
      </c>
      <c r="Z5" s="2">
        <v>0.62</v>
      </c>
      <c r="AB5" s="2">
        <v>0.27</v>
      </c>
    </row>
    <row r="6" spans="1:29" x14ac:dyDescent="0.25">
      <c r="A6" s="1">
        <v>129</v>
      </c>
      <c r="B6" s="1">
        <v>3</v>
      </c>
      <c r="C6" s="1" t="s">
        <v>1235</v>
      </c>
      <c r="E6" s="1" t="s">
        <v>1197</v>
      </c>
      <c r="F6" s="1">
        <v>2</v>
      </c>
      <c r="G6" s="1">
        <v>0</v>
      </c>
      <c r="H6" s="1">
        <v>0</v>
      </c>
      <c r="I6" s="1">
        <v>2.2999999999999998</v>
      </c>
      <c r="J6" s="2">
        <v>0.76</v>
      </c>
      <c r="L6" s="2">
        <v>0.56000000000000005</v>
      </c>
      <c r="M6" s="2">
        <v>0.57999999999999996</v>
      </c>
      <c r="O6" s="3" t="s">
        <v>992</v>
      </c>
      <c r="P6" s="2">
        <v>0.71</v>
      </c>
      <c r="R6" s="2">
        <v>0.01</v>
      </c>
      <c r="T6" s="2">
        <v>0.83</v>
      </c>
      <c r="V6" s="3" t="s">
        <v>387</v>
      </c>
      <c r="X6" s="2">
        <v>0.22</v>
      </c>
      <c r="Z6" s="2">
        <v>0.63</v>
      </c>
      <c r="AB6" s="2">
        <v>0.13</v>
      </c>
    </row>
    <row r="7" spans="1:29" x14ac:dyDescent="0.25">
      <c r="A7" s="1">
        <v>130</v>
      </c>
      <c r="B7" s="1">
        <v>3</v>
      </c>
      <c r="C7" s="1" t="s">
        <v>607</v>
      </c>
      <c r="E7" s="1" t="s">
        <v>279</v>
      </c>
      <c r="F7" s="1">
        <v>2</v>
      </c>
      <c r="G7" s="1">
        <v>0</v>
      </c>
      <c r="H7" s="1">
        <v>0</v>
      </c>
      <c r="I7" s="1">
        <v>2.2999999999999998</v>
      </c>
      <c r="J7" s="2">
        <v>0.72</v>
      </c>
      <c r="L7" s="2">
        <v>0.56999999999999995</v>
      </c>
      <c r="M7" s="2">
        <v>0.56000000000000005</v>
      </c>
      <c r="O7" s="3" t="s">
        <v>981</v>
      </c>
      <c r="P7" s="2">
        <v>0.79</v>
      </c>
      <c r="R7" s="2">
        <v>0.02</v>
      </c>
      <c r="T7" s="2">
        <v>0.8</v>
      </c>
      <c r="V7" s="3" t="s">
        <v>827</v>
      </c>
      <c r="X7" s="2">
        <v>0.12</v>
      </c>
      <c r="Z7" s="2">
        <v>0.85</v>
      </c>
      <c r="AB7" s="2">
        <v>0.19</v>
      </c>
    </row>
    <row r="8" spans="1:29" x14ac:dyDescent="0.25">
      <c r="A8" s="1">
        <v>131</v>
      </c>
      <c r="B8" s="1">
        <v>3</v>
      </c>
      <c r="C8" s="1" t="s">
        <v>679</v>
      </c>
      <c r="E8" s="1" t="s">
        <v>94</v>
      </c>
      <c r="F8" s="1">
        <v>2</v>
      </c>
      <c r="G8" s="1">
        <v>0</v>
      </c>
      <c r="H8" s="1">
        <v>0</v>
      </c>
      <c r="I8" s="1">
        <v>2.2999999999999998</v>
      </c>
      <c r="J8" s="2">
        <v>0.75</v>
      </c>
      <c r="L8" s="2">
        <v>0.63</v>
      </c>
      <c r="M8" s="2">
        <v>0.66</v>
      </c>
      <c r="O8" s="3" t="s">
        <v>1006</v>
      </c>
      <c r="P8" s="2">
        <v>0.52</v>
      </c>
      <c r="R8" s="4">
        <v>3.0000000000000001E-3</v>
      </c>
      <c r="T8" s="2">
        <v>0.9</v>
      </c>
      <c r="V8" s="3" t="s">
        <v>1070</v>
      </c>
      <c r="X8" s="2">
        <v>0.15</v>
      </c>
      <c r="Z8" s="2">
        <v>0.84</v>
      </c>
      <c r="AB8" s="2">
        <v>0.24</v>
      </c>
    </row>
    <row r="9" spans="1:29" x14ac:dyDescent="0.25">
      <c r="A9" s="1">
        <v>132</v>
      </c>
      <c r="B9" s="1">
        <v>3</v>
      </c>
      <c r="C9" s="1" t="s">
        <v>1198</v>
      </c>
      <c r="E9" s="1" t="s">
        <v>1199</v>
      </c>
      <c r="F9" s="1">
        <v>2</v>
      </c>
      <c r="G9" s="1">
        <v>0</v>
      </c>
      <c r="H9" s="1">
        <v>0</v>
      </c>
      <c r="I9" s="1">
        <v>2.2999999999999998</v>
      </c>
      <c r="J9" s="2">
        <v>0.78</v>
      </c>
      <c r="L9" s="2">
        <v>0.61</v>
      </c>
      <c r="M9" s="2">
        <v>0.57999999999999996</v>
      </c>
      <c r="O9" s="3" t="s">
        <v>980</v>
      </c>
      <c r="P9" s="2">
        <v>0.62</v>
      </c>
      <c r="R9" s="2">
        <v>0.02</v>
      </c>
      <c r="T9" s="2">
        <v>0.8</v>
      </c>
      <c r="V9" s="3" t="s">
        <v>177</v>
      </c>
      <c r="X9" s="2">
        <v>0.28000000000000003</v>
      </c>
      <c r="Z9" s="2">
        <v>0.75</v>
      </c>
      <c r="AB9" s="2">
        <v>0.23</v>
      </c>
    </row>
    <row r="10" spans="1:29" x14ac:dyDescent="0.25">
      <c r="A10" s="1">
        <v>133</v>
      </c>
      <c r="B10" s="1">
        <v>3</v>
      </c>
      <c r="C10" s="1" t="s">
        <v>1200</v>
      </c>
      <c r="E10" s="1" t="s">
        <v>15</v>
      </c>
      <c r="F10" s="1">
        <v>2</v>
      </c>
      <c r="G10" s="1">
        <v>0</v>
      </c>
      <c r="H10" s="1">
        <v>0</v>
      </c>
      <c r="I10" s="1">
        <v>2.4</v>
      </c>
      <c r="J10" s="2">
        <v>0.68</v>
      </c>
      <c r="L10" s="2">
        <v>0.56000000000000005</v>
      </c>
      <c r="M10" s="2">
        <v>0.52</v>
      </c>
      <c r="O10" s="3" t="s">
        <v>1018</v>
      </c>
      <c r="P10" s="2">
        <v>0.59</v>
      </c>
      <c r="R10" s="2">
        <v>0.01</v>
      </c>
      <c r="T10" s="2">
        <v>0.82</v>
      </c>
      <c r="V10" s="3" t="s">
        <v>387</v>
      </c>
      <c r="X10" s="2">
        <v>0.27</v>
      </c>
      <c r="Z10" s="2">
        <v>0.63</v>
      </c>
      <c r="AB10" s="2">
        <v>0.11</v>
      </c>
    </row>
    <row r="11" spans="1:29" x14ac:dyDescent="0.25">
      <c r="A11" s="1">
        <v>134</v>
      </c>
      <c r="B11" s="1">
        <v>3</v>
      </c>
      <c r="C11" s="1" t="s">
        <v>1201</v>
      </c>
      <c r="E11" s="1" t="s">
        <v>9</v>
      </c>
      <c r="F11" s="1">
        <v>2</v>
      </c>
      <c r="G11" s="1">
        <v>0</v>
      </c>
      <c r="H11" s="1">
        <v>0</v>
      </c>
      <c r="I11" s="1">
        <v>2.1</v>
      </c>
      <c r="J11" s="2">
        <v>0.84</v>
      </c>
      <c r="L11" s="2">
        <v>0.56000000000000005</v>
      </c>
      <c r="M11" s="2">
        <v>0.56000000000000005</v>
      </c>
      <c r="O11" s="3" t="s">
        <v>58</v>
      </c>
      <c r="P11" s="2">
        <v>0.67</v>
      </c>
      <c r="R11" s="2">
        <v>0.04</v>
      </c>
      <c r="T11" s="2">
        <v>0.77</v>
      </c>
      <c r="V11" s="3" t="s">
        <v>1348</v>
      </c>
      <c r="X11" s="2">
        <v>0.25</v>
      </c>
      <c r="Z11" s="2">
        <v>0.62</v>
      </c>
      <c r="AB11" s="2">
        <v>0.28999999999999998</v>
      </c>
    </row>
    <row r="12" spans="1:29" x14ac:dyDescent="0.25">
      <c r="A12" s="1">
        <v>135</v>
      </c>
      <c r="B12" s="1">
        <v>3</v>
      </c>
      <c r="C12" s="1" t="s">
        <v>1203</v>
      </c>
      <c r="F12" s="1">
        <v>2</v>
      </c>
      <c r="G12" s="1">
        <v>0</v>
      </c>
      <c r="H12" s="1">
        <v>0</v>
      </c>
      <c r="I12" s="1">
        <v>2.6</v>
      </c>
      <c r="J12" s="2">
        <v>0.79</v>
      </c>
      <c r="L12" s="2">
        <v>0.72</v>
      </c>
      <c r="M12" s="2">
        <v>0.55000000000000004</v>
      </c>
      <c r="O12" s="3" t="s">
        <v>1052</v>
      </c>
      <c r="P12" s="2">
        <v>0.75</v>
      </c>
      <c r="R12" s="2">
        <v>0</v>
      </c>
      <c r="T12" s="2">
        <v>0.81</v>
      </c>
      <c r="V12" s="3" t="s">
        <v>181</v>
      </c>
      <c r="X12" s="2">
        <v>0.36</v>
      </c>
      <c r="Z12" s="2">
        <v>0.9</v>
      </c>
      <c r="AB12" s="1" t="s">
        <v>176</v>
      </c>
    </row>
    <row r="13" spans="1:29" x14ac:dyDescent="0.25">
      <c r="A13" s="1">
        <v>136</v>
      </c>
      <c r="B13" s="1">
        <v>3</v>
      </c>
      <c r="C13" s="1" t="s">
        <v>1205</v>
      </c>
      <c r="E13" s="1" t="s">
        <v>99</v>
      </c>
      <c r="F13" s="1">
        <v>2</v>
      </c>
      <c r="G13" s="1">
        <v>0</v>
      </c>
      <c r="H13" s="1">
        <v>0</v>
      </c>
      <c r="I13" s="1">
        <v>2.4</v>
      </c>
      <c r="J13" s="2">
        <v>0.76</v>
      </c>
      <c r="L13" s="2">
        <v>0.56999999999999995</v>
      </c>
      <c r="M13" s="2">
        <v>0.7</v>
      </c>
      <c r="O13" s="3" t="s">
        <v>978</v>
      </c>
      <c r="P13" s="2">
        <v>0.8</v>
      </c>
      <c r="R13" s="2">
        <v>0</v>
      </c>
      <c r="T13" s="2">
        <v>0.77</v>
      </c>
      <c r="V13" s="3" t="s">
        <v>387</v>
      </c>
      <c r="W13" s="1">
        <v>3</v>
      </c>
      <c r="X13" s="2">
        <v>0.17</v>
      </c>
      <c r="Z13" s="2">
        <v>0.62</v>
      </c>
      <c r="AB13" s="2">
        <v>0.24</v>
      </c>
    </row>
    <row r="14" spans="1:29" x14ac:dyDescent="0.25">
      <c r="A14" s="1">
        <v>137</v>
      </c>
      <c r="B14" s="1">
        <v>3</v>
      </c>
      <c r="C14" s="1" t="s">
        <v>1349</v>
      </c>
      <c r="E14" s="1" t="s">
        <v>354</v>
      </c>
      <c r="F14" s="1">
        <v>2</v>
      </c>
      <c r="G14" s="1">
        <v>0</v>
      </c>
      <c r="H14" s="1">
        <v>0</v>
      </c>
      <c r="I14" s="1">
        <v>2.2000000000000002</v>
      </c>
      <c r="J14" s="2">
        <v>0.8</v>
      </c>
      <c r="L14" s="2">
        <v>0.68</v>
      </c>
      <c r="M14" s="2">
        <v>0.6</v>
      </c>
      <c r="O14" s="3" t="s">
        <v>1042</v>
      </c>
      <c r="P14" s="2">
        <v>0.74</v>
      </c>
      <c r="R14" s="2">
        <v>0.01</v>
      </c>
      <c r="T14" s="2">
        <v>0.88</v>
      </c>
      <c r="V14" s="3" t="s">
        <v>285</v>
      </c>
      <c r="W14" s="1">
        <v>3</v>
      </c>
      <c r="X14" s="2">
        <v>0.33</v>
      </c>
      <c r="Z14" s="2">
        <v>0.81</v>
      </c>
      <c r="AB14" s="2">
        <v>0.21</v>
      </c>
    </row>
    <row r="15" spans="1:29" x14ac:dyDescent="0.25">
      <c r="A15" s="1">
        <v>138</v>
      </c>
      <c r="B15" s="1">
        <v>3</v>
      </c>
      <c r="C15" s="1" t="s">
        <v>690</v>
      </c>
      <c r="E15" s="1" t="s">
        <v>77</v>
      </c>
      <c r="F15" s="1">
        <v>2</v>
      </c>
      <c r="G15" s="1">
        <v>0</v>
      </c>
      <c r="H15" s="1">
        <v>0</v>
      </c>
      <c r="I15" s="1">
        <v>2.5</v>
      </c>
      <c r="J15" s="2">
        <v>0.85</v>
      </c>
      <c r="L15" s="2">
        <v>0.65</v>
      </c>
      <c r="M15" s="2">
        <v>0.57999999999999996</v>
      </c>
      <c r="N15" s="1">
        <v>6</v>
      </c>
      <c r="O15" s="3" t="s">
        <v>1031</v>
      </c>
      <c r="P15" s="2">
        <v>0.97</v>
      </c>
      <c r="R15" s="2">
        <v>0</v>
      </c>
      <c r="T15" s="2">
        <v>0.87</v>
      </c>
      <c r="V15" s="3" t="s">
        <v>946</v>
      </c>
      <c r="W15" s="1">
        <v>2</v>
      </c>
      <c r="X15" s="2">
        <v>0.33</v>
      </c>
      <c r="Y15" s="1">
        <v>5</v>
      </c>
      <c r="Z15" s="2">
        <v>0.77</v>
      </c>
      <c r="AB15" s="2">
        <v>0.3</v>
      </c>
    </row>
    <row r="16" spans="1:29" x14ac:dyDescent="0.25">
      <c r="A16" s="1">
        <v>139</v>
      </c>
      <c r="B16" s="1">
        <v>3</v>
      </c>
      <c r="C16" s="1" t="s">
        <v>610</v>
      </c>
      <c r="E16" s="1" t="s">
        <v>65</v>
      </c>
      <c r="F16" s="1">
        <v>2</v>
      </c>
      <c r="G16" s="1">
        <v>0</v>
      </c>
      <c r="H16" s="1">
        <v>0</v>
      </c>
      <c r="I16" s="1">
        <v>2.7</v>
      </c>
      <c r="J16" s="2">
        <v>0.79</v>
      </c>
      <c r="L16" s="2">
        <v>0.65</v>
      </c>
      <c r="M16" s="2">
        <v>0.69</v>
      </c>
      <c r="O16" s="3" t="s">
        <v>996</v>
      </c>
      <c r="P16" s="2">
        <v>0.47</v>
      </c>
      <c r="R16" s="2">
        <v>0.02</v>
      </c>
      <c r="T16" s="2">
        <v>0.88</v>
      </c>
      <c r="V16" s="3" t="s">
        <v>181</v>
      </c>
      <c r="X16" s="2">
        <v>0.32</v>
      </c>
      <c r="Z16" s="2">
        <v>0.86</v>
      </c>
      <c r="AB16" s="2">
        <v>0.27</v>
      </c>
    </row>
    <row r="17" spans="1:28" x14ac:dyDescent="0.25">
      <c r="A17" s="1">
        <v>140</v>
      </c>
      <c r="B17" s="1">
        <v>3</v>
      </c>
      <c r="C17" s="1" t="s">
        <v>1207</v>
      </c>
      <c r="E17" s="1" t="s">
        <v>1208</v>
      </c>
      <c r="F17" s="1">
        <v>2</v>
      </c>
      <c r="G17" s="1">
        <v>0</v>
      </c>
      <c r="H17" s="1">
        <v>0</v>
      </c>
      <c r="I17" s="1">
        <v>2.4</v>
      </c>
      <c r="J17" s="2">
        <v>0.64</v>
      </c>
      <c r="L17" s="2">
        <v>0.5</v>
      </c>
      <c r="M17" s="2">
        <v>0.5</v>
      </c>
      <c r="O17" s="3" t="s">
        <v>58</v>
      </c>
      <c r="P17" s="2">
        <v>0.75</v>
      </c>
      <c r="R17" s="2">
        <v>0.01</v>
      </c>
      <c r="T17" s="2">
        <v>0.91</v>
      </c>
      <c r="V17" s="3" t="s">
        <v>1209</v>
      </c>
      <c r="W17" s="1">
        <v>3</v>
      </c>
      <c r="X17" s="2">
        <v>0.1</v>
      </c>
      <c r="Z17" s="2">
        <v>0.46</v>
      </c>
      <c r="AB17" s="2">
        <v>0.04</v>
      </c>
    </row>
    <row r="18" spans="1:28" x14ac:dyDescent="0.25">
      <c r="A18" s="1">
        <v>141</v>
      </c>
      <c r="B18" s="1">
        <v>3</v>
      </c>
      <c r="C18" s="1" t="s">
        <v>1210</v>
      </c>
      <c r="E18" s="1" t="s">
        <v>382</v>
      </c>
      <c r="F18" s="1">
        <v>2</v>
      </c>
      <c r="G18" s="1">
        <v>0</v>
      </c>
      <c r="H18" s="1">
        <v>0</v>
      </c>
      <c r="I18" s="1">
        <v>2.2000000000000002</v>
      </c>
      <c r="J18" s="2">
        <v>0.76</v>
      </c>
      <c r="L18" s="2">
        <v>0.56000000000000005</v>
      </c>
      <c r="M18" s="2">
        <v>0.63</v>
      </c>
      <c r="O18" s="3" t="s">
        <v>975</v>
      </c>
      <c r="P18" s="2">
        <v>0.82</v>
      </c>
      <c r="R18" s="2">
        <v>0</v>
      </c>
      <c r="T18" s="2">
        <v>0.79</v>
      </c>
      <c r="V18" s="3" t="s">
        <v>669</v>
      </c>
      <c r="W18" s="1">
        <v>3</v>
      </c>
      <c r="X18" s="2">
        <v>0.13</v>
      </c>
      <c r="Z18" s="2">
        <v>0.75</v>
      </c>
      <c r="AB18" s="2">
        <v>0.36</v>
      </c>
    </row>
    <row r="19" spans="1:28" x14ac:dyDescent="0.25">
      <c r="A19" s="1">
        <v>142</v>
      </c>
      <c r="B19" s="1">
        <v>3</v>
      </c>
      <c r="C19" s="1" t="s">
        <v>692</v>
      </c>
      <c r="E19" s="1" t="s">
        <v>94</v>
      </c>
      <c r="F19" s="1">
        <v>2</v>
      </c>
      <c r="G19" s="1">
        <v>0</v>
      </c>
      <c r="H19" s="1">
        <v>0</v>
      </c>
      <c r="I19" s="1">
        <v>2</v>
      </c>
      <c r="J19" s="2">
        <v>0.78</v>
      </c>
      <c r="L19" s="2">
        <v>0.63</v>
      </c>
      <c r="M19" s="2">
        <v>0.7</v>
      </c>
      <c r="O19" s="3" t="s">
        <v>975</v>
      </c>
      <c r="P19" s="2">
        <v>0.64</v>
      </c>
      <c r="R19" s="2">
        <v>0.03</v>
      </c>
      <c r="T19" s="2">
        <v>0.9</v>
      </c>
      <c r="V19" s="3" t="s">
        <v>1350</v>
      </c>
      <c r="X19" s="2">
        <v>0.22</v>
      </c>
      <c r="Z19" s="2">
        <v>0.71</v>
      </c>
      <c r="AB19" s="2">
        <v>0.28000000000000003</v>
      </c>
    </row>
    <row r="20" spans="1:28" x14ac:dyDescent="0.25">
      <c r="A20" s="1">
        <v>143</v>
      </c>
      <c r="B20" s="1">
        <v>3</v>
      </c>
      <c r="C20" s="1" t="s">
        <v>611</v>
      </c>
      <c r="E20" s="1" t="s">
        <v>288</v>
      </c>
      <c r="F20" s="1">
        <v>2</v>
      </c>
      <c r="G20" s="1">
        <v>0</v>
      </c>
      <c r="H20" s="1">
        <v>0</v>
      </c>
      <c r="I20" s="1">
        <v>2.9</v>
      </c>
      <c r="J20" s="2">
        <v>0.82</v>
      </c>
      <c r="L20" s="2">
        <v>0.65</v>
      </c>
      <c r="M20" s="2">
        <v>0.57999999999999996</v>
      </c>
      <c r="O20" s="3" t="s">
        <v>1031</v>
      </c>
      <c r="P20" s="2">
        <v>0.45</v>
      </c>
      <c r="Q20" s="1">
        <v>4</v>
      </c>
      <c r="R20" s="2">
        <v>0.01</v>
      </c>
      <c r="S20" s="1">
        <v>4</v>
      </c>
      <c r="T20" s="2">
        <v>0.88</v>
      </c>
      <c r="V20" s="3" t="s">
        <v>595</v>
      </c>
      <c r="X20" s="2">
        <v>0.17</v>
      </c>
      <c r="Y20" s="1">
        <v>5</v>
      </c>
      <c r="Z20" s="2">
        <v>0.67</v>
      </c>
      <c r="AB20" s="2">
        <v>0.24</v>
      </c>
    </row>
    <row r="21" spans="1:28" x14ac:dyDescent="0.25">
      <c r="A21" s="1">
        <v>144</v>
      </c>
      <c r="B21" s="1">
        <v>3</v>
      </c>
      <c r="C21" s="1" t="s">
        <v>612</v>
      </c>
      <c r="E21" s="1" t="s">
        <v>94</v>
      </c>
      <c r="F21" s="1">
        <v>2</v>
      </c>
      <c r="G21" s="1">
        <v>0</v>
      </c>
      <c r="H21" s="1">
        <v>0</v>
      </c>
      <c r="I21" s="1">
        <v>2.4</v>
      </c>
      <c r="J21" s="2">
        <v>0.7</v>
      </c>
      <c r="L21" s="2">
        <v>0.59</v>
      </c>
      <c r="M21" s="2">
        <v>0.54</v>
      </c>
      <c r="O21" s="3" t="s">
        <v>995</v>
      </c>
      <c r="P21" s="2">
        <v>0.78</v>
      </c>
      <c r="R21" s="2">
        <v>0</v>
      </c>
      <c r="T21" s="2">
        <v>0.83</v>
      </c>
      <c r="V21" s="3" t="s">
        <v>1351</v>
      </c>
      <c r="X21" s="2">
        <v>0.11</v>
      </c>
      <c r="Z21" s="2">
        <v>0.72</v>
      </c>
      <c r="AB21" s="2">
        <v>0.38</v>
      </c>
    </row>
    <row r="22" spans="1:28" x14ac:dyDescent="0.25">
      <c r="A22" s="1">
        <v>145</v>
      </c>
      <c r="B22" s="1">
        <v>3</v>
      </c>
      <c r="C22" s="1" t="s">
        <v>615</v>
      </c>
      <c r="E22" s="1" t="s">
        <v>15</v>
      </c>
      <c r="F22" s="1">
        <v>2</v>
      </c>
      <c r="G22" s="1">
        <v>0</v>
      </c>
      <c r="H22" s="1">
        <v>0</v>
      </c>
      <c r="I22" s="1">
        <v>2.6</v>
      </c>
      <c r="J22" s="2">
        <v>0.84</v>
      </c>
      <c r="L22" s="2">
        <v>0.42</v>
      </c>
      <c r="M22" s="2">
        <v>0.54</v>
      </c>
      <c r="O22" s="3" t="s">
        <v>1012</v>
      </c>
      <c r="P22" s="2">
        <v>0.69</v>
      </c>
      <c r="R22" s="2">
        <v>0.02</v>
      </c>
      <c r="T22" s="2">
        <v>0.8</v>
      </c>
      <c r="V22" s="3" t="s">
        <v>1352</v>
      </c>
      <c r="X22" s="2">
        <v>0.22</v>
      </c>
      <c r="Z22" s="2">
        <v>0.51</v>
      </c>
      <c r="AB22" s="2">
        <v>0.25</v>
      </c>
    </row>
    <row r="23" spans="1:28" x14ac:dyDescent="0.25">
      <c r="A23" s="1">
        <v>146</v>
      </c>
      <c r="B23" s="1">
        <v>3</v>
      </c>
      <c r="C23" s="1" t="s">
        <v>616</v>
      </c>
      <c r="E23" s="1" t="s">
        <v>29</v>
      </c>
      <c r="F23" s="1">
        <v>2</v>
      </c>
      <c r="G23" s="1">
        <v>0</v>
      </c>
      <c r="H23" s="1">
        <v>0</v>
      </c>
      <c r="I23" s="1">
        <v>2.5</v>
      </c>
      <c r="J23" s="2">
        <v>0.81</v>
      </c>
      <c r="L23" s="2">
        <v>0.68</v>
      </c>
      <c r="M23" s="2">
        <v>0.62</v>
      </c>
      <c r="O23" s="3" t="s">
        <v>990</v>
      </c>
      <c r="P23" s="2">
        <v>0.61</v>
      </c>
      <c r="R23" s="2">
        <v>0</v>
      </c>
      <c r="T23" s="2">
        <v>0.87</v>
      </c>
      <c r="V23" s="3" t="s">
        <v>177</v>
      </c>
      <c r="X23" s="2">
        <v>0.39</v>
      </c>
      <c r="Z23" s="2">
        <v>0.84</v>
      </c>
      <c r="AB23" s="2">
        <v>0.15</v>
      </c>
    </row>
    <row r="24" spans="1:28" x14ac:dyDescent="0.25">
      <c r="A24" s="1">
        <v>147</v>
      </c>
      <c r="B24" s="1">
        <v>3</v>
      </c>
      <c r="C24" s="1" t="s">
        <v>617</v>
      </c>
      <c r="E24" s="1" t="s">
        <v>53</v>
      </c>
      <c r="F24" s="1">
        <v>2</v>
      </c>
      <c r="G24" s="1">
        <v>0</v>
      </c>
      <c r="H24" s="1">
        <v>0</v>
      </c>
      <c r="I24" s="1">
        <v>2.4</v>
      </c>
      <c r="J24" s="2">
        <v>0.86</v>
      </c>
      <c r="L24" s="2">
        <v>0.68</v>
      </c>
      <c r="M24" s="2">
        <v>0.71</v>
      </c>
      <c r="O24" s="3" t="s">
        <v>1006</v>
      </c>
      <c r="P24" s="2">
        <v>0.66</v>
      </c>
      <c r="R24" s="2">
        <v>0.06</v>
      </c>
      <c r="T24" s="2">
        <v>0.84</v>
      </c>
      <c r="V24" s="3" t="s">
        <v>1032</v>
      </c>
      <c r="W24" s="1">
        <v>3</v>
      </c>
      <c r="X24" s="2">
        <v>0.32</v>
      </c>
      <c r="Z24" s="2">
        <v>0.71</v>
      </c>
      <c r="AB24" s="2">
        <v>0.23</v>
      </c>
    </row>
    <row r="25" spans="1:28" x14ac:dyDescent="0.25">
      <c r="A25" s="1">
        <v>148</v>
      </c>
      <c r="B25" s="1">
        <v>3</v>
      </c>
      <c r="C25" s="1" t="s">
        <v>618</v>
      </c>
      <c r="E25" s="1" t="s">
        <v>2</v>
      </c>
      <c r="F25" s="1">
        <v>2</v>
      </c>
      <c r="G25" s="1">
        <v>0</v>
      </c>
      <c r="H25" s="1">
        <v>0</v>
      </c>
      <c r="I25" s="1">
        <v>2.7</v>
      </c>
      <c r="J25" s="2">
        <v>0.83</v>
      </c>
      <c r="L25" s="2">
        <v>0.66</v>
      </c>
      <c r="M25" s="2">
        <v>0.61</v>
      </c>
      <c r="O25" s="3" t="s">
        <v>995</v>
      </c>
      <c r="P25" s="2">
        <v>0.6</v>
      </c>
      <c r="R25" s="2">
        <v>0.04</v>
      </c>
      <c r="T25" s="2">
        <v>0.82</v>
      </c>
      <c r="V25" s="3" t="s">
        <v>1353</v>
      </c>
      <c r="X25" s="2">
        <v>0.31</v>
      </c>
      <c r="Z25" s="2">
        <v>0.73</v>
      </c>
      <c r="AB25" s="2">
        <v>0.28999999999999998</v>
      </c>
    </row>
    <row r="26" spans="1:28" x14ac:dyDescent="0.25">
      <c r="A26" s="1">
        <v>149</v>
      </c>
      <c r="B26" s="1">
        <v>3</v>
      </c>
      <c r="C26" s="1" t="s">
        <v>1213</v>
      </c>
      <c r="E26" s="1" t="s">
        <v>9</v>
      </c>
      <c r="F26" s="1">
        <v>2</v>
      </c>
      <c r="G26" s="1">
        <v>0</v>
      </c>
      <c r="H26" s="1">
        <v>0</v>
      </c>
      <c r="I26" s="1">
        <v>2.2999999999999998</v>
      </c>
      <c r="J26" s="2">
        <v>0.92</v>
      </c>
      <c r="L26" s="2">
        <v>0.81</v>
      </c>
      <c r="M26" s="2">
        <v>0.82</v>
      </c>
      <c r="O26" s="3" t="s">
        <v>974</v>
      </c>
      <c r="P26" s="2">
        <v>0.4</v>
      </c>
      <c r="R26" s="2">
        <v>0.06</v>
      </c>
      <c r="T26" s="2">
        <v>0.86</v>
      </c>
      <c r="V26" s="3" t="s">
        <v>1354</v>
      </c>
      <c r="X26" s="2">
        <v>0.52</v>
      </c>
      <c r="Z26" s="2">
        <v>0.55000000000000004</v>
      </c>
      <c r="AB26" s="2">
        <v>0.24</v>
      </c>
    </row>
    <row r="27" spans="1:28" x14ac:dyDescent="0.25">
      <c r="A27" s="1">
        <v>150</v>
      </c>
      <c r="B27" s="1">
        <v>3</v>
      </c>
      <c r="C27" s="1" t="s">
        <v>620</v>
      </c>
      <c r="E27" s="1" t="s">
        <v>102</v>
      </c>
      <c r="F27" s="1">
        <v>2</v>
      </c>
      <c r="G27" s="1">
        <v>0</v>
      </c>
      <c r="H27" s="1">
        <v>0</v>
      </c>
      <c r="I27" s="1">
        <v>2.9</v>
      </c>
      <c r="J27" s="2">
        <v>0.74</v>
      </c>
      <c r="L27" s="2">
        <v>0.62</v>
      </c>
      <c r="M27" s="2">
        <v>0.57999999999999996</v>
      </c>
      <c r="O27" s="3" t="s">
        <v>1018</v>
      </c>
      <c r="P27" s="2">
        <v>0.66</v>
      </c>
      <c r="R27" s="2">
        <v>0</v>
      </c>
      <c r="T27" s="2">
        <v>0.83</v>
      </c>
      <c r="V27" s="3" t="s">
        <v>918</v>
      </c>
      <c r="W27" s="1">
        <v>2</v>
      </c>
      <c r="X27" s="2">
        <v>0.2</v>
      </c>
      <c r="Z27" s="2">
        <v>0.57999999999999996</v>
      </c>
      <c r="AB27" s="2">
        <v>0.19</v>
      </c>
    </row>
    <row r="28" spans="1:28" x14ac:dyDescent="0.25">
      <c r="A28" s="1">
        <v>151</v>
      </c>
      <c r="B28" s="1">
        <v>3</v>
      </c>
      <c r="C28" s="1" t="s">
        <v>623</v>
      </c>
      <c r="E28" s="1" t="s">
        <v>26</v>
      </c>
      <c r="F28" s="1">
        <v>2</v>
      </c>
      <c r="G28" s="1">
        <v>0</v>
      </c>
      <c r="H28" s="1">
        <v>0</v>
      </c>
      <c r="I28" s="1">
        <v>2.6</v>
      </c>
      <c r="J28" s="2">
        <v>0.76</v>
      </c>
      <c r="L28" s="2">
        <v>0.63</v>
      </c>
      <c r="M28" s="2">
        <v>0.61</v>
      </c>
      <c r="O28" s="3" t="s">
        <v>977</v>
      </c>
      <c r="P28" s="2">
        <v>0.67</v>
      </c>
      <c r="R28" s="2">
        <v>0.01</v>
      </c>
      <c r="T28" s="2">
        <v>0.81</v>
      </c>
      <c r="V28" s="3" t="s">
        <v>1355</v>
      </c>
      <c r="W28" s="1">
        <v>2</v>
      </c>
      <c r="X28" s="2">
        <v>0.18</v>
      </c>
      <c r="Z28" s="2">
        <v>0.84</v>
      </c>
      <c r="AB28" s="2">
        <v>0.25</v>
      </c>
    </row>
    <row r="29" spans="1:28" x14ac:dyDescent="0.25">
      <c r="A29" s="1">
        <v>152</v>
      </c>
      <c r="B29" s="1">
        <v>3</v>
      </c>
      <c r="C29" s="1" t="s">
        <v>700</v>
      </c>
      <c r="E29" s="1" t="s">
        <v>382</v>
      </c>
      <c r="F29" s="1">
        <v>2</v>
      </c>
      <c r="G29" s="1">
        <v>0</v>
      </c>
      <c r="H29" s="1">
        <v>0</v>
      </c>
      <c r="I29" s="1">
        <v>2.2999999999999998</v>
      </c>
      <c r="J29" s="2">
        <v>0.75</v>
      </c>
      <c r="L29" s="2">
        <v>0.59</v>
      </c>
      <c r="M29" s="2">
        <v>0.62</v>
      </c>
      <c r="O29" s="3" t="s">
        <v>1006</v>
      </c>
      <c r="P29" s="2">
        <v>0.7</v>
      </c>
      <c r="R29" s="2">
        <v>0</v>
      </c>
      <c r="T29" s="2">
        <v>0.88</v>
      </c>
      <c r="V29" s="3" t="s">
        <v>330</v>
      </c>
      <c r="W29" s="1">
        <v>3</v>
      </c>
      <c r="X29" s="2">
        <v>0.16</v>
      </c>
      <c r="Z29" s="2">
        <v>0.78</v>
      </c>
      <c r="AB29" s="2">
        <v>0.31</v>
      </c>
    </row>
    <row r="30" spans="1:28" x14ac:dyDescent="0.25">
      <c r="A30" s="1">
        <v>153</v>
      </c>
      <c r="B30" s="1">
        <v>3</v>
      </c>
      <c r="C30" s="1" t="s">
        <v>624</v>
      </c>
      <c r="E30" s="1" t="s">
        <v>50</v>
      </c>
      <c r="F30" s="1">
        <v>2</v>
      </c>
      <c r="G30" s="1">
        <v>0</v>
      </c>
      <c r="H30" s="1">
        <v>0</v>
      </c>
      <c r="I30" s="1">
        <v>2.6</v>
      </c>
      <c r="J30" s="2">
        <v>0.8</v>
      </c>
      <c r="K30" s="1">
        <v>8</v>
      </c>
      <c r="L30" s="2">
        <v>0.64</v>
      </c>
      <c r="M30" s="2">
        <v>0.6</v>
      </c>
      <c r="O30" s="3" t="s">
        <v>1018</v>
      </c>
      <c r="P30" s="1" t="s">
        <v>176</v>
      </c>
      <c r="R30" s="1" t="s">
        <v>176</v>
      </c>
      <c r="T30" s="2">
        <v>0.78</v>
      </c>
      <c r="U30" s="1">
        <v>4</v>
      </c>
      <c r="V30" s="3" t="s">
        <v>387</v>
      </c>
      <c r="W30" s="1">
        <v>3</v>
      </c>
      <c r="X30" s="2">
        <v>0.2</v>
      </c>
      <c r="Z30" s="2">
        <v>0.77</v>
      </c>
      <c r="AB30" s="2">
        <v>0.18</v>
      </c>
    </row>
    <row r="31" spans="1:28" x14ac:dyDescent="0.25">
      <c r="A31" s="1">
        <v>154</v>
      </c>
      <c r="B31" s="1">
        <v>3</v>
      </c>
      <c r="C31" s="1" t="s">
        <v>626</v>
      </c>
      <c r="E31" s="1" t="s">
        <v>26</v>
      </c>
      <c r="F31" s="1">
        <v>2</v>
      </c>
      <c r="G31" s="1">
        <v>0</v>
      </c>
      <c r="H31" s="1">
        <v>0</v>
      </c>
      <c r="I31" s="1">
        <v>2.4</v>
      </c>
      <c r="J31" s="2">
        <v>0.83</v>
      </c>
      <c r="L31" s="2">
        <v>0.66</v>
      </c>
      <c r="M31" s="2">
        <v>0.72</v>
      </c>
      <c r="O31" s="3" t="s">
        <v>1011</v>
      </c>
      <c r="P31" s="2">
        <v>0.67</v>
      </c>
      <c r="R31" s="2">
        <v>0.02</v>
      </c>
      <c r="T31" s="2">
        <v>0.89</v>
      </c>
      <c r="V31" s="3" t="s">
        <v>552</v>
      </c>
      <c r="X31" s="2">
        <v>0.33</v>
      </c>
      <c r="Z31" s="2">
        <v>0.92</v>
      </c>
      <c r="AB31" s="2">
        <v>0.24</v>
      </c>
    </row>
    <row r="32" spans="1:28" x14ac:dyDescent="0.25">
      <c r="A32" s="1">
        <v>155</v>
      </c>
      <c r="B32" s="1">
        <v>3</v>
      </c>
      <c r="C32" s="1" t="s">
        <v>1215</v>
      </c>
      <c r="F32" s="1">
        <v>2</v>
      </c>
      <c r="G32" s="1">
        <v>0</v>
      </c>
      <c r="H32" s="1">
        <v>0</v>
      </c>
      <c r="I32" s="1">
        <v>2.6</v>
      </c>
      <c r="J32" s="2">
        <v>0.75</v>
      </c>
      <c r="L32" s="2">
        <v>0.6</v>
      </c>
      <c r="M32" s="2">
        <v>0.62</v>
      </c>
      <c r="O32" s="3" t="s">
        <v>992</v>
      </c>
      <c r="P32" s="2">
        <v>0.62</v>
      </c>
      <c r="R32" s="2">
        <v>0.02</v>
      </c>
      <c r="T32" s="2">
        <v>0.93</v>
      </c>
      <c r="V32" s="3" t="s">
        <v>330</v>
      </c>
      <c r="X32" s="2">
        <v>0.21</v>
      </c>
      <c r="Z32" s="2">
        <v>0.91</v>
      </c>
      <c r="AB32" s="2">
        <v>0.25</v>
      </c>
    </row>
    <row r="33" spans="1:29" x14ac:dyDescent="0.25">
      <c r="A33" s="1">
        <v>156</v>
      </c>
      <c r="B33" s="1">
        <v>3</v>
      </c>
      <c r="C33" s="1" t="s">
        <v>629</v>
      </c>
      <c r="E33" s="1" t="s">
        <v>9</v>
      </c>
      <c r="F33" s="1">
        <v>2</v>
      </c>
      <c r="G33" s="1">
        <v>0</v>
      </c>
      <c r="H33" s="1">
        <v>0</v>
      </c>
      <c r="I33" s="1">
        <v>2.4</v>
      </c>
      <c r="J33" s="2">
        <v>0.83</v>
      </c>
      <c r="L33" s="2">
        <v>0.6</v>
      </c>
      <c r="M33" s="2">
        <v>0.7</v>
      </c>
      <c r="O33" s="3" t="s">
        <v>982</v>
      </c>
      <c r="P33" s="2">
        <v>0.62</v>
      </c>
      <c r="R33" s="2">
        <v>0.02</v>
      </c>
      <c r="T33" s="2">
        <v>0.89</v>
      </c>
      <c r="V33" s="3" t="s">
        <v>1106</v>
      </c>
      <c r="X33" s="2">
        <v>0.19</v>
      </c>
      <c r="Z33" s="2">
        <v>0.78</v>
      </c>
      <c r="AB33" s="2">
        <v>0.23</v>
      </c>
    </row>
    <row r="34" spans="1:29" x14ac:dyDescent="0.25">
      <c r="A34" s="1">
        <v>157</v>
      </c>
      <c r="B34" s="1">
        <v>3</v>
      </c>
      <c r="C34" s="1" t="s">
        <v>1217</v>
      </c>
      <c r="E34" s="1" t="s">
        <v>15</v>
      </c>
      <c r="F34" s="1">
        <v>2</v>
      </c>
      <c r="G34" s="1">
        <v>0</v>
      </c>
      <c r="H34" s="1">
        <v>0</v>
      </c>
      <c r="I34" s="1">
        <v>2.4</v>
      </c>
      <c r="J34" s="2">
        <v>0.72</v>
      </c>
      <c r="L34" s="2">
        <v>0.63</v>
      </c>
      <c r="M34" s="2">
        <v>0.55000000000000004</v>
      </c>
      <c r="O34" s="3" t="s">
        <v>1042</v>
      </c>
      <c r="P34" s="2">
        <v>0.68</v>
      </c>
      <c r="R34" s="2">
        <v>0</v>
      </c>
      <c r="T34" s="2">
        <v>0.86</v>
      </c>
      <c r="U34" s="1">
        <v>4</v>
      </c>
      <c r="V34" s="3" t="s">
        <v>285</v>
      </c>
      <c r="X34" s="2">
        <v>0.28000000000000003</v>
      </c>
      <c r="Z34" s="2">
        <v>0.76</v>
      </c>
      <c r="AB34" s="2">
        <v>0.38</v>
      </c>
    </row>
    <row r="35" spans="1:29" x14ac:dyDescent="0.25">
      <c r="A35" s="1">
        <v>158</v>
      </c>
      <c r="B35" s="1">
        <v>3</v>
      </c>
      <c r="C35" s="1" t="s">
        <v>635</v>
      </c>
      <c r="E35" s="1" t="s">
        <v>190</v>
      </c>
      <c r="F35" s="1">
        <v>2</v>
      </c>
      <c r="G35" s="1">
        <v>1</v>
      </c>
      <c r="H35" s="1">
        <v>0</v>
      </c>
      <c r="I35" s="1">
        <v>2.4</v>
      </c>
      <c r="J35" s="2">
        <v>0.83</v>
      </c>
      <c r="L35" s="2">
        <v>0.77</v>
      </c>
      <c r="M35" s="2">
        <v>0.72</v>
      </c>
      <c r="O35" s="3" t="s">
        <v>995</v>
      </c>
      <c r="P35" s="2">
        <v>0.64</v>
      </c>
      <c r="R35" s="4">
        <v>3.0000000000000001E-3</v>
      </c>
      <c r="T35" s="2">
        <v>0.64</v>
      </c>
      <c r="V35" s="3" t="s">
        <v>830</v>
      </c>
      <c r="W35" s="1">
        <v>2</v>
      </c>
      <c r="X35" s="2">
        <v>0.28000000000000003</v>
      </c>
      <c r="Z35" s="2">
        <v>0.73</v>
      </c>
      <c r="AB35" s="2">
        <v>0.19</v>
      </c>
    </row>
    <row r="36" spans="1:29" x14ac:dyDescent="0.25">
      <c r="A36" s="1">
        <v>159</v>
      </c>
      <c r="B36" s="1">
        <v>3</v>
      </c>
      <c r="C36" s="1" t="s">
        <v>1218</v>
      </c>
      <c r="E36" s="1" t="s">
        <v>102</v>
      </c>
      <c r="F36" s="1">
        <v>2</v>
      </c>
      <c r="G36" s="1">
        <v>0</v>
      </c>
      <c r="H36" s="1">
        <v>0</v>
      </c>
      <c r="I36" s="1">
        <v>2.4</v>
      </c>
      <c r="J36" s="2">
        <v>0.75</v>
      </c>
      <c r="L36" s="2">
        <v>0.61</v>
      </c>
      <c r="M36" s="2">
        <v>0.63</v>
      </c>
      <c r="O36" s="3" t="s">
        <v>992</v>
      </c>
      <c r="P36" s="2">
        <v>0.72</v>
      </c>
      <c r="R36" s="4">
        <v>4.0000000000000001E-3</v>
      </c>
      <c r="T36" s="2">
        <v>0.73</v>
      </c>
      <c r="V36" s="3" t="s">
        <v>837</v>
      </c>
      <c r="X36" s="2">
        <v>0.21</v>
      </c>
      <c r="Z36" s="2">
        <v>0.88</v>
      </c>
      <c r="AB36" s="2">
        <v>0.19</v>
      </c>
    </row>
    <row r="37" spans="1:29" x14ac:dyDescent="0.25">
      <c r="A37" s="1">
        <v>160</v>
      </c>
      <c r="B37" s="1">
        <v>3</v>
      </c>
      <c r="C37" s="1" t="s">
        <v>1219</v>
      </c>
      <c r="E37" s="1" t="s">
        <v>53</v>
      </c>
      <c r="F37" s="1">
        <v>2</v>
      </c>
      <c r="G37" s="1">
        <v>0</v>
      </c>
      <c r="H37" s="1">
        <v>0</v>
      </c>
      <c r="I37" s="1">
        <v>2.2999999999999998</v>
      </c>
      <c r="J37" s="2">
        <v>0.83</v>
      </c>
      <c r="K37" s="1">
        <v>8</v>
      </c>
      <c r="L37" s="2">
        <v>0.64</v>
      </c>
      <c r="M37" s="2">
        <v>0.72</v>
      </c>
      <c r="O37" s="3" t="s">
        <v>984</v>
      </c>
      <c r="P37" s="2">
        <v>0.53</v>
      </c>
      <c r="R37" s="2">
        <v>0.02</v>
      </c>
      <c r="T37" s="2">
        <v>0.84</v>
      </c>
      <c r="V37" s="3" t="s">
        <v>1220</v>
      </c>
      <c r="W37" s="1">
        <v>2</v>
      </c>
      <c r="X37" s="2">
        <v>0.12</v>
      </c>
      <c r="Z37" s="2">
        <v>0.71</v>
      </c>
      <c r="AB37" s="2">
        <v>0.13</v>
      </c>
    </row>
    <row r="38" spans="1:29" x14ac:dyDescent="0.25">
      <c r="A38" s="1">
        <v>161</v>
      </c>
      <c r="B38" s="1">
        <v>3</v>
      </c>
      <c r="C38" s="1" t="s">
        <v>1221</v>
      </c>
      <c r="E38" s="1" t="s">
        <v>169</v>
      </c>
      <c r="F38" s="1">
        <v>2</v>
      </c>
      <c r="G38" s="1">
        <v>0</v>
      </c>
      <c r="H38" s="1">
        <v>0</v>
      </c>
      <c r="I38" s="1">
        <v>2.6</v>
      </c>
      <c r="J38" s="2">
        <v>0.77</v>
      </c>
      <c r="L38" s="2">
        <v>0.6</v>
      </c>
      <c r="M38" s="2">
        <v>0.67</v>
      </c>
      <c r="O38" s="3" t="s">
        <v>975</v>
      </c>
      <c r="P38" s="2">
        <v>0.66</v>
      </c>
      <c r="R38" s="2">
        <v>0.02</v>
      </c>
      <c r="T38" s="2">
        <v>0.78</v>
      </c>
      <c r="V38" s="3" t="s">
        <v>387</v>
      </c>
      <c r="X38" s="2">
        <v>0.17</v>
      </c>
      <c r="Z38" s="2">
        <v>0.68</v>
      </c>
      <c r="AB38" s="2">
        <v>0.23</v>
      </c>
    </row>
    <row r="39" spans="1:29" x14ac:dyDescent="0.25">
      <c r="A39" s="1">
        <v>162</v>
      </c>
      <c r="B39" s="1">
        <v>3</v>
      </c>
      <c r="C39" s="1" t="s">
        <v>636</v>
      </c>
      <c r="E39" s="1" t="s">
        <v>169</v>
      </c>
      <c r="F39" s="1">
        <v>2</v>
      </c>
      <c r="G39" s="1">
        <v>0</v>
      </c>
      <c r="H39" s="1">
        <v>0</v>
      </c>
      <c r="I39" s="1">
        <v>2.5</v>
      </c>
      <c r="J39" s="2">
        <v>0.76</v>
      </c>
      <c r="L39" s="2">
        <v>0.57999999999999996</v>
      </c>
      <c r="M39" s="2">
        <v>0.59</v>
      </c>
      <c r="O39" s="3" t="s">
        <v>974</v>
      </c>
      <c r="P39" s="2">
        <v>0.53</v>
      </c>
      <c r="R39" s="4">
        <v>3.0000000000000001E-3</v>
      </c>
      <c r="T39" s="2">
        <v>0.87</v>
      </c>
      <c r="V39" s="3" t="s">
        <v>330</v>
      </c>
      <c r="X39" s="2">
        <v>0.12</v>
      </c>
      <c r="Z39" s="2">
        <v>0.78</v>
      </c>
      <c r="AB39" s="2">
        <v>0.23</v>
      </c>
    </row>
    <row r="40" spans="1:29" x14ac:dyDescent="0.25">
      <c r="A40" s="1">
        <v>163</v>
      </c>
      <c r="B40" s="1">
        <v>3</v>
      </c>
      <c r="C40" s="1" t="s">
        <v>637</v>
      </c>
      <c r="E40" s="1" t="s">
        <v>9</v>
      </c>
      <c r="F40" s="1">
        <v>2</v>
      </c>
      <c r="G40" s="1">
        <v>0</v>
      </c>
      <c r="H40" s="1">
        <v>0</v>
      </c>
      <c r="I40" s="1">
        <v>2.4</v>
      </c>
      <c r="J40" s="2">
        <v>0.86</v>
      </c>
      <c r="L40" s="2">
        <v>0.66</v>
      </c>
      <c r="M40" s="2">
        <v>0.75</v>
      </c>
      <c r="O40" s="3" t="s">
        <v>1016</v>
      </c>
      <c r="P40" s="2">
        <v>0.63</v>
      </c>
      <c r="R40" s="4">
        <v>3.0000000000000001E-3</v>
      </c>
      <c r="T40" s="2">
        <v>0.81</v>
      </c>
      <c r="V40" s="3" t="s">
        <v>801</v>
      </c>
      <c r="X40" s="2">
        <v>0.28999999999999998</v>
      </c>
      <c r="Z40" s="2">
        <v>0.64</v>
      </c>
      <c r="AB40" s="2">
        <v>0.23</v>
      </c>
    </row>
    <row r="41" spans="1:29" x14ac:dyDescent="0.25">
      <c r="A41" s="1">
        <v>164</v>
      </c>
      <c r="B41" s="1">
        <v>3</v>
      </c>
      <c r="C41" s="1" t="s">
        <v>639</v>
      </c>
      <c r="E41" s="1" t="s">
        <v>159</v>
      </c>
      <c r="F41" s="1">
        <v>2</v>
      </c>
      <c r="G41" s="1">
        <v>0</v>
      </c>
      <c r="H41" s="1">
        <v>0</v>
      </c>
      <c r="I41" s="1">
        <v>3.2</v>
      </c>
      <c r="J41" s="2">
        <v>0.86</v>
      </c>
      <c r="L41" s="2">
        <v>0.65</v>
      </c>
      <c r="M41" s="2">
        <v>0.6</v>
      </c>
      <c r="O41" s="3" t="s">
        <v>995</v>
      </c>
      <c r="P41" s="2">
        <v>0.48</v>
      </c>
      <c r="R41" s="2">
        <v>0.02</v>
      </c>
      <c r="T41" s="2">
        <v>0.87</v>
      </c>
      <c r="V41" s="3" t="s">
        <v>820</v>
      </c>
      <c r="X41" s="2">
        <v>0.14000000000000001</v>
      </c>
      <c r="Y41" s="1">
        <v>5</v>
      </c>
      <c r="Z41" s="2">
        <v>0.59</v>
      </c>
      <c r="AB41" s="2">
        <v>0.14000000000000001</v>
      </c>
    </row>
    <row r="42" spans="1:29" x14ac:dyDescent="0.25">
      <c r="A42" s="1">
        <v>165</v>
      </c>
      <c r="B42" s="1">
        <v>3</v>
      </c>
      <c r="C42" s="1" t="s">
        <v>1222</v>
      </c>
      <c r="E42" s="1" t="s">
        <v>50</v>
      </c>
      <c r="F42" s="1">
        <v>2</v>
      </c>
      <c r="G42" s="1">
        <v>0</v>
      </c>
      <c r="H42" s="1">
        <v>0</v>
      </c>
      <c r="I42" s="1">
        <v>2.5</v>
      </c>
      <c r="J42" s="2">
        <v>0.78</v>
      </c>
      <c r="L42" s="2">
        <v>0.56999999999999995</v>
      </c>
      <c r="M42" s="2">
        <v>0.65</v>
      </c>
      <c r="O42" s="3" t="s">
        <v>984</v>
      </c>
      <c r="P42" s="2">
        <v>0.56999999999999995</v>
      </c>
      <c r="R42" s="2">
        <v>0.01</v>
      </c>
      <c r="T42" s="2">
        <v>0.77</v>
      </c>
      <c r="V42" s="3" t="s">
        <v>669</v>
      </c>
      <c r="X42" s="2">
        <v>0.13</v>
      </c>
      <c r="Z42" s="2">
        <v>0.78</v>
      </c>
      <c r="AB42" s="2">
        <v>0.33</v>
      </c>
    </row>
    <row r="43" spans="1:29" x14ac:dyDescent="0.25">
      <c r="A43" s="1">
        <v>166</v>
      </c>
      <c r="B43" s="1">
        <v>3</v>
      </c>
      <c r="C43" s="1" t="s">
        <v>641</v>
      </c>
      <c r="F43" s="1">
        <v>2</v>
      </c>
      <c r="G43" s="1">
        <v>0</v>
      </c>
      <c r="H43" s="1">
        <v>0</v>
      </c>
      <c r="I43" s="1">
        <v>2.7</v>
      </c>
      <c r="J43" s="2">
        <v>0.81</v>
      </c>
      <c r="L43" s="2">
        <v>0.61</v>
      </c>
      <c r="M43" s="2">
        <v>0.7</v>
      </c>
      <c r="O43" s="3" t="s">
        <v>1016</v>
      </c>
      <c r="P43" s="2">
        <v>0.59</v>
      </c>
      <c r="R43" s="2">
        <v>0.02</v>
      </c>
      <c r="T43" s="2">
        <v>0.81</v>
      </c>
      <c r="V43" s="3" t="s">
        <v>181</v>
      </c>
      <c r="X43" s="2">
        <v>0.27</v>
      </c>
      <c r="Z43" s="2">
        <v>0.8</v>
      </c>
      <c r="AB43" s="2">
        <v>0.22</v>
      </c>
    </row>
    <row r="44" spans="1:29" x14ac:dyDescent="0.25">
      <c r="A44" s="1">
        <v>167</v>
      </c>
      <c r="B44" s="1">
        <v>3</v>
      </c>
      <c r="C44" s="1" t="s">
        <v>642</v>
      </c>
      <c r="E44" s="1" t="s">
        <v>159</v>
      </c>
      <c r="F44" s="1">
        <v>2</v>
      </c>
      <c r="G44" s="1">
        <v>0</v>
      </c>
      <c r="H44" s="1">
        <v>0</v>
      </c>
      <c r="I44" s="1">
        <v>2.6</v>
      </c>
      <c r="J44" s="2">
        <v>0.8</v>
      </c>
      <c r="L44" s="2">
        <v>0.74</v>
      </c>
      <c r="M44" s="2">
        <v>0.54</v>
      </c>
      <c r="O44" s="3" t="s">
        <v>1124</v>
      </c>
      <c r="P44" s="2">
        <v>0.77</v>
      </c>
      <c r="R44" s="2">
        <v>0</v>
      </c>
      <c r="T44" s="2">
        <v>0.81</v>
      </c>
      <c r="V44" s="3" t="s">
        <v>206</v>
      </c>
      <c r="X44" s="2">
        <v>0.23</v>
      </c>
      <c r="Y44" s="1">
        <v>5</v>
      </c>
      <c r="Z44" s="2">
        <v>0.48</v>
      </c>
      <c r="AB44" s="2">
        <v>0.15</v>
      </c>
      <c r="AC44" s="1">
        <v>7</v>
      </c>
    </row>
    <row r="45" spans="1:29" x14ac:dyDescent="0.25">
      <c r="A45" s="1">
        <v>168</v>
      </c>
      <c r="B45" s="1">
        <v>3</v>
      </c>
      <c r="C45" s="1" t="s">
        <v>571</v>
      </c>
      <c r="D45" s="1">
        <v>1</v>
      </c>
      <c r="E45" s="1" t="s">
        <v>169</v>
      </c>
      <c r="F45" s="1">
        <v>2</v>
      </c>
      <c r="G45" s="1">
        <v>0</v>
      </c>
      <c r="H45" s="1">
        <v>0</v>
      </c>
      <c r="I45" s="1">
        <v>2.2999999999999998</v>
      </c>
      <c r="J45" s="2">
        <v>0.84</v>
      </c>
      <c r="K45" s="1">
        <v>8</v>
      </c>
      <c r="L45" s="2">
        <v>0.66</v>
      </c>
      <c r="M45" s="2">
        <v>0.8</v>
      </c>
      <c r="N45" s="1">
        <v>6</v>
      </c>
      <c r="O45" s="3" t="s">
        <v>1039</v>
      </c>
      <c r="P45" s="1" t="s">
        <v>176</v>
      </c>
      <c r="R45" s="1" t="s">
        <v>176</v>
      </c>
      <c r="T45" s="1" t="s">
        <v>176</v>
      </c>
      <c r="V45" s="3" t="s">
        <v>176</v>
      </c>
      <c r="X45" s="1" t="s">
        <v>176</v>
      </c>
      <c r="Z45" s="1" t="s">
        <v>176</v>
      </c>
      <c r="AB45" s="1" t="s">
        <v>176</v>
      </c>
    </row>
    <row r="46" spans="1:29" x14ac:dyDescent="0.25">
      <c r="A46" s="1">
        <v>169</v>
      </c>
      <c r="B46" s="1">
        <v>3</v>
      </c>
      <c r="C46" s="1" t="s">
        <v>644</v>
      </c>
      <c r="E46" s="1" t="s">
        <v>94</v>
      </c>
      <c r="F46" s="1">
        <v>2</v>
      </c>
      <c r="G46" s="1">
        <v>0</v>
      </c>
      <c r="H46" s="1">
        <v>0</v>
      </c>
      <c r="I46" s="1">
        <v>2.8</v>
      </c>
      <c r="J46" s="2">
        <v>0.76</v>
      </c>
      <c r="L46" s="2">
        <v>0.63</v>
      </c>
      <c r="M46" s="2">
        <v>0.52</v>
      </c>
      <c r="O46" s="3" t="s">
        <v>1023</v>
      </c>
      <c r="P46" s="2">
        <v>0.73</v>
      </c>
      <c r="R46" s="2">
        <v>0</v>
      </c>
      <c r="T46" s="2">
        <v>0.8</v>
      </c>
      <c r="V46" s="3" t="s">
        <v>577</v>
      </c>
      <c r="X46" s="2">
        <v>0.17</v>
      </c>
      <c r="Z46" s="2">
        <v>0.61</v>
      </c>
      <c r="AB46" s="2">
        <v>0.23</v>
      </c>
    </row>
    <row r="47" spans="1:29" x14ac:dyDescent="0.25">
      <c r="A47" s="1">
        <v>170</v>
      </c>
      <c r="B47" s="1">
        <v>3</v>
      </c>
      <c r="C47" s="1" t="s">
        <v>645</v>
      </c>
      <c r="E47" s="1" t="s">
        <v>6</v>
      </c>
      <c r="F47" s="1">
        <v>2</v>
      </c>
      <c r="G47" s="1">
        <v>0</v>
      </c>
      <c r="H47" s="1">
        <v>0</v>
      </c>
      <c r="I47" s="1">
        <v>2.4</v>
      </c>
      <c r="J47" s="2">
        <v>0.86</v>
      </c>
      <c r="L47" s="2">
        <v>0.63</v>
      </c>
      <c r="M47" s="2">
        <v>0.73</v>
      </c>
      <c r="O47" s="3" t="s">
        <v>982</v>
      </c>
      <c r="P47" s="2">
        <v>0.52</v>
      </c>
      <c r="R47" s="2">
        <v>0.03</v>
      </c>
      <c r="T47" s="2">
        <v>0.8</v>
      </c>
      <c r="V47" s="3" t="s">
        <v>1356</v>
      </c>
      <c r="X47" s="2">
        <v>0.21</v>
      </c>
      <c r="Z47" s="2">
        <v>0.8</v>
      </c>
      <c r="AB47" s="2">
        <v>0.37</v>
      </c>
    </row>
    <row r="48" spans="1:29" x14ac:dyDescent="0.25">
      <c r="A48" s="1">
        <v>171</v>
      </c>
      <c r="B48" s="1">
        <v>3</v>
      </c>
      <c r="C48" s="1" t="s">
        <v>646</v>
      </c>
      <c r="E48" s="1" t="s">
        <v>94</v>
      </c>
      <c r="F48" s="1">
        <v>2</v>
      </c>
      <c r="G48" s="1">
        <v>0</v>
      </c>
      <c r="H48" s="1">
        <v>0</v>
      </c>
      <c r="I48" s="1">
        <v>2.7</v>
      </c>
      <c r="J48" s="2">
        <v>0.78</v>
      </c>
      <c r="L48" s="2">
        <v>0.65</v>
      </c>
      <c r="M48" s="2">
        <v>0.65</v>
      </c>
      <c r="O48" s="3" t="s">
        <v>58</v>
      </c>
      <c r="P48" s="2">
        <v>0.6</v>
      </c>
      <c r="R48" s="2">
        <v>0</v>
      </c>
      <c r="T48" s="2">
        <v>0.94</v>
      </c>
      <c r="V48" s="3" t="s">
        <v>1357</v>
      </c>
      <c r="X48" s="2">
        <v>0.21</v>
      </c>
      <c r="Z48" s="2">
        <v>0.73</v>
      </c>
      <c r="AB48" s="2">
        <v>0.22</v>
      </c>
    </row>
    <row r="49" spans="1:29" x14ac:dyDescent="0.25">
      <c r="A49" s="1">
        <v>172</v>
      </c>
      <c r="B49" s="1">
        <v>3</v>
      </c>
      <c r="C49" s="1" t="s">
        <v>1223</v>
      </c>
      <c r="E49" s="1" t="s">
        <v>26</v>
      </c>
      <c r="F49" s="1">
        <v>2</v>
      </c>
      <c r="G49" s="1">
        <v>0</v>
      </c>
      <c r="H49" s="1">
        <v>0</v>
      </c>
      <c r="I49" s="1">
        <v>2.4</v>
      </c>
      <c r="J49" s="2">
        <v>0.78</v>
      </c>
      <c r="L49" s="2">
        <v>0.59</v>
      </c>
      <c r="M49" s="2">
        <v>0.67</v>
      </c>
      <c r="O49" s="3" t="s">
        <v>984</v>
      </c>
      <c r="P49" s="2">
        <v>0.64</v>
      </c>
      <c r="R49" s="2">
        <v>0.01</v>
      </c>
      <c r="T49" s="2">
        <v>0.81</v>
      </c>
      <c r="V49" s="3" t="s">
        <v>1358</v>
      </c>
      <c r="W49" s="1">
        <v>2</v>
      </c>
      <c r="X49" s="2">
        <v>0.28000000000000003</v>
      </c>
      <c r="Z49" s="2">
        <v>0.76</v>
      </c>
      <c r="AB49" s="2">
        <v>0.2</v>
      </c>
    </row>
    <row r="50" spans="1:29" x14ac:dyDescent="0.25">
      <c r="A50" s="1">
        <v>173</v>
      </c>
      <c r="B50" s="1">
        <v>3</v>
      </c>
      <c r="C50" s="1" t="s">
        <v>649</v>
      </c>
      <c r="E50" s="1" t="s">
        <v>102</v>
      </c>
      <c r="F50" s="1">
        <v>2</v>
      </c>
      <c r="G50" s="1">
        <v>0</v>
      </c>
      <c r="H50" s="1">
        <v>0</v>
      </c>
      <c r="I50" s="1">
        <v>2.2000000000000002</v>
      </c>
      <c r="J50" s="2">
        <v>0.76</v>
      </c>
      <c r="L50" s="2">
        <v>0.6</v>
      </c>
      <c r="M50" s="2">
        <v>0.52</v>
      </c>
      <c r="O50" s="3" t="s">
        <v>1042</v>
      </c>
      <c r="P50" s="2">
        <v>0.84</v>
      </c>
      <c r="R50" s="2">
        <v>0</v>
      </c>
      <c r="T50" s="2">
        <v>0.78</v>
      </c>
      <c r="V50" s="3" t="s">
        <v>619</v>
      </c>
      <c r="X50" s="2">
        <v>0.39</v>
      </c>
      <c r="Z50" s="2">
        <v>0.62</v>
      </c>
      <c r="AB50" s="2">
        <v>0.32</v>
      </c>
    </row>
    <row r="51" spans="1:29" x14ac:dyDescent="0.25">
      <c r="A51" s="1">
        <v>174</v>
      </c>
      <c r="B51" s="1">
        <v>3</v>
      </c>
      <c r="C51" s="1" t="s">
        <v>1224</v>
      </c>
      <c r="E51" s="1" t="s">
        <v>99</v>
      </c>
      <c r="F51" s="1">
        <v>2</v>
      </c>
      <c r="G51" s="1">
        <v>0</v>
      </c>
      <c r="H51" s="1">
        <v>0</v>
      </c>
      <c r="I51" s="1">
        <v>2.6</v>
      </c>
      <c r="J51" s="2">
        <v>0.81</v>
      </c>
      <c r="L51" s="2">
        <v>0.6</v>
      </c>
      <c r="M51" s="2">
        <v>0.65</v>
      </c>
      <c r="O51" s="3" t="s">
        <v>999</v>
      </c>
      <c r="P51" s="2">
        <v>0.66</v>
      </c>
      <c r="R51" s="4">
        <v>2E-3</v>
      </c>
      <c r="T51" s="2">
        <v>0.73</v>
      </c>
      <c r="V51" s="3" t="s">
        <v>181</v>
      </c>
      <c r="X51" s="2">
        <v>0.25</v>
      </c>
      <c r="Z51" s="2">
        <v>0.88</v>
      </c>
      <c r="AB51" s="2">
        <v>0.26</v>
      </c>
    </row>
    <row r="52" spans="1:29" x14ac:dyDescent="0.25">
      <c r="A52" s="1">
        <v>175</v>
      </c>
      <c r="B52" s="1">
        <v>3</v>
      </c>
      <c r="C52" s="1" t="s">
        <v>652</v>
      </c>
      <c r="E52" s="1" t="s">
        <v>326</v>
      </c>
      <c r="F52" s="1">
        <v>2</v>
      </c>
      <c r="G52" s="1">
        <v>0</v>
      </c>
      <c r="H52" s="1">
        <v>0</v>
      </c>
      <c r="I52" s="1">
        <v>2.4</v>
      </c>
      <c r="J52" s="2">
        <v>0.84</v>
      </c>
      <c r="L52" s="2">
        <v>0.64</v>
      </c>
      <c r="M52" s="2">
        <v>0.71</v>
      </c>
      <c r="O52" s="3" t="s">
        <v>975</v>
      </c>
      <c r="P52" s="2">
        <v>0.56000000000000005</v>
      </c>
      <c r="R52" s="2">
        <v>0.04</v>
      </c>
      <c r="T52" s="2">
        <v>0.86</v>
      </c>
      <c r="V52" s="3" t="s">
        <v>234</v>
      </c>
      <c r="X52" s="2">
        <v>0.21</v>
      </c>
      <c r="Z52" s="2">
        <v>0.69</v>
      </c>
      <c r="AB52" s="2">
        <v>0.21</v>
      </c>
    </row>
    <row r="53" spans="1:29" x14ac:dyDescent="0.25">
      <c r="A53" s="1">
        <v>176</v>
      </c>
      <c r="B53" s="1">
        <v>3</v>
      </c>
      <c r="C53" s="1" t="s">
        <v>653</v>
      </c>
      <c r="D53" s="1">
        <v>1</v>
      </c>
      <c r="E53" s="1" t="s">
        <v>190</v>
      </c>
      <c r="F53" s="1">
        <v>2</v>
      </c>
      <c r="G53" s="1">
        <v>0</v>
      </c>
      <c r="H53" s="1">
        <v>0</v>
      </c>
      <c r="I53" s="1">
        <v>3.5</v>
      </c>
      <c r="J53" s="1" t="s">
        <v>176</v>
      </c>
      <c r="L53" s="2">
        <v>0.74</v>
      </c>
      <c r="M53" s="2">
        <v>0.71</v>
      </c>
      <c r="N53" s="1">
        <v>6</v>
      </c>
      <c r="O53" s="3" t="s">
        <v>980</v>
      </c>
      <c r="P53" s="1" t="s">
        <v>176</v>
      </c>
      <c r="R53" s="1" t="s">
        <v>176</v>
      </c>
      <c r="T53" s="1" t="s">
        <v>176</v>
      </c>
      <c r="V53" s="3" t="s">
        <v>176</v>
      </c>
      <c r="X53" s="1" t="s">
        <v>176</v>
      </c>
      <c r="Z53" s="1" t="s">
        <v>176</v>
      </c>
      <c r="AB53" s="1" t="s">
        <v>176</v>
      </c>
    </row>
    <row r="54" spans="1:29" x14ac:dyDescent="0.25">
      <c r="A54" s="1">
        <v>177</v>
      </c>
      <c r="B54" s="1">
        <v>3</v>
      </c>
      <c r="C54" s="1" t="s">
        <v>1225</v>
      </c>
      <c r="E54" s="1" t="s">
        <v>6</v>
      </c>
      <c r="F54" s="1">
        <v>2</v>
      </c>
      <c r="G54" s="1">
        <v>0</v>
      </c>
      <c r="H54" s="1">
        <v>0</v>
      </c>
      <c r="I54" s="1">
        <v>2.4</v>
      </c>
      <c r="J54" s="2">
        <v>0.84</v>
      </c>
      <c r="L54" s="2">
        <v>0.67</v>
      </c>
      <c r="M54" s="2">
        <v>0.71</v>
      </c>
      <c r="O54" s="3" t="s">
        <v>996</v>
      </c>
      <c r="P54" s="2">
        <v>0.43</v>
      </c>
      <c r="R54" s="2">
        <v>0.01</v>
      </c>
      <c r="T54" s="2">
        <v>0.83</v>
      </c>
      <c r="V54" s="3" t="s">
        <v>181</v>
      </c>
      <c r="X54" s="2">
        <v>0.27</v>
      </c>
      <c r="Z54" s="2">
        <v>0.87</v>
      </c>
      <c r="AB54" s="2">
        <v>0.19</v>
      </c>
    </row>
    <row r="55" spans="1:29" x14ac:dyDescent="0.25">
      <c r="A55" s="1">
        <v>178</v>
      </c>
      <c r="B55" s="1">
        <v>3</v>
      </c>
      <c r="C55" s="1" t="s">
        <v>655</v>
      </c>
      <c r="E55" s="1" t="s">
        <v>9</v>
      </c>
      <c r="F55" s="1">
        <v>2</v>
      </c>
      <c r="G55" s="1">
        <v>0</v>
      </c>
      <c r="H55" s="1">
        <v>0</v>
      </c>
      <c r="I55" s="1">
        <v>2.2000000000000002</v>
      </c>
      <c r="J55" s="2">
        <v>0.86</v>
      </c>
      <c r="L55" s="2">
        <v>0.63</v>
      </c>
      <c r="M55" s="2">
        <v>0.71</v>
      </c>
      <c r="O55" s="3" t="s">
        <v>984</v>
      </c>
      <c r="P55" s="2">
        <v>0.42</v>
      </c>
      <c r="R55" s="2">
        <v>0</v>
      </c>
      <c r="T55" s="2">
        <v>0.71</v>
      </c>
      <c r="V55" s="3" t="s">
        <v>811</v>
      </c>
      <c r="X55" s="2">
        <v>0.24</v>
      </c>
      <c r="Z55" s="2">
        <v>0.62</v>
      </c>
      <c r="AB55" s="2">
        <v>0.16</v>
      </c>
    </row>
    <row r="56" spans="1:29" x14ac:dyDescent="0.25">
      <c r="A56" s="1">
        <v>179</v>
      </c>
      <c r="B56" s="1">
        <v>3</v>
      </c>
      <c r="C56" s="1" t="s">
        <v>660</v>
      </c>
      <c r="F56" s="1">
        <v>1</v>
      </c>
      <c r="G56" s="1">
        <v>0</v>
      </c>
      <c r="H56" s="1">
        <v>0</v>
      </c>
      <c r="I56" s="1">
        <v>2.6</v>
      </c>
      <c r="J56" s="2">
        <v>0.85</v>
      </c>
      <c r="L56" s="2">
        <v>0.6</v>
      </c>
      <c r="M56" s="2">
        <v>0.61</v>
      </c>
      <c r="O56" s="3" t="s">
        <v>974</v>
      </c>
      <c r="P56" s="2">
        <v>0.69</v>
      </c>
      <c r="R56" s="2">
        <v>0.04</v>
      </c>
      <c r="T56" s="2">
        <v>0.92</v>
      </c>
      <c r="V56" s="3" t="s">
        <v>167</v>
      </c>
      <c r="W56" s="1">
        <v>3</v>
      </c>
      <c r="X56" s="2">
        <v>0.25</v>
      </c>
      <c r="Z56" s="2">
        <v>0.76</v>
      </c>
      <c r="AB56" s="2">
        <v>0.17</v>
      </c>
    </row>
    <row r="57" spans="1:29" x14ac:dyDescent="0.25">
      <c r="A57" s="1">
        <v>180</v>
      </c>
      <c r="B57" s="1">
        <v>3</v>
      </c>
      <c r="C57" s="1" t="s">
        <v>661</v>
      </c>
      <c r="F57" s="1">
        <v>1</v>
      </c>
      <c r="G57" s="1">
        <v>0</v>
      </c>
      <c r="H57" s="1">
        <v>0</v>
      </c>
      <c r="I57" s="1">
        <v>3</v>
      </c>
      <c r="J57" s="2">
        <v>0.78</v>
      </c>
      <c r="L57" s="2">
        <v>0.55000000000000004</v>
      </c>
      <c r="M57" s="2">
        <v>0.54</v>
      </c>
      <c r="O57" s="3" t="s">
        <v>981</v>
      </c>
      <c r="P57" s="2">
        <v>0.52</v>
      </c>
      <c r="R57" s="2">
        <v>0.01</v>
      </c>
      <c r="T57" s="2">
        <v>0.84</v>
      </c>
      <c r="V57" s="3" t="s">
        <v>223</v>
      </c>
      <c r="X57" s="2">
        <v>0.2</v>
      </c>
      <c r="Z57" s="2">
        <v>0.76</v>
      </c>
      <c r="AB57" s="2">
        <v>0.08</v>
      </c>
    </row>
    <row r="58" spans="1:29" x14ac:dyDescent="0.25">
      <c r="A58" s="1">
        <v>181</v>
      </c>
      <c r="B58" s="1">
        <v>3</v>
      </c>
      <c r="C58" s="1" t="s">
        <v>1227</v>
      </c>
      <c r="E58" s="1" t="s">
        <v>102</v>
      </c>
      <c r="F58" s="1">
        <v>2</v>
      </c>
      <c r="G58" s="1">
        <v>0</v>
      </c>
      <c r="H58" s="1">
        <v>0</v>
      </c>
      <c r="I58" s="1">
        <v>2.5</v>
      </c>
      <c r="J58" s="2">
        <v>0.68</v>
      </c>
      <c r="L58" s="2">
        <v>0.63</v>
      </c>
      <c r="M58" s="2">
        <v>0.46</v>
      </c>
      <c r="O58" s="3" t="s">
        <v>1052</v>
      </c>
      <c r="P58" s="2">
        <v>0.83</v>
      </c>
      <c r="R58" s="2">
        <v>0</v>
      </c>
      <c r="T58" s="2">
        <v>0.93</v>
      </c>
      <c r="V58" s="3" t="s">
        <v>1053</v>
      </c>
      <c r="X58" s="2">
        <v>0.25</v>
      </c>
      <c r="Y58" s="1">
        <v>5</v>
      </c>
      <c r="Z58" s="2">
        <v>0.81</v>
      </c>
      <c r="AB58" s="2">
        <v>0.2</v>
      </c>
    </row>
    <row r="59" spans="1:29" x14ac:dyDescent="0.25">
      <c r="A59" s="1">
        <v>182</v>
      </c>
      <c r="B59" s="1">
        <v>3</v>
      </c>
      <c r="C59" s="1" t="s">
        <v>1228</v>
      </c>
      <c r="E59" s="1" t="s">
        <v>99</v>
      </c>
      <c r="F59" s="1">
        <v>2</v>
      </c>
      <c r="G59" s="1">
        <v>0</v>
      </c>
      <c r="H59" s="1">
        <v>0</v>
      </c>
      <c r="I59" s="1">
        <v>2.8</v>
      </c>
      <c r="J59" s="2">
        <v>0.78</v>
      </c>
      <c r="L59" s="2">
        <v>0.66</v>
      </c>
      <c r="M59" s="2">
        <v>0.62</v>
      </c>
      <c r="O59" s="3" t="s">
        <v>1018</v>
      </c>
      <c r="P59" s="2">
        <v>0.41</v>
      </c>
      <c r="R59" s="2">
        <v>0.04</v>
      </c>
      <c r="T59" s="2">
        <v>0.85</v>
      </c>
      <c r="V59" s="3" t="s">
        <v>177</v>
      </c>
      <c r="W59" s="1">
        <v>3</v>
      </c>
      <c r="X59" s="2">
        <v>0.31</v>
      </c>
      <c r="Z59" s="2">
        <v>0.84</v>
      </c>
      <c r="AB59" s="2">
        <v>0.22</v>
      </c>
    </row>
    <row r="60" spans="1:29" x14ac:dyDescent="0.25">
      <c r="A60" s="1">
        <v>183</v>
      </c>
      <c r="B60" s="1">
        <v>3</v>
      </c>
      <c r="C60" s="1" t="s">
        <v>594</v>
      </c>
      <c r="E60" s="1" t="s">
        <v>26</v>
      </c>
      <c r="F60" s="1">
        <v>2</v>
      </c>
      <c r="G60" s="1">
        <v>0</v>
      </c>
      <c r="H60" s="1">
        <v>0</v>
      </c>
      <c r="I60" s="1">
        <v>2.6</v>
      </c>
      <c r="J60" s="2">
        <v>0.75</v>
      </c>
      <c r="L60" s="2">
        <v>0.6</v>
      </c>
      <c r="M60" s="2">
        <v>0.52</v>
      </c>
      <c r="O60" s="3" t="s">
        <v>1042</v>
      </c>
      <c r="P60" s="2">
        <v>0.8</v>
      </c>
      <c r="R60" s="2">
        <v>0</v>
      </c>
      <c r="T60" s="2">
        <v>0.8</v>
      </c>
      <c r="V60" s="3" t="s">
        <v>1211</v>
      </c>
      <c r="X60" s="2">
        <v>0.25</v>
      </c>
      <c r="Z60" s="2">
        <v>0.64</v>
      </c>
      <c r="AB60" s="2">
        <v>0.26</v>
      </c>
    </row>
    <row r="61" spans="1:29" x14ac:dyDescent="0.25">
      <c r="A61" s="1">
        <v>184</v>
      </c>
      <c r="B61" s="1">
        <v>3</v>
      </c>
      <c r="C61" s="1" t="s">
        <v>663</v>
      </c>
      <c r="E61" s="1" t="s">
        <v>159</v>
      </c>
      <c r="F61" s="1">
        <v>2</v>
      </c>
      <c r="G61" s="1">
        <v>0</v>
      </c>
      <c r="H61" s="1">
        <v>0</v>
      </c>
      <c r="I61" s="1">
        <v>2.5</v>
      </c>
      <c r="J61" s="2">
        <v>0.67</v>
      </c>
      <c r="L61" s="2">
        <v>0.65</v>
      </c>
      <c r="M61" s="2">
        <v>0.5</v>
      </c>
      <c r="N61" s="1">
        <v>8</v>
      </c>
      <c r="O61" s="3" t="s">
        <v>1041</v>
      </c>
      <c r="P61" s="2">
        <v>0.87</v>
      </c>
      <c r="R61" s="2">
        <v>0</v>
      </c>
      <c r="T61" s="2">
        <v>0.82</v>
      </c>
      <c r="V61" s="3" t="s">
        <v>1229</v>
      </c>
      <c r="W61" s="1">
        <v>3</v>
      </c>
      <c r="X61" s="2">
        <v>0.34</v>
      </c>
      <c r="Z61" s="2">
        <v>0.49</v>
      </c>
      <c r="AB61" s="2">
        <v>0.33</v>
      </c>
      <c r="AC61" s="1">
        <v>4</v>
      </c>
    </row>
    <row r="62" spans="1:29" x14ac:dyDescent="0.25">
      <c r="A62" s="1">
        <v>185</v>
      </c>
      <c r="B62" s="1">
        <v>3</v>
      </c>
      <c r="C62" s="1" t="s">
        <v>596</v>
      </c>
      <c r="E62" s="1" t="s">
        <v>329</v>
      </c>
      <c r="F62" s="1">
        <v>2</v>
      </c>
      <c r="G62" s="1">
        <v>0</v>
      </c>
      <c r="H62" s="1">
        <v>0</v>
      </c>
      <c r="I62" s="1">
        <v>2.4</v>
      </c>
      <c r="J62" s="2">
        <v>0.77</v>
      </c>
      <c r="L62" s="2">
        <v>0.63</v>
      </c>
      <c r="M62" s="2">
        <v>0.59</v>
      </c>
      <c r="O62" s="3" t="s">
        <v>1018</v>
      </c>
      <c r="P62" s="2">
        <v>0.64</v>
      </c>
      <c r="R62" s="2">
        <v>0</v>
      </c>
      <c r="T62" s="2">
        <v>0.82</v>
      </c>
      <c r="V62" s="3" t="s">
        <v>163</v>
      </c>
      <c r="X62" s="2">
        <v>0.18</v>
      </c>
      <c r="Z62" s="2">
        <v>0.8</v>
      </c>
      <c r="AB62" s="2">
        <v>0.37</v>
      </c>
    </row>
    <row r="63" spans="1:29" x14ac:dyDescent="0.25">
      <c r="A63" s="1">
        <v>186</v>
      </c>
      <c r="B63" s="1">
        <v>3</v>
      </c>
      <c r="C63" s="1" t="s">
        <v>666</v>
      </c>
      <c r="E63" s="1" t="s">
        <v>18</v>
      </c>
      <c r="F63" s="1">
        <v>2</v>
      </c>
      <c r="G63" s="1">
        <v>0</v>
      </c>
      <c r="H63" s="1">
        <v>0</v>
      </c>
      <c r="I63" s="1">
        <v>2.8</v>
      </c>
      <c r="J63" s="2">
        <v>0.78</v>
      </c>
      <c r="L63" s="2">
        <v>0.62</v>
      </c>
      <c r="M63" s="2">
        <v>0.57999999999999996</v>
      </c>
      <c r="O63" s="3" t="s">
        <v>1018</v>
      </c>
      <c r="P63" s="2">
        <v>0.55000000000000004</v>
      </c>
      <c r="R63" s="2">
        <v>0.02</v>
      </c>
      <c r="T63" s="2">
        <v>0.88</v>
      </c>
      <c r="V63" s="3" t="s">
        <v>1359</v>
      </c>
      <c r="X63" s="2">
        <v>0.34</v>
      </c>
      <c r="Z63" s="2">
        <v>0.67</v>
      </c>
      <c r="AB63" s="2">
        <v>0.23</v>
      </c>
    </row>
    <row r="64" spans="1:29" x14ac:dyDescent="0.25">
      <c r="A64" s="1">
        <v>187</v>
      </c>
      <c r="B64" s="1">
        <v>3</v>
      </c>
      <c r="C64" s="1" t="s">
        <v>667</v>
      </c>
      <c r="E64" s="1" t="s">
        <v>329</v>
      </c>
      <c r="F64" s="1">
        <v>2</v>
      </c>
      <c r="G64" s="1">
        <v>0</v>
      </c>
      <c r="H64" s="1">
        <v>0</v>
      </c>
      <c r="I64" s="1">
        <v>2.5</v>
      </c>
      <c r="J64" s="2">
        <v>0.79</v>
      </c>
      <c r="L64" s="2">
        <v>0.69</v>
      </c>
      <c r="M64" s="2">
        <v>0.65</v>
      </c>
      <c r="O64" s="3" t="s">
        <v>1018</v>
      </c>
      <c r="P64" s="2">
        <v>0.73</v>
      </c>
      <c r="R64" s="2">
        <v>0.01</v>
      </c>
      <c r="T64" s="2">
        <v>0.75</v>
      </c>
      <c r="V64" s="3" t="s">
        <v>167</v>
      </c>
      <c r="X64" s="2">
        <v>0.28000000000000003</v>
      </c>
      <c r="Z64" s="2">
        <v>0.92</v>
      </c>
      <c r="AB64" s="2">
        <v>0.21</v>
      </c>
    </row>
    <row r="65" spans="1:29" x14ac:dyDescent="0.25">
      <c r="A65" s="1">
        <v>188</v>
      </c>
      <c r="B65" s="1">
        <v>3</v>
      </c>
      <c r="C65" s="1" t="s">
        <v>1230</v>
      </c>
      <c r="F65" s="1">
        <v>2</v>
      </c>
      <c r="G65" s="1">
        <v>0</v>
      </c>
      <c r="H65" s="1">
        <v>0</v>
      </c>
      <c r="I65" s="1">
        <v>1.9</v>
      </c>
      <c r="J65" s="2">
        <v>0.76</v>
      </c>
      <c r="L65" s="2">
        <v>0.66</v>
      </c>
      <c r="M65" s="2">
        <v>0.64</v>
      </c>
      <c r="O65" s="3" t="s">
        <v>977</v>
      </c>
      <c r="P65" s="2">
        <v>0.74</v>
      </c>
      <c r="R65" s="2">
        <v>0.01</v>
      </c>
      <c r="T65" s="2">
        <v>0.81</v>
      </c>
      <c r="V65" s="3" t="s">
        <v>181</v>
      </c>
      <c r="X65" s="2">
        <v>0.21</v>
      </c>
      <c r="Z65" s="2">
        <v>0.82</v>
      </c>
      <c r="AB65" s="2">
        <v>0.15</v>
      </c>
    </row>
    <row r="66" spans="1:29" x14ac:dyDescent="0.25">
      <c r="A66" s="1">
        <v>189</v>
      </c>
      <c r="B66" s="1">
        <v>3</v>
      </c>
      <c r="C66" s="1" t="s">
        <v>600</v>
      </c>
      <c r="E66" s="1" t="s">
        <v>50</v>
      </c>
      <c r="F66" s="1">
        <v>2</v>
      </c>
      <c r="G66" s="1">
        <v>0</v>
      </c>
      <c r="H66" s="1">
        <v>0</v>
      </c>
      <c r="I66" s="1">
        <v>2.8</v>
      </c>
      <c r="J66" s="2">
        <v>0.81</v>
      </c>
      <c r="L66" s="2">
        <v>0.71</v>
      </c>
      <c r="M66" s="2">
        <v>0.61</v>
      </c>
      <c r="O66" s="3" t="s">
        <v>986</v>
      </c>
      <c r="P66" s="2">
        <v>0.54</v>
      </c>
      <c r="R66" s="2">
        <v>0.01</v>
      </c>
      <c r="T66" s="2">
        <v>0.89</v>
      </c>
      <c r="V66" s="3" t="s">
        <v>181</v>
      </c>
      <c r="W66" s="1">
        <v>2</v>
      </c>
      <c r="X66" s="2">
        <v>0.28999999999999998</v>
      </c>
      <c r="Z66" s="2">
        <v>0.73</v>
      </c>
      <c r="AB66" s="2">
        <v>0.19</v>
      </c>
    </row>
    <row r="67" spans="1:29" x14ac:dyDescent="0.25">
      <c r="A67" s="1">
        <v>190</v>
      </c>
      <c r="B67" s="1">
        <v>4</v>
      </c>
      <c r="C67" s="1" t="s">
        <v>1231</v>
      </c>
      <c r="E67" s="1" t="s">
        <v>70</v>
      </c>
      <c r="F67" s="1">
        <v>2</v>
      </c>
      <c r="G67" s="1">
        <v>0</v>
      </c>
      <c r="H67" s="1">
        <v>0</v>
      </c>
      <c r="I67" s="1">
        <v>2.2000000000000002</v>
      </c>
      <c r="J67" s="2">
        <v>0.72</v>
      </c>
      <c r="L67" s="2">
        <v>0.44</v>
      </c>
      <c r="M67" s="2">
        <v>0.62</v>
      </c>
      <c r="O67" s="3" t="s">
        <v>1025</v>
      </c>
      <c r="P67" s="2">
        <v>0.85</v>
      </c>
      <c r="R67" s="2">
        <v>0</v>
      </c>
      <c r="T67" s="2">
        <v>0.51</v>
      </c>
      <c r="V67" s="3" t="s">
        <v>699</v>
      </c>
      <c r="X67" s="2">
        <v>0.1</v>
      </c>
      <c r="Z67" s="2">
        <v>0.82</v>
      </c>
      <c r="AB67" s="2">
        <v>0.21</v>
      </c>
    </row>
    <row r="68" spans="1:29" x14ac:dyDescent="0.25">
      <c r="A68" s="1">
        <v>191</v>
      </c>
      <c r="B68" s="1">
        <v>4</v>
      </c>
      <c r="C68" s="1" t="s">
        <v>1233</v>
      </c>
      <c r="E68" s="1" t="s">
        <v>53</v>
      </c>
      <c r="F68" s="1">
        <v>2</v>
      </c>
      <c r="G68" s="1">
        <v>0</v>
      </c>
      <c r="H68" s="1">
        <v>0</v>
      </c>
      <c r="I68" s="1">
        <v>2</v>
      </c>
      <c r="J68" s="2">
        <v>0.63</v>
      </c>
      <c r="K68" s="1">
        <v>8</v>
      </c>
      <c r="L68" s="2">
        <v>0.36</v>
      </c>
      <c r="M68" s="2">
        <v>0.34</v>
      </c>
      <c r="N68" s="1">
        <v>6</v>
      </c>
      <c r="O68" s="3" t="s">
        <v>977</v>
      </c>
      <c r="P68" s="2">
        <v>0.85</v>
      </c>
      <c r="Q68" s="1">
        <v>4</v>
      </c>
      <c r="R68" s="4">
        <v>4.0000000000000001E-3</v>
      </c>
      <c r="S68" s="1">
        <v>4</v>
      </c>
      <c r="T68" s="2">
        <v>0.79</v>
      </c>
      <c r="V68" s="3" t="s">
        <v>1360</v>
      </c>
      <c r="W68" s="1">
        <v>3</v>
      </c>
      <c r="X68" s="1" t="s">
        <v>176</v>
      </c>
      <c r="Z68" s="2">
        <v>0.43</v>
      </c>
      <c r="AB68" s="2">
        <v>0.09</v>
      </c>
      <c r="AC68" s="1">
        <v>7</v>
      </c>
    </row>
    <row r="69" spans="1:29" x14ac:dyDescent="0.25">
      <c r="A69" s="1">
        <v>192</v>
      </c>
      <c r="B69" s="1">
        <v>4</v>
      </c>
      <c r="C69" s="1" t="s">
        <v>673</v>
      </c>
      <c r="E69" s="1" t="s">
        <v>102</v>
      </c>
      <c r="F69" s="1">
        <v>2</v>
      </c>
      <c r="G69" s="1">
        <v>0</v>
      </c>
      <c r="H69" s="1">
        <v>0</v>
      </c>
      <c r="I69" s="1">
        <v>2.1</v>
      </c>
      <c r="J69" s="2">
        <v>0.65</v>
      </c>
      <c r="L69" s="2">
        <v>0.28000000000000003</v>
      </c>
      <c r="M69" s="2">
        <v>0.35</v>
      </c>
      <c r="O69" s="3" t="s">
        <v>975</v>
      </c>
      <c r="P69" s="2">
        <v>0.72</v>
      </c>
      <c r="R69" s="2">
        <v>0</v>
      </c>
      <c r="T69" s="2">
        <v>0.84</v>
      </c>
      <c r="V69" s="3" t="s">
        <v>1236</v>
      </c>
      <c r="W69" s="1">
        <v>2</v>
      </c>
      <c r="X69" s="2">
        <v>0.05</v>
      </c>
      <c r="Z69" s="2">
        <v>0.48</v>
      </c>
      <c r="AB69" s="2">
        <v>0.31</v>
      </c>
    </row>
    <row r="70" spans="1:29" x14ac:dyDescent="0.25">
      <c r="A70" s="1">
        <v>193</v>
      </c>
      <c r="B70" s="1">
        <v>4</v>
      </c>
      <c r="C70" s="1" t="s">
        <v>675</v>
      </c>
      <c r="E70" s="1" t="s">
        <v>1197</v>
      </c>
      <c r="F70" s="1">
        <v>2</v>
      </c>
      <c r="G70" s="1">
        <v>0</v>
      </c>
      <c r="H70" s="1">
        <v>0</v>
      </c>
      <c r="I70" s="1">
        <v>2.2000000000000002</v>
      </c>
      <c r="J70" s="2">
        <v>0.73</v>
      </c>
      <c r="L70" s="2">
        <v>0.56999999999999995</v>
      </c>
      <c r="M70" s="2">
        <v>0.51</v>
      </c>
      <c r="O70" s="3" t="s">
        <v>990</v>
      </c>
      <c r="P70" s="2">
        <v>0.65</v>
      </c>
      <c r="R70" s="2">
        <v>0.04</v>
      </c>
      <c r="T70" s="2">
        <v>0.87</v>
      </c>
      <c r="V70" s="3" t="s">
        <v>625</v>
      </c>
      <c r="X70" s="2">
        <v>0.17</v>
      </c>
      <c r="Z70" s="2">
        <v>0.75</v>
      </c>
      <c r="AB70" s="2">
        <v>0.27</v>
      </c>
    </row>
    <row r="71" spans="1:29" x14ac:dyDescent="0.25">
      <c r="A71" s="1">
        <v>194</v>
      </c>
      <c r="B71" s="1">
        <v>4</v>
      </c>
      <c r="C71" s="1" t="s">
        <v>1237</v>
      </c>
      <c r="E71" s="1" t="s">
        <v>186</v>
      </c>
      <c r="F71" s="1">
        <v>2</v>
      </c>
      <c r="G71" s="1">
        <v>0</v>
      </c>
      <c r="H71" s="1">
        <v>0</v>
      </c>
      <c r="I71" s="1">
        <v>1.9</v>
      </c>
      <c r="J71" s="2">
        <v>0.67</v>
      </c>
      <c r="L71" s="2">
        <v>0.32</v>
      </c>
      <c r="M71" s="2">
        <v>0.37</v>
      </c>
      <c r="O71" s="3" t="s">
        <v>999</v>
      </c>
      <c r="P71" s="2">
        <v>0.72</v>
      </c>
      <c r="R71" s="2">
        <v>0.01</v>
      </c>
      <c r="T71" s="2">
        <v>0.56000000000000005</v>
      </c>
      <c r="V71" s="3" t="s">
        <v>1361</v>
      </c>
      <c r="X71" s="2">
        <v>0.01</v>
      </c>
      <c r="Y71" s="1">
        <v>4</v>
      </c>
      <c r="Z71" s="2">
        <v>0.41</v>
      </c>
      <c r="AB71" s="2">
        <v>0.08</v>
      </c>
    </row>
    <row r="72" spans="1:29" x14ac:dyDescent="0.25">
      <c r="A72" s="1">
        <v>195</v>
      </c>
      <c r="B72" s="1">
        <v>4</v>
      </c>
      <c r="C72" s="1" t="s">
        <v>1239</v>
      </c>
      <c r="E72" s="1" t="s">
        <v>102</v>
      </c>
      <c r="F72" s="1">
        <v>2</v>
      </c>
      <c r="G72" s="1">
        <v>0</v>
      </c>
      <c r="H72" s="1">
        <v>0</v>
      </c>
      <c r="I72" s="1">
        <v>2.2000000000000002</v>
      </c>
      <c r="J72" s="2">
        <v>0.59</v>
      </c>
      <c r="L72" s="2">
        <v>0.5</v>
      </c>
      <c r="M72" s="2">
        <v>0.32</v>
      </c>
      <c r="O72" s="3" t="s">
        <v>1071</v>
      </c>
      <c r="P72" s="2">
        <v>0.77</v>
      </c>
      <c r="R72" s="4">
        <v>4.0000000000000001E-3</v>
      </c>
      <c r="T72" s="2">
        <v>0.83</v>
      </c>
      <c r="V72" s="3" t="s">
        <v>744</v>
      </c>
      <c r="X72" s="2">
        <v>0.05</v>
      </c>
      <c r="Z72" s="2">
        <v>0.63</v>
      </c>
      <c r="AB72" s="2">
        <v>7.0000000000000007E-2</v>
      </c>
    </row>
    <row r="73" spans="1:29" x14ac:dyDescent="0.25">
      <c r="A73" s="1">
        <v>196</v>
      </c>
      <c r="B73" s="1">
        <v>4</v>
      </c>
      <c r="C73" s="1" t="s">
        <v>1241</v>
      </c>
      <c r="D73" s="1">
        <v>1</v>
      </c>
      <c r="F73" s="1">
        <v>2</v>
      </c>
      <c r="G73" s="1">
        <v>0</v>
      </c>
      <c r="H73" s="1">
        <v>0</v>
      </c>
      <c r="I73" s="1">
        <v>2.4</v>
      </c>
      <c r="J73" s="2">
        <v>0.74</v>
      </c>
      <c r="K73" s="1">
        <v>8</v>
      </c>
      <c r="L73" s="2">
        <v>0.6</v>
      </c>
      <c r="M73" s="2">
        <v>0.44</v>
      </c>
      <c r="N73" s="1">
        <v>8</v>
      </c>
      <c r="O73" s="3" t="s">
        <v>1003</v>
      </c>
      <c r="P73" s="2">
        <v>0.5</v>
      </c>
      <c r="Q73" s="1">
        <v>4</v>
      </c>
      <c r="R73" s="2">
        <v>0.03</v>
      </c>
      <c r="S73" s="1">
        <v>4</v>
      </c>
      <c r="T73" s="2">
        <v>0.84</v>
      </c>
      <c r="U73" s="1">
        <v>4</v>
      </c>
      <c r="V73" s="3" t="s">
        <v>330</v>
      </c>
      <c r="W73" s="1">
        <v>4</v>
      </c>
      <c r="X73" s="2">
        <v>0.17</v>
      </c>
      <c r="Y73" s="1">
        <v>4</v>
      </c>
      <c r="Z73" s="2">
        <v>0.19</v>
      </c>
      <c r="AA73" s="1">
        <v>4</v>
      </c>
      <c r="AB73" s="2">
        <v>0.08</v>
      </c>
      <c r="AC73" s="1">
        <v>4</v>
      </c>
    </row>
    <row r="74" spans="1:29" x14ac:dyDescent="0.25">
      <c r="A74" s="1">
        <v>197</v>
      </c>
      <c r="B74" s="1">
        <v>4</v>
      </c>
      <c r="C74" s="1" t="s">
        <v>944</v>
      </c>
      <c r="F74" s="1">
        <v>1</v>
      </c>
      <c r="G74" s="1">
        <v>0</v>
      </c>
      <c r="H74" s="1">
        <v>0</v>
      </c>
      <c r="I74" s="1">
        <v>2.4</v>
      </c>
      <c r="J74" s="2">
        <v>0.71</v>
      </c>
      <c r="L74" s="1" t="s">
        <v>176</v>
      </c>
      <c r="M74" s="2">
        <v>0.39</v>
      </c>
      <c r="O74" s="3" t="s">
        <v>176</v>
      </c>
      <c r="P74" s="2">
        <v>0.34</v>
      </c>
      <c r="R74" s="2">
        <v>0.05</v>
      </c>
      <c r="T74" s="2">
        <v>0.6</v>
      </c>
      <c r="V74" s="3" t="s">
        <v>1129</v>
      </c>
      <c r="W74" s="1">
        <v>9</v>
      </c>
      <c r="X74" s="2">
        <v>0.11</v>
      </c>
      <c r="Z74" s="2">
        <v>0.69</v>
      </c>
      <c r="AB74" s="2">
        <v>0.03</v>
      </c>
    </row>
    <row r="75" spans="1:29" x14ac:dyDescent="0.25">
      <c r="A75" s="1">
        <v>198</v>
      </c>
      <c r="B75" s="1">
        <v>4</v>
      </c>
      <c r="C75" s="1" t="s">
        <v>686</v>
      </c>
      <c r="E75" s="1" t="s">
        <v>94</v>
      </c>
      <c r="F75" s="1">
        <v>1</v>
      </c>
      <c r="G75" s="1">
        <v>0</v>
      </c>
      <c r="H75" s="1">
        <v>0</v>
      </c>
      <c r="I75" s="1">
        <v>2.2999999999999998</v>
      </c>
      <c r="J75" s="2">
        <v>0.78</v>
      </c>
      <c r="L75" s="2">
        <v>0.5</v>
      </c>
      <c r="M75" s="2">
        <v>0.52</v>
      </c>
      <c r="O75" s="3" t="s">
        <v>992</v>
      </c>
      <c r="P75" s="2">
        <v>0.33</v>
      </c>
      <c r="R75" s="2">
        <v>0.02</v>
      </c>
      <c r="T75" s="2">
        <v>0.83</v>
      </c>
      <c r="V75" s="3" t="s">
        <v>1188</v>
      </c>
      <c r="W75" s="1">
        <v>3</v>
      </c>
      <c r="X75" s="2">
        <v>0.2</v>
      </c>
      <c r="Z75" s="2">
        <v>0.54</v>
      </c>
      <c r="AB75" s="2">
        <v>0.08</v>
      </c>
    </row>
    <row r="76" spans="1:29" x14ac:dyDescent="0.25">
      <c r="A76" s="1">
        <v>199</v>
      </c>
      <c r="B76" s="1">
        <v>4</v>
      </c>
      <c r="C76" s="1" t="s">
        <v>688</v>
      </c>
      <c r="E76" s="1" t="s">
        <v>21</v>
      </c>
      <c r="F76" s="1">
        <v>1</v>
      </c>
      <c r="G76" s="1">
        <v>0</v>
      </c>
      <c r="H76" s="1">
        <v>0</v>
      </c>
      <c r="I76" s="1">
        <v>2.2999999999999998</v>
      </c>
      <c r="J76" s="2">
        <v>0.68</v>
      </c>
      <c r="L76" s="2">
        <v>0.44</v>
      </c>
      <c r="M76" s="2">
        <v>0.44</v>
      </c>
      <c r="O76" s="3" t="s">
        <v>58</v>
      </c>
      <c r="P76" s="2">
        <v>0.34</v>
      </c>
      <c r="R76" s="2">
        <v>0.05</v>
      </c>
      <c r="T76" s="2">
        <v>0.76</v>
      </c>
      <c r="V76" s="3" t="s">
        <v>1122</v>
      </c>
      <c r="W76" s="1">
        <v>3</v>
      </c>
      <c r="X76" s="2">
        <v>0.11</v>
      </c>
      <c r="Z76" s="2">
        <v>0.68</v>
      </c>
      <c r="AB76" s="2">
        <v>0.08</v>
      </c>
    </row>
    <row r="77" spans="1:29" x14ac:dyDescent="0.25">
      <c r="A77" s="1">
        <v>200</v>
      </c>
      <c r="B77" s="1">
        <v>4</v>
      </c>
      <c r="C77" s="1" t="s">
        <v>1244</v>
      </c>
      <c r="F77" s="1">
        <v>1</v>
      </c>
      <c r="G77" s="1">
        <v>0</v>
      </c>
      <c r="H77" s="1">
        <v>0</v>
      </c>
      <c r="I77" s="1">
        <v>2.1</v>
      </c>
      <c r="J77" s="2">
        <v>0.61</v>
      </c>
      <c r="L77" s="2">
        <v>0.32</v>
      </c>
      <c r="M77" s="2">
        <v>0.36</v>
      </c>
      <c r="O77" s="3" t="s">
        <v>996</v>
      </c>
      <c r="P77" s="2">
        <v>0.53</v>
      </c>
      <c r="R77" s="2">
        <v>0.08</v>
      </c>
      <c r="T77" s="2">
        <v>0.76</v>
      </c>
      <c r="V77" s="3" t="s">
        <v>1058</v>
      </c>
      <c r="X77" s="2">
        <v>0.02</v>
      </c>
      <c r="Z77" s="2">
        <v>0.97</v>
      </c>
      <c r="AB77" s="2">
        <v>0.11</v>
      </c>
    </row>
    <row r="78" spans="1:29" x14ac:dyDescent="0.25">
      <c r="A78" s="1">
        <v>201</v>
      </c>
      <c r="B78" s="1">
        <v>4</v>
      </c>
      <c r="C78" s="1" t="s">
        <v>1245</v>
      </c>
      <c r="E78" s="1" t="s">
        <v>26</v>
      </c>
      <c r="F78" s="1">
        <v>2</v>
      </c>
      <c r="G78" s="1">
        <v>0</v>
      </c>
      <c r="H78" s="1">
        <v>0</v>
      </c>
      <c r="I78" s="1">
        <v>2.5</v>
      </c>
      <c r="J78" s="2">
        <v>0.75</v>
      </c>
      <c r="L78" s="2">
        <v>0.53</v>
      </c>
      <c r="M78" s="2">
        <v>0.52</v>
      </c>
      <c r="O78" s="3" t="s">
        <v>981</v>
      </c>
      <c r="P78" s="2">
        <v>0.61</v>
      </c>
      <c r="R78" s="2">
        <v>0.03</v>
      </c>
      <c r="T78" s="2">
        <v>0.69</v>
      </c>
      <c r="V78" s="3" t="s">
        <v>1362</v>
      </c>
      <c r="W78" s="1">
        <v>3</v>
      </c>
      <c r="X78" s="2">
        <v>0.1</v>
      </c>
      <c r="Z78" s="2">
        <v>0.67</v>
      </c>
      <c r="AB78" s="2">
        <v>0.1</v>
      </c>
    </row>
    <row r="79" spans="1:29" x14ac:dyDescent="0.25">
      <c r="A79" s="1">
        <v>202</v>
      </c>
      <c r="B79" s="1">
        <v>4</v>
      </c>
      <c r="C79" s="1" t="s">
        <v>1247</v>
      </c>
      <c r="E79" s="1" t="s">
        <v>329</v>
      </c>
      <c r="F79" s="1">
        <v>2</v>
      </c>
      <c r="G79" s="1">
        <v>0</v>
      </c>
      <c r="H79" s="1">
        <v>0</v>
      </c>
      <c r="I79" s="1">
        <v>1.6</v>
      </c>
      <c r="J79" s="2">
        <v>0.71</v>
      </c>
      <c r="K79" s="1">
        <v>8</v>
      </c>
      <c r="L79" s="2">
        <v>0.53</v>
      </c>
      <c r="M79" s="2">
        <v>0.45</v>
      </c>
      <c r="O79" s="3" t="s">
        <v>1042</v>
      </c>
      <c r="P79" s="1" t="s">
        <v>176</v>
      </c>
      <c r="R79" s="1" t="s">
        <v>176</v>
      </c>
      <c r="T79" s="2">
        <v>0.88</v>
      </c>
      <c r="V79" s="3" t="s">
        <v>387</v>
      </c>
      <c r="W79" s="1">
        <v>3</v>
      </c>
      <c r="X79" s="1" t="s">
        <v>176</v>
      </c>
      <c r="Z79" s="2">
        <v>0.76</v>
      </c>
      <c r="AB79" s="1" t="s">
        <v>176</v>
      </c>
    </row>
    <row r="80" spans="1:29" x14ac:dyDescent="0.25">
      <c r="A80" s="1">
        <v>203</v>
      </c>
      <c r="B80" s="1">
        <v>4</v>
      </c>
      <c r="C80" s="1" t="s">
        <v>1248</v>
      </c>
      <c r="E80" s="1" t="s">
        <v>94</v>
      </c>
      <c r="F80" s="1">
        <v>2</v>
      </c>
      <c r="G80" s="1">
        <v>0</v>
      </c>
      <c r="H80" s="1">
        <v>0</v>
      </c>
      <c r="I80" s="1">
        <v>2.1</v>
      </c>
      <c r="J80" s="2">
        <v>0.56999999999999995</v>
      </c>
      <c r="L80" s="2">
        <v>0.41</v>
      </c>
      <c r="M80" s="2">
        <v>0.35</v>
      </c>
      <c r="O80" s="3" t="s">
        <v>990</v>
      </c>
      <c r="P80" s="2">
        <v>0.62</v>
      </c>
      <c r="R80" s="2">
        <v>0</v>
      </c>
      <c r="T80" s="2">
        <v>0.82</v>
      </c>
      <c r="V80" s="3" t="s">
        <v>1363</v>
      </c>
      <c r="X80" s="2">
        <v>0.05</v>
      </c>
      <c r="Z80" s="2">
        <v>0.78</v>
      </c>
      <c r="AB80" s="2">
        <v>0.11</v>
      </c>
    </row>
    <row r="81" spans="1:29" x14ac:dyDescent="0.25">
      <c r="A81" s="1">
        <v>204</v>
      </c>
      <c r="B81" s="1">
        <v>4</v>
      </c>
      <c r="C81" s="1" t="s">
        <v>695</v>
      </c>
      <c r="E81" s="1" t="s">
        <v>375</v>
      </c>
      <c r="F81" s="1">
        <v>1</v>
      </c>
      <c r="G81" s="1">
        <v>0</v>
      </c>
      <c r="H81" s="1">
        <v>0</v>
      </c>
      <c r="I81" s="1">
        <v>2.1</v>
      </c>
      <c r="J81" s="2">
        <v>0.57999999999999996</v>
      </c>
      <c r="L81" s="2">
        <v>0.36</v>
      </c>
      <c r="M81" s="2">
        <v>0.3</v>
      </c>
      <c r="O81" s="3" t="s">
        <v>990</v>
      </c>
      <c r="P81" s="2">
        <v>0.53</v>
      </c>
      <c r="R81" s="2">
        <v>0.01</v>
      </c>
      <c r="T81" s="2">
        <v>0.89</v>
      </c>
      <c r="V81" s="3" t="s">
        <v>361</v>
      </c>
      <c r="W81" s="1">
        <v>3</v>
      </c>
      <c r="X81" s="2">
        <v>0.09</v>
      </c>
      <c r="Z81" s="2">
        <v>0.72</v>
      </c>
      <c r="AB81" s="2">
        <v>0.04</v>
      </c>
    </row>
    <row r="82" spans="1:29" x14ac:dyDescent="0.25">
      <c r="A82" s="1">
        <v>205</v>
      </c>
      <c r="B82" s="1">
        <v>4</v>
      </c>
      <c r="C82" s="1" t="s">
        <v>1364</v>
      </c>
      <c r="D82" s="1">
        <v>1</v>
      </c>
      <c r="E82" s="1" t="s">
        <v>326</v>
      </c>
      <c r="F82" s="1">
        <v>2</v>
      </c>
      <c r="G82" s="1">
        <v>0</v>
      </c>
      <c r="H82" s="1">
        <v>0</v>
      </c>
      <c r="I82" s="1">
        <v>2.2000000000000002</v>
      </c>
      <c r="J82" s="2">
        <v>0.64</v>
      </c>
      <c r="K82" s="1">
        <v>8</v>
      </c>
      <c r="L82" s="2">
        <v>0.44</v>
      </c>
      <c r="M82" s="2">
        <v>0.5</v>
      </c>
      <c r="N82" s="1">
        <v>6</v>
      </c>
      <c r="O82" s="3" t="s">
        <v>1011</v>
      </c>
      <c r="P82" s="1" t="s">
        <v>176</v>
      </c>
      <c r="R82" s="1" t="s">
        <v>176</v>
      </c>
      <c r="T82" s="1" t="s">
        <v>176</v>
      </c>
      <c r="V82" s="3" t="s">
        <v>176</v>
      </c>
      <c r="X82" s="1" t="s">
        <v>176</v>
      </c>
      <c r="Z82" s="1" t="s">
        <v>176</v>
      </c>
      <c r="AB82" s="1" t="s">
        <v>176</v>
      </c>
    </row>
    <row r="83" spans="1:29" x14ac:dyDescent="0.25">
      <c r="A83" s="1">
        <v>206</v>
      </c>
      <c r="B83" s="1">
        <v>4</v>
      </c>
      <c r="C83" s="1" t="s">
        <v>1250</v>
      </c>
      <c r="E83" s="1" t="s">
        <v>105</v>
      </c>
      <c r="F83" s="1">
        <v>2</v>
      </c>
      <c r="G83" s="1">
        <v>0</v>
      </c>
      <c r="H83" s="1">
        <v>0</v>
      </c>
      <c r="I83" s="1">
        <v>2</v>
      </c>
      <c r="J83" s="2">
        <v>0.69</v>
      </c>
      <c r="K83" s="1">
        <v>8</v>
      </c>
      <c r="L83" s="2">
        <v>0.44</v>
      </c>
      <c r="M83" s="2">
        <v>0.4</v>
      </c>
      <c r="O83" s="3" t="s">
        <v>1018</v>
      </c>
      <c r="P83" s="2">
        <v>0.51</v>
      </c>
      <c r="R83" s="2">
        <v>0</v>
      </c>
      <c r="T83" s="2">
        <v>0.85</v>
      </c>
      <c r="U83" s="1">
        <v>4</v>
      </c>
      <c r="V83" s="3" t="s">
        <v>176</v>
      </c>
      <c r="W83" s="1">
        <v>2</v>
      </c>
      <c r="X83" s="1" t="s">
        <v>176</v>
      </c>
      <c r="Z83" s="2">
        <v>0.77</v>
      </c>
      <c r="AB83" s="1" t="s">
        <v>176</v>
      </c>
    </row>
    <row r="84" spans="1:29" x14ac:dyDescent="0.25">
      <c r="A84" s="1">
        <v>207</v>
      </c>
      <c r="B84" s="1">
        <v>4</v>
      </c>
      <c r="C84" s="1" t="s">
        <v>698</v>
      </c>
      <c r="E84" s="1" t="s">
        <v>102</v>
      </c>
      <c r="F84" s="1">
        <v>2</v>
      </c>
      <c r="G84" s="1">
        <v>0</v>
      </c>
      <c r="H84" s="1">
        <v>0</v>
      </c>
      <c r="I84" s="1">
        <v>2.2999999999999998</v>
      </c>
      <c r="J84" s="2">
        <v>0.59</v>
      </c>
      <c r="L84" s="2">
        <v>0.45</v>
      </c>
      <c r="M84" s="2">
        <v>0.41</v>
      </c>
      <c r="O84" s="3" t="s">
        <v>1018</v>
      </c>
      <c r="P84" s="1" t="s">
        <v>176</v>
      </c>
      <c r="R84" s="1" t="s">
        <v>176</v>
      </c>
      <c r="T84" s="1" t="s">
        <v>176</v>
      </c>
      <c r="V84" s="3" t="s">
        <v>1365</v>
      </c>
      <c r="X84" s="2">
        <v>0.06</v>
      </c>
      <c r="Z84" s="2">
        <v>0.62</v>
      </c>
      <c r="AA84" s="1">
        <v>4</v>
      </c>
      <c r="AB84" s="1" t="s">
        <v>176</v>
      </c>
    </row>
    <row r="85" spans="1:29" x14ac:dyDescent="0.25">
      <c r="A85" s="1">
        <v>208</v>
      </c>
      <c r="B85" s="1">
        <v>4</v>
      </c>
      <c r="C85" s="1" t="s">
        <v>628</v>
      </c>
      <c r="E85" s="1" t="s">
        <v>179</v>
      </c>
      <c r="F85" s="1">
        <v>2</v>
      </c>
      <c r="G85" s="1">
        <v>0</v>
      </c>
      <c r="H85" s="1">
        <v>0</v>
      </c>
      <c r="I85" s="1">
        <v>2.2000000000000002</v>
      </c>
      <c r="J85" s="2">
        <v>0.65</v>
      </c>
      <c r="L85" s="2">
        <v>0.7</v>
      </c>
      <c r="M85" s="2">
        <v>0.47</v>
      </c>
      <c r="O85" s="3" t="s">
        <v>1075</v>
      </c>
      <c r="P85" s="2">
        <v>0.61</v>
      </c>
      <c r="R85" s="2">
        <v>0.03</v>
      </c>
      <c r="T85" s="2">
        <v>0.9</v>
      </c>
      <c r="V85" s="3" t="s">
        <v>1287</v>
      </c>
      <c r="X85" s="2">
        <v>0.16</v>
      </c>
      <c r="Z85" s="2">
        <v>0.66</v>
      </c>
      <c r="AB85" s="2">
        <v>0.27</v>
      </c>
    </row>
    <row r="86" spans="1:29" x14ac:dyDescent="0.25">
      <c r="A86" s="1">
        <v>209</v>
      </c>
      <c r="B86" s="1">
        <v>4</v>
      </c>
      <c r="C86" s="1" t="s">
        <v>1252</v>
      </c>
      <c r="D86" s="1">
        <v>1</v>
      </c>
      <c r="E86" s="1" t="s">
        <v>172</v>
      </c>
      <c r="F86" s="1">
        <v>2</v>
      </c>
      <c r="G86" s="1">
        <v>0</v>
      </c>
      <c r="H86" s="1">
        <v>0</v>
      </c>
      <c r="I86" s="1">
        <v>1.8</v>
      </c>
      <c r="J86" s="2">
        <v>0.51</v>
      </c>
      <c r="K86" s="1">
        <v>8</v>
      </c>
      <c r="L86" s="2">
        <v>0.41</v>
      </c>
      <c r="M86" s="2">
        <v>0.16</v>
      </c>
      <c r="N86" s="1">
        <v>6</v>
      </c>
      <c r="O86" s="3" t="s">
        <v>1366</v>
      </c>
      <c r="P86" s="1" t="s">
        <v>176</v>
      </c>
      <c r="R86" s="1" t="s">
        <v>176</v>
      </c>
      <c r="T86" s="2">
        <v>0.78</v>
      </c>
      <c r="U86" s="1">
        <v>4</v>
      </c>
      <c r="V86" s="3" t="s">
        <v>1367</v>
      </c>
      <c r="W86" s="1">
        <v>4</v>
      </c>
      <c r="X86" s="1" t="s">
        <v>176</v>
      </c>
      <c r="Z86" s="2">
        <v>0.78</v>
      </c>
      <c r="AA86" s="1">
        <v>4</v>
      </c>
      <c r="AB86" s="1" t="s">
        <v>176</v>
      </c>
    </row>
    <row r="87" spans="1:29" x14ac:dyDescent="0.25">
      <c r="A87" s="1">
        <v>210</v>
      </c>
      <c r="B87" s="1">
        <v>4</v>
      </c>
      <c r="C87" s="1" t="s">
        <v>1254</v>
      </c>
      <c r="E87" s="1" t="s">
        <v>172</v>
      </c>
      <c r="F87" s="1">
        <v>2</v>
      </c>
      <c r="G87" s="1">
        <v>0</v>
      </c>
      <c r="H87" s="1">
        <v>0</v>
      </c>
      <c r="I87" s="1">
        <v>1.7</v>
      </c>
      <c r="J87" s="2">
        <v>0.49</v>
      </c>
      <c r="L87" s="2">
        <v>0.17</v>
      </c>
      <c r="M87" s="2">
        <v>0.15</v>
      </c>
      <c r="O87" s="3" t="s">
        <v>977</v>
      </c>
      <c r="P87" s="2">
        <v>0.63</v>
      </c>
      <c r="R87" s="2">
        <v>0.04</v>
      </c>
      <c r="T87" s="2">
        <v>0.91</v>
      </c>
      <c r="V87" s="3" t="s">
        <v>1368</v>
      </c>
      <c r="W87" s="1">
        <v>9</v>
      </c>
      <c r="X87" s="2">
        <v>0.05</v>
      </c>
      <c r="Y87" s="1">
        <v>4</v>
      </c>
      <c r="Z87" s="2">
        <v>0.75</v>
      </c>
      <c r="AA87" s="1">
        <v>4</v>
      </c>
      <c r="AB87" s="2">
        <v>0.05</v>
      </c>
    </row>
    <row r="88" spans="1:29" x14ac:dyDescent="0.25">
      <c r="A88" s="1">
        <v>211</v>
      </c>
      <c r="B88" s="1">
        <v>4</v>
      </c>
      <c r="C88" s="1" t="s">
        <v>1256</v>
      </c>
      <c r="E88" s="1" t="s">
        <v>102</v>
      </c>
      <c r="F88" s="1">
        <v>2</v>
      </c>
      <c r="G88" s="1">
        <v>0</v>
      </c>
      <c r="H88" s="1">
        <v>0</v>
      </c>
      <c r="I88" s="1">
        <v>2.2000000000000002</v>
      </c>
      <c r="J88" s="2">
        <v>0.64</v>
      </c>
      <c r="L88" s="2">
        <v>0.43</v>
      </c>
      <c r="M88" s="2">
        <v>0.42</v>
      </c>
      <c r="O88" s="3" t="s">
        <v>981</v>
      </c>
      <c r="P88" s="2">
        <v>0.56000000000000005</v>
      </c>
      <c r="R88" s="2">
        <v>0</v>
      </c>
      <c r="T88" s="2">
        <v>0.94</v>
      </c>
      <c r="V88" s="3" t="s">
        <v>1369</v>
      </c>
      <c r="X88" s="2">
        <v>0.4</v>
      </c>
      <c r="Y88" s="1">
        <v>4</v>
      </c>
      <c r="Z88" s="2">
        <v>0.46</v>
      </c>
      <c r="AB88" s="2">
        <v>0.19</v>
      </c>
    </row>
    <row r="89" spans="1:29" x14ac:dyDescent="0.25">
      <c r="A89" s="1">
        <v>212</v>
      </c>
      <c r="B89" s="1">
        <v>4</v>
      </c>
      <c r="C89" s="1" t="s">
        <v>701</v>
      </c>
      <c r="D89" s="1">
        <v>1</v>
      </c>
      <c r="E89" s="1" t="s">
        <v>179</v>
      </c>
      <c r="F89" s="1">
        <v>2</v>
      </c>
      <c r="G89" s="1">
        <v>0</v>
      </c>
      <c r="H89" s="1">
        <v>0</v>
      </c>
      <c r="I89" s="1">
        <v>1.9</v>
      </c>
      <c r="J89" s="2">
        <v>0.56999999999999995</v>
      </c>
      <c r="K89" s="1">
        <v>8</v>
      </c>
      <c r="L89" s="2">
        <v>0.54</v>
      </c>
      <c r="M89" s="2">
        <v>0.43</v>
      </c>
      <c r="N89" s="1">
        <v>6</v>
      </c>
      <c r="O89" s="3" t="s">
        <v>1023</v>
      </c>
      <c r="P89" s="2">
        <v>0.88</v>
      </c>
      <c r="Q89" s="1">
        <v>4</v>
      </c>
      <c r="R89" s="2">
        <v>0</v>
      </c>
      <c r="S89" s="1">
        <v>4</v>
      </c>
      <c r="T89" s="2">
        <v>0.81</v>
      </c>
      <c r="U89" s="1">
        <v>4</v>
      </c>
      <c r="V89" s="3" t="s">
        <v>376</v>
      </c>
      <c r="W89" s="1">
        <v>4</v>
      </c>
      <c r="X89" s="2">
        <v>0.17</v>
      </c>
      <c r="Y89" s="1">
        <v>4</v>
      </c>
      <c r="Z89" s="2">
        <v>0.82</v>
      </c>
      <c r="AA89" s="1">
        <v>4</v>
      </c>
      <c r="AB89" s="2">
        <v>0.36</v>
      </c>
      <c r="AC89" s="1">
        <v>4</v>
      </c>
    </row>
    <row r="90" spans="1:29" x14ac:dyDescent="0.25">
      <c r="A90" s="1">
        <v>213</v>
      </c>
      <c r="B90" s="1">
        <v>4</v>
      </c>
      <c r="C90" s="1" t="s">
        <v>1259</v>
      </c>
      <c r="D90" s="1">
        <v>1</v>
      </c>
      <c r="F90" s="1">
        <v>2</v>
      </c>
      <c r="G90" s="1">
        <v>0</v>
      </c>
      <c r="H90" s="1">
        <v>0</v>
      </c>
      <c r="I90" s="1">
        <v>2.1</v>
      </c>
      <c r="J90" s="2">
        <v>0.7</v>
      </c>
      <c r="K90" s="1">
        <v>8</v>
      </c>
      <c r="L90" s="2">
        <v>0.52</v>
      </c>
      <c r="M90" s="2">
        <v>0.46</v>
      </c>
      <c r="N90" s="1">
        <v>6</v>
      </c>
      <c r="O90" s="3" t="s">
        <v>990</v>
      </c>
      <c r="P90" s="2">
        <v>0.63</v>
      </c>
      <c r="Q90" s="1">
        <v>4</v>
      </c>
      <c r="R90" s="2">
        <v>0</v>
      </c>
      <c r="S90" s="1">
        <v>4</v>
      </c>
      <c r="T90" s="2">
        <v>0.68</v>
      </c>
      <c r="U90" s="1">
        <v>4</v>
      </c>
      <c r="V90" s="3" t="s">
        <v>273</v>
      </c>
      <c r="W90" s="1">
        <v>4</v>
      </c>
      <c r="X90" s="2">
        <v>0.16</v>
      </c>
      <c r="Y90" s="1">
        <v>4</v>
      </c>
      <c r="Z90" s="2">
        <v>0.78</v>
      </c>
      <c r="AA90" s="1">
        <v>4</v>
      </c>
      <c r="AB90" s="2">
        <v>0.25</v>
      </c>
      <c r="AC90" s="1">
        <v>4</v>
      </c>
    </row>
    <row r="91" spans="1:29" x14ac:dyDescent="0.25">
      <c r="A91" s="1">
        <v>214</v>
      </c>
      <c r="B91" s="1">
        <v>4</v>
      </c>
      <c r="C91" s="1" t="s">
        <v>1260</v>
      </c>
      <c r="E91" s="1" t="s">
        <v>15</v>
      </c>
      <c r="F91" s="1">
        <v>2</v>
      </c>
      <c r="G91" s="1">
        <v>0</v>
      </c>
      <c r="H91" s="1">
        <v>0</v>
      </c>
      <c r="I91" s="1">
        <v>1.9</v>
      </c>
      <c r="J91" s="2">
        <v>0.61</v>
      </c>
      <c r="L91" s="2">
        <v>0.53</v>
      </c>
      <c r="M91" s="2">
        <v>0.37</v>
      </c>
      <c r="O91" s="3" t="s">
        <v>1003</v>
      </c>
      <c r="P91" s="2">
        <v>0.77</v>
      </c>
      <c r="R91" s="2">
        <v>0.01</v>
      </c>
      <c r="T91" s="2">
        <v>0.84</v>
      </c>
      <c r="V91" s="3" t="s">
        <v>387</v>
      </c>
      <c r="X91" s="2">
        <v>0.23</v>
      </c>
      <c r="Z91" s="2">
        <v>0.49</v>
      </c>
      <c r="AB91" s="2">
        <v>0.2</v>
      </c>
    </row>
    <row r="92" spans="1:29" x14ac:dyDescent="0.25">
      <c r="A92" s="1">
        <v>215</v>
      </c>
      <c r="B92" s="1">
        <v>4</v>
      </c>
      <c r="C92" s="1" t="s">
        <v>704</v>
      </c>
      <c r="D92" s="1">
        <v>1</v>
      </c>
      <c r="E92" s="1" t="s">
        <v>15</v>
      </c>
      <c r="F92" s="1">
        <v>2</v>
      </c>
      <c r="G92" s="1">
        <v>0</v>
      </c>
      <c r="H92" s="1">
        <v>0</v>
      </c>
      <c r="I92" s="1">
        <v>1.8</v>
      </c>
      <c r="J92" s="2">
        <v>0.63</v>
      </c>
      <c r="K92" s="1">
        <v>8</v>
      </c>
      <c r="L92" s="2">
        <v>0.38</v>
      </c>
      <c r="M92" s="2">
        <v>0.33</v>
      </c>
      <c r="N92" s="1">
        <v>6</v>
      </c>
      <c r="O92" s="3" t="s">
        <v>995</v>
      </c>
      <c r="P92" s="2">
        <v>0.4</v>
      </c>
      <c r="Q92" s="1">
        <v>4</v>
      </c>
      <c r="R92" s="2">
        <v>0.01</v>
      </c>
      <c r="S92" s="1">
        <v>4</v>
      </c>
      <c r="T92" s="1" t="s">
        <v>176</v>
      </c>
      <c r="U92" s="1">
        <v>4</v>
      </c>
      <c r="V92" s="3" t="s">
        <v>847</v>
      </c>
      <c r="W92" s="1">
        <v>4</v>
      </c>
      <c r="X92" s="2">
        <v>0.45</v>
      </c>
      <c r="Y92" s="1">
        <v>4</v>
      </c>
      <c r="Z92" s="2">
        <v>0.3</v>
      </c>
      <c r="AA92" s="1">
        <v>4</v>
      </c>
      <c r="AB92" s="2">
        <v>0.39</v>
      </c>
      <c r="AC92" s="1">
        <v>4</v>
      </c>
    </row>
    <row r="93" spans="1:29" x14ac:dyDescent="0.25">
      <c r="A93" s="1">
        <v>216</v>
      </c>
      <c r="B93" s="1">
        <v>4</v>
      </c>
      <c r="C93" s="1" t="s">
        <v>706</v>
      </c>
      <c r="E93" s="1" t="s">
        <v>29</v>
      </c>
      <c r="F93" s="1">
        <v>2</v>
      </c>
      <c r="G93" s="1">
        <v>0</v>
      </c>
      <c r="H93" s="1">
        <v>0</v>
      </c>
      <c r="I93" s="1">
        <v>1.9</v>
      </c>
      <c r="J93" s="2">
        <v>0.52</v>
      </c>
      <c r="L93" s="2">
        <v>0.35</v>
      </c>
      <c r="M93" s="2">
        <v>0.28000000000000003</v>
      </c>
      <c r="O93" s="3" t="s">
        <v>1031</v>
      </c>
      <c r="P93" s="2">
        <v>0.62</v>
      </c>
      <c r="R93" s="2">
        <v>0</v>
      </c>
      <c r="T93" s="2">
        <v>0.82</v>
      </c>
      <c r="V93" s="3" t="s">
        <v>707</v>
      </c>
      <c r="W93" s="1">
        <v>9</v>
      </c>
      <c r="X93" s="2">
        <v>0.13</v>
      </c>
      <c r="Z93" s="2">
        <v>0.79</v>
      </c>
      <c r="AB93" s="2">
        <v>0.06</v>
      </c>
    </row>
    <row r="94" spans="1:29" x14ac:dyDescent="0.25">
      <c r="A94" s="1">
        <v>217</v>
      </c>
      <c r="B94" s="1">
        <v>4</v>
      </c>
      <c r="C94" s="1" t="s">
        <v>632</v>
      </c>
      <c r="D94" s="1">
        <v>1</v>
      </c>
      <c r="E94" s="1" t="s">
        <v>105</v>
      </c>
      <c r="F94" s="1">
        <v>2</v>
      </c>
      <c r="G94" s="1">
        <v>0</v>
      </c>
      <c r="H94" s="1">
        <v>0</v>
      </c>
      <c r="I94" s="1">
        <v>2.1</v>
      </c>
      <c r="J94" s="2">
        <v>0.79</v>
      </c>
      <c r="K94" s="1">
        <v>8</v>
      </c>
      <c r="L94" s="2">
        <v>0.64</v>
      </c>
      <c r="M94" s="2">
        <v>0.51</v>
      </c>
      <c r="N94" s="1">
        <v>6</v>
      </c>
      <c r="O94" s="3" t="s">
        <v>989</v>
      </c>
      <c r="P94" s="1" t="s">
        <v>176</v>
      </c>
      <c r="R94" s="1" t="s">
        <v>176</v>
      </c>
      <c r="T94" s="1" t="s">
        <v>176</v>
      </c>
      <c r="V94" s="3" t="s">
        <v>176</v>
      </c>
      <c r="X94" s="1" t="s">
        <v>176</v>
      </c>
      <c r="Z94" s="1" t="s">
        <v>176</v>
      </c>
      <c r="AB94" s="1" t="s">
        <v>176</v>
      </c>
    </row>
    <row r="95" spans="1:29" x14ac:dyDescent="0.25">
      <c r="A95" s="1">
        <v>218</v>
      </c>
      <c r="B95" s="1">
        <v>4</v>
      </c>
      <c r="C95" s="1" t="s">
        <v>710</v>
      </c>
      <c r="E95" s="1" t="s">
        <v>26</v>
      </c>
      <c r="F95" s="1">
        <v>2</v>
      </c>
      <c r="G95" s="1">
        <v>0</v>
      </c>
      <c r="H95" s="1">
        <v>0</v>
      </c>
      <c r="I95" s="1">
        <v>2.2000000000000002</v>
      </c>
      <c r="J95" s="2">
        <v>0.67</v>
      </c>
      <c r="L95" s="2">
        <v>0.57999999999999996</v>
      </c>
      <c r="M95" s="2">
        <v>0.46</v>
      </c>
      <c r="O95" s="3" t="s">
        <v>979</v>
      </c>
      <c r="P95" s="2">
        <v>0.66</v>
      </c>
      <c r="R95" s="2">
        <v>0</v>
      </c>
      <c r="T95" s="2">
        <v>0.59</v>
      </c>
      <c r="V95" s="3" t="s">
        <v>820</v>
      </c>
      <c r="X95" s="1" t="s">
        <v>176</v>
      </c>
      <c r="Z95" s="2">
        <v>0.74</v>
      </c>
      <c r="AB95" s="2">
        <v>0.09</v>
      </c>
    </row>
    <row r="96" spans="1:29" x14ac:dyDescent="0.25">
      <c r="A96" s="1">
        <v>219</v>
      </c>
      <c r="B96" s="1">
        <v>4</v>
      </c>
      <c r="C96" s="1" t="s">
        <v>712</v>
      </c>
      <c r="F96" s="1">
        <v>1</v>
      </c>
      <c r="G96" s="1">
        <v>0</v>
      </c>
      <c r="H96" s="1">
        <v>0</v>
      </c>
      <c r="I96" s="1">
        <v>2.2999999999999998</v>
      </c>
      <c r="J96" s="2">
        <v>0.73</v>
      </c>
      <c r="L96" s="2">
        <v>0.47</v>
      </c>
      <c r="M96" s="2">
        <v>0.46</v>
      </c>
      <c r="O96" s="3" t="s">
        <v>981</v>
      </c>
      <c r="P96" s="2">
        <v>0.67</v>
      </c>
      <c r="R96" s="2">
        <v>0</v>
      </c>
      <c r="T96" s="2">
        <v>0.72</v>
      </c>
      <c r="V96" s="3" t="s">
        <v>430</v>
      </c>
      <c r="X96" s="1" t="s">
        <v>176</v>
      </c>
      <c r="Z96" s="2">
        <v>0.71</v>
      </c>
      <c r="AB96" s="2">
        <v>0.12</v>
      </c>
    </row>
    <row r="97" spans="1:29" x14ac:dyDescent="0.25">
      <c r="A97" s="1">
        <v>220</v>
      </c>
      <c r="B97" s="1">
        <v>4</v>
      </c>
      <c r="C97" s="1" t="s">
        <v>1263</v>
      </c>
      <c r="E97" s="1" t="s">
        <v>1197</v>
      </c>
      <c r="F97" s="1">
        <v>2</v>
      </c>
      <c r="G97" s="1">
        <v>0</v>
      </c>
      <c r="H97" s="1">
        <v>0</v>
      </c>
      <c r="I97" s="1">
        <v>2.1</v>
      </c>
      <c r="J97" s="2">
        <v>0.67</v>
      </c>
      <c r="L97" s="2">
        <v>0.46</v>
      </c>
      <c r="M97" s="2">
        <v>0.35</v>
      </c>
      <c r="O97" s="3" t="s">
        <v>1023</v>
      </c>
      <c r="P97" s="2">
        <v>0.75</v>
      </c>
      <c r="R97" s="2">
        <v>0</v>
      </c>
      <c r="T97" s="2">
        <v>0.97</v>
      </c>
      <c r="V97" s="3" t="s">
        <v>756</v>
      </c>
      <c r="X97" s="2">
        <v>0.14000000000000001</v>
      </c>
      <c r="Z97" s="2">
        <v>0.8</v>
      </c>
      <c r="AB97" s="2">
        <v>0.24</v>
      </c>
    </row>
    <row r="98" spans="1:29" x14ac:dyDescent="0.25">
      <c r="A98" s="1">
        <v>221</v>
      </c>
      <c r="B98" s="1">
        <v>4</v>
      </c>
      <c r="C98" s="1" t="s">
        <v>714</v>
      </c>
      <c r="E98" s="1" t="s">
        <v>375</v>
      </c>
      <c r="F98" s="1">
        <v>1</v>
      </c>
      <c r="G98" s="1">
        <v>0</v>
      </c>
      <c r="H98" s="1">
        <v>0</v>
      </c>
      <c r="I98" s="1">
        <v>1.7</v>
      </c>
      <c r="J98" s="2">
        <v>0.55000000000000004</v>
      </c>
      <c r="L98" s="2">
        <v>0.32</v>
      </c>
      <c r="M98" s="2">
        <v>0.34</v>
      </c>
      <c r="O98" s="3" t="s">
        <v>992</v>
      </c>
      <c r="P98" s="2">
        <v>0.56999999999999995</v>
      </c>
      <c r="R98" s="2">
        <v>0.05</v>
      </c>
      <c r="T98" s="2">
        <v>0.8</v>
      </c>
      <c r="V98" s="3" t="s">
        <v>376</v>
      </c>
      <c r="X98" s="2">
        <v>0.05</v>
      </c>
      <c r="Z98" s="2">
        <v>0.81</v>
      </c>
      <c r="AB98" s="2">
        <v>0.02</v>
      </c>
    </row>
    <row r="99" spans="1:29" x14ac:dyDescent="0.25">
      <c r="A99" s="1">
        <v>222</v>
      </c>
      <c r="B99" s="1">
        <v>4</v>
      </c>
      <c r="C99" s="1" t="s">
        <v>1264</v>
      </c>
      <c r="F99" s="1">
        <v>1</v>
      </c>
      <c r="G99" s="1">
        <v>0</v>
      </c>
      <c r="H99" s="1">
        <v>0</v>
      </c>
      <c r="I99" s="1">
        <v>1.9</v>
      </c>
      <c r="J99" s="2">
        <v>0.61</v>
      </c>
      <c r="K99" s="1">
        <v>8</v>
      </c>
      <c r="L99" s="2">
        <v>0.3</v>
      </c>
      <c r="M99" s="2">
        <v>0.22</v>
      </c>
      <c r="N99" s="1">
        <v>6</v>
      </c>
      <c r="O99" s="3" t="s">
        <v>1042</v>
      </c>
      <c r="P99" s="2">
        <v>0.34</v>
      </c>
      <c r="Q99" s="1">
        <v>4</v>
      </c>
      <c r="R99" s="2">
        <v>0.06</v>
      </c>
      <c r="S99" s="1">
        <v>4</v>
      </c>
      <c r="T99" s="2">
        <v>0.65</v>
      </c>
      <c r="U99" s="1">
        <v>4</v>
      </c>
      <c r="V99" s="3" t="s">
        <v>273</v>
      </c>
      <c r="X99" s="2">
        <v>0.02</v>
      </c>
      <c r="Y99" s="1">
        <v>5</v>
      </c>
      <c r="Z99" s="2">
        <v>0.77</v>
      </c>
      <c r="AB99" s="2">
        <v>0.03</v>
      </c>
      <c r="AC99" s="1">
        <v>7</v>
      </c>
    </row>
    <row r="100" spans="1:29" x14ac:dyDescent="0.25">
      <c r="A100" s="1">
        <v>223</v>
      </c>
      <c r="B100" s="1">
        <v>4</v>
      </c>
      <c r="C100" s="1" t="s">
        <v>1265</v>
      </c>
      <c r="E100" s="1" t="s">
        <v>21</v>
      </c>
      <c r="F100" s="1">
        <v>2</v>
      </c>
      <c r="G100" s="1">
        <v>0</v>
      </c>
      <c r="H100" s="1">
        <v>0</v>
      </c>
      <c r="I100" s="1">
        <v>1.8</v>
      </c>
      <c r="J100" s="2">
        <v>0.72</v>
      </c>
      <c r="L100" s="2">
        <v>0.49</v>
      </c>
      <c r="M100" s="2">
        <v>0.45</v>
      </c>
      <c r="O100" s="3" t="s">
        <v>1018</v>
      </c>
      <c r="P100" s="2">
        <v>0.62</v>
      </c>
      <c r="R100" s="4">
        <v>3.0000000000000001E-3</v>
      </c>
      <c r="T100" s="2">
        <v>0.87</v>
      </c>
      <c r="V100" s="3" t="s">
        <v>1283</v>
      </c>
      <c r="X100" s="2">
        <v>0.2</v>
      </c>
      <c r="Z100" s="2">
        <v>0.75</v>
      </c>
      <c r="AB100" s="2">
        <v>0.03</v>
      </c>
    </row>
    <row r="101" spans="1:29" x14ac:dyDescent="0.25">
      <c r="A101" s="1">
        <v>224</v>
      </c>
      <c r="B101" s="1">
        <v>4</v>
      </c>
      <c r="C101" s="1" t="s">
        <v>1266</v>
      </c>
      <c r="E101" s="1" t="s">
        <v>6</v>
      </c>
      <c r="F101" s="1">
        <v>2</v>
      </c>
      <c r="G101" s="1">
        <v>0</v>
      </c>
      <c r="H101" s="1">
        <v>0</v>
      </c>
      <c r="I101" s="1">
        <v>2.2000000000000002</v>
      </c>
      <c r="J101" s="2">
        <v>0.73</v>
      </c>
      <c r="L101" s="2">
        <v>0.57999999999999996</v>
      </c>
      <c r="M101" s="2">
        <v>0.46</v>
      </c>
      <c r="N101" s="1">
        <v>6</v>
      </c>
      <c r="O101" s="3" t="s">
        <v>979</v>
      </c>
      <c r="P101" s="2">
        <v>0.65</v>
      </c>
      <c r="R101" s="2">
        <v>0.01</v>
      </c>
      <c r="T101" s="2">
        <v>0.66</v>
      </c>
      <c r="V101" s="3" t="s">
        <v>285</v>
      </c>
      <c r="W101" s="1">
        <v>3</v>
      </c>
      <c r="X101" s="2">
        <v>0.27</v>
      </c>
      <c r="Y101" s="1">
        <v>4</v>
      </c>
      <c r="Z101" s="2">
        <v>0.71</v>
      </c>
      <c r="AB101" s="2">
        <v>0.16</v>
      </c>
    </row>
    <row r="102" spans="1:29" x14ac:dyDescent="0.25">
      <c r="A102" s="1">
        <v>225</v>
      </c>
      <c r="B102" s="1">
        <v>4</v>
      </c>
      <c r="C102" s="1" t="s">
        <v>717</v>
      </c>
      <c r="E102" s="1" t="s">
        <v>162</v>
      </c>
      <c r="F102" s="1">
        <v>2</v>
      </c>
      <c r="G102" s="1">
        <v>0</v>
      </c>
      <c r="H102" s="1">
        <v>0</v>
      </c>
      <c r="I102" s="1">
        <v>2.1</v>
      </c>
      <c r="J102" s="2">
        <v>0.66</v>
      </c>
      <c r="L102" s="2">
        <v>0.45</v>
      </c>
      <c r="M102" s="2">
        <v>0.37</v>
      </c>
      <c r="O102" s="3" t="s">
        <v>1042</v>
      </c>
      <c r="P102" s="2">
        <v>0.65</v>
      </c>
      <c r="R102" s="2">
        <v>0.02</v>
      </c>
      <c r="T102" s="2">
        <v>0.62</v>
      </c>
      <c r="U102" s="1">
        <v>4</v>
      </c>
      <c r="V102" s="3" t="s">
        <v>359</v>
      </c>
      <c r="W102" s="1">
        <v>4</v>
      </c>
      <c r="X102" s="1" t="s">
        <v>176</v>
      </c>
      <c r="Z102" s="2">
        <v>0.53</v>
      </c>
      <c r="AA102" s="1">
        <v>4</v>
      </c>
      <c r="AB102" s="2">
        <v>0.17</v>
      </c>
      <c r="AC102" s="1">
        <v>4</v>
      </c>
    </row>
    <row r="103" spans="1:29" x14ac:dyDescent="0.25">
      <c r="A103" s="1">
        <v>226</v>
      </c>
      <c r="B103" s="1">
        <v>4</v>
      </c>
      <c r="C103" s="1" t="s">
        <v>719</v>
      </c>
      <c r="E103" s="1" t="s">
        <v>159</v>
      </c>
      <c r="F103" s="1">
        <v>2</v>
      </c>
      <c r="G103" s="1">
        <v>0</v>
      </c>
      <c r="H103" s="1">
        <v>0</v>
      </c>
      <c r="I103" s="1">
        <v>2.1</v>
      </c>
      <c r="J103" s="2">
        <v>0.61</v>
      </c>
      <c r="L103" s="2">
        <v>0.23</v>
      </c>
      <c r="M103" s="2">
        <v>0.31</v>
      </c>
      <c r="O103" s="3" t="s">
        <v>984</v>
      </c>
      <c r="P103" s="2">
        <v>0.65</v>
      </c>
      <c r="R103" s="2">
        <v>0</v>
      </c>
      <c r="T103" s="2">
        <v>0.92</v>
      </c>
      <c r="V103" s="3" t="s">
        <v>1370</v>
      </c>
      <c r="X103" s="1" t="s">
        <v>176</v>
      </c>
      <c r="Z103" s="2">
        <v>0.37</v>
      </c>
      <c r="AB103" s="2">
        <v>0.05</v>
      </c>
    </row>
    <row r="104" spans="1:29" x14ac:dyDescent="0.25">
      <c r="A104" s="1">
        <v>227</v>
      </c>
      <c r="B104" s="1">
        <v>4</v>
      </c>
      <c r="C104" s="1" t="s">
        <v>1267</v>
      </c>
      <c r="E104" s="1" t="s">
        <v>102</v>
      </c>
      <c r="F104" s="1">
        <v>2</v>
      </c>
      <c r="G104" s="1">
        <v>0</v>
      </c>
      <c r="H104" s="1">
        <v>0</v>
      </c>
      <c r="I104" s="1">
        <v>2.2000000000000002</v>
      </c>
      <c r="J104" s="2">
        <v>0.64</v>
      </c>
      <c r="L104" s="2">
        <v>0.49</v>
      </c>
      <c r="M104" s="2">
        <v>0.41</v>
      </c>
      <c r="O104" s="3" t="s">
        <v>1042</v>
      </c>
      <c r="P104" s="2">
        <v>0.75</v>
      </c>
      <c r="R104" s="4">
        <v>4.0000000000000001E-3</v>
      </c>
      <c r="T104" s="2">
        <v>0.74</v>
      </c>
      <c r="V104" s="3" t="s">
        <v>1371</v>
      </c>
      <c r="X104" s="2">
        <v>0.04</v>
      </c>
      <c r="Z104" s="2">
        <v>0.75</v>
      </c>
      <c r="AB104" s="2">
        <v>0.17</v>
      </c>
    </row>
    <row r="105" spans="1:29" x14ac:dyDescent="0.25">
      <c r="A105" s="1">
        <v>228</v>
      </c>
      <c r="B105" s="1">
        <v>4</v>
      </c>
      <c r="C105" s="1" t="s">
        <v>721</v>
      </c>
      <c r="E105" s="1" t="s">
        <v>53</v>
      </c>
      <c r="F105" s="1">
        <v>2</v>
      </c>
      <c r="G105" s="1">
        <v>0</v>
      </c>
      <c r="H105" s="1">
        <v>0</v>
      </c>
      <c r="I105" s="1">
        <v>1.8</v>
      </c>
      <c r="J105" s="2">
        <v>0.62</v>
      </c>
      <c r="L105" s="2">
        <v>0.47</v>
      </c>
      <c r="M105" s="2">
        <v>0.52</v>
      </c>
      <c r="O105" s="3" t="s">
        <v>999</v>
      </c>
      <c r="P105" s="2">
        <v>0.75</v>
      </c>
      <c r="R105" s="2">
        <v>0</v>
      </c>
      <c r="T105" s="2">
        <v>0.67</v>
      </c>
      <c r="V105" s="3" t="s">
        <v>847</v>
      </c>
      <c r="W105" s="1">
        <v>4</v>
      </c>
      <c r="X105" s="1" t="s">
        <v>176</v>
      </c>
      <c r="Z105" s="2">
        <v>0.69</v>
      </c>
      <c r="AB105" s="2">
        <v>0.22</v>
      </c>
    </row>
    <row r="106" spans="1:29" x14ac:dyDescent="0.25">
      <c r="A106" s="1">
        <v>229</v>
      </c>
      <c r="B106" s="1">
        <v>4</v>
      </c>
      <c r="C106" s="1" t="s">
        <v>1270</v>
      </c>
      <c r="E106" s="1" t="s">
        <v>1271</v>
      </c>
      <c r="F106" s="1">
        <v>2</v>
      </c>
      <c r="G106" s="1">
        <v>0</v>
      </c>
      <c r="H106" s="1">
        <v>0</v>
      </c>
      <c r="I106" s="1">
        <v>1.7</v>
      </c>
      <c r="J106" s="2">
        <v>0.74</v>
      </c>
      <c r="K106" s="1">
        <v>8</v>
      </c>
      <c r="L106" s="2">
        <v>0.5</v>
      </c>
      <c r="M106" s="2">
        <v>0.27</v>
      </c>
      <c r="O106" s="3" t="s">
        <v>1075</v>
      </c>
      <c r="P106" s="2">
        <v>0.85</v>
      </c>
      <c r="R106" s="2">
        <v>0</v>
      </c>
      <c r="T106" s="2">
        <v>0.48</v>
      </c>
      <c r="V106" s="3" t="s">
        <v>841</v>
      </c>
      <c r="W106" s="1">
        <v>9</v>
      </c>
      <c r="X106" s="1" t="s">
        <v>176</v>
      </c>
      <c r="Z106" s="2">
        <v>0.68</v>
      </c>
      <c r="AB106" s="4">
        <v>2E-3</v>
      </c>
    </row>
    <row r="107" spans="1:29" x14ac:dyDescent="0.25">
      <c r="A107" s="1">
        <v>230</v>
      </c>
      <c r="B107" s="1">
        <v>4</v>
      </c>
      <c r="C107" s="1" t="s">
        <v>1273</v>
      </c>
      <c r="D107" s="1">
        <v>1</v>
      </c>
      <c r="E107" s="1" t="s">
        <v>18</v>
      </c>
      <c r="F107" s="1">
        <v>2</v>
      </c>
      <c r="G107" s="1">
        <v>0</v>
      </c>
      <c r="H107" s="1">
        <v>0</v>
      </c>
      <c r="I107" s="1">
        <v>2.2000000000000002</v>
      </c>
      <c r="J107" s="2">
        <v>0.62</v>
      </c>
      <c r="K107" s="1">
        <v>8</v>
      </c>
      <c r="L107" s="2">
        <v>0.48</v>
      </c>
      <c r="M107" s="2">
        <v>0.45</v>
      </c>
      <c r="N107" s="1">
        <v>6</v>
      </c>
      <c r="O107" s="3" t="s">
        <v>980</v>
      </c>
      <c r="P107" s="2">
        <v>0.63</v>
      </c>
      <c r="Q107" s="1">
        <v>4</v>
      </c>
      <c r="R107" s="2">
        <v>0.04</v>
      </c>
      <c r="S107" s="1">
        <v>4</v>
      </c>
      <c r="T107" s="2">
        <v>0.61</v>
      </c>
      <c r="U107" s="1">
        <v>4</v>
      </c>
      <c r="V107" s="3" t="s">
        <v>941</v>
      </c>
      <c r="W107" s="1">
        <v>4</v>
      </c>
      <c r="X107" s="2">
        <v>0.16</v>
      </c>
      <c r="Y107" s="1">
        <v>4</v>
      </c>
      <c r="Z107" s="2">
        <v>0.55000000000000004</v>
      </c>
      <c r="AA107" s="1">
        <v>4</v>
      </c>
      <c r="AB107" s="2">
        <v>0.11</v>
      </c>
      <c r="AC107" s="1">
        <v>4</v>
      </c>
    </row>
    <row r="108" spans="1:29" x14ac:dyDescent="0.25">
      <c r="A108" s="1">
        <v>231</v>
      </c>
      <c r="B108" s="1">
        <v>4</v>
      </c>
      <c r="C108" s="1" t="s">
        <v>730</v>
      </c>
      <c r="E108" s="1" t="s">
        <v>102</v>
      </c>
      <c r="F108" s="1">
        <v>2</v>
      </c>
      <c r="G108" s="1">
        <v>0</v>
      </c>
      <c r="H108" s="1">
        <v>0</v>
      </c>
      <c r="I108" s="1">
        <v>1.8</v>
      </c>
      <c r="J108" s="2">
        <v>0.64</v>
      </c>
      <c r="L108" s="2">
        <v>0.51</v>
      </c>
      <c r="M108" s="2">
        <v>0.43</v>
      </c>
      <c r="O108" s="3" t="s">
        <v>1042</v>
      </c>
      <c r="P108" s="2">
        <v>0.75</v>
      </c>
      <c r="R108" s="2">
        <v>0</v>
      </c>
      <c r="T108" s="2">
        <v>0.76</v>
      </c>
      <c r="V108" s="3" t="s">
        <v>1372</v>
      </c>
      <c r="X108" s="1" t="s">
        <v>176</v>
      </c>
      <c r="Z108" s="2">
        <v>0.74</v>
      </c>
      <c r="AB108" s="2">
        <v>0.21</v>
      </c>
    </row>
    <row r="109" spans="1:29" x14ac:dyDescent="0.25">
      <c r="A109" s="1">
        <v>232</v>
      </c>
      <c r="B109" s="1">
        <v>4</v>
      </c>
      <c r="C109" s="1" t="s">
        <v>734</v>
      </c>
      <c r="E109" s="1" t="s">
        <v>329</v>
      </c>
      <c r="F109" s="1">
        <v>2</v>
      </c>
      <c r="G109" s="1">
        <v>0</v>
      </c>
      <c r="H109" s="1">
        <v>0</v>
      </c>
      <c r="I109" s="1">
        <v>2.5</v>
      </c>
      <c r="J109" s="2">
        <v>0.69</v>
      </c>
      <c r="L109" s="2">
        <v>0.66</v>
      </c>
      <c r="M109" s="2">
        <v>0.57999999999999996</v>
      </c>
      <c r="O109" s="3" t="s">
        <v>1042</v>
      </c>
      <c r="P109" s="2">
        <v>0.77</v>
      </c>
      <c r="R109" s="4">
        <v>4.0000000000000001E-3</v>
      </c>
      <c r="T109" s="2">
        <v>0.73</v>
      </c>
      <c r="V109" s="3" t="s">
        <v>177</v>
      </c>
      <c r="X109" s="2">
        <v>0.17</v>
      </c>
      <c r="Z109" s="2">
        <v>0.71</v>
      </c>
      <c r="AB109" s="2">
        <v>0.3</v>
      </c>
    </row>
    <row r="110" spans="1:29" x14ac:dyDescent="0.25">
      <c r="A110" s="1">
        <v>233</v>
      </c>
      <c r="B110" s="1">
        <v>4</v>
      </c>
      <c r="C110" s="1" t="s">
        <v>1274</v>
      </c>
      <c r="E110" s="1" t="s">
        <v>1197</v>
      </c>
      <c r="F110" s="1">
        <v>2</v>
      </c>
      <c r="G110" s="1">
        <v>0</v>
      </c>
      <c r="H110" s="1">
        <v>0</v>
      </c>
      <c r="I110" s="1">
        <v>2</v>
      </c>
      <c r="J110" s="2">
        <v>0.63</v>
      </c>
      <c r="L110" s="2">
        <v>0.55000000000000004</v>
      </c>
      <c r="M110" s="2">
        <v>0.49</v>
      </c>
      <c r="O110" s="3" t="s">
        <v>990</v>
      </c>
      <c r="P110" s="2">
        <v>0.74</v>
      </c>
      <c r="R110" s="2">
        <v>0.01</v>
      </c>
      <c r="T110" s="2">
        <v>0.89</v>
      </c>
      <c r="V110" s="3" t="s">
        <v>273</v>
      </c>
      <c r="X110" s="2">
        <v>0.14000000000000001</v>
      </c>
      <c r="Z110" s="2">
        <v>0.57999999999999996</v>
      </c>
      <c r="AB110" s="2">
        <v>0.14000000000000001</v>
      </c>
      <c r="AC110" s="1">
        <v>4</v>
      </c>
    </row>
    <row r="111" spans="1:29" x14ac:dyDescent="0.25">
      <c r="A111" s="1">
        <v>234</v>
      </c>
      <c r="B111" s="1">
        <v>4</v>
      </c>
      <c r="C111" s="1" t="s">
        <v>1277</v>
      </c>
      <c r="F111" s="1">
        <v>1</v>
      </c>
      <c r="G111" s="1">
        <v>0</v>
      </c>
      <c r="H111" s="1">
        <v>0</v>
      </c>
      <c r="I111" s="1">
        <v>2.2000000000000002</v>
      </c>
      <c r="J111" s="2">
        <v>0.74</v>
      </c>
      <c r="L111" s="2">
        <v>0.48</v>
      </c>
      <c r="M111" s="2">
        <v>0.36</v>
      </c>
      <c r="O111" s="3" t="s">
        <v>979</v>
      </c>
      <c r="P111" s="2">
        <v>0.28000000000000003</v>
      </c>
      <c r="R111" s="4">
        <v>4.0000000000000001E-3</v>
      </c>
      <c r="T111" s="2">
        <v>0.74</v>
      </c>
      <c r="V111" s="3" t="s">
        <v>1373</v>
      </c>
      <c r="W111" s="1">
        <v>3</v>
      </c>
      <c r="X111" s="2">
        <v>0.03</v>
      </c>
      <c r="Y111" s="1">
        <v>5</v>
      </c>
      <c r="Z111" s="2">
        <v>0.55000000000000004</v>
      </c>
      <c r="AB111" s="2">
        <v>0.02</v>
      </c>
    </row>
    <row r="112" spans="1:29" x14ac:dyDescent="0.25">
      <c r="A112" s="1">
        <v>235</v>
      </c>
      <c r="B112" s="1">
        <v>4</v>
      </c>
      <c r="C112" s="1" t="s">
        <v>1279</v>
      </c>
      <c r="F112" s="1">
        <v>1</v>
      </c>
      <c r="G112" s="1">
        <v>0</v>
      </c>
      <c r="H112" s="1">
        <v>0</v>
      </c>
      <c r="I112" s="1">
        <v>2.5</v>
      </c>
      <c r="J112" s="2">
        <v>0.77</v>
      </c>
      <c r="L112" s="2">
        <v>0.5</v>
      </c>
      <c r="M112" s="2">
        <v>0.51</v>
      </c>
      <c r="O112" s="3" t="s">
        <v>974</v>
      </c>
      <c r="P112" s="2">
        <v>0.73</v>
      </c>
      <c r="R112" s="2">
        <v>0.03</v>
      </c>
      <c r="T112" s="2">
        <v>0.67</v>
      </c>
      <c r="V112" s="3" t="s">
        <v>939</v>
      </c>
      <c r="W112" s="1">
        <v>3</v>
      </c>
      <c r="X112" s="2">
        <v>0.02</v>
      </c>
      <c r="Y112" s="1">
        <v>4</v>
      </c>
      <c r="Z112" s="2">
        <v>0.27</v>
      </c>
      <c r="AB112" s="2">
        <v>0.05</v>
      </c>
      <c r="AC112" s="1">
        <v>7</v>
      </c>
    </row>
    <row r="113" spans="1:29" x14ac:dyDescent="0.25">
      <c r="A113" s="1">
        <v>236</v>
      </c>
      <c r="B113" s="1">
        <v>4</v>
      </c>
      <c r="C113" s="1" t="s">
        <v>735</v>
      </c>
      <c r="E113" s="1" t="s">
        <v>179</v>
      </c>
      <c r="F113" s="1">
        <v>2</v>
      </c>
      <c r="G113" s="1">
        <v>0</v>
      </c>
      <c r="H113" s="1">
        <v>0</v>
      </c>
      <c r="I113" s="1">
        <v>1.8</v>
      </c>
      <c r="J113" s="2">
        <v>0.42</v>
      </c>
      <c r="L113" s="2">
        <v>0.35</v>
      </c>
      <c r="M113" s="2">
        <v>0.46</v>
      </c>
      <c r="O113" s="3" t="s">
        <v>1005</v>
      </c>
      <c r="P113" s="1" t="s">
        <v>176</v>
      </c>
      <c r="R113" s="1" t="s">
        <v>176</v>
      </c>
      <c r="T113" s="2">
        <v>0.95</v>
      </c>
      <c r="V113" s="3" t="s">
        <v>739</v>
      </c>
      <c r="W113" s="1">
        <v>3</v>
      </c>
      <c r="X113" s="2">
        <v>0.2</v>
      </c>
      <c r="Z113" s="1" t="s">
        <v>176</v>
      </c>
      <c r="AB113" s="2">
        <v>0.17</v>
      </c>
    </row>
    <row r="114" spans="1:29" x14ac:dyDescent="0.25">
      <c r="A114" s="1">
        <v>237</v>
      </c>
      <c r="B114" s="1">
        <v>4</v>
      </c>
      <c r="C114" s="1" t="s">
        <v>1280</v>
      </c>
      <c r="F114" s="1">
        <v>2</v>
      </c>
      <c r="G114" s="1">
        <v>0</v>
      </c>
      <c r="H114" s="1">
        <v>0</v>
      </c>
      <c r="I114" s="1">
        <v>2.6</v>
      </c>
      <c r="J114" s="2">
        <v>0.67</v>
      </c>
      <c r="L114" s="2">
        <v>0.56999999999999995</v>
      </c>
      <c r="M114" s="2">
        <v>0.55000000000000004</v>
      </c>
      <c r="O114" s="3" t="s">
        <v>977</v>
      </c>
      <c r="P114" s="2">
        <v>0.5</v>
      </c>
      <c r="R114" s="2">
        <v>0</v>
      </c>
      <c r="T114" s="2">
        <v>0.77</v>
      </c>
      <c r="V114" s="3" t="s">
        <v>1070</v>
      </c>
      <c r="X114" s="2">
        <v>0.21</v>
      </c>
      <c r="Z114" s="2">
        <v>0.63</v>
      </c>
      <c r="AB114" s="2">
        <v>0.21</v>
      </c>
    </row>
    <row r="115" spans="1:29" x14ac:dyDescent="0.25">
      <c r="A115" s="1">
        <v>238</v>
      </c>
      <c r="B115" s="1">
        <v>4</v>
      </c>
      <c r="C115" s="1" t="s">
        <v>1281</v>
      </c>
      <c r="E115" s="1" t="s">
        <v>9</v>
      </c>
      <c r="F115" s="1">
        <v>2</v>
      </c>
      <c r="G115" s="1">
        <v>0</v>
      </c>
      <c r="H115" s="1">
        <v>0</v>
      </c>
      <c r="I115" s="1">
        <v>2.1</v>
      </c>
      <c r="J115" s="2">
        <v>0.63</v>
      </c>
      <c r="L115" s="2">
        <v>0.45</v>
      </c>
      <c r="M115" s="2">
        <v>0.38</v>
      </c>
      <c r="O115" s="3" t="s">
        <v>1031</v>
      </c>
      <c r="P115" s="2">
        <v>0.55000000000000004</v>
      </c>
      <c r="R115" s="2">
        <v>0.01</v>
      </c>
      <c r="T115" s="2">
        <v>0.81</v>
      </c>
      <c r="V115" s="3" t="s">
        <v>699</v>
      </c>
      <c r="W115" s="1">
        <v>3</v>
      </c>
      <c r="X115" s="2">
        <v>0.14000000000000001</v>
      </c>
      <c r="Z115" s="2">
        <v>0.75</v>
      </c>
      <c r="AB115" s="2">
        <v>0.3</v>
      </c>
    </row>
    <row r="116" spans="1:29" x14ac:dyDescent="0.25">
      <c r="A116" s="1">
        <v>239</v>
      </c>
      <c r="B116" s="1">
        <v>4</v>
      </c>
      <c r="C116" s="1" t="s">
        <v>738</v>
      </c>
      <c r="D116" s="1">
        <v>1</v>
      </c>
      <c r="E116" s="1" t="s">
        <v>221</v>
      </c>
      <c r="F116" s="1">
        <v>2</v>
      </c>
      <c r="G116" s="1">
        <v>0</v>
      </c>
      <c r="H116" s="1">
        <v>0</v>
      </c>
      <c r="I116" s="1">
        <v>2</v>
      </c>
      <c r="J116" s="2">
        <v>0.8</v>
      </c>
      <c r="K116" s="1">
        <v>8</v>
      </c>
      <c r="L116" s="2">
        <v>0.36</v>
      </c>
      <c r="M116" s="2">
        <v>0.45</v>
      </c>
      <c r="N116" s="1">
        <v>6</v>
      </c>
      <c r="O116" s="3" t="s">
        <v>1016</v>
      </c>
      <c r="P116" s="1" t="s">
        <v>176</v>
      </c>
      <c r="R116" s="1" t="s">
        <v>176</v>
      </c>
      <c r="T116" s="2">
        <v>0.98</v>
      </c>
      <c r="U116" s="1">
        <v>4</v>
      </c>
      <c r="V116" s="3" t="s">
        <v>176</v>
      </c>
      <c r="X116" s="1" t="s">
        <v>176</v>
      </c>
      <c r="Z116" s="1" t="s">
        <v>176</v>
      </c>
      <c r="AB116" s="2">
        <v>0.32</v>
      </c>
      <c r="AC116" s="1">
        <v>4</v>
      </c>
    </row>
    <row r="117" spans="1:29" x14ac:dyDescent="0.25">
      <c r="A117" s="1">
        <v>240</v>
      </c>
      <c r="B117" s="1">
        <v>4</v>
      </c>
      <c r="C117" s="1" t="s">
        <v>740</v>
      </c>
      <c r="F117" s="1">
        <v>1</v>
      </c>
      <c r="G117" s="1">
        <v>0</v>
      </c>
      <c r="H117" s="1">
        <v>0</v>
      </c>
      <c r="I117" s="1">
        <v>2.4</v>
      </c>
      <c r="J117" s="2">
        <v>0.67</v>
      </c>
      <c r="L117" s="2">
        <v>0.42</v>
      </c>
      <c r="M117" s="2">
        <v>0.31</v>
      </c>
      <c r="N117" s="1">
        <v>8</v>
      </c>
      <c r="O117" s="3" t="s">
        <v>1023</v>
      </c>
      <c r="P117" s="2">
        <v>0.51</v>
      </c>
      <c r="Q117" s="1">
        <v>4</v>
      </c>
      <c r="R117" s="2">
        <v>0.02</v>
      </c>
      <c r="S117" s="1">
        <v>4</v>
      </c>
      <c r="T117" s="2">
        <v>0.9</v>
      </c>
      <c r="V117" s="3" t="s">
        <v>1374</v>
      </c>
      <c r="X117" s="2">
        <v>0.2</v>
      </c>
      <c r="Y117" s="1">
        <v>5</v>
      </c>
      <c r="Z117" s="2">
        <v>0.56000000000000005</v>
      </c>
      <c r="AB117" s="1" t="s">
        <v>176</v>
      </c>
    </row>
    <row r="118" spans="1:29" x14ac:dyDescent="0.25">
      <c r="A118" s="1">
        <v>241</v>
      </c>
      <c r="B118" s="1">
        <v>4</v>
      </c>
      <c r="C118" s="1" t="s">
        <v>1284</v>
      </c>
      <c r="F118" s="1">
        <v>1</v>
      </c>
      <c r="G118" s="1">
        <v>0</v>
      </c>
      <c r="H118" s="1">
        <v>0</v>
      </c>
      <c r="I118" s="1">
        <v>2</v>
      </c>
      <c r="J118" s="2">
        <v>0.69</v>
      </c>
      <c r="L118" s="2">
        <v>0.38</v>
      </c>
      <c r="M118" s="2">
        <v>0.54</v>
      </c>
      <c r="O118" s="3" t="s">
        <v>1021</v>
      </c>
      <c r="P118" s="2">
        <v>0.78</v>
      </c>
      <c r="R118" s="2">
        <v>0</v>
      </c>
      <c r="T118" s="2">
        <v>0.64</v>
      </c>
      <c r="V118" s="3" t="s">
        <v>748</v>
      </c>
      <c r="X118" s="2">
        <v>0.13</v>
      </c>
      <c r="Z118" s="2">
        <v>0.92</v>
      </c>
      <c r="AB118" s="2">
        <v>0.03</v>
      </c>
    </row>
    <row r="119" spans="1:29" x14ac:dyDescent="0.25">
      <c r="A119" s="1">
        <v>242</v>
      </c>
      <c r="B119" s="1">
        <v>4</v>
      </c>
      <c r="C119" s="1" t="s">
        <v>747</v>
      </c>
      <c r="F119" s="1">
        <v>1</v>
      </c>
      <c r="G119" s="1">
        <v>0</v>
      </c>
      <c r="H119" s="1">
        <v>0</v>
      </c>
      <c r="I119" s="1">
        <v>2.2000000000000002</v>
      </c>
      <c r="J119" s="2">
        <v>0.71</v>
      </c>
      <c r="L119" s="2">
        <v>0.4</v>
      </c>
      <c r="M119" s="2">
        <v>0.39</v>
      </c>
      <c r="O119" s="3" t="s">
        <v>981</v>
      </c>
      <c r="P119" s="2">
        <v>0.72</v>
      </c>
      <c r="R119" s="2">
        <v>0.01</v>
      </c>
      <c r="T119" s="2">
        <v>0.81</v>
      </c>
      <c r="V119" s="3" t="s">
        <v>1375</v>
      </c>
      <c r="X119" s="2">
        <v>0.14000000000000001</v>
      </c>
      <c r="Z119" s="2">
        <v>0.8</v>
      </c>
      <c r="AB119" s="2">
        <v>0.15</v>
      </c>
    </row>
    <row r="120" spans="1:29" x14ac:dyDescent="0.25">
      <c r="A120" s="1">
        <v>243</v>
      </c>
      <c r="B120" s="1">
        <v>4</v>
      </c>
      <c r="C120" s="1" t="s">
        <v>1285</v>
      </c>
      <c r="F120" s="1">
        <v>1</v>
      </c>
      <c r="G120" s="1">
        <v>0</v>
      </c>
      <c r="H120" s="1">
        <v>0</v>
      </c>
      <c r="I120" s="1">
        <v>2.2000000000000002</v>
      </c>
      <c r="J120" s="2">
        <v>0.76</v>
      </c>
      <c r="L120" s="2">
        <v>0.5</v>
      </c>
      <c r="M120" s="2">
        <v>0.53</v>
      </c>
      <c r="O120" s="3" t="s">
        <v>1006</v>
      </c>
      <c r="P120" s="2">
        <v>0.27</v>
      </c>
      <c r="R120" s="2">
        <v>0.16</v>
      </c>
      <c r="T120" s="2">
        <v>0.84</v>
      </c>
      <c r="V120" s="3" t="s">
        <v>387</v>
      </c>
      <c r="X120" s="1" t="s">
        <v>176</v>
      </c>
      <c r="Z120" s="2">
        <v>0.71</v>
      </c>
      <c r="AB120" s="2">
        <v>7.0000000000000007E-2</v>
      </c>
    </row>
    <row r="121" spans="1:29" x14ac:dyDescent="0.25">
      <c r="A121" s="1">
        <v>244</v>
      </c>
      <c r="B121" s="1">
        <v>4</v>
      </c>
      <c r="C121" s="1" t="s">
        <v>1286</v>
      </c>
      <c r="F121" s="1">
        <v>1</v>
      </c>
      <c r="G121" s="1">
        <v>0</v>
      </c>
      <c r="H121" s="1">
        <v>0</v>
      </c>
      <c r="I121" s="1">
        <v>2</v>
      </c>
      <c r="J121" s="2">
        <v>0.63</v>
      </c>
      <c r="L121" s="2">
        <v>0.38</v>
      </c>
      <c r="M121" s="2">
        <v>0.33</v>
      </c>
      <c r="O121" s="3" t="s">
        <v>995</v>
      </c>
      <c r="P121" s="2">
        <v>0.52</v>
      </c>
      <c r="R121" s="2">
        <v>7.0000000000000007E-2</v>
      </c>
      <c r="T121" s="2">
        <v>0.84</v>
      </c>
      <c r="V121" s="3" t="s">
        <v>376</v>
      </c>
      <c r="W121" s="1">
        <v>9</v>
      </c>
      <c r="X121" s="2">
        <v>0.08</v>
      </c>
      <c r="Z121" s="2">
        <v>0.93</v>
      </c>
      <c r="AB121" s="2">
        <v>0.03</v>
      </c>
    </row>
    <row r="122" spans="1:29" x14ac:dyDescent="0.25">
      <c r="A122" s="1">
        <v>245</v>
      </c>
      <c r="B122" s="1">
        <v>4</v>
      </c>
      <c r="C122" s="1" t="s">
        <v>751</v>
      </c>
      <c r="F122" s="1">
        <v>2</v>
      </c>
      <c r="G122" s="1">
        <v>0</v>
      </c>
      <c r="H122" s="1">
        <v>0</v>
      </c>
      <c r="I122" s="1">
        <v>2.4</v>
      </c>
      <c r="J122" s="2">
        <v>0.66</v>
      </c>
      <c r="L122" s="2">
        <v>0.51</v>
      </c>
      <c r="M122" s="2">
        <v>0.42</v>
      </c>
      <c r="O122" s="3" t="s">
        <v>1038</v>
      </c>
      <c r="P122" s="2">
        <v>0.83</v>
      </c>
      <c r="R122" s="2">
        <v>0</v>
      </c>
      <c r="T122" s="2">
        <v>0.85</v>
      </c>
      <c r="V122" s="3" t="s">
        <v>850</v>
      </c>
      <c r="X122" s="2">
        <v>0.11</v>
      </c>
      <c r="Z122" s="2">
        <v>0.9</v>
      </c>
      <c r="AB122" s="2">
        <v>0.09</v>
      </c>
    </row>
    <row r="123" spans="1:29" x14ac:dyDescent="0.25">
      <c r="A123" s="1">
        <v>246</v>
      </c>
      <c r="B123" s="1">
        <v>4</v>
      </c>
      <c r="C123" s="1" t="s">
        <v>1288</v>
      </c>
      <c r="F123" s="1">
        <v>1</v>
      </c>
      <c r="G123" s="1">
        <v>0</v>
      </c>
      <c r="H123" s="1">
        <v>0</v>
      </c>
      <c r="I123" s="1">
        <v>1.9</v>
      </c>
      <c r="J123" s="2">
        <v>0.57999999999999996</v>
      </c>
      <c r="K123" s="1">
        <v>8</v>
      </c>
      <c r="L123" s="2">
        <v>0.27</v>
      </c>
      <c r="M123" s="2">
        <v>0.24</v>
      </c>
      <c r="N123" s="1">
        <v>6</v>
      </c>
      <c r="O123" s="3" t="s">
        <v>980</v>
      </c>
      <c r="P123" s="1" t="s">
        <v>176</v>
      </c>
      <c r="R123" s="1" t="s">
        <v>176</v>
      </c>
      <c r="T123" s="1" t="s">
        <v>176</v>
      </c>
      <c r="V123" s="3" t="s">
        <v>739</v>
      </c>
      <c r="W123" s="1">
        <v>4</v>
      </c>
      <c r="X123" s="1" t="s">
        <v>176</v>
      </c>
      <c r="Z123" s="2">
        <v>0.89</v>
      </c>
      <c r="AB123" s="1" t="s">
        <v>176</v>
      </c>
    </row>
    <row r="124" spans="1:29" x14ac:dyDescent="0.25">
      <c r="A124" s="1">
        <v>247</v>
      </c>
      <c r="B124" s="1">
        <v>4</v>
      </c>
      <c r="C124" s="1" t="s">
        <v>757</v>
      </c>
      <c r="F124" s="1">
        <v>2</v>
      </c>
      <c r="G124" s="1">
        <v>0</v>
      </c>
      <c r="H124" s="1">
        <v>0</v>
      </c>
      <c r="I124" s="1">
        <v>2.2999999999999998</v>
      </c>
      <c r="J124" s="2">
        <v>0.73</v>
      </c>
      <c r="L124" s="2">
        <v>0.56000000000000005</v>
      </c>
      <c r="M124" s="2">
        <v>0.55000000000000004</v>
      </c>
      <c r="O124" s="3" t="s">
        <v>981</v>
      </c>
      <c r="P124" s="2">
        <v>0.63</v>
      </c>
      <c r="R124" s="2">
        <v>0.01</v>
      </c>
      <c r="T124" s="2">
        <v>0.75</v>
      </c>
      <c r="V124" s="3" t="s">
        <v>330</v>
      </c>
      <c r="X124" s="2">
        <v>0.28999999999999998</v>
      </c>
      <c r="Z124" s="2">
        <v>0.77</v>
      </c>
      <c r="AB124" s="2">
        <v>0.19</v>
      </c>
    </row>
    <row r="125" spans="1:29" x14ac:dyDescent="0.25">
      <c r="A125" s="1">
        <v>248</v>
      </c>
      <c r="B125" s="1">
        <v>4</v>
      </c>
      <c r="C125" s="1" t="s">
        <v>1289</v>
      </c>
      <c r="E125" s="1" t="s">
        <v>102</v>
      </c>
      <c r="F125" s="1">
        <v>2</v>
      </c>
      <c r="G125" s="1">
        <v>0</v>
      </c>
      <c r="H125" s="1">
        <v>0</v>
      </c>
      <c r="I125" s="1">
        <v>2.2999999999999998</v>
      </c>
      <c r="J125" s="2">
        <v>0.71</v>
      </c>
      <c r="L125" s="2">
        <v>0.56000000000000005</v>
      </c>
      <c r="M125" s="2">
        <v>0.47</v>
      </c>
      <c r="O125" s="3" t="s">
        <v>1038</v>
      </c>
      <c r="P125" s="2">
        <v>0.52</v>
      </c>
      <c r="R125" s="2">
        <v>0.01</v>
      </c>
      <c r="T125" s="2">
        <v>0.84</v>
      </c>
      <c r="V125" s="3" t="s">
        <v>411</v>
      </c>
      <c r="X125" s="2">
        <v>0.22</v>
      </c>
      <c r="Z125" s="2">
        <v>0.61</v>
      </c>
      <c r="AB125" s="2">
        <v>0.35</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5BC1-BED0-49AD-9646-8E4F4D1AA7E7}">
  <dimension ref="A1:AS52"/>
  <sheetViews>
    <sheetView workbookViewId="0">
      <selection activeCell="C35" sqref="C35"/>
    </sheetView>
  </sheetViews>
  <sheetFormatPr defaultRowHeight="12.5" x14ac:dyDescent="0.25"/>
  <cols>
    <col min="1" max="1" width="8.75" style="1" customWidth="1"/>
    <col min="2" max="2" width="25.08203125" style="1" customWidth="1"/>
    <col min="3" max="3" width="13.33203125" style="1" customWidth="1"/>
    <col min="4" max="4" width="5" style="1" customWidth="1"/>
    <col min="5" max="5" width="11.08203125" style="1" customWidth="1"/>
    <col min="6" max="6" width="15" style="1" customWidth="1"/>
    <col min="7" max="7" width="9.6640625" style="1" customWidth="1"/>
    <col min="8" max="8" width="9.5" style="1" customWidth="1"/>
    <col min="9" max="9" width="8.6640625" style="1"/>
    <col min="10" max="10" width="19.6640625" style="1" customWidth="1"/>
    <col min="11" max="11" width="8.6640625" style="1"/>
    <col min="12" max="12" width="24" style="1" customWidth="1"/>
    <col min="13" max="13" width="8.6640625" style="1"/>
    <col min="14" max="14" width="26.25" style="1" customWidth="1"/>
    <col min="15" max="15" width="6.83203125" style="1" customWidth="1"/>
    <col min="16" max="16" width="26" style="1" customWidth="1"/>
    <col min="17" max="17" width="6.83203125" style="1" customWidth="1"/>
    <col min="18" max="18" width="23.4140625" style="1" customWidth="1"/>
    <col min="19" max="19" width="6.83203125" style="1" customWidth="1"/>
    <col min="20" max="20" width="44.9140625" style="1" customWidth="1"/>
    <col min="21" max="21" width="8.6640625" style="1"/>
    <col min="22" max="22" width="19.08203125" style="1" customWidth="1"/>
    <col min="23" max="23" width="8.6640625" style="1"/>
    <col min="24" max="24" width="35.75" style="1" customWidth="1"/>
    <col min="25" max="25" width="6.83203125" style="1" customWidth="1"/>
    <col min="26" max="26" width="33.9140625" style="1" customWidth="1"/>
    <col min="27" max="27" width="6.83203125" style="1" customWidth="1"/>
    <col min="28" max="28" width="16.6640625" style="1" customWidth="1"/>
    <col min="29" max="29" width="6.83203125" style="1" customWidth="1"/>
    <col min="30" max="30" width="42.1640625" style="1" customWidth="1"/>
    <col min="31" max="31" width="6.83203125" style="1" customWidth="1"/>
    <col min="32" max="32" width="12.6640625" style="1" customWidth="1"/>
    <col min="33" max="33" width="8.6640625" style="1"/>
    <col min="34" max="34" width="23.25" style="1" customWidth="1"/>
    <col min="35" max="35" width="6.83203125" style="1" customWidth="1"/>
    <col min="36" max="36" width="40" style="1" customWidth="1"/>
    <col min="37" max="37" width="6.83203125" style="1" customWidth="1"/>
    <col min="38" max="38" width="13.6640625" style="1" customWidth="1"/>
    <col min="39" max="39" width="6.83203125" style="1" customWidth="1"/>
    <col min="40" max="40" width="20.33203125" style="1" customWidth="1"/>
    <col min="41" max="41" width="8.6640625" style="1"/>
    <col min="42" max="42" width="15.25" style="1" customWidth="1"/>
    <col min="43" max="43" width="8.6640625" style="1"/>
    <col min="44" max="44" width="21.5" style="1" customWidth="1"/>
    <col min="45" max="45" width="6.83203125" style="1" customWidth="1"/>
    <col min="46" max="16384" width="8.6640625" style="1"/>
  </cols>
  <sheetData>
    <row r="1" spans="1:45" x14ac:dyDescent="0.25">
      <c r="A1" s="1" t="s">
        <v>149</v>
      </c>
      <c r="B1" s="1" t="s">
        <v>148</v>
      </c>
      <c r="C1" s="1" t="s">
        <v>147</v>
      </c>
      <c r="D1" s="1" t="s">
        <v>146</v>
      </c>
      <c r="E1" s="1" t="s">
        <v>145</v>
      </c>
      <c r="F1" s="1" t="s">
        <v>144</v>
      </c>
      <c r="G1" s="1" t="s">
        <v>143</v>
      </c>
      <c r="H1" s="1" t="s">
        <v>142</v>
      </c>
      <c r="J1" s="1" t="s">
        <v>141</v>
      </c>
      <c r="L1" s="1" t="s">
        <v>140</v>
      </c>
      <c r="N1" s="1" t="s">
        <v>139</v>
      </c>
      <c r="O1" s="1" t="s">
        <v>123</v>
      </c>
      <c r="P1" s="1" t="s">
        <v>138</v>
      </c>
      <c r="Q1" s="1" t="s">
        <v>123</v>
      </c>
      <c r="R1" s="1" t="s">
        <v>137</v>
      </c>
      <c r="S1" s="1" t="s">
        <v>123</v>
      </c>
      <c r="T1" s="1" t="s">
        <v>136</v>
      </c>
      <c r="V1" s="1" t="s">
        <v>135</v>
      </c>
      <c r="X1" s="1" t="s">
        <v>134</v>
      </c>
      <c r="Y1" s="1" t="s">
        <v>123</v>
      </c>
      <c r="Z1" s="1" t="s">
        <v>133</v>
      </c>
      <c r="AA1" s="1" t="s">
        <v>123</v>
      </c>
      <c r="AB1" s="1" t="s">
        <v>132</v>
      </c>
      <c r="AC1" s="1" t="s">
        <v>123</v>
      </c>
      <c r="AD1" s="1" t="s">
        <v>131</v>
      </c>
      <c r="AE1" s="1" t="s">
        <v>123</v>
      </c>
      <c r="AF1" s="1" t="s">
        <v>130</v>
      </c>
      <c r="AH1" s="1" t="s">
        <v>129</v>
      </c>
      <c r="AI1" s="1" t="s">
        <v>123</v>
      </c>
      <c r="AJ1" s="1" t="s">
        <v>128</v>
      </c>
      <c r="AK1" s="1" t="s">
        <v>123</v>
      </c>
      <c r="AL1" s="1" t="s">
        <v>127</v>
      </c>
      <c r="AM1" s="1" t="s">
        <v>123</v>
      </c>
      <c r="AN1" s="1" t="s">
        <v>126</v>
      </c>
      <c r="AP1" s="1" t="s">
        <v>125</v>
      </c>
      <c r="AR1" s="1" t="s">
        <v>124</v>
      </c>
      <c r="AS1" s="1" t="s">
        <v>123</v>
      </c>
    </row>
    <row r="2" spans="1:45" x14ac:dyDescent="0.25">
      <c r="A2" s="1">
        <v>1</v>
      </c>
      <c r="B2" s="1" t="s">
        <v>122</v>
      </c>
      <c r="D2" s="1" t="s">
        <v>53</v>
      </c>
      <c r="E2" s="1">
        <v>2</v>
      </c>
      <c r="F2" s="1">
        <v>0</v>
      </c>
      <c r="G2" s="1">
        <v>0</v>
      </c>
      <c r="H2" s="1">
        <v>100</v>
      </c>
      <c r="J2" s="1">
        <v>4.8</v>
      </c>
      <c r="L2" s="1">
        <v>1</v>
      </c>
      <c r="N2" s="2">
        <v>0.97</v>
      </c>
      <c r="P2" s="2">
        <v>0.89</v>
      </c>
      <c r="R2" s="2">
        <v>0.96</v>
      </c>
      <c r="T2" s="1">
        <v>7</v>
      </c>
      <c r="V2" s="1">
        <v>21</v>
      </c>
      <c r="X2" s="2">
        <v>0.64</v>
      </c>
      <c r="Z2" s="2">
        <v>0.06</v>
      </c>
      <c r="AB2" s="3" t="s">
        <v>119</v>
      </c>
      <c r="AD2" s="2">
        <v>0.95</v>
      </c>
      <c r="AF2" s="1">
        <v>4</v>
      </c>
      <c r="AH2" s="1" t="s">
        <v>121</v>
      </c>
      <c r="AJ2" s="2">
        <v>0.84</v>
      </c>
      <c r="AK2" s="1">
        <v>6</v>
      </c>
      <c r="AL2" s="2">
        <v>0.19</v>
      </c>
      <c r="AN2" s="1">
        <v>13</v>
      </c>
      <c r="AP2" s="1">
        <v>1</v>
      </c>
      <c r="AR2" s="2">
        <v>0.66</v>
      </c>
    </row>
    <row r="3" spans="1:45" x14ac:dyDescent="0.25">
      <c r="A3" s="1">
        <v>1</v>
      </c>
      <c r="B3" s="1" t="s">
        <v>120</v>
      </c>
      <c r="D3" s="1" t="s">
        <v>9</v>
      </c>
      <c r="E3" s="1">
        <v>2</v>
      </c>
      <c r="F3" s="1">
        <v>0</v>
      </c>
      <c r="G3" s="1">
        <v>0</v>
      </c>
      <c r="H3" s="1">
        <v>100</v>
      </c>
      <c r="J3" s="1">
        <v>4.7</v>
      </c>
      <c r="L3" s="1">
        <v>3</v>
      </c>
      <c r="N3" s="2">
        <v>0.96</v>
      </c>
      <c r="P3" s="2">
        <v>0.91</v>
      </c>
      <c r="R3" s="2">
        <v>0.92</v>
      </c>
      <c r="T3" s="1">
        <v>1</v>
      </c>
      <c r="V3" s="1">
        <v>5</v>
      </c>
      <c r="X3" s="2">
        <v>0.71</v>
      </c>
      <c r="Z3" s="2">
        <v>0.01</v>
      </c>
      <c r="AB3" s="3" t="s">
        <v>119</v>
      </c>
      <c r="AD3" s="2">
        <v>0.92</v>
      </c>
      <c r="AF3" s="1">
        <v>2</v>
      </c>
      <c r="AH3" s="1" t="s">
        <v>118</v>
      </c>
      <c r="AJ3" s="2">
        <v>0.88</v>
      </c>
      <c r="AL3" s="2">
        <v>0.24</v>
      </c>
      <c r="AN3" s="1">
        <v>2</v>
      </c>
      <c r="AP3" s="1">
        <v>5</v>
      </c>
      <c r="AR3" s="2">
        <v>0.56999999999999995</v>
      </c>
    </row>
    <row r="4" spans="1:45" x14ac:dyDescent="0.25">
      <c r="A4" s="1">
        <v>3</v>
      </c>
      <c r="B4" s="1" t="s">
        <v>117</v>
      </c>
      <c r="D4" s="1" t="s">
        <v>53</v>
      </c>
      <c r="E4" s="1">
        <v>2</v>
      </c>
      <c r="F4" s="1">
        <v>0</v>
      </c>
      <c r="G4" s="1">
        <v>0</v>
      </c>
      <c r="H4" s="1">
        <v>99</v>
      </c>
      <c r="J4" s="1">
        <v>4.8</v>
      </c>
      <c r="L4" s="1">
        <v>2</v>
      </c>
      <c r="N4" s="2">
        <v>0.97</v>
      </c>
      <c r="P4" s="2">
        <v>0.92</v>
      </c>
      <c r="R4" s="2">
        <v>0.95</v>
      </c>
      <c r="T4" s="1">
        <v>3</v>
      </c>
      <c r="V4" s="1">
        <v>19</v>
      </c>
      <c r="X4" s="2">
        <v>0.63</v>
      </c>
      <c r="Z4" s="2">
        <v>0.06</v>
      </c>
      <c r="AB4" s="3" t="s">
        <v>40</v>
      </c>
      <c r="AD4" s="2">
        <v>0.97</v>
      </c>
      <c r="AF4" s="1">
        <v>1</v>
      </c>
      <c r="AH4" s="1" t="s">
        <v>116</v>
      </c>
      <c r="AJ4" s="2">
        <v>0.89</v>
      </c>
      <c r="AL4" s="2">
        <v>0.24</v>
      </c>
      <c r="AN4" s="1">
        <v>7</v>
      </c>
      <c r="AP4" s="1">
        <v>4</v>
      </c>
      <c r="AR4" s="2">
        <v>0.6</v>
      </c>
    </row>
    <row r="5" spans="1:45" x14ac:dyDescent="0.25">
      <c r="A5" s="1">
        <v>4</v>
      </c>
      <c r="B5" s="1" t="s">
        <v>115</v>
      </c>
      <c r="D5" s="1" t="s">
        <v>53</v>
      </c>
      <c r="E5" s="1">
        <v>2</v>
      </c>
      <c r="F5" s="1">
        <v>0</v>
      </c>
      <c r="G5" s="1">
        <v>0</v>
      </c>
      <c r="H5" s="1">
        <v>95</v>
      </c>
      <c r="J5" s="1">
        <v>4.5999999999999996</v>
      </c>
      <c r="L5" s="1">
        <v>12</v>
      </c>
      <c r="N5" s="2">
        <v>0.95</v>
      </c>
      <c r="P5" s="2">
        <v>0.86</v>
      </c>
      <c r="R5" s="2">
        <v>0.9</v>
      </c>
      <c r="T5" s="1">
        <v>4</v>
      </c>
      <c r="V5" s="1">
        <v>16</v>
      </c>
      <c r="X5" s="2">
        <v>0.64</v>
      </c>
      <c r="Z5" s="2">
        <v>0.02</v>
      </c>
      <c r="AB5" s="3" t="s">
        <v>40</v>
      </c>
      <c r="AD5" s="2">
        <v>0.87</v>
      </c>
      <c r="AF5" s="1">
        <v>14</v>
      </c>
      <c r="AH5" s="1" t="s">
        <v>114</v>
      </c>
      <c r="AJ5" s="2">
        <v>0.67</v>
      </c>
      <c r="AL5" s="2">
        <v>0.43</v>
      </c>
      <c r="AN5" s="1">
        <v>1</v>
      </c>
      <c r="AP5" s="1">
        <v>37</v>
      </c>
      <c r="AR5" s="2">
        <v>0.46</v>
      </c>
      <c r="AS5" s="1">
        <v>4</v>
      </c>
    </row>
    <row r="6" spans="1:45" x14ac:dyDescent="0.25">
      <c r="A6" s="1">
        <v>5</v>
      </c>
      <c r="B6" s="1" t="s">
        <v>113</v>
      </c>
      <c r="D6" s="1" t="s">
        <v>77</v>
      </c>
      <c r="E6" s="1">
        <v>2</v>
      </c>
      <c r="F6" s="1">
        <v>0</v>
      </c>
      <c r="G6" s="1">
        <v>0</v>
      </c>
      <c r="H6" s="1">
        <v>93</v>
      </c>
      <c r="J6" s="1">
        <v>4.5</v>
      </c>
      <c r="L6" s="1">
        <v>7</v>
      </c>
      <c r="N6" s="2">
        <v>0.94</v>
      </c>
      <c r="P6" s="2">
        <v>0.87</v>
      </c>
      <c r="R6" s="2">
        <v>0.9</v>
      </c>
      <c r="T6" s="1">
        <v>3</v>
      </c>
      <c r="V6" s="1">
        <v>77</v>
      </c>
      <c r="X6" s="2">
        <v>0.61</v>
      </c>
      <c r="Z6" s="2">
        <v>7.0000000000000007E-2</v>
      </c>
      <c r="AB6" s="3" t="s">
        <v>1</v>
      </c>
      <c r="AD6" s="2">
        <v>0.92</v>
      </c>
      <c r="AF6" s="1">
        <v>9</v>
      </c>
      <c r="AH6" s="1" t="s">
        <v>112</v>
      </c>
      <c r="AI6" s="1">
        <v>2</v>
      </c>
      <c r="AJ6" s="2">
        <v>0.75</v>
      </c>
      <c r="AK6" s="1">
        <v>6</v>
      </c>
      <c r="AL6" s="2">
        <v>0.28000000000000003</v>
      </c>
      <c r="AN6" s="1">
        <v>8</v>
      </c>
      <c r="AP6" s="1">
        <v>6</v>
      </c>
      <c r="AR6" s="2">
        <v>0.56999999999999995</v>
      </c>
    </row>
    <row r="7" spans="1:45" x14ac:dyDescent="0.25">
      <c r="A7" s="1">
        <v>5</v>
      </c>
      <c r="B7" s="1" t="s">
        <v>111</v>
      </c>
      <c r="D7" s="1" t="s">
        <v>65</v>
      </c>
      <c r="E7" s="1">
        <v>2</v>
      </c>
      <c r="F7" s="1">
        <v>0</v>
      </c>
      <c r="G7" s="1">
        <v>0</v>
      </c>
      <c r="H7" s="1">
        <v>93</v>
      </c>
      <c r="J7" s="1">
        <v>4.5</v>
      </c>
      <c r="L7" s="1">
        <v>8</v>
      </c>
      <c r="N7" s="2">
        <v>0.94</v>
      </c>
      <c r="P7" s="2">
        <v>0.87</v>
      </c>
      <c r="R7" s="2">
        <v>0.89</v>
      </c>
      <c r="T7" s="1">
        <v>2</v>
      </c>
      <c r="V7" s="1">
        <v>7</v>
      </c>
      <c r="X7" s="2">
        <v>0.66</v>
      </c>
      <c r="Z7" s="2">
        <v>0.01</v>
      </c>
      <c r="AB7" s="3" t="s">
        <v>1</v>
      </c>
      <c r="AD7" s="2">
        <v>0.95</v>
      </c>
      <c r="AF7" s="1">
        <v>15</v>
      </c>
      <c r="AH7" s="1" t="s">
        <v>110</v>
      </c>
      <c r="AJ7" s="2">
        <v>0.68</v>
      </c>
      <c r="AL7" s="2">
        <v>0.44</v>
      </c>
      <c r="AN7" s="1">
        <v>23</v>
      </c>
      <c r="AP7" s="1">
        <v>3</v>
      </c>
      <c r="AR7" s="2">
        <v>0.61</v>
      </c>
    </row>
    <row r="8" spans="1:45" x14ac:dyDescent="0.25">
      <c r="A8" s="1">
        <v>5</v>
      </c>
      <c r="B8" s="1" t="s">
        <v>109</v>
      </c>
      <c r="D8" s="1" t="s">
        <v>9</v>
      </c>
      <c r="E8" s="1">
        <v>2</v>
      </c>
      <c r="F8" s="1">
        <v>0</v>
      </c>
      <c r="G8" s="1">
        <v>0</v>
      </c>
      <c r="H8" s="1">
        <v>93</v>
      </c>
      <c r="J8" s="1">
        <v>4.4000000000000004</v>
      </c>
      <c r="L8" s="1">
        <v>6</v>
      </c>
      <c r="N8" s="2">
        <v>0.95</v>
      </c>
      <c r="P8" s="2">
        <v>0.88</v>
      </c>
      <c r="R8" s="2">
        <v>0.92</v>
      </c>
      <c r="T8" s="1">
        <v>4</v>
      </c>
      <c r="V8" s="1">
        <v>28</v>
      </c>
      <c r="X8" s="2">
        <v>0.73</v>
      </c>
      <c r="Z8" s="2">
        <v>0.04</v>
      </c>
      <c r="AB8" s="3" t="s">
        <v>40</v>
      </c>
      <c r="AD8" s="2">
        <v>0.96</v>
      </c>
      <c r="AF8" s="1">
        <v>7</v>
      </c>
      <c r="AH8" s="1" t="s">
        <v>96</v>
      </c>
      <c r="AJ8" s="2">
        <v>0.83</v>
      </c>
      <c r="AK8" s="1">
        <v>6</v>
      </c>
      <c r="AL8" s="2">
        <v>0.32</v>
      </c>
      <c r="AN8" s="1">
        <v>21</v>
      </c>
      <c r="AP8" s="1">
        <v>20</v>
      </c>
      <c r="AR8" s="2">
        <v>0.5</v>
      </c>
    </row>
    <row r="9" spans="1:45" x14ac:dyDescent="0.25">
      <c r="A9" s="1">
        <v>5</v>
      </c>
      <c r="B9" s="1" t="s">
        <v>108</v>
      </c>
      <c r="D9" s="1" t="s">
        <v>18</v>
      </c>
      <c r="E9" s="1">
        <v>2</v>
      </c>
      <c r="F9" s="1">
        <v>0</v>
      </c>
      <c r="G9" s="1">
        <v>0</v>
      </c>
      <c r="H9" s="1">
        <v>93</v>
      </c>
      <c r="J9" s="1">
        <v>4.3</v>
      </c>
      <c r="L9" s="1">
        <v>8</v>
      </c>
      <c r="N9" s="2">
        <v>0.98</v>
      </c>
      <c r="P9" s="2">
        <v>0.91</v>
      </c>
      <c r="R9" s="2">
        <v>0.86</v>
      </c>
      <c r="T9" s="1">
        <v>-5</v>
      </c>
      <c r="V9" s="1">
        <v>8</v>
      </c>
      <c r="X9" s="2">
        <v>0.8</v>
      </c>
      <c r="Z9" s="2">
        <v>0.01</v>
      </c>
      <c r="AB9" s="3" t="s">
        <v>40</v>
      </c>
      <c r="AD9" s="2">
        <v>0.93</v>
      </c>
      <c r="AF9" s="1">
        <v>5</v>
      </c>
      <c r="AH9" s="1" t="s">
        <v>107</v>
      </c>
      <c r="AJ9" s="2">
        <v>0.83</v>
      </c>
      <c r="AL9" s="2">
        <v>0.3</v>
      </c>
      <c r="AN9" s="1">
        <v>6</v>
      </c>
      <c r="AP9" s="1">
        <v>33</v>
      </c>
      <c r="AR9" s="2">
        <v>0.47</v>
      </c>
    </row>
    <row r="10" spans="1:45" x14ac:dyDescent="0.25">
      <c r="A10" s="1">
        <v>9</v>
      </c>
      <c r="B10" s="1" t="s">
        <v>106</v>
      </c>
      <c r="D10" s="1" t="s">
        <v>105</v>
      </c>
      <c r="E10" s="1">
        <v>2</v>
      </c>
      <c r="F10" s="1">
        <v>0</v>
      </c>
      <c r="G10" s="1">
        <v>0</v>
      </c>
      <c r="H10" s="1">
        <v>92</v>
      </c>
      <c r="J10" s="1">
        <v>4.3</v>
      </c>
      <c r="L10" s="1">
        <v>10</v>
      </c>
      <c r="N10" s="2">
        <v>0.95</v>
      </c>
      <c r="P10" s="2">
        <v>0.84</v>
      </c>
      <c r="R10" s="2">
        <v>0.87</v>
      </c>
      <c r="T10" s="1">
        <v>3</v>
      </c>
      <c r="V10" s="1">
        <v>31</v>
      </c>
      <c r="X10" s="2">
        <v>0.71</v>
      </c>
      <c r="Z10" s="2">
        <v>0.06</v>
      </c>
      <c r="AB10" s="3" t="s">
        <v>5</v>
      </c>
      <c r="AD10" s="2">
        <v>0.99</v>
      </c>
      <c r="AF10" s="1">
        <v>8</v>
      </c>
      <c r="AH10" s="1" t="s">
        <v>104</v>
      </c>
      <c r="AJ10" s="2">
        <v>0.73</v>
      </c>
      <c r="AL10" s="2">
        <v>0.25</v>
      </c>
      <c r="AN10" s="1">
        <v>4</v>
      </c>
      <c r="AP10" s="1">
        <v>36</v>
      </c>
      <c r="AR10" s="2">
        <v>0.46</v>
      </c>
    </row>
    <row r="11" spans="1:45" x14ac:dyDescent="0.25">
      <c r="A11" s="1">
        <v>10</v>
      </c>
      <c r="B11" s="1" t="s">
        <v>103</v>
      </c>
      <c r="D11" s="1" t="s">
        <v>102</v>
      </c>
      <c r="E11" s="1">
        <v>2</v>
      </c>
      <c r="F11" s="1">
        <v>0</v>
      </c>
      <c r="G11" s="1">
        <v>0</v>
      </c>
      <c r="H11" s="1">
        <v>91</v>
      </c>
      <c r="J11" s="1">
        <v>4.2</v>
      </c>
      <c r="L11" s="1">
        <v>5</v>
      </c>
      <c r="N11" s="2">
        <v>0.96</v>
      </c>
      <c r="P11" s="2">
        <v>0.85</v>
      </c>
      <c r="R11" s="2">
        <v>0.91</v>
      </c>
      <c r="T11" s="1">
        <v>6</v>
      </c>
      <c r="V11" s="1">
        <v>24</v>
      </c>
      <c r="X11" s="2">
        <v>0.57999999999999996</v>
      </c>
      <c r="Z11" s="2">
        <v>0</v>
      </c>
      <c r="AB11" s="3" t="s">
        <v>5</v>
      </c>
      <c r="AD11" s="2">
        <v>0.98</v>
      </c>
      <c r="AF11" s="1">
        <v>12</v>
      </c>
      <c r="AH11" s="1" t="s">
        <v>101</v>
      </c>
      <c r="AJ11" s="2">
        <v>0.75</v>
      </c>
      <c r="AL11" s="2">
        <v>0.36</v>
      </c>
      <c r="AN11" s="1">
        <v>28</v>
      </c>
      <c r="AP11" s="1">
        <v>9</v>
      </c>
      <c r="AR11" s="2">
        <v>0.53</v>
      </c>
    </row>
    <row r="12" spans="1:45" x14ac:dyDescent="0.25">
      <c r="A12" s="1">
        <v>11</v>
      </c>
      <c r="B12" s="1" t="s">
        <v>100</v>
      </c>
      <c r="D12" s="1" t="s">
        <v>99</v>
      </c>
      <c r="E12" s="1">
        <v>2</v>
      </c>
      <c r="F12" s="1">
        <v>0</v>
      </c>
      <c r="G12" s="1">
        <v>0</v>
      </c>
      <c r="H12" s="1">
        <v>90</v>
      </c>
      <c r="J12" s="1">
        <v>4.3</v>
      </c>
      <c r="L12" s="1">
        <v>21</v>
      </c>
      <c r="N12" s="2">
        <v>0.92</v>
      </c>
      <c r="P12" s="2">
        <v>0.85</v>
      </c>
      <c r="R12" s="2">
        <v>0.84</v>
      </c>
      <c r="T12" s="1">
        <v>-1</v>
      </c>
      <c r="V12" s="1">
        <v>4</v>
      </c>
      <c r="X12" s="2">
        <v>0.69</v>
      </c>
      <c r="Z12" s="2">
        <v>0.01</v>
      </c>
      <c r="AB12" s="3" t="s">
        <v>1</v>
      </c>
      <c r="AD12" s="2">
        <v>0.98</v>
      </c>
      <c r="AF12" s="1">
        <v>28</v>
      </c>
      <c r="AH12" s="1" t="s">
        <v>98</v>
      </c>
      <c r="AJ12" s="2">
        <v>0.61</v>
      </c>
      <c r="AL12" s="2">
        <v>0.64</v>
      </c>
      <c r="AN12" s="1">
        <v>11</v>
      </c>
      <c r="AP12" s="1">
        <v>20</v>
      </c>
      <c r="AR12" s="2">
        <v>0.5</v>
      </c>
    </row>
    <row r="13" spans="1:45" x14ac:dyDescent="0.25">
      <c r="A13" s="1">
        <v>11</v>
      </c>
      <c r="B13" s="1" t="s">
        <v>97</v>
      </c>
      <c r="D13" s="1" t="s">
        <v>70</v>
      </c>
      <c r="E13" s="1">
        <v>2</v>
      </c>
      <c r="F13" s="1">
        <v>0</v>
      </c>
      <c r="G13" s="1">
        <v>0</v>
      </c>
      <c r="H13" s="1">
        <v>90</v>
      </c>
      <c r="J13" s="1">
        <v>4.4000000000000004</v>
      </c>
      <c r="L13" s="1">
        <v>14</v>
      </c>
      <c r="N13" s="2">
        <v>0.95</v>
      </c>
      <c r="P13" s="2">
        <v>0.85</v>
      </c>
      <c r="R13" s="2">
        <v>0.88</v>
      </c>
      <c r="T13" s="1">
        <v>3</v>
      </c>
      <c r="V13" s="1">
        <v>48</v>
      </c>
      <c r="X13" s="2">
        <v>0.65</v>
      </c>
      <c r="Z13" s="2">
        <v>0.06</v>
      </c>
      <c r="AB13" s="3" t="s">
        <v>1</v>
      </c>
      <c r="AD13" s="2">
        <v>0.96</v>
      </c>
      <c r="AF13" s="1">
        <v>13</v>
      </c>
      <c r="AH13" s="1" t="s">
        <v>96</v>
      </c>
      <c r="AJ13" s="2">
        <v>0.68</v>
      </c>
      <c r="AL13" s="2">
        <v>0.27</v>
      </c>
      <c r="AN13" s="1">
        <v>17</v>
      </c>
      <c r="AP13" s="1">
        <v>27</v>
      </c>
      <c r="AR13" s="2">
        <v>0.48</v>
      </c>
    </row>
    <row r="14" spans="1:45" x14ac:dyDescent="0.25">
      <c r="A14" s="1">
        <v>13</v>
      </c>
      <c r="B14" s="1" t="s">
        <v>95</v>
      </c>
      <c r="D14" s="1" t="s">
        <v>94</v>
      </c>
      <c r="E14" s="1">
        <v>2</v>
      </c>
      <c r="F14" s="1">
        <v>0</v>
      </c>
      <c r="G14" s="1">
        <v>0</v>
      </c>
      <c r="H14" s="1">
        <v>89</v>
      </c>
      <c r="J14" s="1">
        <v>3.9</v>
      </c>
      <c r="L14" s="1">
        <v>16</v>
      </c>
      <c r="N14" s="2">
        <v>0.94</v>
      </c>
      <c r="P14" s="2">
        <v>0.87</v>
      </c>
      <c r="R14" s="2">
        <v>0.88</v>
      </c>
      <c r="T14" s="1">
        <v>1</v>
      </c>
      <c r="V14" s="1">
        <v>1</v>
      </c>
      <c r="X14" s="2">
        <v>0.65</v>
      </c>
      <c r="Z14" s="4">
        <v>4.0000000000000001E-3</v>
      </c>
      <c r="AB14" s="3" t="s">
        <v>40</v>
      </c>
      <c r="AD14" s="2">
        <v>0.98</v>
      </c>
      <c r="AF14" s="1">
        <v>10</v>
      </c>
      <c r="AH14" s="1" t="s">
        <v>88</v>
      </c>
      <c r="AJ14" s="2">
        <v>0.74</v>
      </c>
      <c r="AL14" s="2">
        <v>0.35</v>
      </c>
      <c r="AN14" s="1">
        <v>30</v>
      </c>
      <c r="AP14" s="1">
        <v>8</v>
      </c>
      <c r="AR14" s="2">
        <v>0.54</v>
      </c>
    </row>
    <row r="15" spans="1:45" x14ac:dyDescent="0.25">
      <c r="A15" s="1">
        <v>14</v>
      </c>
      <c r="B15" s="1" t="s">
        <v>93</v>
      </c>
      <c r="D15" s="1" t="s">
        <v>18</v>
      </c>
      <c r="E15" s="1">
        <v>2</v>
      </c>
      <c r="F15" s="1">
        <v>1</v>
      </c>
      <c r="G15" s="1">
        <v>0</v>
      </c>
      <c r="H15" s="1">
        <v>88</v>
      </c>
      <c r="J15" s="1">
        <v>4.2</v>
      </c>
      <c r="L15" s="1">
        <v>29</v>
      </c>
      <c r="N15" s="2">
        <v>0.94</v>
      </c>
      <c r="P15" s="2">
        <v>0.94</v>
      </c>
      <c r="R15" s="2">
        <v>0.83</v>
      </c>
      <c r="T15" s="1">
        <v>-11</v>
      </c>
      <c r="V15" s="1">
        <v>61</v>
      </c>
      <c r="X15" s="2">
        <v>0.6</v>
      </c>
      <c r="Z15" s="2">
        <v>0.06</v>
      </c>
      <c r="AB15" s="3" t="s">
        <v>40</v>
      </c>
      <c r="AD15" s="2">
        <v>0.98</v>
      </c>
      <c r="AF15" s="1">
        <v>3</v>
      </c>
      <c r="AH15" s="1" t="s">
        <v>92</v>
      </c>
      <c r="AJ15" s="2">
        <v>0.94</v>
      </c>
      <c r="AL15" s="2">
        <v>0.35</v>
      </c>
      <c r="AN15" s="1">
        <v>10</v>
      </c>
      <c r="AP15" s="1">
        <v>51</v>
      </c>
      <c r="AR15" s="2">
        <v>0.43</v>
      </c>
    </row>
    <row r="16" spans="1:45" x14ac:dyDescent="0.25">
      <c r="A16" s="1">
        <v>14</v>
      </c>
      <c r="B16" s="1" t="s">
        <v>91</v>
      </c>
      <c r="D16" s="1" t="s">
        <v>53</v>
      </c>
      <c r="E16" s="1">
        <v>2</v>
      </c>
      <c r="F16" s="1">
        <v>0</v>
      </c>
      <c r="G16" s="1">
        <v>0</v>
      </c>
      <c r="H16" s="1">
        <v>88</v>
      </c>
      <c r="J16" s="1">
        <v>4.4000000000000004</v>
      </c>
      <c r="L16" s="1">
        <v>30</v>
      </c>
      <c r="N16" s="2">
        <v>0.89</v>
      </c>
      <c r="P16" s="2">
        <v>0.8</v>
      </c>
      <c r="R16" s="2">
        <v>0.81</v>
      </c>
      <c r="T16" s="1">
        <v>1</v>
      </c>
      <c r="V16" s="1">
        <v>18</v>
      </c>
      <c r="X16" s="2">
        <v>0.68</v>
      </c>
      <c r="Z16" s="2">
        <v>0.05</v>
      </c>
      <c r="AB16" s="3" t="s">
        <v>1</v>
      </c>
      <c r="AD16" s="2">
        <v>0.98</v>
      </c>
      <c r="AF16" s="1">
        <v>27</v>
      </c>
      <c r="AH16" s="1" t="s">
        <v>90</v>
      </c>
      <c r="AJ16" s="2">
        <v>0.59</v>
      </c>
      <c r="AL16" s="2">
        <v>0.53</v>
      </c>
      <c r="AN16" s="1">
        <v>15</v>
      </c>
      <c r="AP16" s="1">
        <v>28</v>
      </c>
      <c r="AR16" s="2">
        <v>0.48</v>
      </c>
    </row>
    <row r="17" spans="1:44" x14ac:dyDescent="0.25">
      <c r="A17" s="1">
        <v>14</v>
      </c>
      <c r="B17" s="1" t="s">
        <v>89</v>
      </c>
      <c r="D17" s="1" t="s">
        <v>26</v>
      </c>
      <c r="E17" s="1">
        <v>2</v>
      </c>
      <c r="F17" s="1">
        <v>0</v>
      </c>
      <c r="G17" s="1">
        <v>0</v>
      </c>
      <c r="H17" s="1">
        <v>88</v>
      </c>
      <c r="J17" s="1">
        <v>4.2</v>
      </c>
      <c r="L17" s="1">
        <v>17</v>
      </c>
      <c r="N17" s="2">
        <v>0.93</v>
      </c>
      <c r="P17" s="2">
        <v>0.83</v>
      </c>
      <c r="R17" s="2">
        <v>0.87</v>
      </c>
      <c r="T17" s="1">
        <v>4</v>
      </c>
      <c r="V17" s="1">
        <v>25</v>
      </c>
      <c r="X17" s="2">
        <v>0.67</v>
      </c>
      <c r="Z17" s="2">
        <v>0.01</v>
      </c>
      <c r="AB17" s="3" t="s">
        <v>40</v>
      </c>
      <c r="AD17" s="2">
        <v>0.93</v>
      </c>
      <c r="AF17" s="1">
        <v>16</v>
      </c>
      <c r="AH17" s="1" t="s">
        <v>88</v>
      </c>
      <c r="AJ17" s="2">
        <v>0.63</v>
      </c>
      <c r="AL17" s="2">
        <v>0.35</v>
      </c>
      <c r="AN17" s="1">
        <v>22</v>
      </c>
      <c r="AP17" s="1">
        <v>55</v>
      </c>
      <c r="AR17" s="2">
        <v>0.42</v>
      </c>
    </row>
    <row r="18" spans="1:44" x14ac:dyDescent="0.25">
      <c r="A18" s="1">
        <v>17</v>
      </c>
      <c r="B18" s="1" t="s">
        <v>87</v>
      </c>
      <c r="D18" s="1" t="s">
        <v>9</v>
      </c>
      <c r="E18" s="1">
        <v>2</v>
      </c>
      <c r="F18" s="1">
        <v>0</v>
      </c>
      <c r="G18" s="1">
        <v>0</v>
      </c>
      <c r="H18" s="1">
        <v>87</v>
      </c>
      <c r="J18" s="1">
        <v>4.3</v>
      </c>
      <c r="L18" s="1">
        <v>34</v>
      </c>
      <c r="N18" s="2">
        <v>0.91</v>
      </c>
      <c r="P18" s="2">
        <v>0.86</v>
      </c>
      <c r="R18" s="2">
        <v>0.8</v>
      </c>
      <c r="T18" s="1">
        <v>-6</v>
      </c>
      <c r="V18" s="1">
        <v>22</v>
      </c>
      <c r="X18" s="2">
        <v>0.73</v>
      </c>
      <c r="Z18" s="2">
        <v>0.03</v>
      </c>
      <c r="AB18" s="3" t="s">
        <v>1</v>
      </c>
      <c r="AD18" s="2">
        <v>0.91</v>
      </c>
      <c r="AF18" s="1">
        <v>23</v>
      </c>
      <c r="AH18" s="1" t="s">
        <v>86</v>
      </c>
      <c r="AJ18" s="2">
        <v>0.61</v>
      </c>
      <c r="AL18" s="2">
        <v>0.61</v>
      </c>
      <c r="AN18" s="1">
        <v>13</v>
      </c>
      <c r="AP18" s="1">
        <v>32</v>
      </c>
      <c r="AR18" s="2">
        <v>0.47</v>
      </c>
    </row>
    <row r="19" spans="1:44" x14ac:dyDescent="0.25">
      <c r="A19" s="1">
        <v>17</v>
      </c>
      <c r="B19" s="1" t="s">
        <v>85</v>
      </c>
      <c r="D19" s="1" t="s">
        <v>18</v>
      </c>
      <c r="E19" s="1">
        <v>2</v>
      </c>
      <c r="F19" s="1">
        <v>0</v>
      </c>
      <c r="G19" s="1">
        <v>0</v>
      </c>
      <c r="H19" s="1">
        <v>87</v>
      </c>
      <c r="J19" s="1">
        <v>4</v>
      </c>
      <c r="L19" s="1">
        <v>17</v>
      </c>
      <c r="N19" s="2">
        <v>0.93</v>
      </c>
      <c r="P19" s="2">
        <v>0.87</v>
      </c>
      <c r="R19" s="2">
        <v>0.86</v>
      </c>
      <c r="T19" s="1">
        <v>-1</v>
      </c>
      <c r="V19" s="1">
        <v>67</v>
      </c>
      <c r="X19" s="2">
        <v>0.6</v>
      </c>
      <c r="Z19" s="2">
        <v>0.02</v>
      </c>
      <c r="AB19" s="3" t="s">
        <v>40</v>
      </c>
      <c r="AD19" s="2">
        <v>0.96</v>
      </c>
      <c r="AF19" s="1">
        <v>6</v>
      </c>
      <c r="AH19" s="1" t="s">
        <v>84</v>
      </c>
      <c r="AJ19" s="2">
        <v>0.83</v>
      </c>
      <c r="AL19" s="2">
        <v>0.28000000000000003</v>
      </c>
      <c r="AN19" s="1">
        <v>12</v>
      </c>
      <c r="AP19" s="1">
        <v>16</v>
      </c>
      <c r="AR19" s="2">
        <v>0.5</v>
      </c>
    </row>
    <row r="20" spans="1:44" x14ac:dyDescent="0.25">
      <c r="A20" s="1">
        <v>17</v>
      </c>
      <c r="B20" s="1" t="s">
        <v>83</v>
      </c>
      <c r="D20" s="1" t="s">
        <v>26</v>
      </c>
      <c r="E20" s="1">
        <v>2</v>
      </c>
      <c r="F20" s="1">
        <v>0</v>
      </c>
      <c r="G20" s="1">
        <v>0</v>
      </c>
      <c r="H20" s="1">
        <v>87</v>
      </c>
      <c r="J20" s="1">
        <v>4.0999999999999996</v>
      </c>
      <c r="L20" s="1">
        <v>11</v>
      </c>
      <c r="N20" s="2">
        <v>0.94</v>
      </c>
      <c r="P20" s="2">
        <v>0.8</v>
      </c>
      <c r="R20" s="2">
        <v>0.89</v>
      </c>
      <c r="T20" s="1">
        <v>9</v>
      </c>
      <c r="V20" s="1">
        <v>35</v>
      </c>
      <c r="X20" s="2">
        <v>0.56999999999999995</v>
      </c>
      <c r="Z20" s="2">
        <v>0.01</v>
      </c>
      <c r="AB20" s="3" t="s">
        <v>5</v>
      </c>
      <c r="AD20" s="2">
        <v>0.96</v>
      </c>
      <c r="AF20" s="1">
        <v>22</v>
      </c>
      <c r="AH20" s="1" t="s">
        <v>81</v>
      </c>
      <c r="AJ20" s="2">
        <v>0.57999999999999996</v>
      </c>
      <c r="AK20" s="1">
        <v>6</v>
      </c>
      <c r="AL20" s="2">
        <v>0.38</v>
      </c>
      <c r="AN20" s="1">
        <v>37</v>
      </c>
      <c r="AP20" s="1">
        <v>38</v>
      </c>
      <c r="AR20" s="2">
        <v>0.46</v>
      </c>
    </row>
    <row r="21" spans="1:44" x14ac:dyDescent="0.25">
      <c r="A21" s="1">
        <v>20</v>
      </c>
      <c r="B21" s="1" t="s">
        <v>82</v>
      </c>
      <c r="D21" s="1" t="s">
        <v>77</v>
      </c>
      <c r="E21" s="1">
        <v>2</v>
      </c>
      <c r="F21" s="1">
        <v>0</v>
      </c>
      <c r="G21" s="1">
        <v>0</v>
      </c>
      <c r="H21" s="1">
        <v>86</v>
      </c>
      <c r="J21" s="1">
        <v>4.0999999999999996</v>
      </c>
      <c r="L21" s="1">
        <v>15</v>
      </c>
      <c r="N21" s="2">
        <v>0.92</v>
      </c>
      <c r="P21" s="2">
        <v>0.81</v>
      </c>
      <c r="R21" s="2">
        <v>0.88</v>
      </c>
      <c r="T21" s="1">
        <v>7</v>
      </c>
      <c r="V21" s="1">
        <v>59</v>
      </c>
      <c r="X21" s="2">
        <v>0.56000000000000005</v>
      </c>
      <c r="Z21" s="2">
        <v>0.03</v>
      </c>
      <c r="AB21" s="3" t="s">
        <v>1</v>
      </c>
      <c r="AD21" s="2">
        <v>0.92</v>
      </c>
      <c r="AF21" s="1">
        <v>17</v>
      </c>
      <c r="AH21" s="1" t="s">
        <v>81</v>
      </c>
      <c r="AJ21" s="2">
        <v>0.64</v>
      </c>
      <c r="AL21" s="2">
        <v>0.37</v>
      </c>
      <c r="AN21" s="1">
        <v>35</v>
      </c>
      <c r="AP21" s="1">
        <v>22</v>
      </c>
      <c r="AR21" s="2">
        <v>0.5</v>
      </c>
    </row>
    <row r="22" spans="1:44" x14ac:dyDescent="0.25">
      <c r="A22" s="1">
        <v>20</v>
      </c>
      <c r="B22" s="1" t="s">
        <v>80</v>
      </c>
      <c r="D22" s="1" t="s">
        <v>26</v>
      </c>
      <c r="E22" s="1">
        <v>2</v>
      </c>
      <c r="F22" s="1">
        <v>0</v>
      </c>
      <c r="G22" s="1">
        <v>0</v>
      </c>
      <c r="H22" s="1">
        <v>86</v>
      </c>
      <c r="J22" s="1">
        <v>3.9</v>
      </c>
      <c r="L22" s="1">
        <v>19</v>
      </c>
      <c r="N22" s="2">
        <v>0.92</v>
      </c>
      <c r="P22" s="2">
        <v>0.75</v>
      </c>
      <c r="R22" s="2">
        <v>0.82</v>
      </c>
      <c r="T22" s="1">
        <v>7</v>
      </c>
      <c r="V22" s="1">
        <v>17</v>
      </c>
      <c r="X22" s="2">
        <v>0.67</v>
      </c>
      <c r="Z22" s="2">
        <v>0.03</v>
      </c>
      <c r="AB22" s="3" t="s">
        <v>1</v>
      </c>
      <c r="AD22" s="2">
        <v>0.95</v>
      </c>
      <c r="AF22" s="1">
        <v>31</v>
      </c>
      <c r="AH22" s="1" t="s">
        <v>79</v>
      </c>
      <c r="AJ22" s="2">
        <v>0.55000000000000004</v>
      </c>
      <c r="AK22" s="1">
        <v>6</v>
      </c>
      <c r="AL22" s="2">
        <v>0.39</v>
      </c>
      <c r="AN22" s="1">
        <v>31</v>
      </c>
      <c r="AP22" s="1">
        <v>10</v>
      </c>
      <c r="AR22" s="2">
        <v>0.53</v>
      </c>
    </row>
    <row r="23" spans="1:44" x14ac:dyDescent="0.25">
      <c r="A23" s="1">
        <v>22</v>
      </c>
      <c r="B23" s="1" t="s">
        <v>78</v>
      </c>
      <c r="D23" s="1" t="s">
        <v>77</v>
      </c>
      <c r="E23" s="1">
        <v>2</v>
      </c>
      <c r="F23" s="1">
        <v>0</v>
      </c>
      <c r="G23" s="1">
        <v>0</v>
      </c>
      <c r="H23" s="1">
        <v>85</v>
      </c>
      <c r="J23" s="1">
        <v>4.0999999999999996</v>
      </c>
      <c r="L23" s="1">
        <v>20</v>
      </c>
      <c r="N23" s="2">
        <v>0.93</v>
      </c>
      <c r="P23" s="2">
        <v>0.84</v>
      </c>
      <c r="R23" s="2">
        <v>0.84</v>
      </c>
      <c r="T23" s="1" t="s">
        <v>58</v>
      </c>
      <c r="V23" s="1">
        <v>76</v>
      </c>
      <c r="X23" s="2">
        <v>0.61</v>
      </c>
      <c r="Z23" s="2">
        <v>0.05</v>
      </c>
      <c r="AB23" s="3" t="s">
        <v>1</v>
      </c>
      <c r="AD23" s="2">
        <v>0.96</v>
      </c>
      <c r="AF23" s="1">
        <v>19</v>
      </c>
      <c r="AH23" s="1" t="s">
        <v>76</v>
      </c>
      <c r="AI23" s="1">
        <v>2</v>
      </c>
      <c r="AJ23" s="2">
        <v>0.54</v>
      </c>
      <c r="AL23" s="2">
        <v>0.28999999999999998</v>
      </c>
      <c r="AN23" s="1">
        <v>27</v>
      </c>
      <c r="AP23" s="1">
        <v>12</v>
      </c>
      <c r="AR23" s="2">
        <v>0.52</v>
      </c>
    </row>
    <row r="24" spans="1:44" x14ac:dyDescent="0.25">
      <c r="A24" s="1">
        <v>22</v>
      </c>
      <c r="B24" s="1" t="s">
        <v>75</v>
      </c>
      <c r="D24" s="1" t="s">
        <v>50</v>
      </c>
      <c r="E24" s="1">
        <v>2</v>
      </c>
      <c r="F24" s="1">
        <v>0</v>
      </c>
      <c r="G24" s="1">
        <v>0</v>
      </c>
      <c r="H24" s="1">
        <v>85</v>
      </c>
      <c r="J24" s="1">
        <v>4.3</v>
      </c>
      <c r="L24" s="1">
        <v>42</v>
      </c>
      <c r="N24" s="2">
        <v>0.89</v>
      </c>
      <c r="P24" s="2">
        <v>0.82</v>
      </c>
      <c r="R24" s="2">
        <v>0.79</v>
      </c>
      <c r="T24" s="1">
        <v>-3</v>
      </c>
      <c r="V24" s="1">
        <v>30</v>
      </c>
      <c r="X24" s="2">
        <v>0.67</v>
      </c>
      <c r="Z24" s="2">
        <v>0.04</v>
      </c>
      <c r="AB24" s="3" t="s">
        <v>40</v>
      </c>
      <c r="AD24" s="2">
        <v>0.94</v>
      </c>
      <c r="AF24" s="1">
        <v>18</v>
      </c>
      <c r="AH24" s="1" t="s">
        <v>74</v>
      </c>
      <c r="AJ24" s="2">
        <v>0.65</v>
      </c>
      <c r="AL24" s="2">
        <v>0.43</v>
      </c>
      <c r="AN24" s="1">
        <v>52</v>
      </c>
      <c r="AP24" s="1">
        <v>52</v>
      </c>
      <c r="AR24" s="2">
        <v>0.43</v>
      </c>
    </row>
    <row r="25" spans="1:44" x14ac:dyDescent="0.25">
      <c r="A25" s="1">
        <v>24</v>
      </c>
      <c r="B25" s="1" t="s">
        <v>73</v>
      </c>
      <c r="D25" s="1" t="s">
        <v>53</v>
      </c>
      <c r="E25" s="1">
        <v>2</v>
      </c>
      <c r="F25" s="1">
        <v>0</v>
      </c>
      <c r="G25" s="1">
        <v>0</v>
      </c>
      <c r="H25" s="1">
        <v>84</v>
      </c>
      <c r="J25" s="1">
        <v>4.0999999999999996</v>
      </c>
      <c r="L25" s="1">
        <v>33</v>
      </c>
      <c r="N25" s="2">
        <v>0.92</v>
      </c>
      <c r="P25" s="2">
        <v>0.76</v>
      </c>
      <c r="R25" s="2">
        <v>0.79</v>
      </c>
      <c r="T25" s="1">
        <v>3</v>
      </c>
      <c r="V25" s="1">
        <v>44</v>
      </c>
      <c r="X25" s="2">
        <v>0.64</v>
      </c>
      <c r="Z25" s="2">
        <v>0.05</v>
      </c>
      <c r="AB25" s="3" t="s">
        <v>1</v>
      </c>
      <c r="AD25" s="2">
        <v>0.93</v>
      </c>
      <c r="AF25" s="1">
        <v>35</v>
      </c>
      <c r="AH25" s="1" t="s">
        <v>72</v>
      </c>
      <c r="AI25" s="1">
        <v>2</v>
      </c>
      <c r="AJ25" s="2">
        <v>0.54</v>
      </c>
      <c r="AL25" s="2">
        <v>0.55000000000000004</v>
      </c>
      <c r="AN25" s="1">
        <v>20</v>
      </c>
      <c r="AP25" s="1">
        <v>18</v>
      </c>
      <c r="AR25" s="2">
        <v>0.5</v>
      </c>
    </row>
    <row r="26" spans="1:44" x14ac:dyDescent="0.25">
      <c r="A26" s="1">
        <v>24</v>
      </c>
      <c r="B26" s="1" t="s">
        <v>71</v>
      </c>
      <c r="D26" s="1" t="s">
        <v>70</v>
      </c>
      <c r="E26" s="1">
        <v>2</v>
      </c>
      <c r="F26" s="1">
        <v>0</v>
      </c>
      <c r="G26" s="1">
        <v>0</v>
      </c>
      <c r="H26" s="1">
        <v>84</v>
      </c>
      <c r="J26" s="1">
        <v>3.9</v>
      </c>
      <c r="L26" s="1">
        <v>24</v>
      </c>
      <c r="N26" s="2">
        <v>0.91</v>
      </c>
      <c r="P26" s="2">
        <v>0.77</v>
      </c>
      <c r="R26" s="2">
        <v>0.84</v>
      </c>
      <c r="T26" s="1">
        <v>7</v>
      </c>
      <c r="V26" s="1">
        <v>43</v>
      </c>
      <c r="X26" s="2">
        <v>0.72</v>
      </c>
      <c r="Z26" s="2">
        <v>0.04</v>
      </c>
      <c r="AB26" s="3" t="s">
        <v>1</v>
      </c>
      <c r="AD26" s="2">
        <v>0.88</v>
      </c>
      <c r="AF26" s="1">
        <v>40</v>
      </c>
      <c r="AH26" s="1" t="s">
        <v>69</v>
      </c>
      <c r="AJ26" s="2">
        <v>0.48</v>
      </c>
      <c r="AK26" s="1">
        <v>6</v>
      </c>
      <c r="AL26" s="2">
        <v>0.28999999999999998</v>
      </c>
      <c r="AN26" s="1">
        <v>9</v>
      </c>
      <c r="AP26" s="1">
        <v>13</v>
      </c>
      <c r="AR26" s="2">
        <v>0.51</v>
      </c>
    </row>
    <row r="27" spans="1:44" x14ac:dyDescent="0.25">
      <c r="A27" s="1">
        <v>26</v>
      </c>
      <c r="B27" s="1" t="s">
        <v>68</v>
      </c>
      <c r="E27" s="1">
        <v>2</v>
      </c>
      <c r="F27" s="1">
        <v>0</v>
      </c>
      <c r="G27" s="1">
        <v>0</v>
      </c>
      <c r="H27" s="1">
        <v>82</v>
      </c>
      <c r="J27" s="1">
        <v>3.7</v>
      </c>
      <c r="L27" s="1">
        <v>31</v>
      </c>
      <c r="N27" s="2">
        <v>0.92</v>
      </c>
      <c r="P27" s="2">
        <v>0.78</v>
      </c>
      <c r="R27" s="2">
        <v>0.81</v>
      </c>
      <c r="T27" s="1">
        <v>3</v>
      </c>
      <c r="V27" s="1">
        <v>53</v>
      </c>
      <c r="X27" s="2">
        <v>0.65</v>
      </c>
      <c r="Z27" s="2">
        <v>0.03</v>
      </c>
      <c r="AB27" s="3" t="s">
        <v>5</v>
      </c>
      <c r="AD27" s="2">
        <v>0.95</v>
      </c>
      <c r="AF27" s="1">
        <v>24</v>
      </c>
      <c r="AH27" s="1" t="s">
        <v>67</v>
      </c>
      <c r="AI27" s="1">
        <v>2</v>
      </c>
      <c r="AJ27" s="2">
        <v>0.51</v>
      </c>
      <c r="AL27" s="2">
        <v>0.32</v>
      </c>
      <c r="AN27" s="1">
        <v>19</v>
      </c>
      <c r="AP27" s="1">
        <v>25</v>
      </c>
      <c r="AR27" s="2">
        <v>0.49</v>
      </c>
    </row>
    <row r="28" spans="1:44" x14ac:dyDescent="0.25">
      <c r="A28" s="1">
        <v>26</v>
      </c>
      <c r="B28" s="1" t="s">
        <v>66</v>
      </c>
      <c r="D28" s="1" t="s">
        <v>65</v>
      </c>
      <c r="E28" s="1">
        <v>2</v>
      </c>
      <c r="F28" s="1">
        <v>0</v>
      </c>
      <c r="G28" s="1">
        <v>0</v>
      </c>
      <c r="H28" s="1">
        <v>82</v>
      </c>
      <c r="J28" s="1">
        <v>4.0999999999999996</v>
      </c>
      <c r="L28" s="1">
        <v>40</v>
      </c>
      <c r="N28" s="2">
        <v>0.9</v>
      </c>
      <c r="P28" s="2">
        <v>0.83</v>
      </c>
      <c r="R28" s="2">
        <v>0.77</v>
      </c>
      <c r="T28" s="1">
        <v>-6</v>
      </c>
      <c r="V28" s="1">
        <v>27</v>
      </c>
      <c r="X28" s="2">
        <v>0.74</v>
      </c>
      <c r="Z28" s="2">
        <v>0.01</v>
      </c>
      <c r="AB28" s="3" t="s">
        <v>1</v>
      </c>
      <c r="AD28" s="2">
        <v>0.88</v>
      </c>
      <c r="AF28" s="1">
        <v>30</v>
      </c>
      <c r="AH28" s="1" t="s">
        <v>64</v>
      </c>
      <c r="AI28" s="1">
        <v>3</v>
      </c>
      <c r="AJ28" s="2">
        <v>0.67</v>
      </c>
      <c r="AL28" s="2">
        <v>0.53</v>
      </c>
      <c r="AN28" s="1">
        <v>34</v>
      </c>
      <c r="AP28" s="1">
        <v>70</v>
      </c>
      <c r="AR28" s="2">
        <v>0.38</v>
      </c>
    </row>
    <row r="29" spans="1:44" x14ac:dyDescent="0.25">
      <c r="A29" s="1">
        <v>28</v>
      </c>
      <c r="B29" s="1" t="s">
        <v>63</v>
      </c>
      <c r="D29" s="1" t="s">
        <v>26</v>
      </c>
      <c r="E29" s="1">
        <v>2</v>
      </c>
      <c r="F29" s="1">
        <v>0</v>
      </c>
      <c r="G29" s="1">
        <v>0</v>
      </c>
      <c r="H29" s="1">
        <v>81</v>
      </c>
      <c r="J29" s="1">
        <v>4</v>
      </c>
      <c r="L29" s="1">
        <v>26</v>
      </c>
      <c r="N29" s="2">
        <v>0.94</v>
      </c>
      <c r="P29" s="2">
        <v>0.81</v>
      </c>
      <c r="R29" s="2">
        <v>0.84</v>
      </c>
      <c r="T29" s="1">
        <v>3</v>
      </c>
      <c r="V29" s="1">
        <v>122</v>
      </c>
      <c r="X29" s="2">
        <v>0.69</v>
      </c>
      <c r="Z29" s="2">
        <v>0.09</v>
      </c>
      <c r="AB29" s="3" t="s">
        <v>5</v>
      </c>
      <c r="AD29" s="2">
        <v>0.82</v>
      </c>
      <c r="AF29" s="1">
        <v>11</v>
      </c>
      <c r="AH29" s="1" t="s">
        <v>62</v>
      </c>
      <c r="AJ29" s="2">
        <v>0.78</v>
      </c>
      <c r="AK29" s="1">
        <v>6</v>
      </c>
      <c r="AL29" s="2">
        <v>0.37</v>
      </c>
      <c r="AN29" s="1">
        <v>60</v>
      </c>
      <c r="AP29" s="1">
        <v>68</v>
      </c>
      <c r="AR29" s="2">
        <v>0.39</v>
      </c>
    </row>
    <row r="30" spans="1:44" x14ac:dyDescent="0.25">
      <c r="A30" s="1">
        <v>28</v>
      </c>
      <c r="B30" s="1" t="s">
        <v>61</v>
      </c>
      <c r="D30" s="1" t="s">
        <v>9</v>
      </c>
      <c r="E30" s="1">
        <v>2</v>
      </c>
      <c r="F30" s="1">
        <v>0</v>
      </c>
      <c r="G30" s="1">
        <v>0</v>
      </c>
      <c r="H30" s="1">
        <v>81</v>
      </c>
      <c r="J30" s="1">
        <v>3.9</v>
      </c>
      <c r="L30" s="1">
        <v>13</v>
      </c>
      <c r="N30" s="2">
        <v>0.94</v>
      </c>
      <c r="P30" s="2">
        <v>0.79</v>
      </c>
      <c r="R30" s="2">
        <v>0.87</v>
      </c>
      <c r="T30" s="1">
        <v>8</v>
      </c>
      <c r="V30" s="1">
        <v>98</v>
      </c>
      <c r="X30" s="2">
        <v>0.54</v>
      </c>
      <c r="Z30" s="2">
        <v>0.03</v>
      </c>
      <c r="AB30" s="3" t="s">
        <v>14</v>
      </c>
      <c r="AD30" s="2">
        <v>0.97</v>
      </c>
      <c r="AF30" s="1">
        <v>26</v>
      </c>
      <c r="AH30" s="1" t="s">
        <v>60</v>
      </c>
      <c r="AJ30" s="2">
        <v>0.57999999999999996</v>
      </c>
      <c r="AL30" s="2">
        <v>0.42</v>
      </c>
      <c r="AN30" s="1">
        <v>57</v>
      </c>
      <c r="AP30" s="1">
        <v>66</v>
      </c>
      <c r="AR30" s="2">
        <v>0.39</v>
      </c>
    </row>
    <row r="31" spans="1:44" x14ac:dyDescent="0.25">
      <c r="A31" s="1">
        <v>28</v>
      </c>
      <c r="B31" s="1" t="s">
        <v>59</v>
      </c>
      <c r="E31" s="1">
        <v>2</v>
      </c>
      <c r="F31" s="1">
        <v>0</v>
      </c>
      <c r="G31" s="1">
        <v>0</v>
      </c>
      <c r="H31" s="1">
        <v>81</v>
      </c>
      <c r="J31" s="1">
        <v>3.9</v>
      </c>
      <c r="L31" s="1">
        <v>35</v>
      </c>
      <c r="N31" s="2">
        <v>0.92</v>
      </c>
      <c r="P31" s="2">
        <v>0.79</v>
      </c>
      <c r="R31" s="2">
        <v>0.79</v>
      </c>
      <c r="T31" s="1" t="s">
        <v>58</v>
      </c>
      <c r="V31" s="1">
        <v>13</v>
      </c>
      <c r="X31" s="2">
        <v>0.65</v>
      </c>
      <c r="Z31" s="2">
        <v>0</v>
      </c>
      <c r="AB31" s="3" t="s">
        <v>1</v>
      </c>
      <c r="AD31" s="2">
        <v>0.92</v>
      </c>
      <c r="AF31" s="1">
        <v>44</v>
      </c>
      <c r="AH31" s="1" t="s">
        <v>57</v>
      </c>
      <c r="AJ31" s="2">
        <v>0.5</v>
      </c>
      <c r="AL31" s="2">
        <v>0.56999999999999995</v>
      </c>
      <c r="AN31" s="1">
        <v>48</v>
      </c>
      <c r="AP31" s="1">
        <v>73</v>
      </c>
      <c r="AR31" s="2">
        <v>0.38</v>
      </c>
    </row>
    <row r="32" spans="1:44" x14ac:dyDescent="0.25">
      <c r="A32" s="1">
        <v>28</v>
      </c>
      <c r="B32" s="1" t="s">
        <v>56</v>
      </c>
      <c r="D32" s="1" t="s">
        <v>15</v>
      </c>
      <c r="E32" s="1">
        <v>2</v>
      </c>
      <c r="F32" s="1">
        <v>0</v>
      </c>
      <c r="G32" s="1">
        <v>0</v>
      </c>
      <c r="H32" s="1">
        <v>81</v>
      </c>
      <c r="J32" s="1">
        <v>3.7</v>
      </c>
      <c r="L32" s="1">
        <v>40</v>
      </c>
      <c r="N32" s="2">
        <v>0.9</v>
      </c>
      <c r="P32" s="2">
        <v>0.78</v>
      </c>
      <c r="R32" s="2">
        <v>0.76</v>
      </c>
      <c r="T32" s="1">
        <v>-2</v>
      </c>
      <c r="V32" s="1">
        <v>3</v>
      </c>
      <c r="X32" s="2">
        <v>0.68</v>
      </c>
      <c r="Z32" s="2">
        <v>0.01</v>
      </c>
      <c r="AB32" s="3" t="s">
        <v>5</v>
      </c>
      <c r="AD32" s="2">
        <v>0.94</v>
      </c>
      <c r="AF32" s="1">
        <v>78</v>
      </c>
      <c r="AH32" s="1" t="s">
        <v>55</v>
      </c>
      <c r="AJ32" s="2">
        <v>0.41</v>
      </c>
      <c r="AL32" s="2">
        <v>0.68</v>
      </c>
      <c r="AN32" s="1">
        <v>25</v>
      </c>
      <c r="AP32" s="1">
        <v>41</v>
      </c>
      <c r="AR32" s="2">
        <v>0.44</v>
      </c>
    </row>
    <row r="33" spans="1:44" x14ac:dyDescent="0.25">
      <c r="A33" s="1">
        <v>32</v>
      </c>
      <c r="B33" s="1" t="s">
        <v>54</v>
      </c>
      <c r="D33" s="1" t="s">
        <v>53</v>
      </c>
      <c r="E33" s="1">
        <v>2</v>
      </c>
      <c r="F33" s="1">
        <v>0</v>
      </c>
      <c r="G33" s="1">
        <v>0</v>
      </c>
      <c r="H33" s="1">
        <v>80</v>
      </c>
      <c r="J33" s="1">
        <v>3.6</v>
      </c>
      <c r="L33" s="1">
        <v>4</v>
      </c>
      <c r="N33" s="2">
        <v>0.96</v>
      </c>
      <c r="P33" s="2">
        <v>0.79</v>
      </c>
      <c r="R33" s="2">
        <v>0.9</v>
      </c>
      <c r="T33" s="1">
        <v>11</v>
      </c>
      <c r="V33" s="1">
        <v>113</v>
      </c>
      <c r="X33" s="2">
        <v>0.48</v>
      </c>
      <c r="Z33" s="4">
        <v>2E-3</v>
      </c>
      <c r="AB33" s="3" t="s">
        <v>14</v>
      </c>
      <c r="AD33" s="2">
        <v>0.94</v>
      </c>
      <c r="AF33" s="1">
        <v>25</v>
      </c>
      <c r="AH33" s="1" t="s">
        <v>52</v>
      </c>
      <c r="AJ33" s="2">
        <v>0.59</v>
      </c>
      <c r="AL33" s="2">
        <v>0.41</v>
      </c>
      <c r="AN33" s="1">
        <v>55</v>
      </c>
      <c r="AP33" s="1">
        <v>34</v>
      </c>
      <c r="AR33" s="2">
        <v>0.46</v>
      </c>
    </row>
    <row r="34" spans="1:44" x14ac:dyDescent="0.25">
      <c r="A34" s="1">
        <v>33</v>
      </c>
      <c r="B34" s="1" t="s">
        <v>51</v>
      </c>
      <c r="D34" s="1" t="s">
        <v>50</v>
      </c>
      <c r="E34" s="1">
        <v>2</v>
      </c>
      <c r="F34" s="1">
        <v>0</v>
      </c>
      <c r="G34" s="1">
        <v>0</v>
      </c>
      <c r="H34" s="1">
        <v>79</v>
      </c>
      <c r="J34" s="1">
        <v>3.8</v>
      </c>
      <c r="L34" s="1">
        <v>25</v>
      </c>
      <c r="N34" s="2">
        <v>0.91</v>
      </c>
      <c r="P34" s="2">
        <v>0.77</v>
      </c>
      <c r="R34" s="2">
        <v>0.83</v>
      </c>
      <c r="T34" s="1">
        <v>6</v>
      </c>
      <c r="V34" s="1">
        <v>75</v>
      </c>
      <c r="X34" s="2">
        <v>0.66</v>
      </c>
      <c r="Z34" s="2">
        <v>0.03</v>
      </c>
      <c r="AB34" s="3" t="s">
        <v>5</v>
      </c>
      <c r="AD34" s="2">
        <v>0.95</v>
      </c>
      <c r="AF34" s="1">
        <v>34</v>
      </c>
      <c r="AH34" s="1" t="s">
        <v>49</v>
      </c>
      <c r="AJ34" s="2">
        <v>0.57999999999999996</v>
      </c>
      <c r="AK34" s="1">
        <v>6</v>
      </c>
      <c r="AL34" s="2">
        <v>0.65</v>
      </c>
      <c r="AN34" s="1">
        <v>65</v>
      </c>
      <c r="AP34" s="1">
        <v>59</v>
      </c>
      <c r="AR34" s="2">
        <v>0.41</v>
      </c>
    </row>
    <row r="35" spans="1:44" x14ac:dyDescent="0.25">
      <c r="A35" s="1">
        <v>33</v>
      </c>
      <c r="B35" s="1" t="s">
        <v>48</v>
      </c>
      <c r="D35" s="1" t="s">
        <v>9</v>
      </c>
      <c r="E35" s="1">
        <v>2</v>
      </c>
      <c r="F35" s="1">
        <v>0</v>
      </c>
      <c r="G35" s="1">
        <v>0</v>
      </c>
      <c r="H35" s="1">
        <v>79</v>
      </c>
      <c r="J35" s="1">
        <v>3.5</v>
      </c>
      <c r="L35" s="1">
        <v>23</v>
      </c>
      <c r="N35" s="2">
        <v>0.92</v>
      </c>
      <c r="P35" s="2">
        <v>0.72</v>
      </c>
      <c r="R35" s="2">
        <v>0.81</v>
      </c>
      <c r="T35" s="1">
        <v>9</v>
      </c>
      <c r="V35" s="1">
        <v>49</v>
      </c>
      <c r="X35" s="2">
        <v>0.59</v>
      </c>
      <c r="Z35" s="2">
        <v>0.02</v>
      </c>
      <c r="AB35" s="3" t="s">
        <v>5</v>
      </c>
      <c r="AD35" s="2">
        <v>0.94</v>
      </c>
      <c r="AF35" s="1">
        <v>33</v>
      </c>
      <c r="AH35" s="1" t="s">
        <v>47</v>
      </c>
      <c r="AJ35" s="2">
        <v>0.55000000000000004</v>
      </c>
      <c r="AL35" s="2">
        <v>0.4</v>
      </c>
      <c r="AN35" s="1">
        <v>43</v>
      </c>
      <c r="AP35" s="1">
        <v>90</v>
      </c>
      <c r="AR35" s="2">
        <v>0.36</v>
      </c>
    </row>
    <row r="36" spans="1:44" x14ac:dyDescent="0.25">
      <c r="A36" s="1">
        <v>33</v>
      </c>
      <c r="B36" s="1" t="s">
        <v>46</v>
      </c>
      <c r="D36" s="1" t="s">
        <v>18</v>
      </c>
      <c r="E36" s="1">
        <v>2</v>
      </c>
      <c r="F36" s="1">
        <v>0</v>
      </c>
      <c r="G36" s="1">
        <v>0</v>
      </c>
      <c r="H36" s="1">
        <v>79</v>
      </c>
      <c r="J36" s="1">
        <v>3.7</v>
      </c>
      <c r="L36" s="1">
        <v>61</v>
      </c>
      <c r="N36" s="2">
        <v>0.87</v>
      </c>
      <c r="P36" s="2">
        <v>0.75</v>
      </c>
      <c r="R36" s="2">
        <v>0.77</v>
      </c>
      <c r="T36" s="1">
        <v>2</v>
      </c>
      <c r="V36" s="1">
        <v>96</v>
      </c>
      <c r="X36" s="2">
        <v>0.67</v>
      </c>
      <c r="Z36" s="2">
        <v>0.04</v>
      </c>
      <c r="AB36" s="3" t="s">
        <v>14</v>
      </c>
      <c r="AD36" s="2">
        <v>0.88</v>
      </c>
      <c r="AF36" s="1">
        <v>56</v>
      </c>
      <c r="AH36" s="1" t="s">
        <v>13</v>
      </c>
      <c r="AJ36" s="2">
        <v>0.45</v>
      </c>
      <c r="AL36" s="2">
        <v>0.68</v>
      </c>
      <c r="AN36" s="1">
        <v>3</v>
      </c>
      <c r="AP36" s="1">
        <v>11</v>
      </c>
      <c r="AR36" s="2">
        <v>0.53</v>
      </c>
    </row>
    <row r="37" spans="1:44" x14ac:dyDescent="0.25">
      <c r="A37" s="1">
        <v>36</v>
      </c>
      <c r="B37" s="1" t="s">
        <v>45</v>
      </c>
      <c r="D37" s="1" t="s">
        <v>9</v>
      </c>
      <c r="E37" s="1">
        <v>2</v>
      </c>
      <c r="F37" s="1">
        <v>0</v>
      </c>
      <c r="G37" s="1">
        <v>0</v>
      </c>
      <c r="H37" s="1">
        <v>78</v>
      </c>
      <c r="J37" s="1">
        <v>3.6</v>
      </c>
      <c r="L37" s="1">
        <v>28</v>
      </c>
      <c r="N37" s="2">
        <v>0.95</v>
      </c>
      <c r="P37" s="2">
        <v>0.78</v>
      </c>
      <c r="R37" s="2">
        <v>0.83</v>
      </c>
      <c r="T37" s="1">
        <v>5</v>
      </c>
      <c r="V37" s="1">
        <v>66</v>
      </c>
      <c r="X37" s="2">
        <v>0.49</v>
      </c>
      <c r="Z37" s="2">
        <v>0.01</v>
      </c>
      <c r="AB37" s="3" t="s">
        <v>5</v>
      </c>
      <c r="AD37" s="2">
        <v>0.94</v>
      </c>
      <c r="AF37" s="1">
        <v>50</v>
      </c>
      <c r="AH37" s="1" t="s">
        <v>44</v>
      </c>
      <c r="AI37" s="1">
        <v>3</v>
      </c>
      <c r="AJ37" s="2">
        <v>0.56000000000000005</v>
      </c>
      <c r="AL37" s="2">
        <v>0.56000000000000005</v>
      </c>
      <c r="AN37" s="1">
        <v>38</v>
      </c>
      <c r="AP37" s="1">
        <v>82</v>
      </c>
      <c r="AR37" s="2">
        <v>0.37</v>
      </c>
    </row>
    <row r="38" spans="1:44" x14ac:dyDescent="0.25">
      <c r="A38" s="1">
        <v>36</v>
      </c>
      <c r="B38" s="1" t="s">
        <v>43</v>
      </c>
      <c r="D38" s="1" t="s">
        <v>26</v>
      </c>
      <c r="E38" s="1">
        <v>2</v>
      </c>
      <c r="F38" s="1">
        <v>0</v>
      </c>
      <c r="G38" s="1">
        <v>0</v>
      </c>
      <c r="H38" s="1">
        <v>78</v>
      </c>
      <c r="J38" s="1">
        <v>3.4</v>
      </c>
      <c r="L38" s="1">
        <v>22</v>
      </c>
      <c r="N38" s="2">
        <v>0.93</v>
      </c>
      <c r="P38" s="2">
        <v>0.76</v>
      </c>
      <c r="R38" s="2">
        <v>0.84</v>
      </c>
      <c r="T38" s="1">
        <v>8</v>
      </c>
      <c r="V38" s="1">
        <v>46</v>
      </c>
      <c r="X38" s="2">
        <v>0.59</v>
      </c>
      <c r="Z38" s="2">
        <v>0.02</v>
      </c>
      <c r="AB38" s="3" t="s">
        <v>5</v>
      </c>
      <c r="AD38" s="2">
        <v>0.97</v>
      </c>
      <c r="AF38" s="1">
        <v>45</v>
      </c>
      <c r="AH38" s="1" t="s">
        <v>42</v>
      </c>
      <c r="AJ38" s="2">
        <v>0.5</v>
      </c>
      <c r="AL38" s="2">
        <v>0.47</v>
      </c>
      <c r="AN38" s="1">
        <v>54</v>
      </c>
      <c r="AP38" s="1">
        <v>40</v>
      </c>
      <c r="AR38" s="2">
        <v>0.45</v>
      </c>
    </row>
    <row r="39" spans="1:44" x14ac:dyDescent="0.25">
      <c r="A39" s="1">
        <v>38</v>
      </c>
      <c r="B39" s="1" t="s">
        <v>41</v>
      </c>
      <c r="D39" s="1" t="s">
        <v>26</v>
      </c>
      <c r="E39" s="1">
        <v>2</v>
      </c>
      <c r="F39" s="1">
        <v>0</v>
      </c>
      <c r="G39" s="1">
        <v>0</v>
      </c>
      <c r="H39" s="1">
        <v>77</v>
      </c>
      <c r="J39" s="1">
        <v>3.4</v>
      </c>
      <c r="L39" s="1">
        <v>98</v>
      </c>
      <c r="N39" s="2">
        <v>0.84</v>
      </c>
      <c r="P39" s="2">
        <v>0.81</v>
      </c>
      <c r="R39" s="2">
        <v>0.67</v>
      </c>
      <c r="T39" s="1">
        <v>-14</v>
      </c>
      <c r="V39" s="1">
        <v>2</v>
      </c>
      <c r="X39" s="2">
        <v>0.85</v>
      </c>
      <c r="Z39" s="4">
        <v>2E-3</v>
      </c>
      <c r="AB39" s="3" t="s">
        <v>40</v>
      </c>
      <c r="AD39" s="2">
        <v>0.78</v>
      </c>
      <c r="AF39" s="1">
        <v>29</v>
      </c>
      <c r="AH39" s="1" t="s">
        <v>39</v>
      </c>
      <c r="AI39" s="1">
        <v>2</v>
      </c>
      <c r="AJ39" s="2">
        <v>0.6</v>
      </c>
      <c r="AL39" s="2">
        <v>0.48</v>
      </c>
      <c r="AN39" s="1">
        <v>26</v>
      </c>
      <c r="AP39" s="1">
        <v>31</v>
      </c>
      <c r="AR39" s="2">
        <v>0.48</v>
      </c>
    </row>
    <row r="40" spans="1:44" x14ac:dyDescent="0.25">
      <c r="A40" s="1">
        <v>38</v>
      </c>
      <c r="B40" s="1" t="s">
        <v>38</v>
      </c>
      <c r="D40" s="1" t="s">
        <v>37</v>
      </c>
      <c r="E40" s="1">
        <v>2</v>
      </c>
      <c r="F40" s="1">
        <v>0</v>
      </c>
      <c r="G40" s="1">
        <v>0</v>
      </c>
      <c r="H40" s="1">
        <v>77</v>
      </c>
      <c r="J40" s="1">
        <v>3.3</v>
      </c>
      <c r="L40" s="1">
        <v>47</v>
      </c>
      <c r="N40" s="2">
        <v>0.92</v>
      </c>
      <c r="P40" s="2">
        <v>0.79</v>
      </c>
      <c r="R40" s="2">
        <v>0.71</v>
      </c>
      <c r="T40" s="1">
        <v>-8</v>
      </c>
      <c r="V40" s="1">
        <v>14</v>
      </c>
      <c r="X40" s="2">
        <v>0.73</v>
      </c>
      <c r="Z40" s="4">
        <v>5.0000000000000001E-3</v>
      </c>
      <c r="AB40" s="3" t="s">
        <v>5</v>
      </c>
      <c r="AD40" s="2">
        <v>0.87</v>
      </c>
      <c r="AF40" s="1">
        <v>21</v>
      </c>
      <c r="AH40" s="1" t="s">
        <v>36</v>
      </c>
      <c r="AJ40" s="2">
        <v>0.63</v>
      </c>
      <c r="AL40" s="2">
        <v>0.5</v>
      </c>
      <c r="AN40" s="1">
        <v>72</v>
      </c>
      <c r="AP40" s="1">
        <v>26</v>
      </c>
      <c r="AR40" s="2">
        <v>0.49</v>
      </c>
    </row>
    <row r="41" spans="1:44" x14ac:dyDescent="0.25">
      <c r="A41" s="1">
        <v>40</v>
      </c>
      <c r="B41" s="1" t="s">
        <v>35</v>
      </c>
      <c r="D41" s="1" t="s">
        <v>2</v>
      </c>
      <c r="E41" s="1">
        <v>2</v>
      </c>
      <c r="F41" s="1">
        <v>0</v>
      </c>
      <c r="G41" s="1">
        <v>0</v>
      </c>
      <c r="H41" s="1">
        <v>76</v>
      </c>
      <c r="J41" s="1">
        <v>3.5</v>
      </c>
      <c r="L41" s="1">
        <v>38</v>
      </c>
      <c r="N41" s="2">
        <v>0.87</v>
      </c>
      <c r="P41" s="2">
        <v>0.76</v>
      </c>
      <c r="R41" s="2">
        <v>0.79</v>
      </c>
      <c r="T41" s="1">
        <v>3</v>
      </c>
      <c r="V41" s="1">
        <v>34</v>
      </c>
      <c r="X41" s="2">
        <v>0.71</v>
      </c>
      <c r="Z41" s="2">
        <v>0</v>
      </c>
      <c r="AB41" s="3" t="s">
        <v>1</v>
      </c>
      <c r="AD41" s="2">
        <v>0.93</v>
      </c>
      <c r="AF41" s="1">
        <v>61</v>
      </c>
      <c r="AH41" s="1" t="s">
        <v>34</v>
      </c>
      <c r="AJ41" s="2">
        <v>0.49</v>
      </c>
      <c r="AL41" s="2">
        <v>0.61</v>
      </c>
      <c r="AN41" s="1">
        <v>56</v>
      </c>
      <c r="AP41" s="1">
        <v>111</v>
      </c>
      <c r="AR41" s="2">
        <v>0.33</v>
      </c>
    </row>
    <row r="42" spans="1:44" x14ac:dyDescent="0.25">
      <c r="A42" s="1">
        <v>40</v>
      </c>
      <c r="B42" s="1" t="s">
        <v>33</v>
      </c>
      <c r="D42" s="1" t="s">
        <v>26</v>
      </c>
      <c r="E42" s="1">
        <v>2</v>
      </c>
      <c r="F42" s="1">
        <v>0</v>
      </c>
      <c r="G42" s="1">
        <v>0</v>
      </c>
      <c r="H42" s="1">
        <v>76</v>
      </c>
      <c r="J42" s="1">
        <v>3.5</v>
      </c>
      <c r="L42" s="1">
        <v>87</v>
      </c>
      <c r="N42" s="2">
        <v>0.9</v>
      </c>
      <c r="P42" s="2">
        <v>0.76</v>
      </c>
      <c r="R42" s="2">
        <v>0.78</v>
      </c>
      <c r="T42" s="1">
        <v>2</v>
      </c>
      <c r="V42" s="1">
        <v>11</v>
      </c>
      <c r="X42" s="2">
        <v>0.93</v>
      </c>
      <c r="Z42" s="2">
        <v>0.01</v>
      </c>
      <c r="AB42" s="3" t="s">
        <v>32</v>
      </c>
      <c r="AD42" s="2">
        <v>0.93</v>
      </c>
      <c r="AF42" s="1">
        <v>41</v>
      </c>
      <c r="AH42" s="1" t="s">
        <v>31</v>
      </c>
      <c r="AJ42" s="2">
        <v>0.46</v>
      </c>
      <c r="AK42" s="1">
        <v>6</v>
      </c>
      <c r="AL42" s="2">
        <v>0.38</v>
      </c>
      <c r="AN42" s="1">
        <v>45</v>
      </c>
      <c r="AP42" s="1">
        <v>80</v>
      </c>
      <c r="AR42" s="2">
        <v>0.37</v>
      </c>
    </row>
    <row r="43" spans="1:44" x14ac:dyDescent="0.25">
      <c r="A43" s="1">
        <v>42</v>
      </c>
      <c r="B43" s="1" t="s">
        <v>30</v>
      </c>
      <c r="D43" s="1" t="s">
        <v>29</v>
      </c>
      <c r="E43" s="1">
        <v>2</v>
      </c>
      <c r="F43" s="1">
        <v>0</v>
      </c>
      <c r="G43" s="1">
        <v>0</v>
      </c>
      <c r="H43" s="1">
        <v>75</v>
      </c>
      <c r="J43" s="1">
        <v>3.4</v>
      </c>
      <c r="L43" s="1">
        <v>76</v>
      </c>
      <c r="N43" s="2">
        <v>0.87</v>
      </c>
      <c r="P43" s="2">
        <v>0.73</v>
      </c>
      <c r="R43" s="2">
        <v>0.68</v>
      </c>
      <c r="T43" s="1">
        <v>-5</v>
      </c>
      <c r="V43" s="1">
        <v>38</v>
      </c>
      <c r="X43" s="2">
        <v>0.61</v>
      </c>
      <c r="Z43" s="2">
        <v>0</v>
      </c>
      <c r="AB43" s="3" t="s">
        <v>5</v>
      </c>
      <c r="AD43" s="2">
        <v>0.95</v>
      </c>
      <c r="AF43" s="1">
        <v>43</v>
      </c>
      <c r="AH43" s="1" t="s">
        <v>28</v>
      </c>
      <c r="AJ43" s="2">
        <v>0.51</v>
      </c>
      <c r="AL43" s="2">
        <v>0.83</v>
      </c>
      <c r="AN43" s="1">
        <v>73</v>
      </c>
      <c r="AP43" s="1">
        <v>2</v>
      </c>
      <c r="AR43" s="2">
        <v>0.65</v>
      </c>
    </row>
    <row r="44" spans="1:44" x14ac:dyDescent="0.25">
      <c r="A44" s="1">
        <v>42</v>
      </c>
      <c r="B44" s="1" t="s">
        <v>27</v>
      </c>
      <c r="D44" s="1" t="s">
        <v>26</v>
      </c>
      <c r="E44" s="1">
        <v>2</v>
      </c>
      <c r="F44" s="1">
        <v>0</v>
      </c>
      <c r="G44" s="1">
        <v>0</v>
      </c>
      <c r="H44" s="1">
        <v>75</v>
      </c>
      <c r="J44" s="1">
        <v>3.5</v>
      </c>
      <c r="L44" s="1">
        <v>53</v>
      </c>
      <c r="N44" s="2">
        <v>0.9</v>
      </c>
      <c r="P44" s="2">
        <v>0.67</v>
      </c>
      <c r="R44" s="2">
        <v>0.75</v>
      </c>
      <c r="T44" s="1">
        <v>8</v>
      </c>
      <c r="V44" s="1">
        <v>58</v>
      </c>
      <c r="X44" s="2">
        <v>0.67</v>
      </c>
      <c r="Z44" s="2">
        <v>0.02</v>
      </c>
      <c r="AB44" s="3" t="s">
        <v>5</v>
      </c>
      <c r="AD44" s="2">
        <v>0.98</v>
      </c>
      <c r="AF44" s="1">
        <v>86</v>
      </c>
      <c r="AH44" s="1" t="s">
        <v>25</v>
      </c>
      <c r="AJ44" s="2">
        <v>0.28999999999999998</v>
      </c>
      <c r="AL44" s="2">
        <v>0.43</v>
      </c>
      <c r="AN44" s="1">
        <v>36</v>
      </c>
      <c r="AP44" s="1">
        <v>61</v>
      </c>
      <c r="AR44" s="2">
        <v>0.41</v>
      </c>
    </row>
    <row r="45" spans="1:44" x14ac:dyDescent="0.25">
      <c r="A45" s="1">
        <v>44</v>
      </c>
      <c r="B45" s="1" t="s">
        <v>24</v>
      </c>
      <c r="D45" s="1" t="s">
        <v>9</v>
      </c>
      <c r="E45" s="1">
        <v>2</v>
      </c>
      <c r="F45" s="1">
        <v>0</v>
      </c>
      <c r="G45" s="1">
        <v>0</v>
      </c>
      <c r="H45" s="1">
        <v>74</v>
      </c>
      <c r="J45" s="1">
        <v>3.4</v>
      </c>
      <c r="L45" s="1">
        <v>39</v>
      </c>
      <c r="N45" s="2">
        <v>0.89</v>
      </c>
      <c r="P45" s="2">
        <v>0.68</v>
      </c>
      <c r="R45" s="2">
        <v>0.78</v>
      </c>
      <c r="T45" s="1">
        <v>10</v>
      </c>
      <c r="V45" s="1">
        <v>73</v>
      </c>
      <c r="X45" s="2">
        <v>0.65</v>
      </c>
      <c r="Z45" s="4">
        <v>5.0000000000000001E-3</v>
      </c>
      <c r="AB45" s="3" t="s">
        <v>14</v>
      </c>
      <c r="AD45" s="2">
        <v>0.94</v>
      </c>
      <c r="AF45" s="1">
        <v>63</v>
      </c>
      <c r="AH45" s="1" t="s">
        <v>23</v>
      </c>
      <c r="AI45" s="1">
        <v>2</v>
      </c>
      <c r="AJ45" s="2">
        <v>0.5</v>
      </c>
      <c r="AL45" s="2">
        <v>0.64</v>
      </c>
      <c r="AN45" s="1">
        <v>59</v>
      </c>
      <c r="AP45" s="1">
        <v>81</v>
      </c>
      <c r="AR45" s="2">
        <v>0.37</v>
      </c>
    </row>
    <row r="46" spans="1:44" x14ac:dyDescent="0.25">
      <c r="A46" s="1">
        <v>44</v>
      </c>
      <c r="B46" s="1" t="s">
        <v>22</v>
      </c>
      <c r="D46" s="1" t="s">
        <v>21</v>
      </c>
      <c r="E46" s="1">
        <v>2</v>
      </c>
      <c r="F46" s="1">
        <v>0</v>
      </c>
      <c r="G46" s="1">
        <v>0</v>
      </c>
      <c r="H46" s="1">
        <v>74</v>
      </c>
      <c r="J46" s="1">
        <v>3.4</v>
      </c>
      <c r="L46" s="1">
        <v>52</v>
      </c>
      <c r="N46" s="2">
        <v>0.92</v>
      </c>
      <c r="P46" s="2">
        <v>0.75</v>
      </c>
      <c r="R46" s="2">
        <v>0.74</v>
      </c>
      <c r="T46" s="1">
        <v>-1</v>
      </c>
      <c r="V46" s="1">
        <v>84</v>
      </c>
      <c r="X46" s="2">
        <v>0.55000000000000004</v>
      </c>
      <c r="Z46" s="2">
        <v>0.01</v>
      </c>
      <c r="AB46" s="3" t="s">
        <v>5</v>
      </c>
      <c r="AD46" s="2">
        <v>0.89</v>
      </c>
      <c r="AF46" s="1">
        <v>31</v>
      </c>
      <c r="AH46" s="1" t="s">
        <v>20</v>
      </c>
      <c r="AJ46" s="2">
        <v>0.61</v>
      </c>
      <c r="AL46" s="2">
        <v>0.6</v>
      </c>
      <c r="AN46" s="1">
        <v>87</v>
      </c>
      <c r="AP46" s="1">
        <v>24</v>
      </c>
      <c r="AR46" s="2">
        <v>0.49</v>
      </c>
    </row>
    <row r="47" spans="1:44" x14ac:dyDescent="0.25">
      <c r="A47" s="1">
        <v>44</v>
      </c>
      <c r="B47" s="1" t="s">
        <v>19</v>
      </c>
      <c r="D47" s="1" t="s">
        <v>18</v>
      </c>
      <c r="E47" s="1">
        <v>2</v>
      </c>
      <c r="F47" s="1">
        <v>0</v>
      </c>
      <c r="G47" s="1">
        <v>0</v>
      </c>
      <c r="H47" s="1">
        <v>74</v>
      </c>
      <c r="J47" s="1">
        <v>3.6</v>
      </c>
      <c r="L47" s="1">
        <v>51</v>
      </c>
      <c r="N47" s="2">
        <v>0.89</v>
      </c>
      <c r="P47" s="2">
        <v>0.71</v>
      </c>
      <c r="R47" s="2">
        <v>0.75</v>
      </c>
      <c r="T47" s="1">
        <v>4</v>
      </c>
      <c r="V47" s="1">
        <v>106</v>
      </c>
      <c r="X47" s="2">
        <v>0.59</v>
      </c>
      <c r="Z47" s="2">
        <v>0.03</v>
      </c>
      <c r="AB47" s="3" t="s">
        <v>5</v>
      </c>
      <c r="AD47" s="2">
        <v>0.9</v>
      </c>
      <c r="AF47" s="1">
        <v>58</v>
      </c>
      <c r="AH47" s="1" t="s">
        <v>17</v>
      </c>
      <c r="AJ47" s="2">
        <v>0.5</v>
      </c>
      <c r="AL47" s="2">
        <v>0.56999999999999995</v>
      </c>
      <c r="AN47" s="1">
        <v>46</v>
      </c>
      <c r="AP47" s="1">
        <v>86</v>
      </c>
      <c r="AR47" s="2">
        <v>0.37</v>
      </c>
    </row>
    <row r="48" spans="1:44" x14ac:dyDescent="0.25">
      <c r="A48" s="1">
        <v>44</v>
      </c>
      <c r="B48" s="1" t="s">
        <v>16</v>
      </c>
      <c r="D48" s="1" t="s">
        <v>15</v>
      </c>
      <c r="E48" s="1">
        <v>2</v>
      </c>
      <c r="F48" s="1">
        <v>0</v>
      </c>
      <c r="G48" s="1">
        <v>0</v>
      </c>
      <c r="H48" s="1">
        <v>74</v>
      </c>
      <c r="J48" s="1">
        <v>3.6</v>
      </c>
      <c r="L48" s="1">
        <v>62</v>
      </c>
      <c r="N48" s="2">
        <v>0.89</v>
      </c>
      <c r="P48" s="2">
        <v>0.79</v>
      </c>
      <c r="R48" s="2">
        <v>0.68</v>
      </c>
      <c r="T48" s="1">
        <v>-11</v>
      </c>
      <c r="V48" s="1">
        <v>92</v>
      </c>
      <c r="X48" s="2">
        <v>0.56000000000000005</v>
      </c>
      <c r="Z48" s="4">
        <v>3.0000000000000001E-3</v>
      </c>
      <c r="AB48" s="3" t="s">
        <v>14</v>
      </c>
      <c r="AD48" s="2">
        <v>0.92</v>
      </c>
      <c r="AF48" s="1">
        <v>42</v>
      </c>
      <c r="AH48" s="1" t="s">
        <v>13</v>
      </c>
      <c r="AJ48" s="2">
        <v>0.55000000000000004</v>
      </c>
      <c r="AL48" s="2">
        <v>0.7</v>
      </c>
      <c r="AN48" s="1">
        <v>71</v>
      </c>
      <c r="AP48" s="1">
        <v>30</v>
      </c>
      <c r="AR48" s="2">
        <v>0.48</v>
      </c>
    </row>
    <row r="49" spans="1:44" x14ac:dyDescent="0.25">
      <c r="A49" s="1">
        <v>48</v>
      </c>
      <c r="B49" s="1" t="s">
        <v>12</v>
      </c>
      <c r="D49" s="1" t="s">
        <v>6</v>
      </c>
      <c r="E49" s="1">
        <v>2</v>
      </c>
      <c r="F49" s="1">
        <v>0</v>
      </c>
      <c r="G49" s="1">
        <v>0</v>
      </c>
      <c r="H49" s="1">
        <v>73</v>
      </c>
      <c r="J49" s="1">
        <v>3.3</v>
      </c>
      <c r="L49" s="1">
        <v>80</v>
      </c>
      <c r="N49" s="2">
        <v>0.91</v>
      </c>
      <c r="P49" s="2">
        <v>0.7</v>
      </c>
      <c r="R49" s="2">
        <v>0.71</v>
      </c>
      <c r="T49" s="1">
        <v>1</v>
      </c>
      <c r="V49" s="1">
        <v>29</v>
      </c>
      <c r="X49" s="2">
        <v>0.74</v>
      </c>
      <c r="Z49" s="2">
        <v>0</v>
      </c>
      <c r="AB49" s="3" t="s">
        <v>5</v>
      </c>
      <c r="AD49" s="2">
        <v>0.94</v>
      </c>
      <c r="AF49" s="1">
        <v>74</v>
      </c>
      <c r="AH49" s="1" t="s">
        <v>11</v>
      </c>
      <c r="AJ49" s="2">
        <v>0.4</v>
      </c>
      <c r="AL49" s="2">
        <v>0.67</v>
      </c>
      <c r="AN49" s="1">
        <v>75</v>
      </c>
      <c r="AP49" s="1">
        <v>39</v>
      </c>
      <c r="AR49" s="2">
        <v>0.45</v>
      </c>
    </row>
    <row r="50" spans="1:44" x14ac:dyDescent="0.25">
      <c r="A50" s="1">
        <v>48</v>
      </c>
      <c r="B50" s="1" t="s">
        <v>10</v>
      </c>
      <c r="D50" s="1" t="s">
        <v>9</v>
      </c>
      <c r="E50" s="1">
        <v>2</v>
      </c>
      <c r="F50" s="1">
        <v>0</v>
      </c>
      <c r="G50" s="1">
        <v>0</v>
      </c>
      <c r="H50" s="1">
        <v>73</v>
      </c>
      <c r="J50" s="1">
        <v>3.3</v>
      </c>
      <c r="L50" s="1">
        <v>55</v>
      </c>
      <c r="N50" s="2">
        <v>0.87</v>
      </c>
      <c r="P50" s="2">
        <v>0.73</v>
      </c>
      <c r="R50" s="2">
        <v>0.75</v>
      </c>
      <c r="T50" s="1">
        <v>2</v>
      </c>
      <c r="V50" s="1">
        <v>54</v>
      </c>
      <c r="X50" s="2">
        <v>0.65</v>
      </c>
      <c r="Z50" s="2">
        <v>0.01</v>
      </c>
      <c r="AB50" s="3" t="s">
        <v>5</v>
      </c>
      <c r="AD50" s="2">
        <v>0.88</v>
      </c>
      <c r="AF50" s="1">
        <v>83</v>
      </c>
      <c r="AH50" s="1" t="s">
        <v>8</v>
      </c>
      <c r="AJ50" s="2">
        <v>0.42</v>
      </c>
      <c r="AL50" s="2">
        <v>0.68</v>
      </c>
      <c r="AN50" s="1">
        <v>61</v>
      </c>
      <c r="AP50" s="1">
        <v>48</v>
      </c>
      <c r="AR50" s="2">
        <v>0.43</v>
      </c>
    </row>
    <row r="51" spans="1:44" x14ac:dyDescent="0.25">
      <c r="A51" s="1">
        <v>48</v>
      </c>
      <c r="B51" s="1" t="s">
        <v>7</v>
      </c>
      <c r="D51" s="1" t="s">
        <v>6</v>
      </c>
      <c r="E51" s="1">
        <v>2</v>
      </c>
      <c r="F51" s="1">
        <v>0</v>
      </c>
      <c r="G51" s="1">
        <v>0</v>
      </c>
      <c r="H51" s="1">
        <v>73</v>
      </c>
      <c r="J51" s="1">
        <v>3.3</v>
      </c>
      <c r="L51" s="1">
        <v>81</v>
      </c>
      <c r="N51" s="2">
        <v>0.86</v>
      </c>
      <c r="P51" s="2">
        <v>0.73</v>
      </c>
      <c r="R51" s="2">
        <v>0.67</v>
      </c>
      <c r="T51" s="1">
        <v>-6</v>
      </c>
      <c r="V51" s="1">
        <v>65</v>
      </c>
      <c r="X51" s="2">
        <v>0.72</v>
      </c>
      <c r="Z51" s="2">
        <v>0.01</v>
      </c>
      <c r="AB51" s="3" t="s">
        <v>5</v>
      </c>
      <c r="AD51" s="2">
        <v>0.92</v>
      </c>
      <c r="AF51" s="1">
        <v>48</v>
      </c>
      <c r="AH51" s="1" t="s">
        <v>4</v>
      </c>
      <c r="AJ51" s="2">
        <v>0.43</v>
      </c>
      <c r="AL51" s="2">
        <v>0.73</v>
      </c>
      <c r="AN51" s="1">
        <v>41</v>
      </c>
      <c r="AP51" s="1">
        <v>14</v>
      </c>
      <c r="AR51" s="2">
        <v>0.5</v>
      </c>
    </row>
    <row r="52" spans="1:44" x14ac:dyDescent="0.25">
      <c r="A52" s="1">
        <v>48</v>
      </c>
      <c r="B52" s="1" t="s">
        <v>3</v>
      </c>
      <c r="D52" s="1" t="s">
        <v>2</v>
      </c>
      <c r="E52" s="1">
        <v>2</v>
      </c>
      <c r="F52" s="1">
        <v>0</v>
      </c>
      <c r="G52" s="1">
        <v>0</v>
      </c>
      <c r="H52" s="1">
        <v>73</v>
      </c>
      <c r="J52" s="1">
        <v>3.1</v>
      </c>
      <c r="L52" s="1">
        <v>95</v>
      </c>
      <c r="N52" s="2">
        <v>0.83</v>
      </c>
      <c r="P52" s="2">
        <v>0.75</v>
      </c>
      <c r="R52" s="2">
        <v>0.69</v>
      </c>
      <c r="T52" s="1">
        <v>-6</v>
      </c>
      <c r="V52" s="1">
        <v>12</v>
      </c>
      <c r="X52" s="2">
        <v>0.77</v>
      </c>
      <c r="Z52" s="2">
        <v>0.03</v>
      </c>
      <c r="AB52" s="3" t="s">
        <v>1</v>
      </c>
      <c r="AD52" s="2">
        <v>0.99</v>
      </c>
      <c r="AF52" s="1">
        <v>84</v>
      </c>
      <c r="AH52" s="1" t="s">
        <v>0</v>
      </c>
      <c r="AJ52" s="2">
        <v>0.38</v>
      </c>
      <c r="AL52" s="2">
        <v>0.65</v>
      </c>
      <c r="AN52" s="1">
        <v>16</v>
      </c>
      <c r="AP52" s="1">
        <v>46</v>
      </c>
      <c r="AR52" s="2">
        <v>0.43</v>
      </c>
    </row>
  </sheetData>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F83D-74CE-47F7-A699-EA09EB1D4F7B}">
  <dimension ref="A1:AA18"/>
  <sheetViews>
    <sheetView workbookViewId="0"/>
  </sheetViews>
  <sheetFormatPr defaultRowHeight="12.5" x14ac:dyDescent="0.25"/>
  <cols>
    <col min="1" max="1" width="27.75" style="1" bestFit="1" customWidth="1"/>
    <col min="2" max="2" width="11.4140625" style="1" bestFit="1" customWidth="1"/>
    <col min="3" max="3" width="5" style="1" bestFit="1" customWidth="1"/>
    <col min="4" max="5" width="11.25" style="1" bestFit="1" customWidth="1"/>
    <col min="6" max="6" width="9.9140625" style="1" bestFit="1" customWidth="1"/>
    <col min="7" max="7" width="31.58203125" style="1" bestFit="1" customWidth="1"/>
    <col min="8" max="8" width="25.4140625" style="1" bestFit="1" customWidth="1"/>
    <col min="9" max="9" width="7.58203125" style="1" bestFit="1" customWidth="1"/>
    <col min="10" max="10" width="20.33203125" style="1" bestFit="1" customWidth="1"/>
    <col min="11" max="11" width="17.83203125" style="1" bestFit="1" customWidth="1"/>
    <col min="12" max="12" width="7.58203125" style="1" bestFit="1" customWidth="1"/>
    <col min="13" max="13" width="28.58203125" style="1" bestFit="1" customWidth="1"/>
    <col min="14" max="14" width="18.08203125" style="1" bestFit="1" customWidth="1"/>
    <col min="15" max="15" width="7.58203125" style="1" bestFit="1" customWidth="1"/>
    <col min="16" max="16" width="21.58203125" style="1" bestFit="1" customWidth="1"/>
    <col min="17" max="17" width="7.58203125" style="1" bestFit="1" customWidth="1"/>
    <col min="18" max="18" width="23.08203125" style="1" bestFit="1" customWidth="1"/>
    <col min="19" max="19" width="7.58203125" style="1" bestFit="1" customWidth="1"/>
    <col min="20" max="20" width="22.4140625" style="1" bestFit="1" customWidth="1"/>
    <col min="21" max="21" width="7.58203125" style="1" bestFit="1" customWidth="1"/>
    <col min="22" max="22" width="27" style="1" bestFit="1" customWidth="1"/>
    <col min="23" max="23" width="7.58203125" style="1" bestFit="1" customWidth="1"/>
    <col min="24" max="24" width="13.5" style="1" bestFit="1" customWidth="1"/>
    <col min="25" max="25" width="7.58203125" style="1" bestFit="1" customWidth="1"/>
    <col min="26" max="26" width="20.9140625" style="1" bestFit="1" customWidth="1"/>
    <col min="27" max="27" width="7.58203125" style="1" bestFit="1" customWidth="1"/>
    <col min="28" max="256" width="8.6640625" style="1"/>
    <col min="257" max="257" width="27.75" style="1" bestFit="1" customWidth="1"/>
    <col min="258" max="258" width="11.4140625" style="1" bestFit="1" customWidth="1"/>
    <col min="259" max="259" width="5" style="1" bestFit="1" customWidth="1"/>
    <col min="260" max="261" width="11.25" style="1" bestFit="1" customWidth="1"/>
    <col min="262" max="262" width="9.9140625" style="1" bestFit="1" customWidth="1"/>
    <col min="263" max="263" width="31.58203125" style="1" bestFit="1" customWidth="1"/>
    <col min="264" max="264" width="25.4140625" style="1" bestFit="1" customWidth="1"/>
    <col min="265" max="265" width="7.58203125" style="1" bestFit="1" customWidth="1"/>
    <col min="266" max="266" width="20.33203125" style="1" bestFit="1" customWidth="1"/>
    <col min="267" max="267" width="17.83203125" style="1" bestFit="1" customWidth="1"/>
    <col min="268" max="268" width="7.58203125" style="1" bestFit="1" customWidth="1"/>
    <col min="269" max="269" width="28.58203125" style="1" bestFit="1" customWidth="1"/>
    <col min="270" max="270" width="18.08203125" style="1" bestFit="1" customWidth="1"/>
    <col min="271" max="271" width="7.58203125" style="1" bestFit="1" customWidth="1"/>
    <col min="272" max="272" width="21.58203125" style="1" bestFit="1" customWidth="1"/>
    <col min="273" max="273" width="7.58203125" style="1" bestFit="1" customWidth="1"/>
    <col min="274" max="274" width="23.08203125" style="1" bestFit="1" customWidth="1"/>
    <col min="275" max="275" width="7.58203125" style="1" bestFit="1" customWidth="1"/>
    <col min="276" max="276" width="22.4140625" style="1" bestFit="1" customWidth="1"/>
    <col min="277" max="277" width="7.58203125" style="1" bestFit="1" customWidth="1"/>
    <col min="278" max="278" width="27" style="1" bestFit="1" customWidth="1"/>
    <col min="279" max="279" width="7.58203125" style="1" bestFit="1" customWidth="1"/>
    <col min="280" max="280" width="13.5" style="1" bestFit="1" customWidth="1"/>
    <col min="281" max="281" width="7.58203125" style="1" bestFit="1" customWidth="1"/>
    <col min="282" max="282" width="20.9140625" style="1" bestFit="1" customWidth="1"/>
    <col min="283" max="283" width="7.58203125" style="1" bestFit="1" customWidth="1"/>
    <col min="284" max="512" width="8.6640625" style="1"/>
    <col min="513" max="513" width="27.75" style="1" bestFit="1" customWidth="1"/>
    <col min="514" max="514" width="11.4140625" style="1" bestFit="1" customWidth="1"/>
    <col min="515" max="515" width="5" style="1" bestFit="1" customWidth="1"/>
    <col min="516" max="517" width="11.25" style="1" bestFit="1" customWidth="1"/>
    <col min="518" max="518" width="9.9140625" style="1" bestFit="1" customWidth="1"/>
    <col min="519" max="519" width="31.58203125" style="1" bestFit="1" customWidth="1"/>
    <col min="520" max="520" width="25.4140625" style="1" bestFit="1" customWidth="1"/>
    <col min="521" max="521" width="7.58203125" style="1" bestFit="1" customWidth="1"/>
    <col min="522" max="522" width="20.33203125" style="1" bestFit="1" customWidth="1"/>
    <col min="523" max="523" width="17.83203125" style="1" bestFit="1" customWidth="1"/>
    <col min="524" max="524" width="7.58203125" style="1" bestFit="1" customWidth="1"/>
    <col min="525" max="525" width="28.58203125" style="1" bestFit="1" customWidth="1"/>
    <col min="526" max="526" width="18.08203125" style="1" bestFit="1" customWidth="1"/>
    <col min="527" max="527" width="7.58203125" style="1" bestFit="1" customWidth="1"/>
    <col min="528" max="528" width="21.58203125" style="1" bestFit="1" customWidth="1"/>
    <col min="529" max="529" width="7.58203125" style="1" bestFit="1" customWidth="1"/>
    <col min="530" max="530" width="23.08203125" style="1" bestFit="1" customWidth="1"/>
    <col min="531" max="531" width="7.58203125" style="1" bestFit="1" customWidth="1"/>
    <col min="532" max="532" width="22.4140625" style="1" bestFit="1" customWidth="1"/>
    <col min="533" max="533" width="7.58203125" style="1" bestFit="1" customWidth="1"/>
    <col min="534" max="534" width="27" style="1" bestFit="1" customWidth="1"/>
    <col min="535" max="535" width="7.58203125" style="1" bestFit="1" customWidth="1"/>
    <col min="536" max="536" width="13.5" style="1" bestFit="1" customWidth="1"/>
    <col min="537" max="537" width="7.58203125" style="1" bestFit="1" customWidth="1"/>
    <col min="538" max="538" width="20.9140625" style="1" bestFit="1" customWidth="1"/>
    <col min="539" max="539" width="7.58203125" style="1" bestFit="1" customWidth="1"/>
    <col min="540" max="768" width="8.6640625" style="1"/>
    <col min="769" max="769" width="27.75" style="1" bestFit="1" customWidth="1"/>
    <col min="770" max="770" width="11.4140625" style="1" bestFit="1" customWidth="1"/>
    <col min="771" max="771" width="5" style="1" bestFit="1" customWidth="1"/>
    <col min="772" max="773" width="11.25" style="1" bestFit="1" customWidth="1"/>
    <col min="774" max="774" width="9.9140625" style="1" bestFit="1" customWidth="1"/>
    <col min="775" max="775" width="31.58203125" style="1" bestFit="1" customWidth="1"/>
    <col min="776" max="776" width="25.4140625" style="1" bestFit="1" customWidth="1"/>
    <col min="777" max="777" width="7.58203125" style="1" bestFit="1" customWidth="1"/>
    <col min="778" max="778" width="20.33203125" style="1" bestFit="1" customWidth="1"/>
    <col min="779" max="779" width="17.83203125" style="1" bestFit="1" customWidth="1"/>
    <col min="780" max="780" width="7.58203125" style="1" bestFit="1" customWidth="1"/>
    <col min="781" max="781" width="28.58203125" style="1" bestFit="1" customWidth="1"/>
    <col min="782" max="782" width="18.08203125" style="1" bestFit="1" customWidth="1"/>
    <col min="783" max="783" width="7.58203125" style="1" bestFit="1" customWidth="1"/>
    <col min="784" max="784" width="21.58203125" style="1" bestFit="1" customWidth="1"/>
    <col min="785" max="785" width="7.58203125" style="1" bestFit="1" customWidth="1"/>
    <col min="786" max="786" width="23.08203125" style="1" bestFit="1" customWidth="1"/>
    <col min="787" max="787" width="7.58203125" style="1" bestFit="1" customWidth="1"/>
    <col min="788" max="788" width="22.4140625" style="1" bestFit="1" customWidth="1"/>
    <col min="789" max="789" width="7.58203125" style="1" bestFit="1" customWidth="1"/>
    <col min="790" max="790" width="27" style="1" bestFit="1" customWidth="1"/>
    <col min="791" max="791" width="7.58203125" style="1" bestFit="1" customWidth="1"/>
    <col min="792" max="792" width="13.5" style="1" bestFit="1" customWidth="1"/>
    <col min="793" max="793" width="7.58203125" style="1" bestFit="1" customWidth="1"/>
    <col min="794" max="794" width="20.9140625" style="1" bestFit="1" customWidth="1"/>
    <col min="795" max="795" width="7.58203125" style="1" bestFit="1" customWidth="1"/>
    <col min="796" max="1024" width="8.6640625" style="1"/>
    <col min="1025" max="1025" width="27.75" style="1" bestFit="1" customWidth="1"/>
    <col min="1026" max="1026" width="11.4140625" style="1" bestFit="1" customWidth="1"/>
    <col min="1027" max="1027" width="5" style="1" bestFit="1" customWidth="1"/>
    <col min="1028" max="1029" width="11.25" style="1" bestFit="1" customWidth="1"/>
    <col min="1030" max="1030" width="9.9140625" style="1" bestFit="1" customWidth="1"/>
    <col min="1031" max="1031" width="31.58203125" style="1" bestFit="1" customWidth="1"/>
    <col min="1032" max="1032" width="25.4140625" style="1" bestFit="1" customWidth="1"/>
    <col min="1033" max="1033" width="7.58203125" style="1" bestFit="1" customWidth="1"/>
    <col min="1034" max="1034" width="20.33203125" style="1" bestFit="1" customWidth="1"/>
    <col min="1035" max="1035" width="17.83203125" style="1" bestFit="1" customWidth="1"/>
    <col min="1036" max="1036" width="7.58203125" style="1" bestFit="1" customWidth="1"/>
    <col min="1037" max="1037" width="28.58203125" style="1" bestFit="1" customWidth="1"/>
    <col min="1038" max="1038" width="18.08203125" style="1" bestFit="1" customWidth="1"/>
    <col min="1039" max="1039" width="7.58203125" style="1" bestFit="1" customWidth="1"/>
    <col min="1040" max="1040" width="21.58203125" style="1" bestFit="1" customWidth="1"/>
    <col min="1041" max="1041" width="7.58203125" style="1" bestFit="1" customWidth="1"/>
    <col min="1042" max="1042" width="23.08203125" style="1" bestFit="1" customWidth="1"/>
    <col min="1043" max="1043" width="7.58203125" style="1" bestFit="1" customWidth="1"/>
    <col min="1044" max="1044" width="22.4140625" style="1" bestFit="1" customWidth="1"/>
    <col min="1045" max="1045" width="7.58203125" style="1" bestFit="1" customWidth="1"/>
    <col min="1046" max="1046" width="27" style="1" bestFit="1" customWidth="1"/>
    <col min="1047" max="1047" width="7.58203125" style="1" bestFit="1" customWidth="1"/>
    <col min="1048" max="1048" width="13.5" style="1" bestFit="1" customWidth="1"/>
    <col min="1049" max="1049" width="7.58203125" style="1" bestFit="1" customWidth="1"/>
    <col min="1050" max="1050" width="20.9140625" style="1" bestFit="1" customWidth="1"/>
    <col min="1051" max="1051" width="7.58203125" style="1" bestFit="1" customWidth="1"/>
    <col min="1052" max="1280" width="8.6640625" style="1"/>
    <col min="1281" max="1281" width="27.75" style="1" bestFit="1" customWidth="1"/>
    <col min="1282" max="1282" width="11.4140625" style="1" bestFit="1" customWidth="1"/>
    <col min="1283" max="1283" width="5" style="1" bestFit="1" customWidth="1"/>
    <col min="1284" max="1285" width="11.25" style="1" bestFit="1" customWidth="1"/>
    <col min="1286" max="1286" width="9.9140625" style="1" bestFit="1" customWidth="1"/>
    <col min="1287" max="1287" width="31.58203125" style="1" bestFit="1" customWidth="1"/>
    <col min="1288" max="1288" width="25.4140625" style="1" bestFit="1" customWidth="1"/>
    <col min="1289" max="1289" width="7.58203125" style="1" bestFit="1" customWidth="1"/>
    <col min="1290" max="1290" width="20.33203125" style="1" bestFit="1" customWidth="1"/>
    <col min="1291" max="1291" width="17.83203125" style="1" bestFit="1" customWidth="1"/>
    <col min="1292" max="1292" width="7.58203125" style="1" bestFit="1" customWidth="1"/>
    <col min="1293" max="1293" width="28.58203125" style="1" bestFit="1" customWidth="1"/>
    <col min="1294" max="1294" width="18.08203125" style="1" bestFit="1" customWidth="1"/>
    <col min="1295" max="1295" width="7.58203125" style="1" bestFit="1" customWidth="1"/>
    <col min="1296" max="1296" width="21.58203125" style="1" bestFit="1" customWidth="1"/>
    <col min="1297" max="1297" width="7.58203125" style="1" bestFit="1" customWidth="1"/>
    <col min="1298" max="1298" width="23.08203125" style="1" bestFit="1" customWidth="1"/>
    <col min="1299" max="1299" width="7.58203125" style="1" bestFit="1" customWidth="1"/>
    <col min="1300" max="1300" width="22.4140625" style="1" bestFit="1" customWidth="1"/>
    <col min="1301" max="1301" width="7.58203125" style="1" bestFit="1" customWidth="1"/>
    <col min="1302" max="1302" width="27" style="1" bestFit="1" customWidth="1"/>
    <col min="1303" max="1303" width="7.58203125" style="1" bestFit="1" customWidth="1"/>
    <col min="1304" max="1304" width="13.5" style="1" bestFit="1" customWidth="1"/>
    <col min="1305" max="1305" width="7.58203125" style="1" bestFit="1" customWidth="1"/>
    <col min="1306" max="1306" width="20.9140625" style="1" bestFit="1" customWidth="1"/>
    <col min="1307" max="1307" width="7.58203125" style="1" bestFit="1" customWidth="1"/>
    <col min="1308" max="1536" width="8.6640625" style="1"/>
    <col min="1537" max="1537" width="27.75" style="1" bestFit="1" customWidth="1"/>
    <col min="1538" max="1538" width="11.4140625" style="1" bestFit="1" customWidth="1"/>
    <col min="1539" max="1539" width="5" style="1" bestFit="1" customWidth="1"/>
    <col min="1540" max="1541" width="11.25" style="1" bestFit="1" customWidth="1"/>
    <col min="1542" max="1542" width="9.9140625" style="1" bestFit="1" customWidth="1"/>
    <col min="1543" max="1543" width="31.58203125" style="1" bestFit="1" customWidth="1"/>
    <col min="1544" max="1544" width="25.4140625" style="1" bestFit="1" customWidth="1"/>
    <col min="1545" max="1545" width="7.58203125" style="1" bestFit="1" customWidth="1"/>
    <col min="1546" max="1546" width="20.33203125" style="1" bestFit="1" customWidth="1"/>
    <col min="1547" max="1547" width="17.83203125" style="1" bestFit="1" customWidth="1"/>
    <col min="1548" max="1548" width="7.58203125" style="1" bestFit="1" customWidth="1"/>
    <col min="1549" max="1549" width="28.58203125" style="1" bestFit="1" customWidth="1"/>
    <col min="1550" max="1550" width="18.08203125" style="1" bestFit="1" customWidth="1"/>
    <col min="1551" max="1551" width="7.58203125" style="1" bestFit="1" customWidth="1"/>
    <col min="1552" max="1552" width="21.58203125" style="1" bestFit="1" customWidth="1"/>
    <col min="1553" max="1553" width="7.58203125" style="1" bestFit="1" customWidth="1"/>
    <col min="1554" max="1554" width="23.08203125" style="1" bestFit="1" customWidth="1"/>
    <col min="1555" max="1555" width="7.58203125" style="1" bestFit="1" customWidth="1"/>
    <col min="1556" max="1556" width="22.4140625" style="1" bestFit="1" customWidth="1"/>
    <col min="1557" max="1557" width="7.58203125" style="1" bestFit="1" customWidth="1"/>
    <col min="1558" max="1558" width="27" style="1" bestFit="1" customWidth="1"/>
    <col min="1559" max="1559" width="7.58203125" style="1" bestFit="1" customWidth="1"/>
    <col min="1560" max="1560" width="13.5" style="1" bestFit="1" customWidth="1"/>
    <col min="1561" max="1561" width="7.58203125" style="1" bestFit="1" customWidth="1"/>
    <col min="1562" max="1562" width="20.9140625" style="1" bestFit="1" customWidth="1"/>
    <col min="1563" max="1563" width="7.58203125" style="1" bestFit="1" customWidth="1"/>
    <col min="1564" max="1792" width="8.6640625" style="1"/>
    <col min="1793" max="1793" width="27.75" style="1" bestFit="1" customWidth="1"/>
    <col min="1794" max="1794" width="11.4140625" style="1" bestFit="1" customWidth="1"/>
    <col min="1795" max="1795" width="5" style="1" bestFit="1" customWidth="1"/>
    <col min="1796" max="1797" width="11.25" style="1" bestFit="1" customWidth="1"/>
    <col min="1798" max="1798" width="9.9140625" style="1" bestFit="1" customWidth="1"/>
    <col min="1799" max="1799" width="31.58203125" style="1" bestFit="1" customWidth="1"/>
    <col min="1800" max="1800" width="25.4140625" style="1" bestFit="1" customWidth="1"/>
    <col min="1801" max="1801" width="7.58203125" style="1" bestFit="1" customWidth="1"/>
    <col min="1802" max="1802" width="20.33203125" style="1" bestFit="1" customWidth="1"/>
    <col min="1803" max="1803" width="17.83203125" style="1" bestFit="1" customWidth="1"/>
    <col min="1804" max="1804" width="7.58203125" style="1" bestFit="1" customWidth="1"/>
    <col min="1805" max="1805" width="28.58203125" style="1" bestFit="1" customWidth="1"/>
    <col min="1806" max="1806" width="18.08203125" style="1" bestFit="1" customWidth="1"/>
    <col min="1807" max="1807" width="7.58203125" style="1" bestFit="1" customWidth="1"/>
    <col min="1808" max="1808" width="21.58203125" style="1" bestFit="1" customWidth="1"/>
    <col min="1809" max="1809" width="7.58203125" style="1" bestFit="1" customWidth="1"/>
    <col min="1810" max="1810" width="23.08203125" style="1" bestFit="1" customWidth="1"/>
    <col min="1811" max="1811" width="7.58203125" style="1" bestFit="1" customWidth="1"/>
    <col min="1812" max="1812" width="22.4140625" style="1" bestFit="1" customWidth="1"/>
    <col min="1813" max="1813" width="7.58203125" style="1" bestFit="1" customWidth="1"/>
    <col min="1814" max="1814" width="27" style="1" bestFit="1" customWidth="1"/>
    <col min="1815" max="1815" width="7.58203125" style="1" bestFit="1" customWidth="1"/>
    <col min="1816" max="1816" width="13.5" style="1" bestFit="1" customWidth="1"/>
    <col min="1817" max="1817" width="7.58203125" style="1" bestFit="1" customWidth="1"/>
    <col min="1818" max="1818" width="20.9140625" style="1" bestFit="1" customWidth="1"/>
    <col min="1819" max="1819" width="7.58203125" style="1" bestFit="1" customWidth="1"/>
    <col min="1820" max="2048" width="8.6640625" style="1"/>
    <col min="2049" max="2049" width="27.75" style="1" bestFit="1" customWidth="1"/>
    <col min="2050" max="2050" width="11.4140625" style="1" bestFit="1" customWidth="1"/>
    <col min="2051" max="2051" width="5" style="1" bestFit="1" customWidth="1"/>
    <col min="2052" max="2053" width="11.25" style="1" bestFit="1" customWidth="1"/>
    <col min="2054" max="2054" width="9.9140625" style="1" bestFit="1" customWidth="1"/>
    <col min="2055" max="2055" width="31.58203125" style="1" bestFit="1" customWidth="1"/>
    <col min="2056" max="2056" width="25.4140625" style="1" bestFit="1" customWidth="1"/>
    <col min="2057" max="2057" width="7.58203125" style="1" bestFit="1" customWidth="1"/>
    <col min="2058" max="2058" width="20.33203125" style="1" bestFit="1" customWidth="1"/>
    <col min="2059" max="2059" width="17.83203125" style="1" bestFit="1" customWidth="1"/>
    <col min="2060" max="2060" width="7.58203125" style="1" bestFit="1" customWidth="1"/>
    <col min="2061" max="2061" width="28.58203125" style="1" bestFit="1" customWidth="1"/>
    <col min="2062" max="2062" width="18.08203125" style="1" bestFit="1" customWidth="1"/>
    <col min="2063" max="2063" width="7.58203125" style="1" bestFit="1" customWidth="1"/>
    <col min="2064" max="2064" width="21.58203125" style="1" bestFit="1" customWidth="1"/>
    <col min="2065" max="2065" width="7.58203125" style="1" bestFit="1" customWidth="1"/>
    <col min="2066" max="2066" width="23.08203125" style="1" bestFit="1" customWidth="1"/>
    <col min="2067" max="2067" width="7.58203125" style="1" bestFit="1" customWidth="1"/>
    <col min="2068" max="2068" width="22.4140625" style="1" bestFit="1" customWidth="1"/>
    <col min="2069" max="2069" width="7.58203125" style="1" bestFit="1" customWidth="1"/>
    <col min="2070" max="2070" width="27" style="1" bestFit="1" customWidth="1"/>
    <col min="2071" max="2071" width="7.58203125" style="1" bestFit="1" customWidth="1"/>
    <col min="2072" max="2072" width="13.5" style="1" bestFit="1" customWidth="1"/>
    <col min="2073" max="2073" width="7.58203125" style="1" bestFit="1" customWidth="1"/>
    <col min="2074" max="2074" width="20.9140625" style="1" bestFit="1" customWidth="1"/>
    <col min="2075" max="2075" width="7.58203125" style="1" bestFit="1" customWidth="1"/>
    <col min="2076" max="2304" width="8.6640625" style="1"/>
    <col min="2305" max="2305" width="27.75" style="1" bestFit="1" customWidth="1"/>
    <col min="2306" max="2306" width="11.4140625" style="1" bestFit="1" customWidth="1"/>
    <col min="2307" max="2307" width="5" style="1" bestFit="1" customWidth="1"/>
    <col min="2308" max="2309" width="11.25" style="1" bestFit="1" customWidth="1"/>
    <col min="2310" max="2310" width="9.9140625" style="1" bestFit="1" customWidth="1"/>
    <col min="2311" max="2311" width="31.58203125" style="1" bestFit="1" customWidth="1"/>
    <col min="2312" max="2312" width="25.4140625" style="1" bestFit="1" customWidth="1"/>
    <col min="2313" max="2313" width="7.58203125" style="1" bestFit="1" customWidth="1"/>
    <col min="2314" max="2314" width="20.33203125" style="1" bestFit="1" customWidth="1"/>
    <col min="2315" max="2315" width="17.83203125" style="1" bestFit="1" customWidth="1"/>
    <col min="2316" max="2316" width="7.58203125" style="1" bestFit="1" customWidth="1"/>
    <col min="2317" max="2317" width="28.58203125" style="1" bestFit="1" customWidth="1"/>
    <col min="2318" max="2318" width="18.08203125" style="1" bestFit="1" customWidth="1"/>
    <col min="2319" max="2319" width="7.58203125" style="1" bestFit="1" customWidth="1"/>
    <col min="2320" max="2320" width="21.58203125" style="1" bestFit="1" customWidth="1"/>
    <col min="2321" max="2321" width="7.58203125" style="1" bestFit="1" customWidth="1"/>
    <col min="2322" max="2322" width="23.08203125" style="1" bestFit="1" customWidth="1"/>
    <col min="2323" max="2323" width="7.58203125" style="1" bestFit="1" customWidth="1"/>
    <col min="2324" max="2324" width="22.4140625" style="1" bestFit="1" customWidth="1"/>
    <col min="2325" max="2325" width="7.58203125" style="1" bestFit="1" customWidth="1"/>
    <col min="2326" max="2326" width="27" style="1" bestFit="1" customWidth="1"/>
    <col min="2327" max="2327" width="7.58203125" style="1" bestFit="1" customWidth="1"/>
    <col min="2328" max="2328" width="13.5" style="1" bestFit="1" customWidth="1"/>
    <col min="2329" max="2329" width="7.58203125" style="1" bestFit="1" customWidth="1"/>
    <col min="2330" max="2330" width="20.9140625" style="1" bestFit="1" customWidth="1"/>
    <col min="2331" max="2331" width="7.58203125" style="1" bestFit="1" customWidth="1"/>
    <col min="2332" max="2560" width="8.6640625" style="1"/>
    <col min="2561" max="2561" width="27.75" style="1" bestFit="1" customWidth="1"/>
    <col min="2562" max="2562" width="11.4140625" style="1" bestFit="1" customWidth="1"/>
    <col min="2563" max="2563" width="5" style="1" bestFit="1" customWidth="1"/>
    <col min="2564" max="2565" width="11.25" style="1" bestFit="1" customWidth="1"/>
    <col min="2566" max="2566" width="9.9140625" style="1" bestFit="1" customWidth="1"/>
    <col min="2567" max="2567" width="31.58203125" style="1" bestFit="1" customWidth="1"/>
    <col min="2568" max="2568" width="25.4140625" style="1" bestFit="1" customWidth="1"/>
    <col min="2569" max="2569" width="7.58203125" style="1" bestFit="1" customWidth="1"/>
    <col min="2570" max="2570" width="20.33203125" style="1" bestFit="1" customWidth="1"/>
    <col min="2571" max="2571" width="17.83203125" style="1" bestFit="1" customWidth="1"/>
    <col min="2572" max="2572" width="7.58203125" style="1" bestFit="1" customWidth="1"/>
    <col min="2573" max="2573" width="28.58203125" style="1" bestFit="1" customWidth="1"/>
    <col min="2574" max="2574" width="18.08203125" style="1" bestFit="1" customWidth="1"/>
    <col min="2575" max="2575" width="7.58203125" style="1" bestFit="1" customWidth="1"/>
    <col min="2576" max="2576" width="21.58203125" style="1" bestFit="1" customWidth="1"/>
    <col min="2577" max="2577" width="7.58203125" style="1" bestFit="1" customWidth="1"/>
    <col min="2578" max="2578" width="23.08203125" style="1" bestFit="1" customWidth="1"/>
    <col min="2579" max="2579" width="7.58203125" style="1" bestFit="1" customWidth="1"/>
    <col min="2580" max="2580" width="22.4140625" style="1" bestFit="1" customWidth="1"/>
    <col min="2581" max="2581" width="7.58203125" style="1" bestFit="1" customWidth="1"/>
    <col min="2582" max="2582" width="27" style="1" bestFit="1" customWidth="1"/>
    <col min="2583" max="2583" width="7.58203125" style="1" bestFit="1" customWidth="1"/>
    <col min="2584" max="2584" width="13.5" style="1" bestFit="1" customWidth="1"/>
    <col min="2585" max="2585" width="7.58203125" style="1" bestFit="1" customWidth="1"/>
    <col min="2586" max="2586" width="20.9140625" style="1" bestFit="1" customWidth="1"/>
    <col min="2587" max="2587" width="7.58203125" style="1" bestFit="1" customWidth="1"/>
    <col min="2588" max="2816" width="8.6640625" style="1"/>
    <col min="2817" max="2817" width="27.75" style="1" bestFit="1" customWidth="1"/>
    <col min="2818" max="2818" width="11.4140625" style="1" bestFit="1" customWidth="1"/>
    <col min="2819" max="2819" width="5" style="1" bestFit="1" customWidth="1"/>
    <col min="2820" max="2821" width="11.25" style="1" bestFit="1" customWidth="1"/>
    <col min="2822" max="2822" width="9.9140625" style="1" bestFit="1" customWidth="1"/>
    <col min="2823" max="2823" width="31.58203125" style="1" bestFit="1" customWidth="1"/>
    <col min="2824" max="2824" width="25.4140625" style="1" bestFit="1" customWidth="1"/>
    <col min="2825" max="2825" width="7.58203125" style="1" bestFit="1" customWidth="1"/>
    <col min="2826" max="2826" width="20.33203125" style="1" bestFit="1" customWidth="1"/>
    <col min="2827" max="2827" width="17.83203125" style="1" bestFit="1" customWidth="1"/>
    <col min="2828" max="2828" width="7.58203125" style="1" bestFit="1" customWidth="1"/>
    <col min="2829" max="2829" width="28.58203125" style="1" bestFit="1" customWidth="1"/>
    <col min="2830" max="2830" width="18.08203125" style="1" bestFit="1" customWidth="1"/>
    <col min="2831" max="2831" width="7.58203125" style="1" bestFit="1" customWidth="1"/>
    <col min="2832" max="2832" width="21.58203125" style="1" bestFit="1" customWidth="1"/>
    <col min="2833" max="2833" width="7.58203125" style="1" bestFit="1" customWidth="1"/>
    <col min="2834" max="2834" width="23.08203125" style="1" bestFit="1" customWidth="1"/>
    <col min="2835" max="2835" width="7.58203125" style="1" bestFit="1" customWidth="1"/>
    <col min="2836" max="2836" width="22.4140625" style="1" bestFit="1" customWidth="1"/>
    <col min="2837" max="2837" width="7.58203125" style="1" bestFit="1" customWidth="1"/>
    <col min="2838" max="2838" width="27" style="1" bestFit="1" customWidth="1"/>
    <col min="2839" max="2839" width="7.58203125" style="1" bestFit="1" customWidth="1"/>
    <col min="2840" max="2840" width="13.5" style="1" bestFit="1" customWidth="1"/>
    <col min="2841" max="2841" width="7.58203125" style="1" bestFit="1" customWidth="1"/>
    <col min="2842" max="2842" width="20.9140625" style="1" bestFit="1" customWidth="1"/>
    <col min="2843" max="2843" width="7.58203125" style="1" bestFit="1" customWidth="1"/>
    <col min="2844" max="3072" width="8.6640625" style="1"/>
    <col min="3073" max="3073" width="27.75" style="1" bestFit="1" customWidth="1"/>
    <col min="3074" max="3074" width="11.4140625" style="1" bestFit="1" customWidth="1"/>
    <col min="3075" max="3075" width="5" style="1" bestFit="1" customWidth="1"/>
    <col min="3076" max="3077" width="11.25" style="1" bestFit="1" customWidth="1"/>
    <col min="3078" max="3078" width="9.9140625" style="1" bestFit="1" customWidth="1"/>
    <col min="3079" max="3079" width="31.58203125" style="1" bestFit="1" customWidth="1"/>
    <col min="3080" max="3080" width="25.4140625" style="1" bestFit="1" customWidth="1"/>
    <col min="3081" max="3081" width="7.58203125" style="1" bestFit="1" customWidth="1"/>
    <col min="3082" max="3082" width="20.33203125" style="1" bestFit="1" customWidth="1"/>
    <col min="3083" max="3083" width="17.83203125" style="1" bestFit="1" customWidth="1"/>
    <col min="3084" max="3084" width="7.58203125" style="1" bestFit="1" customWidth="1"/>
    <col min="3085" max="3085" width="28.58203125" style="1" bestFit="1" customWidth="1"/>
    <col min="3086" max="3086" width="18.08203125" style="1" bestFit="1" customWidth="1"/>
    <col min="3087" max="3087" width="7.58203125" style="1" bestFit="1" customWidth="1"/>
    <col min="3088" max="3088" width="21.58203125" style="1" bestFit="1" customWidth="1"/>
    <col min="3089" max="3089" width="7.58203125" style="1" bestFit="1" customWidth="1"/>
    <col min="3090" max="3090" width="23.08203125" style="1" bestFit="1" customWidth="1"/>
    <col min="3091" max="3091" width="7.58203125" style="1" bestFit="1" customWidth="1"/>
    <col min="3092" max="3092" width="22.4140625" style="1" bestFit="1" customWidth="1"/>
    <col min="3093" max="3093" width="7.58203125" style="1" bestFit="1" customWidth="1"/>
    <col min="3094" max="3094" width="27" style="1" bestFit="1" customWidth="1"/>
    <col min="3095" max="3095" width="7.58203125" style="1" bestFit="1" customWidth="1"/>
    <col min="3096" max="3096" width="13.5" style="1" bestFit="1" customWidth="1"/>
    <col min="3097" max="3097" width="7.58203125" style="1" bestFit="1" customWidth="1"/>
    <col min="3098" max="3098" width="20.9140625" style="1" bestFit="1" customWidth="1"/>
    <col min="3099" max="3099" width="7.58203125" style="1" bestFit="1" customWidth="1"/>
    <col min="3100" max="3328" width="8.6640625" style="1"/>
    <col min="3329" max="3329" width="27.75" style="1" bestFit="1" customWidth="1"/>
    <col min="3330" max="3330" width="11.4140625" style="1" bestFit="1" customWidth="1"/>
    <col min="3331" max="3331" width="5" style="1" bestFit="1" customWidth="1"/>
    <col min="3332" max="3333" width="11.25" style="1" bestFit="1" customWidth="1"/>
    <col min="3334" max="3334" width="9.9140625" style="1" bestFit="1" customWidth="1"/>
    <col min="3335" max="3335" width="31.58203125" style="1" bestFit="1" customWidth="1"/>
    <col min="3336" max="3336" width="25.4140625" style="1" bestFit="1" customWidth="1"/>
    <col min="3337" max="3337" width="7.58203125" style="1" bestFit="1" customWidth="1"/>
    <col min="3338" max="3338" width="20.33203125" style="1" bestFit="1" customWidth="1"/>
    <col min="3339" max="3339" width="17.83203125" style="1" bestFit="1" customWidth="1"/>
    <col min="3340" max="3340" width="7.58203125" style="1" bestFit="1" customWidth="1"/>
    <col min="3341" max="3341" width="28.58203125" style="1" bestFit="1" customWidth="1"/>
    <col min="3342" max="3342" width="18.08203125" style="1" bestFit="1" customWidth="1"/>
    <col min="3343" max="3343" width="7.58203125" style="1" bestFit="1" customWidth="1"/>
    <col min="3344" max="3344" width="21.58203125" style="1" bestFit="1" customWidth="1"/>
    <col min="3345" max="3345" width="7.58203125" style="1" bestFit="1" customWidth="1"/>
    <col min="3346" max="3346" width="23.08203125" style="1" bestFit="1" customWidth="1"/>
    <col min="3347" max="3347" width="7.58203125" style="1" bestFit="1" customWidth="1"/>
    <col min="3348" max="3348" width="22.4140625" style="1" bestFit="1" customWidth="1"/>
    <col min="3349" max="3349" width="7.58203125" style="1" bestFit="1" customWidth="1"/>
    <col min="3350" max="3350" width="27" style="1" bestFit="1" customWidth="1"/>
    <col min="3351" max="3351" width="7.58203125" style="1" bestFit="1" customWidth="1"/>
    <col min="3352" max="3352" width="13.5" style="1" bestFit="1" customWidth="1"/>
    <col min="3353" max="3353" width="7.58203125" style="1" bestFit="1" customWidth="1"/>
    <col min="3354" max="3354" width="20.9140625" style="1" bestFit="1" customWidth="1"/>
    <col min="3355" max="3355" width="7.58203125" style="1" bestFit="1" customWidth="1"/>
    <col min="3356" max="3584" width="8.6640625" style="1"/>
    <col min="3585" max="3585" width="27.75" style="1" bestFit="1" customWidth="1"/>
    <col min="3586" max="3586" width="11.4140625" style="1" bestFit="1" customWidth="1"/>
    <col min="3587" max="3587" width="5" style="1" bestFit="1" customWidth="1"/>
    <col min="3588" max="3589" width="11.25" style="1" bestFit="1" customWidth="1"/>
    <col min="3590" max="3590" width="9.9140625" style="1" bestFit="1" customWidth="1"/>
    <col min="3591" max="3591" width="31.58203125" style="1" bestFit="1" customWidth="1"/>
    <col min="3592" max="3592" width="25.4140625" style="1" bestFit="1" customWidth="1"/>
    <col min="3593" max="3593" width="7.58203125" style="1" bestFit="1" customWidth="1"/>
    <col min="3594" max="3594" width="20.33203125" style="1" bestFit="1" customWidth="1"/>
    <col min="3595" max="3595" width="17.83203125" style="1" bestFit="1" customWidth="1"/>
    <col min="3596" max="3596" width="7.58203125" style="1" bestFit="1" customWidth="1"/>
    <col min="3597" max="3597" width="28.58203125" style="1" bestFit="1" customWidth="1"/>
    <col min="3598" max="3598" width="18.08203125" style="1" bestFit="1" customWidth="1"/>
    <col min="3599" max="3599" width="7.58203125" style="1" bestFit="1" customWidth="1"/>
    <col min="3600" max="3600" width="21.58203125" style="1" bestFit="1" customWidth="1"/>
    <col min="3601" max="3601" width="7.58203125" style="1" bestFit="1" customWidth="1"/>
    <col min="3602" max="3602" width="23.08203125" style="1" bestFit="1" customWidth="1"/>
    <col min="3603" max="3603" width="7.58203125" style="1" bestFit="1" customWidth="1"/>
    <col min="3604" max="3604" width="22.4140625" style="1" bestFit="1" customWidth="1"/>
    <col min="3605" max="3605" width="7.58203125" style="1" bestFit="1" customWidth="1"/>
    <col min="3606" max="3606" width="27" style="1" bestFit="1" customWidth="1"/>
    <col min="3607" max="3607" width="7.58203125" style="1" bestFit="1" customWidth="1"/>
    <col min="3608" max="3608" width="13.5" style="1" bestFit="1" customWidth="1"/>
    <col min="3609" max="3609" width="7.58203125" style="1" bestFit="1" customWidth="1"/>
    <col min="3610" max="3610" width="20.9140625" style="1" bestFit="1" customWidth="1"/>
    <col min="3611" max="3611" width="7.58203125" style="1" bestFit="1" customWidth="1"/>
    <col min="3612" max="3840" width="8.6640625" style="1"/>
    <col min="3841" max="3841" width="27.75" style="1" bestFit="1" customWidth="1"/>
    <col min="3842" max="3842" width="11.4140625" style="1" bestFit="1" customWidth="1"/>
    <col min="3843" max="3843" width="5" style="1" bestFit="1" customWidth="1"/>
    <col min="3844" max="3845" width="11.25" style="1" bestFit="1" customWidth="1"/>
    <col min="3846" max="3846" width="9.9140625" style="1" bestFit="1" customWidth="1"/>
    <col min="3847" max="3847" width="31.58203125" style="1" bestFit="1" customWidth="1"/>
    <col min="3848" max="3848" width="25.4140625" style="1" bestFit="1" customWidth="1"/>
    <col min="3849" max="3849" width="7.58203125" style="1" bestFit="1" customWidth="1"/>
    <col min="3850" max="3850" width="20.33203125" style="1" bestFit="1" customWidth="1"/>
    <col min="3851" max="3851" width="17.83203125" style="1" bestFit="1" customWidth="1"/>
    <col min="3852" max="3852" width="7.58203125" style="1" bestFit="1" customWidth="1"/>
    <col min="3853" max="3853" width="28.58203125" style="1" bestFit="1" customWidth="1"/>
    <col min="3854" max="3854" width="18.08203125" style="1" bestFit="1" customWidth="1"/>
    <col min="3855" max="3855" width="7.58203125" style="1" bestFit="1" customWidth="1"/>
    <col min="3856" max="3856" width="21.58203125" style="1" bestFit="1" customWidth="1"/>
    <col min="3857" max="3857" width="7.58203125" style="1" bestFit="1" customWidth="1"/>
    <col min="3858" max="3858" width="23.08203125" style="1" bestFit="1" customWidth="1"/>
    <col min="3859" max="3859" width="7.58203125" style="1" bestFit="1" customWidth="1"/>
    <col min="3860" max="3860" width="22.4140625" style="1" bestFit="1" customWidth="1"/>
    <col min="3861" max="3861" width="7.58203125" style="1" bestFit="1" customWidth="1"/>
    <col min="3862" max="3862" width="27" style="1" bestFit="1" customWidth="1"/>
    <col min="3863" max="3863" width="7.58203125" style="1" bestFit="1" customWidth="1"/>
    <col min="3864" max="3864" width="13.5" style="1" bestFit="1" customWidth="1"/>
    <col min="3865" max="3865" width="7.58203125" style="1" bestFit="1" customWidth="1"/>
    <col min="3866" max="3866" width="20.9140625" style="1" bestFit="1" customWidth="1"/>
    <col min="3867" max="3867" width="7.58203125" style="1" bestFit="1" customWidth="1"/>
    <col min="3868" max="4096" width="8.6640625" style="1"/>
    <col min="4097" max="4097" width="27.75" style="1" bestFit="1" customWidth="1"/>
    <col min="4098" max="4098" width="11.4140625" style="1" bestFit="1" customWidth="1"/>
    <col min="4099" max="4099" width="5" style="1" bestFit="1" customWidth="1"/>
    <col min="4100" max="4101" width="11.25" style="1" bestFit="1" customWidth="1"/>
    <col min="4102" max="4102" width="9.9140625" style="1" bestFit="1" customWidth="1"/>
    <col min="4103" max="4103" width="31.58203125" style="1" bestFit="1" customWidth="1"/>
    <col min="4104" max="4104" width="25.4140625" style="1" bestFit="1" customWidth="1"/>
    <col min="4105" max="4105" width="7.58203125" style="1" bestFit="1" customWidth="1"/>
    <col min="4106" max="4106" width="20.33203125" style="1" bestFit="1" customWidth="1"/>
    <col min="4107" max="4107" width="17.83203125" style="1" bestFit="1" customWidth="1"/>
    <col min="4108" max="4108" width="7.58203125" style="1" bestFit="1" customWidth="1"/>
    <col min="4109" max="4109" width="28.58203125" style="1" bestFit="1" customWidth="1"/>
    <col min="4110" max="4110" width="18.08203125" style="1" bestFit="1" customWidth="1"/>
    <col min="4111" max="4111" width="7.58203125" style="1" bestFit="1" customWidth="1"/>
    <col min="4112" max="4112" width="21.58203125" style="1" bestFit="1" customWidth="1"/>
    <col min="4113" max="4113" width="7.58203125" style="1" bestFit="1" customWidth="1"/>
    <col min="4114" max="4114" width="23.08203125" style="1" bestFit="1" customWidth="1"/>
    <col min="4115" max="4115" width="7.58203125" style="1" bestFit="1" customWidth="1"/>
    <col min="4116" max="4116" width="22.4140625" style="1" bestFit="1" customWidth="1"/>
    <col min="4117" max="4117" width="7.58203125" style="1" bestFit="1" customWidth="1"/>
    <col min="4118" max="4118" width="27" style="1" bestFit="1" customWidth="1"/>
    <col min="4119" max="4119" width="7.58203125" style="1" bestFit="1" customWidth="1"/>
    <col min="4120" max="4120" width="13.5" style="1" bestFit="1" customWidth="1"/>
    <col min="4121" max="4121" width="7.58203125" style="1" bestFit="1" customWidth="1"/>
    <col min="4122" max="4122" width="20.9140625" style="1" bestFit="1" customWidth="1"/>
    <col min="4123" max="4123" width="7.58203125" style="1" bestFit="1" customWidth="1"/>
    <col min="4124" max="4352" width="8.6640625" style="1"/>
    <col min="4353" max="4353" width="27.75" style="1" bestFit="1" customWidth="1"/>
    <col min="4354" max="4354" width="11.4140625" style="1" bestFit="1" customWidth="1"/>
    <col min="4355" max="4355" width="5" style="1" bestFit="1" customWidth="1"/>
    <col min="4356" max="4357" width="11.25" style="1" bestFit="1" customWidth="1"/>
    <col min="4358" max="4358" width="9.9140625" style="1" bestFit="1" customWidth="1"/>
    <col min="4359" max="4359" width="31.58203125" style="1" bestFit="1" customWidth="1"/>
    <col min="4360" max="4360" width="25.4140625" style="1" bestFit="1" customWidth="1"/>
    <col min="4361" max="4361" width="7.58203125" style="1" bestFit="1" customWidth="1"/>
    <col min="4362" max="4362" width="20.33203125" style="1" bestFit="1" customWidth="1"/>
    <col min="4363" max="4363" width="17.83203125" style="1" bestFit="1" customWidth="1"/>
    <col min="4364" max="4364" width="7.58203125" style="1" bestFit="1" customWidth="1"/>
    <col min="4365" max="4365" width="28.58203125" style="1" bestFit="1" customWidth="1"/>
    <col min="4366" max="4366" width="18.08203125" style="1" bestFit="1" customWidth="1"/>
    <col min="4367" max="4367" width="7.58203125" style="1" bestFit="1" customWidth="1"/>
    <col min="4368" max="4368" width="21.58203125" style="1" bestFit="1" customWidth="1"/>
    <col min="4369" max="4369" width="7.58203125" style="1" bestFit="1" customWidth="1"/>
    <col min="4370" max="4370" width="23.08203125" style="1" bestFit="1" customWidth="1"/>
    <col min="4371" max="4371" width="7.58203125" style="1" bestFit="1" customWidth="1"/>
    <col min="4372" max="4372" width="22.4140625" style="1" bestFit="1" customWidth="1"/>
    <col min="4373" max="4373" width="7.58203125" style="1" bestFit="1" customWidth="1"/>
    <col min="4374" max="4374" width="27" style="1" bestFit="1" customWidth="1"/>
    <col min="4375" max="4375" width="7.58203125" style="1" bestFit="1" customWidth="1"/>
    <col min="4376" max="4376" width="13.5" style="1" bestFit="1" customWidth="1"/>
    <col min="4377" max="4377" width="7.58203125" style="1" bestFit="1" customWidth="1"/>
    <col min="4378" max="4378" width="20.9140625" style="1" bestFit="1" customWidth="1"/>
    <col min="4379" max="4379" width="7.58203125" style="1" bestFit="1" customWidth="1"/>
    <col min="4380" max="4608" width="8.6640625" style="1"/>
    <col min="4609" max="4609" width="27.75" style="1" bestFit="1" customWidth="1"/>
    <col min="4610" max="4610" width="11.4140625" style="1" bestFit="1" customWidth="1"/>
    <col min="4611" max="4611" width="5" style="1" bestFit="1" customWidth="1"/>
    <col min="4612" max="4613" width="11.25" style="1" bestFit="1" customWidth="1"/>
    <col min="4614" max="4614" width="9.9140625" style="1" bestFit="1" customWidth="1"/>
    <col min="4615" max="4615" width="31.58203125" style="1" bestFit="1" customWidth="1"/>
    <col min="4616" max="4616" width="25.4140625" style="1" bestFit="1" customWidth="1"/>
    <col min="4617" max="4617" width="7.58203125" style="1" bestFit="1" customWidth="1"/>
    <col min="4618" max="4618" width="20.33203125" style="1" bestFit="1" customWidth="1"/>
    <col min="4619" max="4619" width="17.83203125" style="1" bestFit="1" customWidth="1"/>
    <col min="4620" max="4620" width="7.58203125" style="1" bestFit="1" customWidth="1"/>
    <col min="4621" max="4621" width="28.58203125" style="1" bestFit="1" customWidth="1"/>
    <col min="4622" max="4622" width="18.08203125" style="1" bestFit="1" customWidth="1"/>
    <col min="4623" max="4623" width="7.58203125" style="1" bestFit="1" customWidth="1"/>
    <col min="4624" max="4624" width="21.58203125" style="1" bestFit="1" customWidth="1"/>
    <col min="4625" max="4625" width="7.58203125" style="1" bestFit="1" customWidth="1"/>
    <col min="4626" max="4626" width="23.08203125" style="1" bestFit="1" customWidth="1"/>
    <col min="4627" max="4627" width="7.58203125" style="1" bestFit="1" customWidth="1"/>
    <col min="4628" max="4628" width="22.4140625" style="1" bestFit="1" customWidth="1"/>
    <col min="4629" max="4629" width="7.58203125" style="1" bestFit="1" customWidth="1"/>
    <col min="4630" max="4630" width="27" style="1" bestFit="1" customWidth="1"/>
    <col min="4631" max="4631" width="7.58203125" style="1" bestFit="1" customWidth="1"/>
    <col min="4632" max="4632" width="13.5" style="1" bestFit="1" customWidth="1"/>
    <col min="4633" max="4633" width="7.58203125" style="1" bestFit="1" customWidth="1"/>
    <col min="4634" max="4634" width="20.9140625" style="1" bestFit="1" customWidth="1"/>
    <col min="4635" max="4635" width="7.58203125" style="1" bestFit="1" customWidth="1"/>
    <col min="4636" max="4864" width="8.6640625" style="1"/>
    <col min="4865" max="4865" width="27.75" style="1" bestFit="1" customWidth="1"/>
    <col min="4866" max="4866" width="11.4140625" style="1" bestFit="1" customWidth="1"/>
    <col min="4867" max="4867" width="5" style="1" bestFit="1" customWidth="1"/>
    <col min="4868" max="4869" width="11.25" style="1" bestFit="1" customWidth="1"/>
    <col min="4870" max="4870" width="9.9140625" style="1" bestFit="1" customWidth="1"/>
    <col min="4871" max="4871" width="31.58203125" style="1" bestFit="1" customWidth="1"/>
    <col min="4872" max="4872" width="25.4140625" style="1" bestFit="1" customWidth="1"/>
    <col min="4873" max="4873" width="7.58203125" style="1" bestFit="1" customWidth="1"/>
    <col min="4874" max="4874" width="20.33203125" style="1" bestFit="1" customWidth="1"/>
    <col min="4875" max="4875" width="17.83203125" style="1" bestFit="1" customWidth="1"/>
    <col min="4876" max="4876" width="7.58203125" style="1" bestFit="1" customWidth="1"/>
    <col min="4877" max="4877" width="28.58203125" style="1" bestFit="1" customWidth="1"/>
    <col min="4878" max="4878" width="18.08203125" style="1" bestFit="1" customWidth="1"/>
    <col min="4879" max="4879" width="7.58203125" style="1" bestFit="1" customWidth="1"/>
    <col min="4880" max="4880" width="21.58203125" style="1" bestFit="1" customWidth="1"/>
    <col min="4881" max="4881" width="7.58203125" style="1" bestFit="1" customWidth="1"/>
    <col min="4882" max="4882" width="23.08203125" style="1" bestFit="1" customWidth="1"/>
    <col min="4883" max="4883" width="7.58203125" style="1" bestFit="1" customWidth="1"/>
    <col min="4884" max="4884" width="22.4140625" style="1" bestFit="1" customWidth="1"/>
    <col min="4885" max="4885" width="7.58203125" style="1" bestFit="1" customWidth="1"/>
    <col min="4886" max="4886" width="27" style="1" bestFit="1" customWidth="1"/>
    <col min="4887" max="4887" width="7.58203125" style="1" bestFit="1" customWidth="1"/>
    <col min="4888" max="4888" width="13.5" style="1" bestFit="1" customWidth="1"/>
    <col min="4889" max="4889" width="7.58203125" style="1" bestFit="1" customWidth="1"/>
    <col min="4890" max="4890" width="20.9140625" style="1" bestFit="1" customWidth="1"/>
    <col min="4891" max="4891" width="7.58203125" style="1" bestFit="1" customWidth="1"/>
    <col min="4892" max="5120" width="8.6640625" style="1"/>
    <col min="5121" max="5121" width="27.75" style="1" bestFit="1" customWidth="1"/>
    <col min="5122" max="5122" width="11.4140625" style="1" bestFit="1" customWidth="1"/>
    <col min="5123" max="5123" width="5" style="1" bestFit="1" customWidth="1"/>
    <col min="5124" max="5125" width="11.25" style="1" bestFit="1" customWidth="1"/>
    <col min="5126" max="5126" width="9.9140625" style="1" bestFit="1" customWidth="1"/>
    <col min="5127" max="5127" width="31.58203125" style="1" bestFit="1" customWidth="1"/>
    <col min="5128" max="5128" width="25.4140625" style="1" bestFit="1" customWidth="1"/>
    <col min="5129" max="5129" width="7.58203125" style="1" bestFit="1" customWidth="1"/>
    <col min="5130" max="5130" width="20.33203125" style="1" bestFit="1" customWidth="1"/>
    <col min="5131" max="5131" width="17.83203125" style="1" bestFit="1" customWidth="1"/>
    <col min="5132" max="5132" width="7.58203125" style="1" bestFit="1" customWidth="1"/>
    <col min="5133" max="5133" width="28.58203125" style="1" bestFit="1" customWidth="1"/>
    <col min="5134" max="5134" width="18.08203125" style="1" bestFit="1" customWidth="1"/>
    <col min="5135" max="5135" width="7.58203125" style="1" bestFit="1" customWidth="1"/>
    <col min="5136" max="5136" width="21.58203125" style="1" bestFit="1" customWidth="1"/>
    <col min="5137" max="5137" width="7.58203125" style="1" bestFit="1" customWidth="1"/>
    <col min="5138" max="5138" width="23.08203125" style="1" bestFit="1" customWidth="1"/>
    <col min="5139" max="5139" width="7.58203125" style="1" bestFit="1" customWidth="1"/>
    <col min="5140" max="5140" width="22.4140625" style="1" bestFit="1" customWidth="1"/>
    <col min="5141" max="5141" width="7.58203125" style="1" bestFit="1" customWidth="1"/>
    <col min="5142" max="5142" width="27" style="1" bestFit="1" customWidth="1"/>
    <col min="5143" max="5143" width="7.58203125" style="1" bestFit="1" customWidth="1"/>
    <col min="5144" max="5144" width="13.5" style="1" bestFit="1" customWidth="1"/>
    <col min="5145" max="5145" width="7.58203125" style="1" bestFit="1" customWidth="1"/>
    <col min="5146" max="5146" width="20.9140625" style="1" bestFit="1" customWidth="1"/>
    <col min="5147" max="5147" width="7.58203125" style="1" bestFit="1" customWidth="1"/>
    <col min="5148" max="5376" width="8.6640625" style="1"/>
    <col min="5377" max="5377" width="27.75" style="1" bestFit="1" customWidth="1"/>
    <col min="5378" max="5378" width="11.4140625" style="1" bestFit="1" customWidth="1"/>
    <col min="5379" max="5379" width="5" style="1" bestFit="1" customWidth="1"/>
    <col min="5380" max="5381" width="11.25" style="1" bestFit="1" customWidth="1"/>
    <col min="5382" max="5382" width="9.9140625" style="1" bestFit="1" customWidth="1"/>
    <col min="5383" max="5383" width="31.58203125" style="1" bestFit="1" customWidth="1"/>
    <col min="5384" max="5384" width="25.4140625" style="1" bestFit="1" customWidth="1"/>
    <col min="5385" max="5385" width="7.58203125" style="1" bestFit="1" customWidth="1"/>
    <col min="5386" max="5386" width="20.33203125" style="1" bestFit="1" customWidth="1"/>
    <col min="5387" max="5387" width="17.83203125" style="1" bestFit="1" customWidth="1"/>
    <col min="5388" max="5388" width="7.58203125" style="1" bestFit="1" customWidth="1"/>
    <col min="5389" max="5389" width="28.58203125" style="1" bestFit="1" customWidth="1"/>
    <col min="5390" max="5390" width="18.08203125" style="1" bestFit="1" customWidth="1"/>
    <col min="5391" max="5391" width="7.58203125" style="1" bestFit="1" customWidth="1"/>
    <col min="5392" max="5392" width="21.58203125" style="1" bestFit="1" customWidth="1"/>
    <col min="5393" max="5393" width="7.58203125" style="1" bestFit="1" customWidth="1"/>
    <col min="5394" max="5394" width="23.08203125" style="1" bestFit="1" customWidth="1"/>
    <col min="5395" max="5395" width="7.58203125" style="1" bestFit="1" customWidth="1"/>
    <col min="5396" max="5396" width="22.4140625" style="1" bestFit="1" customWidth="1"/>
    <col min="5397" max="5397" width="7.58203125" style="1" bestFit="1" customWidth="1"/>
    <col min="5398" max="5398" width="27" style="1" bestFit="1" customWidth="1"/>
    <col min="5399" max="5399" width="7.58203125" style="1" bestFit="1" customWidth="1"/>
    <col min="5400" max="5400" width="13.5" style="1" bestFit="1" customWidth="1"/>
    <col min="5401" max="5401" width="7.58203125" style="1" bestFit="1" customWidth="1"/>
    <col min="5402" max="5402" width="20.9140625" style="1" bestFit="1" customWidth="1"/>
    <col min="5403" max="5403" width="7.58203125" style="1" bestFit="1" customWidth="1"/>
    <col min="5404" max="5632" width="8.6640625" style="1"/>
    <col min="5633" max="5633" width="27.75" style="1" bestFit="1" customWidth="1"/>
    <col min="5634" max="5634" width="11.4140625" style="1" bestFit="1" customWidth="1"/>
    <col min="5635" max="5635" width="5" style="1" bestFit="1" customWidth="1"/>
    <col min="5636" max="5637" width="11.25" style="1" bestFit="1" customWidth="1"/>
    <col min="5638" max="5638" width="9.9140625" style="1" bestFit="1" customWidth="1"/>
    <col min="5639" max="5639" width="31.58203125" style="1" bestFit="1" customWidth="1"/>
    <col min="5640" max="5640" width="25.4140625" style="1" bestFit="1" customWidth="1"/>
    <col min="5641" max="5641" width="7.58203125" style="1" bestFit="1" customWidth="1"/>
    <col min="5642" max="5642" width="20.33203125" style="1" bestFit="1" customWidth="1"/>
    <col min="5643" max="5643" width="17.83203125" style="1" bestFit="1" customWidth="1"/>
    <col min="5644" max="5644" width="7.58203125" style="1" bestFit="1" customWidth="1"/>
    <col min="5645" max="5645" width="28.58203125" style="1" bestFit="1" customWidth="1"/>
    <col min="5646" max="5646" width="18.08203125" style="1" bestFit="1" customWidth="1"/>
    <col min="5647" max="5647" width="7.58203125" style="1" bestFit="1" customWidth="1"/>
    <col min="5648" max="5648" width="21.58203125" style="1" bestFit="1" customWidth="1"/>
    <col min="5649" max="5649" width="7.58203125" style="1" bestFit="1" customWidth="1"/>
    <col min="5650" max="5650" width="23.08203125" style="1" bestFit="1" customWidth="1"/>
    <col min="5651" max="5651" width="7.58203125" style="1" bestFit="1" customWidth="1"/>
    <col min="5652" max="5652" width="22.4140625" style="1" bestFit="1" customWidth="1"/>
    <col min="5653" max="5653" width="7.58203125" style="1" bestFit="1" customWidth="1"/>
    <col min="5654" max="5654" width="27" style="1" bestFit="1" customWidth="1"/>
    <col min="5655" max="5655" width="7.58203125" style="1" bestFit="1" customWidth="1"/>
    <col min="5656" max="5656" width="13.5" style="1" bestFit="1" customWidth="1"/>
    <col min="5657" max="5657" width="7.58203125" style="1" bestFit="1" customWidth="1"/>
    <col min="5658" max="5658" width="20.9140625" style="1" bestFit="1" customWidth="1"/>
    <col min="5659" max="5659" width="7.58203125" style="1" bestFit="1" customWidth="1"/>
    <col min="5660" max="5888" width="8.6640625" style="1"/>
    <col min="5889" max="5889" width="27.75" style="1" bestFit="1" customWidth="1"/>
    <col min="5890" max="5890" width="11.4140625" style="1" bestFit="1" customWidth="1"/>
    <col min="5891" max="5891" width="5" style="1" bestFit="1" customWidth="1"/>
    <col min="5892" max="5893" width="11.25" style="1" bestFit="1" customWidth="1"/>
    <col min="5894" max="5894" width="9.9140625" style="1" bestFit="1" customWidth="1"/>
    <col min="5895" max="5895" width="31.58203125" style="1" bestFit="1" customWidth="1"/>
    <col min="5896" max="5896" width="25.4140625" style="1" bestFit="1" customWidth="1"/>
    <col min="5897" max="5897" width="7.58203125" style="1" bestFit="1" customWidth="1"/>
    <col min="5898" max="5898" width="20.33203125" style="1" bestFit="1" customWidth="1"/>
    <col min="5899" max="5899" width="17.83203125" style="1" bestFit="1" customWidth="1"/>
    <col min="5900" max="5900" width="7.58203125" style="1" bestFit="1" customWidth="1"/>
    <col min="5901" max="5901" width="28.58203125" style="1" bestFit="1" customWidth="1"/>
    <col min="5902" max="5902" width="18.08203125" style="1" bestFit="1" customWidth="1"/>
    <col min="5903" max="5903" width="7.58203125" style="1" bestFit="1" customWidth="1"/>
    <col min="5904" max="5904" width="21.58203125" style="1" bestFit="1" customWidth="1"/>
    <col min="5905" max="5905" width="7.58203125" style="1" bestFit="1" customWidth="1"/>
    <col min="5906" max="5906" width="23.08203125" style="1" bestFit="1" customWidth="1"/>
    <col min="5907" max="5907" width="7.58203125" style="1" bestFit="1" customWidth="1"/>
    <col min="5908" max="5908" width="22.4140625" style="1" bestFit="1" customWidth="1"/>
    <col min="5909" max="5909" width="7.58203125" style="1" bestFit="1" customWidth="1"/>
    <col min="5910" max="5910" width="27" style="1" bestFit="1" customWidth="1"/>
    <col min="5911" max="5911" width="7.58203125" style="1" bestFit="1" customWidth="1"/>
    <col min="5912" max="5912" width="13.5" style="1" bestFit="1" customWidth="1"/>
    <col min="5913" max="5913" width="7.58203125" style="1" bestFit="1" customWidth="1"/>
    <col min="5914" max="5914" width="20.9140625" style="1" bestFit="1" customWidth="1"/>
    <col min="5915" max="5915" width="7.58203125" style="1" bestFit="1" customWidth="1"/>
    <col min="5916" max="6144" width="8.6640625" style="1"/>
    <col min="6145" max="6145" width="27.75" style="1" bestFit="1" customWidth="1"/>
    <col min="6146" max="6146" width="11.4140625" style="1" bestFit="1" customWidth="1"/>
    <col min="6147" max="6147" width="5" style="1" bestFit="1" customWidth="1"/>
    <col min="6148" max="6149" width="11.25" style="1" bestFit="1" customWidth="1"/>
    <col min="6150" max="6150" width="9.9140625" style="1" bestFit="1" customWidth="1"/>
    <col min="6151" max="6151" width="31.58203125" style="1" bestFit="1" customWidth="1"/>
    <col min="6152" max="6152" width="25.4140625" style="1" bestFit="1" customWidth="1"/>
    <col min="6153" max="6153" width="7.58203125" style="1" bestFit="1" customWidth="1"/>
    <col min="6154" max="6154" width="20.33203125" style="1" bestFit="1" customWidth="1"/>
    <col min="6155" max="6155" width="17.83203125" style="1" bestFit="1" customWidth="1"/>
    <col min="6156" max="6156" width="7.58203125" style="1" bestFit="1" customWidth="1"/>
    <col min="6157" max="6157" width="28.58203125" style="1" bestFit="1" customWidth="1"/>
    <col min="6158" max="6158" width="18.08203125" style="1" bestFit="1" customWidth="1"/>
    <col min="6159" max="6159" width="7.58203125" style="1" bestFit="1" customWidth="1"/>
    <col min="6160" max="6160" width="21.58203125" style="1" bestFit="1" customWidth="1"/>
    <col min="6161" max="6161" width="7.58203125" style="1" bestFit="1" customWidth="1"/>
    <col min="6162" max="6162" width="23.08203125" style="1" bestFit="1" customWidth="1"/>
    <col min="6163" max="6163" width="7.58203125" style="1" bestFit="1" customWidth="1"/>
    <col min="6164" max="6164" width="22.4140625" style="1" bestFit="1" customWidth="1"/>
    <col min="6165" max="6165" width="7.58203125" style="1" bestFit="1" customWidth="1"/>
    <col min="6166" max="6166" width="27" style="1" bestFit="1" customWidth="1"/>
    <col min="6167" max="6167" width="7.58203125" style="1" bestFit="1" customWidth="1"/>
    <col min="6168" max="6168" width="13.5" style="1" bestFit="1" customWidth="1"/>
    <col min="6169" max="6169" width="7.58203125" style="1" bestFit="1" customWidth="1"/>
    <col min="6170" max="6170" width="20.9140625" style="1" bestFit="1" customWidth="1"/>
    <col min="6171" max="6171" width="7.58203125" style="1" bestFit="1" customWidth="1"/>
    <col min="6172" max="6400" width="8.6640625" style="1"/>
    <col min="6401" max="6401" width="27.75" style="1" bestFit="1" customWidth="1"/>
    <col min="6402" max="6402" width="11.4140625" style="1" bestFit="1" customWidth="1"/>
    <col min="6403" max="6403" width="5" style="1" bestFit="1" customWidth="1"/>
    <col min="6404" max="6405" width="11.25" style="1" bestFit="1" customWidth="1"/>
    <col min="6406" max="6406" width="9.9140625" style="1" bestFit="1" customWidth="1"/>
    <col min="6407" max="6407" width="31.58203125" style="1" bestFit="1" customWidth="1"/>
    <col min="6408" max="6408" width="25.4140625" style="1" bestFit="1" customWidth="1"/>
    <col min="6409" max="6409" width="7.58203125" style="1" bestFit="1" customWidth="1"/>
    <col min="6410" max="6410" width="20.33203125" style="1" bestFit="1" customWidth="1"/>
    <col min="6411" max="6411" width="17.83203125" style="1" bestFit="1" customWidth="1"/>
    <col min="6412" max="6412" width="7.58203125" style="1" bestFit="1" customWidth="1"/>
    <col min="6413" max="6413" width="28.58203125" style="1" bestFit="1" customWidth="1"/>
    <col min="6414" max="6414" width="18.08203125" style="1" bestFit="1" customWidth="1"/>
    <col min="6415" max="6415" width="7.58203125" style="1" bestFit="1" customWidth="1"/>
    <col min="6416" max="6416" width="21.58203125" style="1" bestFit="1" customWidth="1"/>
    <col min="6417" max="6417" width="7.58203125" style="1" bestFit="1" customWidth="1"/>
    <col min="6418" max="6418" width="23.08203125" style="1" bestFit="1" customWidth="1"/>
    <col min="6419" max="6419" width="7.58203125" style="1" bestFit="1" customWidth="1"/>
    <col min="6420" max="6420" width="22.4140625" style="1" bestFit="1" customWidth="1"/>
    <col min="6421" max="6421" width="7.58203125" style="1" bestFit="1" customWidth="1"/>
    <col min="6422" max="6422" width="27" style="1" bestFit="1" customWidth="1"/>
    <col min="6423" max="6423" width="7.58203125" style="1" bestFit="1" customWidth="1"/>
    <col min="6424" max="6424" width="13.5" style="1" bestFit="1" customWidth="1"/>
    <col min="6425" max="6425" width="7.58203125" style="1" bestFit="1" customWidth="1"/>
    <col min="6426" max="6426" width="20.9140625" style="1" bestFit="1" customWidth="1"/>
    <col min="6427" max="6427" width="7.58203125" style="1" bestFit="1" customWidth="1"/>
    <col min="6428" max="6656" width="8.6640625" style="1"/>
    <col min="6657" max="6657" width="27.75" style="1" bestFit="1" customWidth="1"/>
    <col min="6658" max="6658" width="11.4140625" style="1" bestFit="1" customWidth="1"/>
    <col min="6659" max="6659" width="5" style="1" bestFit="1" customWidth="1"/>
    <col min="6660" max="6661" width="11.25" style="1" bestFit="1" customWidth="1"/>
    <col min="6662" max="6662" width="9.9140625" style="1" bestFit="1" customWidth="1"/>
    <col min="6663" max="6663" width="31.58203125" style="1" bestFit="1" customWidth="1"/>
    <col min="6664" max="6664" width="25.4140625" style="1" bestFit="1" customWidth="1"/>
    <col min="6665" max="6665" width="7.58203125" style="1" bestFit="1" customWidth="1"/>
    <col min="6666" max="6666" width="20.33203125" style="1" bestFit="1" customWidth="1"/>
    <col min="6667" max="6667" width="17.83203125" style="1" bestFit="1" customWidth="1"/>
    <col min="6668" max="6668" width="7.58203125" style="1" bestFit="1" customWidth="1"/>
    <col min="6669" max="6669" width="28.58203125" style="1" bestFit="1" customWidth="1"/>
    <col min="6670" max="6670" width="18.08203125" style="1" bestFit="1" customWidth="1"/>
    <col min="6671" max="6671" width="7.58203125" style="1" bestFit="1" customWidth="1"/>
    <col min="6672" max="6672" width="21.58203125" style="1" bestFit="1" customWidth="1"/>
    <col min="6673" max="6673" width="7.58203125" style="1" bestFit="1" customWidth="1"/>
    <col min="6674" max="6674" width="23.08203125" style="1" bestFit="1" customWidth="1"/>
    <col min="6675" max="6675" width="7.58203125" style="1" bestFit="1" customWidth="1"/>
    <col min="6676" max="6676" width="22.4140625" style="1" bestFit="1" customWidth="1"/>
    <col min="6677" max="6677" width="7.58203125" style="1" bestFit="1" customWidth="1"/>
    <col min="6678" max="6678" width="27" style="1" bestFit="1" customWidth="1"/>
    <col min="6679" max="6679" width="7.58203125" style="1" bestFit="1" customWidth="1"/>
    <col min="6680" max="6680" width="13.5" style="1" bestFit="1" customWidth="1"/>
    <col min="6681" max="6681" width="7.58203125" style="1" bestFit="1" customWidth="1"/>
    <col min="6682" max="6682" width="20.9140625" style="1" bestFit="1" customWidth="1"/>
    <col min="6683" max="6683" width="7.58203125" style="1" bestFit="1" customWidth="1"/>
    <col min="6684" max="6912" width="8.6640625" style="1"/>
    <col min="6913" max="6913" width="27.75" style="1" bestFit="1" customWidth="1"/>
    <col min="6914" max="6914" width="11.4140625" style="1" bestFit="1" customWidth="1"/>
    <col min="6915" max="6915" width="5" style="1" bestFit="1" customWidth="1"/>
    <col min="6916" max="6917" width="11.25" style="1" bestFit="1" customWidth="1"/>
    <col min="6918" max="6918" width="9.9140625" style="1" bestFit="1" customWidth="1"/>
    <col min="6919" max="6919" width="31.58203125" style="1" bestFit="1" customWidth="1"/>
    <col min="6920" max="6920" width="25.4140625" style="1" bestFit="1" customWidth="1"/>
    <col min="6921" max="6921" width="7.58203125" style="1" bestFit="1" customWidth="1"/>
    <col min="6922" max="6922" width="20.33203125" style="1" bestFit="1" customWidth="1"/>
    <col min="6923" max="6923" width="17.83203125" style="1" bestFit="1" customWidth="1"/>
    <col min="6924" max="6924" width="7.58203125" style="1" bestFit="1" customWidth="1"/>
    <col min="6925" max="6925" width="28.58203125" style="1" bestFit="1" customWidth="1"/>
    <col min="6926" max="6926" width="18.08203125" style="1" bestFit="1" customWidth="1"/>
    <col min="6927" max="6927" width="7.58203125" style="1" bestFit="1" customWidth="1"/>
    <col min="6928" max="6928" width="21.58203125" style="1" bestFit="1" customWidth="1"/>
    <col min="6929" max="6929" width="7.58203125" style="1" bestFit="1" customWidth="1"/>
    <col min="6930" max="6930" width="23.08203125" style="1" bestFit="1" customWidth="1"/>
    <col min="6931" max="6931" width="7.58203125" style="1" bestFit="1" customWidth="1"/>
    <col min="6932" max="6932" width="22.4140625" style="1" bestFit="1" customWidth="1"/>
    <col min="6933" max="6933" width="7.58203125" style="1" bestFit="1" customWidth="1"/>
    <col min="6934" max="6934" width="27" style="1" bestFit="1" customWidth="1"/>
    <col min="6935" max="6935" width="7.58203125" style="1" bestFit="1" customWidth="1"/>
    <col min="6936" max="6936" width="13.5" style="1" bestFit="1" customWidth="1"/>
    <col min="6937" max="6937" width="7.58203125" style="1" bestFit="1" customWidth="1"/>
    <col min="6938" max="6938" width="20.9140625" style="1" bestFit="1" customWidth="1"/>
    <col min="6939" max="6939" width="7.58203125" style="1" bestFit="1" customWidth="1"/>
    <col min="6940" max="7168" width="8.6640625" style="1"/>
    <col min="7169" max="7169" width="27.75" style="1" bestFit="1" customWidth="1"/>
    <col min="7170" max="7170" width="11.4140625" style="1" bestFit="1" customWidth="1"/>
    <col min="7171" max="7171" width="5" style="1" bestFit="1" customWidth="1"/>
    <col min="7172" max="7173" width="11.25" style="1" bestFit="1" customWidth="1"/>
    <col min="7174" max="7174" width="9.9140625" style="1" bestFit="1" customWidth="1"/>
    <col min="7175" max="7175" width="31.58203125" style="1" bestFit="1" customWidth="1"/>
    <col min="7176" max="7176" width="25.4140625" style="1" bestFit="1" customWidth="1"/>
    <col min="7177" max="7177" width="7.58203125" style="1" bestFit="1" customWidth="1"/>
    <col min="7178" max="7178" width="20.33203125" style="1" bestFit="1" customWidth="1"/>
    <col min="7179" max="7179" width="17.83203125" style="1" bestFit="1" customWidth="1"/>
    <col min="7180" max="7180" width="7.58203125" style="1" bestFit="1" customWidth="1"/>
    <col min="7181" max="7181" width="28.58203125" style="1" bestFit="1" customWidth="1"/>
    <col min="7182" max="7182" width="18.08203125" style="1" bestFit="1" customWidth="1"/>
    <col min="7183" max="7183" width="7.58203125" style="1" bestFit="1" customWidth="1"/>
    <col min="7184" max="7184" width="21.58203125" style="1" bestFit="1" customWidth="1"/>
    <col min="7185" max="7185" width="7.58203125" style="1" bestFit="1" customWidth="1"/>
    <col min="7186" max="7186" width="23.08203125" style="1" bestFit="1" customWidth="1"/>
    <col min="7187" max="7187" width="7.58203125" style="1" bestFit="1" customWidth="1"/>
    <col min="7188" max="7188" width="22.4140625" style="1" bestFit="1" customWidth="1"/>
    <col min="7189" max="7189" width="7.58203125" style="1" bestFit="1" customWidth="1"/>
    <col min="7190" max="7190" width="27" style="1" bestFit="1" customWidth="1"/>
    <col min="7191" max="7191" width="7.58203125" style="1" bestFit="1" customWidth="1"/>
    <col min="7192" max="7192" width="13.5" style="1" bestFit="1" customWidth="1"/>
    <col min="7193" max="7193" width="7.58203125" style="1" bestFit="1" customWidth="1"/>
    <col min="7194" max="7194" width="20.9140625" style="1" bestFit="1" customWidth="1"/>
    <col min="7195" max="7195" width="7.58203125" style="1" bestFit="1" customWidth="1"/>
    <col min="7196" max="7424" width="8.6640625" style="1"/>
    <col min="7425" max="7425" width="27.75" style="1" bestFit="1" customWidth="1"/>
    <col min="7426" max="7426" width="11.4140625" style="1" bestFit="1" customWidth="1"/>
    <col min="7427" max="7427" width="5" style="1" bestFit="1" customWidth="1"/>
    <col min="7428" max="7429" width="11.25" style="1" bestFit="1" customWidth="1"/>
    <col min="7430" max="7430" width="9.9140625" style="1" bestFit="1" customWidth="1"/>
    <col min="7431" max="7431" width="31.58203125" style="1" bestFit="1" customWidth="1"/>
    <col min="7432" max="7432" width="25.4140625" style="1" bestFit="1" customWidth="1"/>
    <col min="7433" max="7433" width="7.58203125" style="1" bestFit="1" customWidth="1"/>
    <col min="7434" max="7434" width="20.33203125" style="1" bestFit="1" customWidth="1"/>
    <col min="7435" max="7435" width="17.83203125" style="1" bestFit="1" customWidth="1"/>
    <col min="7436" max="7436" width="7.58203125" style="1" bestFit="1" customWidth="1"/>
    <col min="7437" max="7437" width="28.58203125" style="1" bestFit="1" customWidth="1"/>
    <col min="7438" max="7438" width="18.08203125" style="1" bestFit="1" customWidth="1"/>
    <col min="7439" max="7439" width="7.58203125" style="1" bestFit="1" customWidth="1"/>
    <col min="7440" max="7440" width="21.58203125" style="1" bestFit="1" customWidth="1"/>
    <col min="7441" max="7441" width="7.58203125" style="1" bestFit="1" customWidth="1"/>
    <col min="7442" max="7442" width="23.08203125" style="1" bestFit="1" customWidth="1"/>
    <col min="7443" max="7443" width="7.58203125" style="1" bestFit="1" customWidth="1"/>
    <col min="7444" max="7444" width="22.4140625" style="1" bestFit="1" customWidth="1"/>
    <col min="7445" max="7445" width="7.58203125" style="1" bestFit="1" customWidth="1"/>
    <col min="7446" max="7446" width="27" style="1" bestFit="1" customWidth="1"/>
    <col min="7447" max="7447" width="7.58203125" style="1" bestFit="1" customWidth="1"/>
    <col min="7448" max="7448" width="13.5" style="1" bestFit="1" customWidth="1"/>
    <col min="7449" max="7449" width="7.58203125" style="1" bestFit="1" customWidth="1"/>
    <col min="7450" max="7450" width="20.9140625" style="1" bestFit="1" customWidth="1"/>
    <col min="7451" max="7451" width="7.58203125" style="1" bestFit="1" customWidth="1"/>
    <col min="7452" max="7680" width="8.6640625" style="1"/>
    <col min="7681" max="7681" width="27.75" style="1" bestFit="1" customWidth="1"/>
    <col min="7682" max="7682" width="11.4140625" style="1" bestFit="1" customWidth="1"/>
    <col min="7683" max="7683" width="5" style="1" bestFit="1" customWidth="1"/>
    <col min="7684" max="7685" width="11.25" style="1" bestFit="1" customWidth="1"/>
    <col min="7686" max="7686" width="9.9140625" style="1" bestFit="1" customWidth="1"/>
    <col min="7687" max="7687" width="31.58203125" style="1" bestFit="1" customWidth="1"/>
    <col min="7688" max="7688" width="25.4140625" style="1" bestFit="1" customWidth="1"/>
    <col min="7689" max="7689" width="7.58203125" style="1" bestFit="1" customWidth="1"/>
    <col min="7690" max="7690" width="20.33203125" style="1" bestFit="1" customWidth="1"/>
    <col min="7691" max="7691" width="17.83203125" style="1" bestFit="1" customWidth="1"/>
    <col min="7692" max="7692" width="7.58203125" style="1" bestFit="1" customWidth="1"/>
    <col min="7693" max="7693" width="28.58203125" style="1" bestFit="1" customWidth="1"/>
    <col min="7694" max="7694" width="18.08203125" style="1" bestFit="1" customWidth="1"/>
    <col min="7695" max="7695" width="7.58203125" style="1" bestFit="1" customWidth="1"/>
    <col min="7696" max="7696" width="21.58203125" style="1" bestFit="1" customWidth="1"/>
    <col min="7697" max="7697" width="7.58203125" style="1" bestFit="1" customWidth="1"/>
    <col min="7698" max="7698" width="23.08203125" style="1" bestFit="1" customWidth="1"/>
    <col min="7699" max="7699" width="7.58203125" style="1" bestFit="1" customWidth="1"/>
    <col min="7700" max="7700" width="22.4140625" style="1" bestFit="1" customWidth="1"/>
    <col min="7701" max="7701" width="7.58203125" style="1" bestFit="1" customWidth="1"/>
    <col min="7702" max="7702" width="27" style="1" bestFit="1" customWidth="1"/>
    <col min="7703" max="7703" width="7.58203125" style="1" bestFit="1" customWidth="1"/>
    <col min="7704" max="7704" width="13.5" style="1" bestFit="1" customWidth="1"/>
    <col min="7705" max="7705" width="7.58203125" style="1" bestFit="1" customWidth="1"/>
    <col min="7706" max="7706" width="20.9140625" style="1" bestFit="1" customWidth="1"/>
    <col min="7707" max="7707" width="7.58203125" style="1" bestFit="1" customWidth="1"/>
    <col min="7708" max="7936" width="8.6640625" style="1"/>
    <col min="7937" max="7937" width="27.75" style="1" bestFit="1" customWidth="1"/>
    <col min="7938" max="7938" width="11.4140625" style="1" bestFit="1" customWidth="1"/>
    <col min="7939" max="7939" width="5" style="1" bestFit="1" customWidth="1"/>
    <col min="7940" max="7941" width="11.25" style="1" bestFit="1" customWidth="1"/>
    <col min="7942" max="7942" width="9.9140625" style="1" bestFit="1" customWidth="1"/>
    <col min="7943" max="7943" width="31.58203125" style="1" bestFit="1" customWidth="1"/>
    <col min="7944" max="7944" width="25.4140625" style="1" bestFit="1" customWidth="1"/>
    <col min="7945" max="7945" width="7.58203125" style="1" bestFit="1" customWidth="1"/>
    <col min="7946" max="7946" width="20.33203125" style="1" bestFit="1" customWidth="1"/>
    <col min="7947" max="7947" width="17.83203125" style="1" bestFit="1" customWidth="1"/>
    <col min="7948" max="7948" width="7.58203125" style="1" bestFit="1" customWidth="1"/>
    <col min="7949" max="7949" width="28.58203125" style="1" bestFit="1" customWidth="1"/>
    <col min="7950" max="7950" width="18.08203125" style="1" bestFit="1" customWidth="1"/>
    <col min="7951" max="7951" width="7.58203125" style="1" bestFit="1" customWidth="1"/>
    <col min="7952" max="7952" width="21.58203125" style="1" bestFit="1" customWidth="1"/>
    <col min="7953" max="7953" width="7.58203125" style="1" bestFit="1" customWidth="1"/>
    <col min="7954" max="7954" width="23.08203125" style="1" bestFit="1" customWidth="1"/>
    <col min="7955" max="7955" width="7.58203125" style="1" bestFit="1" customWidth="1"/>
    <col min="7956" max="7956" width="22.4140625" style="1" bestFit="1" customWidth="1"/>
    <col min="7957" max="7957" width="7.58203125" style="1" bestFit="1" customWidth="1"/>
    <col min="7958" max="7958" width="27" style="1" bestFit="1" customWidth="1"/>
    <col min="7959" max="7959" width="7.58203125" style="1" bestFit="1" customWidth="1"/>
    <col min="7960" max="7960" width="13.5" style="1" bestFit="1" customWidth="1"/>
    <col min="7961" max="7961" width="7.58203125" style="1" bestFit="1" customWidth="1"/>
    <col min="7962" max="7962" width="20.9140625" style="1" bestFit="1" customWidth="1"/>
    <col min="7963" max="7963" width="7.58203125" style="1" bestFit="1" customWidth="1"/>
    <col min="7964" max="8192" width="8.6640625" style="1"/>
    <col min="8193" max="8193" width="27.75" style="1" bestFit="1" customWidth="1"/>
    <col min="8194" max="8194" width="11.4140625" style="1" bestFit="1" customWidth="1"/>
    <col min="8195" max="8195" width="5" style="1" bestFit="1" customWidth="1"/>
    <col min="8196" max="8197" width="11.25" style="1" bestFit="1" customWidth="1"/>
    <col min="8198" max="8198" width="9.9140625" style="1" bestFit="1" customWidth="1"/>
    <col min="8199" max="8199" width="31.58203125" style="1" bestFit="1" customWidth="1"/>
    <col min="8200" max="8200" width="25.4140625" style="1" bestFit="1" customWidth="1"/>
    <col min="8201" max="8201" width="7.58203125" style="1" bestFit="1" customWidth="1"/>
    <col min="8202" max="8202" width="20.33203125" style="1" bestFit="1" customWidth="1"/>
    <col min="8203" max="8203" width="17.83203125" style="1" bestFit="1" customWidth="1"/>
    <col min="8204" max="8204" width="7.58203125" style="1" bestFit="1" customWidth="1"/>
    <col min="8205" max="8205" width="28.58203125" style="1" bestFit="1" customWidth="1"/>
    <col min="8206" max="8206" width="18.08203125" style="1" bestFit="1" customWidth="1"/>
    <col min="8207" max="8207" width="7.58203125" style="1" bestFit="1" customWidth="1"/>
    <col min="8208" max="8208" width="21.58203125" style="1" bestFit="1" customWidth="1"/>
    <col min="8209" max="8209" width="7.58203125" style="1" bestFit="1" customWidth="1"/>
    <col min="8210" max="8210" width="23.08203125" style="1" bestFit="1" customWidth="1"/>
    <col min="8211" max="8211" width="7.58203125" style="1" bestFit="1" customWidth="1"/>
    <col min="8212" max="8212" width="22.4140625" style="1" bestFit="1" customWidth="1"/>
    <col min="8213" max="8213" width="7.58203125" style="1" bestFit="1" customWidth="1"/>
    <col min="8214" max="8214" width="27" style="1" bestFit="1" customWidth="1"/>
    <col min="8215" max="8215" width="7.58203125" style="1" bestFit="1" customWidth="1"/>
    <col min="8216" max="8216" width="13.5" style="1" bestFit="1" customWidth="1"/>
    <col min="8217" max="8217" width="7.58203125" style="1" bestFit="1" customWidth="1"/>
    <col min="8218" max="8218" width="20.9140625" style="1" bestFit="1" customWidth="1"/>
    <col min="8219" max="8219" width="7.58203125" style="1" bestFit="1" customWidth="1"/>
    <col min="8220" max="8448" width="8.6640625" style="1"/>
    <col min="8449" max="8449" width="27.75" style="1" bestFit="1" customWidth="1"/>
    <col min="8450" max="8450" width="11.4140625" style="1" bestFit="1" customWidth="1"/>
    <col min="8451" max="8451" width="5" style="1" bestFit="1" customWidth="1"/>
    <col min="8452" max="8453" width="11.25" style="1" bestFit="1" customWidth="1"/>
    <col min="8454" max="8454" width="9.9140625" style="1" bestFit="1" customWidth="1"/>
    <col min="8455" max="8455" width="31.58203125" style="1" bestFit="1" customWidth="1"/>
    <col min="8456" max="8456" width="25.4140625" style="1" bestFit="1" customWidth="1"/>
    <col min="8457" max="8457" width="7.58203125" style="1" bestFit="1" customWidth="1"/>
    <col min="8458" max="8458" width="20.33203125" style="1" bestFit="1" customWidth="1"/>
    <col min="8459" max="8459" width="17.83203125" style="1" bestFit="1" customWidth="1"/>
    <col min="8460" max="8460" width="7.58203125" style="1" bestFit="1" customWidth="1"/>
    <col min="8461" max="8461" width="28.58203125" style="1" bestFit="1" customWidth="1"/>
    <col min="8462" max="8462" width="18.08203125" style="1" bestFit="1" customWidth="1"/>
    <col min="8463" max="8463" width="7.58203125" style="1" bestFit="1" customWidth="1"/>
    <col min="8464" max="8464" width="21.58203125" style="1" bestFit="1" customWidth="1"/>
    <col min="8465" max="8465" width="7.58203125" style="1" bestFit="1" customWidth="1"/>
    <col min="8466" max="8466" width="23.08203125" style="1" bestFit="1" customWidth="1"/>
    <col min="8467" max="8467" width="7.58203125" style="1" bestFit="1" customWidth="1"/>
    <col min="8468" max="8468" width="22.4140625" style="1" bestFit="1" customWidth="1"/>
    <col min="8469" max="8469" width="7.58203125" style="1" bestFit="1" customWidth="1"/>
    <col min="8470" max="8470" width="27" style="1" bestFit="1" customWidth="1"/>
    <col min="8471" max="8471" width="7.58203125" style="1" bestFit="1" customWidth="1"/>
    <col min="8472" max="8472" width="13.5" style="1" bestFit="1" customWidth="1"/>
    <col min="8473" max="8473" width="7.58203125" style="1" bestFit="1" customWidth="1"/>
    <col min="8474" max="8474" width="20.9140625" style="1" bestFit="1" customWidth="1"/>
    <col min="8475" max="8475" width="7.58203125" style="1" bestFit="1" customWidth="1"/>
    <col min="8476" max="8704" width="8.6640625" style="1"/>
    <col min="8705" max="8705" width="27.75" style="1" bestFit="1" customWidth="1"/>
    <col min="8706" max="8706" width="11.4140625" style="1" bestFit="1" customWidth="1"/>
    <col min="8707" max="8707" width="5" style="1" bestFit="1" customWidth="1"/>
    <col min="8708" max="8709" width="11.25" style="1" bestFit="1" customWidth="1"/>
    <col min="8710" max="8710" width="9.9140625" style="1" bestFit="1" customWidth="1"/>
    <col min="8711" max="8711" width="31.58203125" style="1" bestFit="1" customWidth="1"/>
    <col min="8712" max="8712" width="25.4140625" style="1" bestFit="1" customWidth="1"/>
    <col min="8713" max="8713" width="7.58203125" style="1" bestFit="1" customWidth="1"/>
    <col min="8714" max="8714" width="20.33203125" style="1" bestFit="1" customWidth="1"/>
    <col min="8715" max="8715" width="17.83203125" style="1" bestFit="1" customWidth="1"/>
    <col min="8716" max="8716" width="7.58203125" style="1" bestFit="1" customWidth="1"/>
    <col min="8717" max="8717" width="28.58203125" style="1" bestFit="1" customWidth="1"/>
    <col min="8718" max="8718" width="18.08203125" style="1" bestFit="1" customWidth="1"/>
    <col min="8719" max="8719" width="7.58203125" style="1" bestFit="1" customWidth="1"/>
    <col min="8720" max="8720" width="21.58203125" style="1" bestFit="1" customWidth="1"/>
    <col min="8721" max="8721" width="7.58203125" style="1" bestFit="1" customWidth="1"/>
    <col min="8722" max="8722" width="23.08203125" style="1" bestFit="1" customWidth="1"/>
    <col min="8723" max="8723" width="7.58203125" style="1" bestFit="1" customWidth="1"/>
    <col min="8724" max="8724" width="22.4140625" style="1" bestFit="1" customWidth="1"/>
    <col min="8725" max="8725" width="7.58203125" style="1" bestFit="1" customWidth="1"/>
    <col min="8726" max="8726" width="27" style="1" bestFit="1" customWidth="1"/>
    <col min="8727" max="8727" width="7.58203125" style="1" bestFit="1" customWidth="1"/>
    <col min="8728" max="8728" width="13.5" style="1" bestFit="1" customWidth="1"/>
    <col min="8729" max="8729" width="7.58203125" style="1" bestFit="1" customWidth="1"/>
    <col min="8730" max="8730" width="20.9140625" style="1" bestFit="1" customWidth="1"/>
    <col min="8731" max="8731" width="7.58203125" style="1" bestFit="1" customWidth="1"/>
    <col min="8732" max="8960" width="8.6640625" style="1"/>
    <col min="8961" max="8961" width="27.75" style="1" bestFit="1" customWidth="1"/>
    <col min="8962" max="8962" width="11.4140625" style="1" bestFit="1" customWidth="1"/>
    <col min="8963" max="8963" width="5" style="1" bestFit="1" customWidth="1"/>
    <col min="8964" max="8965" width="11.25" style="1" bestFit="1" customWidth="1"/>
    <col min="8966" max="8966" width="9.9140625" style="1" bestFit="1" customWidth="1"/>
    <col min="8967" max="8967" width="31.58203125" style="1" bestFit="1" customWidth="1"/>
    <col min="8968" max="8968" width="25.4140625" style="1" bestFit="1" customWidth="1"/>
    <col min="8969" max="8969" width="7.58203125" style="1" bestFit="1" customWidth="1"/>
    <col min="8970" max="8970" width="20.33203125" style="1" bestFit="1" customWidth="1"/>
    <col min="8971" max="8971" width="17.83203125" style="1" bestFit="1" customWidth="1"/>
    <col min="8972" max="8972" width="7.58203125" style="1" bestFit="1" customWidth="1"/>
    <col min="8973" max="8973" width="28.58203125" style="1" bestFit="1" customWidth="1"/>
    <col min="8974" max="8974" width="18.08203125" style="1" bestFit="1" customWidth="1"/>
    <col min="8975" max="8975" width="7.58203125" style="1" bestFit="1" customWidth="1"/>
    <col min="8976" max="8976" width="21.58203125" style="1" bestFit="1" customWidth="1"/>
    <col min="8977" max="8977" width="7.58203125" style="1" bestFit="1" customWidth="1"/>
    <col min="8978" max="8978" width="23.08203125" style="1" bestFit="1" customWidth="1"/>
    <col min="8979" max="8979" width="7.58203125" style="1" bestFit="1" customWidth="1"/>
    <col min="8980" max="8980" width="22.4140625" style="1" bestFit="1" customWidth="1"/>
    <col min="8981" max="8981" width="7.58203125" style="1" bestFit="1" customWidth="1"/>
    <col min="8982" max="8982" width="27" style="1" bestFit="1" customWidth="1"/>
    <col min="8983" max="8983" width="7.58203125" style="1" bestFit="1" customWidth="1"/>
    <col min="8984" max="8984" width="13.5" style="1" bestFit="1" customWidth="1"/>
    <col min="8985" max="8985" width="7.58203125" style="1" bestFit="1" customWidth="1"/>
    <col min="8986" max="8986" width="20.9140625" style="1" bestFit="1" customWidth="1"/>
    <col min="8987" max="8987" width="7.58203125" style="1" bestFit="1" customWidth="1"/>
    <col min="8988" max="9216" width="8.6640625" style="1"/>
    <col min="9217" max="9217" width="27.75" style="1" bestFit="1" customWidth="1"/>
    <col min="9218" max="9218" width="11.4140625" style="1" bestFit="1" customWidth="1"/>
    <col min="9219" max="9219" width="5" style="1" bestFit="1" customWidth="1"/>
    <col min="9220" max="9221" width="11.25" style="1" bestFit="1" customWidth="1"/>
    <col min="9222" max="9222" width="9.9140625" style="1" bestFit="1" customWidth="1"/>
    <col min="9223" max="9223" width="31.58203125" style="1" bestFit="1" customWidth="1"/>
    <col min="9224" max="9224" width="25.4140625" style="1" bestFit="1" customWidth="1"/>
    <col min="9225" max="9225" width="7.58203125" style="1" bestFit="1" customWidth="1"/>
    <col min="9226" max="9226" width="20.33203125" style="1" bestFit="1" customWidth="1"/>
    <col min="9227" max="9227" width="17.83203125" style="1" bestFit="1" customWidth="1"/>
    <col min="9228" max="9228" width="7.58203125" style="1" bestFit="1" customWidth="1"/>
    <col min="9229" max="9229" width="28.58203125" style="1" bestFit="1" customWidth="1"/>
    <col min="9230" max="9230" width="18.08203125" style="1" bestFit="1" customWidth="1"/>
    <col min="9231" max="9231" width="7.58203125" style="1" bestFit="1" customWidth="1"/>
    <col min="9232" max="9232" width="21.58203125" style="1" bestFit="1" customWidth="1"/>
    <col min="9233" max="9233" width="7.58203125" style="1" bestFit="1" customWidth="1"/>
    <col min="9234" max="9234" width="23.08203125" style="1" bestFit="1" customWidth="1"/>
    <col min="9235" max="9235" width="7.58203125" style="1" bestFit="1" customWidth="1"/>
    <col min="9236" max="9236" width="22.4140625" style="1" bestFit="1" customWidth="1"/>
    <col min="9237" max="9237" width="7.58203125" style="1" bestFit="1" customWidth="1"/>
    <col min="9238" max="9238" width="27" style="1" bestFit="1" customWidth="1"/>
    <col min="9239" max="9239" width="7.58203125" style="1" bestFit="1" customWidth="1"/>
    <col min="9240" max="9240" width="13.5" style="1" bestFit="1" customWidth="1"/>
    <col min="9241" max="9241" width="7.58203125" style="1" bestFit="1" customWidth="1"/>
    <col min="9242" max="9242" width="20.9140625" style="1" bestFit="1" customWidth="1"/>
    <col min="9243" max="9243" width="7.58203125" style="1" bestFit="1" customWidth="1"/>
    <col min="9244" max="9472" width="8.6640625" style="1"/>
    <col min="9473" max="9473" width="27.75" style="1" bestFit="1" customWidth="1"/>
    <col min="9474" max="9474" width="11.4140625" style="1" bestFit="1" customWidth="1"/>
    <col min="9475" max="9475" width="5" style="1" bestFit="1" customWidth="1"/>
    <col min="9476" max="9477" width="11.25" style="1" bestFit="1" customWidth="1"/>
    <col min="9478" max="9478" width="9.9140625" style="1" bestFit="1" customWidth="1"/>
    <col min="9479" max="9479" width="31.58203125" style="1" bestFit="1" customWidth="1"/>
    <col min="9480" max="9480" width="25.4140625" style="1" bestFit="1" customWidth="1"/>
    <col min="9481" max="9481" width="7.58203125" style="1" bestFit="1" customWidth="1"/>
    <col min="9482" max="9482" width="20.33203125" style="1" bestFit="1" customWidth="1"/>
    <col min="9483" max="9483" width="17.83203125" style="1" bestFit="1" customWidth="1"/>
    <col min="9484" max="9484" width="7.58203125" style="1" bestFit="1" customWidth="1"/>
    <col min="9485" max="9485" width="28.58203125" style="1" bestFit="1" customWidth="1"/>
    <col min="9486" max="9486" width="18.08203125" style="1" bestFit="1" customWidth="1"/>
    <col min="9487" max="9487" width="7.58203125" style="1" bestFit="1" customWidth="1"/>
    <col min="9488" max="9488" width="21.58203125" style="1" bestFit="1" customWidth="1"/>
    <col min="9489" max="9489" width="7.58203125" style="1" bestFit="1" customWidth="1"/>
    <col min="9490" max="9490" width="23.08203125" style="1" bestFit="1" customWidth="1"/>
    <col min="9491" max="9491" width="7.58203125" style="1" bestFit="1" customWidth="1"/>
    <col min="9492" max="9492" width="22.4140625" style="1" bestFit="1" customWidth="1"/>
    <col min="9493" max="9493" width="7.58203125" style="1" bestFit="1" customWidth="1"/>
    <col min="9494" max="9494" width="27" style="1" bestFit="1" customWidth="1"/>
    <col min="9495" max="9495" width="7.58203125" style="1" bestFit="1" customWidth="1"/>
    <col min="9496" max="9496" width="13.5" style="1" bestFit="1" customWidth="1"/>
    <col min="9497" max="9497" width="7.58203125" style="1" bestFit="1" customWidth="1"/>
    <col min="9498" max="9498" width="20.9140625" style="1" bestFit="1" customWidth="1"/>
    <col min="9499" max="9499" width="7.58203125" style="1" bestFit="1" customWidth="1"/>
    <col min="9500" max="9728" width="8.6640625" style="1"/>
    <col min="9729" max="9729" width="27.75" style="1" bestFit="1" customWidth="1"/>
    <col min="9730" max="9730" width="11.4140625" style="1" bestFit="1" customWidth="1"/>
    <col min="9731" max="9731" width="5" style="1" bestFit="1" customWidth="1"/>
    <col min="9732" max="9733" width="11.25" style="1" bestFit="1" customWidth="1"/>
    <col min="9734" max="9734" width="9.9140625" style="1" bestFit="1" customWidth="1"/>
    <col min="9735" max="9735" width="31.58203125" style="1" bestFit="1" customWidth="1"/>
    <col min="9736" max="9736" width="25.4140625" style="1" bestFit="1" customWidth="1"/>
    <col min="9737" max="9737" width="7.58203125" style="1" bestFit="1" customWidth="1"/>
    <col min="9738" max="9738" width="20.33203125" style="1" bestFit="1" customWidth="1"/>
    <col min="9739" max="9739" width="17.83203125" style="1" bestFit="1" customWidth="1"/>
    <col min="9740" max="9740" width="7.58203125" style="1" bestFit="1" customWidth="1"/>
    <col min="9741" max="9741" width="28.58203125" style="1" bestFit="1" customWidth="1"/>
    <col min="9742" max="9742" width="18.08203125" style="1" bestFit="1" customWidth="1"/>
    <col min="9743" max="9743" width="7.58203125" style="1" bestFit="1" customWidth="1"/>
    <col min="9744" max="9744" width="21.58203125" style="1" bestFit="1" customWidth="1"/>
    <col min="9745" max="9745" width="7.58203125" style="1" bestFit="1" customWidth="1"/>
    <col min="9746" max="9746" width="23.08203125" style="1" bestFit="1" customWidth="1"/>
    <col min="9747" max="9747" width="7.58203125" style="1" bestFit="1" customWidth="1"/>
    <col min="9748" max="9748" width="22.4140625" style="1" bestFit="1" customWidth="1"/>
    <col min="9749" max="9749" width="7.58203125" style="1" bestFit="1" customWidth="1"/>
    <col min="9750" max="9750" width="27" style="1" bestFit="1" customWidth="1"/>
    <col min="9751" max="9751" width="7.58203125" style="1" bestFit="1" customWidth="1"/>
    <col min="9752" max="9752" width="13.5" style="1" bestFit="1" customWidth="1"/>
    <col min="9753" max="9753" width="7.58203125" style="1" bestFit="1" customWidth="1"/>
    <col min="9754" max="9754" width="20.9140625" style="1" bestFit="1" customWidth="1"/>
    <col min="9755" max="9755" width="7.58203125" style="1" bestFit="1" customWidth="1"/>
    <col min="9756" max="9984" width="8.6640625" style="1"/>
    <col min="9985" max="9985" width="27.75" style="1" bestFit="1" customWidth="1"/>
    <col min="9986" max="9986" width="11.4140625" style="1" bestFit="1" customWidth="1"/>
    <col min="9987" max="9987" width="5" style="1" bestFit="1" customWidth="1"/>
    <col min="9988" max="9989" width="11.25" style="1" bestFit="1" customWidth="1"/>
    <col min="9990" max="9990" width="9.9140625" style="1" bestFit="1" customWidth="1"/>
    <col min="9991" max="9991" width="31.58203125" style="1" bestFit="1" customWidth="1"/>
    <col min="9992" max="9992" width="25.4140625" style="1" bestFit="1" customWidth="1"/>
    <col min="9993" max="9993" width="7.58203125" style="1" bestFit="1" customWidth="1"/>
    <col min="9994" max="9994" width="20.33203125" style="1" bestFit="1" customWidth="1"/>
    <col min="9995" max="9995" width="17.83203125" style="1" bestFit="1" customWidth="1"/>
    <col min="9996" max="9996" width="7.58203125" style="1" bestFit="1" customWidth="1"/>
    <col min="9997" max="9997" width="28.58203125" style="1" bestFit="1" customWidth="1"/>
    <col min="9998" max="9998" width="18.08203125" style="1" bestFit="1" customWidth="1"/>
    <col min="9999" max="9999" width="7.58203125" style="1" bestFit="1" customWidth="1"/>
    <col min="10000" max="10000" width="21.58203125" style="1" bestFit="1" customWidth="1"/>
    <col min="10001" max="10001" width="7.58203125" style="1" bestFit="1" customWidth="1"/>
    <col min="10002" max="10002" width="23.08203125" style="1" bestFit="1" customWidth="1"/>
    <col min="10003" max="10003" width="7.58203125" style="1" bestFit="1" customWidth="1"/>
    <col min="10004" max="10004" width="22.4140625" style="1" bestFit="1" customWidth="1"/>
    <col min="10005" max="10005" width="7.58203125" style="1" bestFit="1" customWidth="1"/>
    <col min="10006" max="10006" width="27" style="1" bestFit="1" customWidth="1"/>
    <col min="10007" max="10007" width="7.58203125" style="1" bestFit="1" customWidth="1"/>
    <col min="10008" max="10008" width="13.5" style="1" bestFit="1" customWidth="1"/>
    <col min="10009" max="10009" width="7.58203125" style="1" bestFit="1" customWidth="1"/>
    <col min="10010" max="10010" width="20.9140625" style="1" bestFit="1" customWidth="1"/>
    <col min="10011" max="10011" width="7.58203125" style="1" bestFit="1" customWidth="1"/>
    <col min="10012" max="10240" width="8.6640625" style="1"/>
    <col min="10241" max="10241" width="27.75" style="1" bestFit="1" customWidth="1"/>
    <col min="10242" max="10242" width="11.4140625" style="1" bestFit="1" customWidth="1"/>
    <col min="10243" max="10243" width="5" style="1" bestFit="1" customWidth="1"/>
    <col min="10244" max="10245" width="11.25" style="1" bestFit="1" customWidth="1"/>
    <col min="10246" max="10246" width="9.9140625" style="1" bestFit="1" customWidth="1"/>
    <col min="10247" max="10247" width="31.58203125" style="1" bestFit="1" customWidth="1"/>
    <col min="10248" max="10248" width="25.4140625" style="1" bestFit="1" customWidth="1"/>
    <col min="10249" max="10249" width="7.58203125" style="1" bestFit="1" customWidth="1"/>
    <col min="10250" max="10250" width="20.33203125" style="1" bestFit="1" customWidth="1"/>
    <col min="10251" max="10251" width="17.83203125" style="1" bestFit="1" customWidth="1"/>
    <col min="10252" max="10252" width="7.58203125" style="1" bestFit="1" customWidth="1"/>
    <col min="10253" max="10253" width="28.58203125" style="1" bestFit="1" customWidth="1"/>
    <col min="10254" max="10254" width="18.08203125" style="1" bestFit="1" customWidth="1"/>
    <col min="10255" max="10255" width="7.58203125" style="1" bestFit="1" customWidth="1"/>
    <col min="10256" max="10256" width="21.58203125" style="1" bestFit="1" customWidth="1"/>
    <col min="10257" max="10257" width="7.58203125" style="1" bestFit="1" customWidth="1"/>
    <col min="10258" max="10258" width="23.08203125" style="1" bestFit="1" customWidth="1"/>
    <col min="10259" max="10259" width="7.58203125" style="1" bestFit="1" customWidth="1"/>
    <col min="10260" max="10260" width="22.4140625" style="1" bestFit="1" customWidth="1"/>
    <col min="10261" max="10261" width="7.58203125" style="1" bestFit="1" customWidth="1"/>
    <col min="10262" max="10262" width="27" style="1" bestFit="1" customWidth="1"/>
    <col min="10263" max="10263" width="7.58203125" style="1" bestFit="1" customWidth="1"/>
    <col min="10264" max="10264" width="13.5" style="1" bestFit="1" customWidth="1"/>
    <col min="10265" max="10265" width="7.58203125" style="1" bestFit="1" customWidth="1"/>
    <col min="10266" max="10266" width="20.9140625" style="1" bestFit="1" customWidth="1"/>
    <col min="10267" max="10267" width="7.58203125" style="1" bestFit="1" customWidth="1"/>
    <col min="10268" max="10496" width="8.6640625" style="1"/>
    <col min="10497" max="10497" width="27.75" style="1" bestFit="1" customWidth="1"/>
    <col min="10498" max="10498" width="11.4140625" style="1" bestFit="1" customWidth="1"/>
    <col min="10499" max="10499" width="5" style="1" bestFit="1" customWidth="1"/>
    <col min="10500" max="10501" width="11.25" style="1" bestFit="1" customWidth="1"/>
    <col min="10502" max="10502" width="9.9140625" style="1" bestFit="1" customWidth="1"/>
    <col min="10503" max="10503" width="31.58203125" style="1" bestFit="1" customWidth="1"/>
    <col min="10504" max="10504" width="25.4140625" style="1" bestFit="1" customWidth="1"/>
    <col min="10505" max="10505" width="7.58203125" style="1" bestFit="1" customWidth="1"/>
    <col min="10506" max="10506" width="20.33203125" style="1" bestFit="1" customWidth="1"/>
    <col min="10507" max="10507" width="17.83203125" style="1" bestFit="1" customWidth="1"/>
    <col min="10508" max="10508" width="7.58203125" style="1" bestFit="1" customWidth="1"/>
    <col min="10509" max="10509" width="28.58203125" style="1" bestFit="1" customWidth="1"/>
    <col min="10510" max="10510" width="18.08203125" style="1" bestFit="1" customWidth="1"/>
    <col min="10511" max="10511" width="7.58203125" style="1" bestFit="1" customWidth="1"/>
    <col min="10512" max="10512" width="21.58203125" style="1" bestFit="1" customWidth="1"/>
    <col min="10513" max="10513" width="7.58203125" style="1" bestFit="1" customWidth="1"/>
    <col min="10514" max="10514" width="23.08203125" style="1" bestFit="1" customWidth="1"/>
    <col min="10515" max="10515" width="7.58203125" style="1" bestFit="1" customWidth="1"/>
    <col min="10516" max="10516" width="22.4140625" style="1" bestFit="1" customWidth="1"/>
    <col min="10517" max="10517" width="7.58203125" style="1" bestFit="1" customWidth="1"/>
    <col min="10518" max="10518" width="27" style="1" bestFit="1" customWidth="1"/>
    <col min="10519" max="10519" width="7.58203125" style="1" bestFit="1" customWidth="1"/>
    <col min="10520" max="10520" width="13.5" style="1" bestFit="1" customWidth="1"/>
    <col min="10521" max="10521" width="7.58203125" style="1" bestFit="1" customWidth="1"/>
    <col min="10522" max="10522" width="20.9140625" style="1" bestFit="1" customWidth="1"/>
    <col min="10523" max="10523" width="7.58203125" style="1" bestFit="1" customWidth="1"/>
    <col min="10524" max="10752" width="8.6640625" style="1"/>
    <col min="10753" max="10753" width="27.75" style="1" bestFit="1" customWidth="1"/>
    <col min="10754" max="10754" width="11.4140625" style="1" bestFit="1" customWidth="1"/>
    <col min="10755" max="10755" width="5" style="1" bestFit="1" customWidth="1"/>
    <col min="10756" max="10757" width="11.25" style="1" bestFit="1" customWidth="1"/>
    <col min="10758" max="10758" width="9.9140625" style="1" bestFit="1" customWidth="1"/>
    <col min="10759" max="10759" width="31.58203125" style="1" bestFit="1" customWidth="1"/>
    <col min="10760" max="10760" width="25.4140625" style="1" bestFit="1" customWidth="1"/>
    <col min="10761" max="10761" width="7.58203125" style="1" bestFit="1" customWidth="1"/>
    <col min="10762" max="10762" width="20.33203125" style="1" bestFit="1" customWidth="1"/>
    <col min="10763" max="10763" width="17.83203125" style="1" bestFit="1" customWidth="1"/>
    <col min="10764" max="10764" width="7.58203125" style="1" bestFit="1" customWidth="1"/>
    <col min="10765" max="10765" width="28.58203125" style="1" bestFit="1" customWidth="1"/>
    <col min="10766" max="10766" width="18.08203125" style="1" bestFit="1" customWidth="1"/>
    <col min="10767" max="10767" width="7.58203125" style="1" bestFit="1" customWidth="1"/>
    <col min="10768" max="10768" width="21.58203125" style="1" bestFit="1" customWidth="1"/>
    <col min="10769" max="10769" width="7.58203125" style="1" bestFit="1" customWidth="1"/>
    <col min="10770" max="10770" width="23.08203125" style="1" bestFit="1" customWidth="1"/>
    <col min="10771" max="10771" width="7.58203125" style="1" bestFit="1" customWidth="1"/>
    <col min="10772" max="10772" width="22.4140625" style="1" bestFit="1" customWidth="1"/>
    <col min="10773" max="10773" width="7.58203125" style="1" bestFit="1" customWidth="1"/>
    <col min="10774" max="10774" width="27" style="1" bestFit="1" customWidth="1"/>
    <col min="10775" max="10775" width="7.58203125" style="1" bestFit="1" customWidth="1"/>
    <col min="10776" max="10776" width="13.5" style="1" bestFit="1" customWidth="1"/>
    <col min="10777" max="10777" width="7.58203125" style="1" bestFit="1" customWidth="1"/>
    <col min="10778" max="10778" width="20.9140625" style="1" bestFit="1" customWidth="1"/>
    <col min="10779" max="10779" width="7.58203125" style="1" bestFit="1" customWidth="1"/>
    <col min="10780" max="11008" width="8.6640625" style="1"/>
    <col min="11009" max="11009" width="27.75" style="1" bestFit="1" customWidth="1"/>
    <col min="11010" max="11010" width="11.4140625" style="1" bestFit="1" customWidth="1"/>
    <col min="11011" max="11011" width="5" style="1" bestFit="1" customWidth="1"/>
    <col min="11012" max="11013" width="11.25" style="1" bestFit="1" customWidth="1"/>
    <col min="11014" max="11014" width="9.9140625" style="1" bestFit="1" customWidth="1"/>
    <col min="11015" max="11015" width="31.58203125" style="1" bestFit="1" customWidth="1"/>
    <col min="11016" max="11016" width="25.4140625" style="1" bestFit="1" customWidth="1"/>
    <col min="11017" max="11017" width="7.58203125" style="1" bestFit="1" customWidth="1"/>
    <col min="11018" max="11018" width="20.33203125" style="1" bestFit="1" customWidth="1"/>
    <col min="11019" max="11019" width="17.83203125" style="1" bestFit="1" customWidth="1"/>
    <col min="11020" max="11020" width="7.58203125" style="1" bestFit="1" customWidth="1"/>
    <col min="11021" max="11021" width="28.58203125" style="1" bestFit="1" customWidth="1"/>
    <col min="11022" max="11022" width="18.08203125" style="1" bestFit="1" customWidth="1"/>
    <col min="11023" max="11023" width="7.58203125" style="1" bestFit="1" customWidth="1"/>
    <col min="11024" max="11024" width="21.58203125" style="1" bestFit="1" customWidth="1"/>
    <col min="11025" max="11025" width="7.58203125" style="1" bestFit="1" customWidth="1"/>
    <col min="11026" max="11026" width="23.08203125" style="1" bestFit="1" customWidth="1"/>
    <col min="11027" max="11027" width="7.58203125" style="1" bestFit="1" customWidth="1"/>
    <col min="11028" max="11028" width="22.4140625" style="1" bestFit="1" customWidth="1"/>
    <col min="11029" max="11029" width="7.58203125" style="1" bestFit="1" customWidth="1"/>
    <col min="11030" max="11030" width="27" style="1" bestFit="1" customWidth="1"/>
    <col min="11031" max="11031" width="7.58203125" style="1" bestFit="1" customWidth="1"/>
    <col min="11032" max="11032" width="13.5" style="1" bestFit="1" customWidth="1"/>
    <col min="11033" max="11033" width="7.58203125" style="1" bestFit="1" customWidth="1"/>
    <col min="11034" max="11034" width="20.9140625" style="1" bestFit="1" customWidth="1"/>
    <col min="11035" max="11035" width="7.58203125" style="1" bestFit="1" customWidth="1"/>
    <col min="11036" max="11264" width="8.6640625" style="1"/>
    <col min="11265" max="11265" width="27.75" style="1" bestFit="1" customWidth="1"/>
    <col min="11266" max="11266" width="11.4140625" style="1" bestFit="1" customWidth="1"/>
    <col min="11267" max="11267" width="5" style="1" bestFit="1" customWidth="1"/>
    <col min="11268" max="11269" width="11.25" style="1" bestFit="1" customWidth="1"/>
    <col min="11270" max="11270" width="9.9140625" style="1" bestFit="1" customWidth="1"/>
    <col min="11271" max="11271" width="31.58203125" style="1" bestFit="1" customWidth="1"/>
    <col min="11272" max="11272" width="25.4140625" style="1" bestFit="1" customWidth="1"/>
    <col min="11273" max="11273" width="7.58203125" style="1" bestFit="1" customWidth="1"/>
    <col min="11274" max="11274" width="20.33203125" style="1" bestFit="1" customWidth="1"/>
    <col min="11275" max="11275" width="17.83203125" style="1" bestFit="1" customWidth="1"/>
    <col min="11276" max="11276" width="7.58203125" style="1" bestFit="1" customWidth="1"/>
    <col min="11277" max="11277" width="28.58203125" style="1" bestFit="1" customWidth="1"/>
    <col min="11278" max="11278" width="18.08203125" style="1" bestFit="1" customWidth="1"/>
    <col min="11279" max="11279" width="7.58203125" style="1" bestFit="1" customWidth="1"/>
    <col min="11280" max="11280" width="21.58203125" style="1" bestFit="1" customWidth="1"/>
    <col min="11281" max="11281" width="7.58203125" style="1" bestFit="1" customWidth="1"/>
    <col min="11282" max="11282" width="23.08203125" style="1" bestFit="1" customWidth="1"/>
    <col min="11283" max="11283" width="7.58203125" style="1" bestFit="1" customWidth="1"/>
    <col min="11284" max="11284" width="22.4140625" style="1" bestFit="1" customWidth="1"/>
    <col min="11285" max="11285" width="7.58203125" style="1" bestFit="1" customWidth="1"/>
    <col min="11286" max="11286" width="27" style="1" bestFit="1" customWidth="1"/>
    <col min="11287" max="11287" width="7.58203125" style="1" bestFit="1" customWidth="1"/>
    <col min="11288" max="11288" width="13.5" style="1" bestFit="1" customWidth="1"/>
    <col min="11289" max="11289" width="7.58203125" style="1" bestFit="1" customWidth="1"/>
    <col min="11290" max="11290" width="20.9140625" style="1" bestFit="1" customWidth="1"/>
    <col min="11291" max="11291" width="7.58203125" style="1" bestFit="1" customWidth="1"/>
    <col min="11292" max="11520" width="8.6640625" style="1"/>
    <col min="11521" max="11521" width="27.75" style="1" bestFit="1" customWidth="1"/>
    <col min="11522" max="11522" width="11.4140625" style="1" bestFit="1" customWidth="1"/>
    <col min="11523" max="11523" width="5" style="1" bestFit="1" customWidth="1"/>
    <col min="11524" max="11525" width="11.25" style="1" bestFit="1" customWidth="1"/>
    <col min="11526" max="11526" width="9.9140625" style="1" bestFit="1" customWidth="1"/>
    <col min="11527" max="11527" width="31.58203125" style="1" bestFit="1" customWidth="1"/>
    <col min="11528" max="11528" width="25.4140625" style="1" bestFit="1" customWidth="1"/>
    <col min="11529" max="11529" width="7.58203125" style="1" bestFit="1" customWidth="1"/>
    <col min="11530" max="11530" width="20.33203125" style="1" bestFit="1" customWidth="1"/>
    <col min="11531" max="11531" width="17.83203125" style="1" bestFit="1" customWidth="1"/>
    <col min="11532" max="11532" width="7.58203125" style="1" bestFit="1" customWidth="1"/>
    <col min="11533" max="11533" width="28.58203125" style="1" bestFit="1" customWidth="1"/>
    <col min="11534" max="11534" width="18.08203125" style="1" bestFit="1" customWidth="1"/>
    <col min="11535" max="11535" width="7.58203125" style="1" bestFit="1" customWidth="1"/>
    <col min="11536" max="11536" width="21.58203125" style="1" bestFit="1" customWidth="1"/>
    <col min="11537" max="11537" width="7.58203125" style="1" bestFit="1" customWidth="1"/>
    <col min="11538" max="11538" width="23.08203125" style="1" bestFit="1" customWidth="1"/>
    <col min="11539" max="11539" width="7.58203125" style="1" bestFit="1" customWidth="1"/>
    <col min="11540" max="11540" width="22.4140625" style="1" bestFit="1" customWidth="1"/>
    <col min="11541" max="11541" width="7.58203125" style="1" bestFit="1" customWidth="1"/>
    <col min="11542" max="11542" width="27" style="1" bestFit="1" customWidth="1"/>
    <col min="11543" max="11543" width="7.58203125" style="1" bestFit="1" customWidth="1"/>
    <col min="11544" max="11544" width="13.5" style="1" bestFit="1" customWidth="1"/>
    <col min="11545" max="11545" width="7.58203125" style="1" bestFit="1" customWidth="1"/>
    <col min="11546" max="11546" width="20.9140625" style="1" bestFit="1" customWidth="1"/>
    <col min="11547" max="11547" width="7.58203125" style="1" bestFit="1" customWidth="1"/>
    <col min="11548" max="11776" width="8.6640625" style="1"/>
    <col min="11777" max="11777" width="27.75" style="1" bestFit="1" customWidth="1"/>
    <col min="11778" max="11778" width="11.4140625" style="1" bestFit="1" customWidth="1"/>
    <col min="11779" max="11779" width="5" style="1" bestFit="1" customWidth="1"/>
    <col min="11780" max="11781" width="11.25" style="1" bestFit="1" customWidth="1"/>
    <col min="11782" max="11782" width="9.9140625" style="1" bestFit="1" customWidth="1"/>
    <col min="11783" max="11783" width="31.58203125" style="1" bestFit="1" customWidth="1"/>
    <col min="11784" max="11784" width="25.4140625" style="1" bestFit="1" customWidth="1"/>
    <col min="11785" max="11785" width="7.58203125" style="1" bestFit="1" customWidth="1"/>
    <col min="11786" max="11786" width="20.33203125" style="1" bestFit="1" customWidth="1"/>
    <col min="11787" max="11787" width="17.83203125" style="1" bestFit="1" customWidth="1"/>
    <col min="11788" max="11788" width="7.58203125" style="1" bestFit="1" customWidth="1"/>
    <col min="11789" max="11789" width="28.58203125" style="1" bestFit="1" customWidth="1"/>
    <col min="11790" max="11790" width="18.08203125" style="1" bestFit="1" customWidth="1"/>
    <col min="11791" max="11791" width="7.58203125" style="1" bestFit="1" customWidth="1"/>
    <col min="11792" max="11792" width="21.58203125" style="1" bestFit="1" customWidth="1"/>
    <col min="11793" max="11793" width="7.58203125" style="1" bestFit="1" customWidth="1"/>
    <col min="11794" max="11794" width="23.08203125" style="1" bestFit="1" customWidth="1"/>
    <col min="11795" max="11795" width="7.58203125" style="1" bestFit="1" customWidth="1"/>
    <col min="11796" max="11796" width="22.4140625" style="1" bestFit="1" customWidth="1"/>
    <col min="11797" max="11797" width="7.58203125" style="1" bestFit="1" customWidth="1"/>
    <col min="11798" max="11798" width="27" style="1" bestFit="1" customWidth="1"/>
    <col min="11799" max="11799" width="7.58203125" style="1" bestFit="1" customWidth="1"/>
    <col min="11800" max="11800" width="13.5" style="1" bestFit="1" customWidth="1"/>
    <col min="11801" max="11801" width="7.58203125" style="1" bestFit="1" customWidth="1"/>
    <col min="11802" max="11802" width="20.9140625" style="1" bestFit="1" customWidth="1"/>
    <col min="11803" max="11803" width="7.58203125" style="1" bestFit="1" customWidth="1"/>
    <col min="11804" max="12032" width="8.6640625" style="1"/>
    <col min="12033" max="12033" width="27.75" style="1" bestFit="1" customWidth="1"/>
    <col min="12034" max="12034" width="11.4140625" style="1" bestFit="1" customWidth="1"/>
    <col min="12035" max="12035" width="5" style="1" bestFit="1" customWidth="1"/>
    <col min="12036" max="12037" width="11.25" style="1" bestFit="1" customWidth="1"/>
    <col min="12038" max="12038" width="9.9140625" style="1" bestFit="1" customWidth="1"/>
    <col min="12039" max="12039" width="31.58203125" style="1" bestFit="1" customWidth="1"/>
    <col min="12040" max="12040" width="25.4140625" style="1" bestFit="1" customWidth="1"/>
    <col min="12041" max="12041" width="7.58203125" style="1" bestFit="1" customWidth="1"/>
    <col min="12042" max="12042" width="20.33203125" style="1" bestFit="1" customWidth="1"/>
    <col min="12043" max="12043" width="17.83203125" style="1" bestFit="1" customWidth="1"/>
    <col min="12044" max="12044" width="7.58203125" style="1" bestFit="1" customWidth="1"/>
    <col min="12045" max="12045" width="28.58203125" style="1" bestFit="1" customWidth="1"/>
    <col min="12046" max="12046" width="18.08203125" style="1" bestFit="1" customWidth="1"/>
    <col min="12047" max="12047" width="7.58203125" style="1" bestFit="1" customWidth="1"/>
    <col min="12048" max="12048" width="21.58203125" style="1" bestFit="1" customWidth="1"/>
    <col min="12049" max="12049" width="7.58203125" style="1" bestFit="1" customWidth="1"/>
    <col min="12050" max="12050" width="23.08203125" style="1" bestFit="1" customWidth="1"/>
    <col min="12051" max="12051" width="7.58203125" style="1" bestFit="1" customWidth="1"/>
    <col min="12052" max="12052" width="22.4140625" style="1" bestFit="1" customWidth="1"/>
    <col min="12053" max="12053" width="7.58203125" style="1" bestFit="1" customWidth="1"/>
    <col min="12054" max="12054" width="27" style="1" bestFit="1" customWidth="1"/>
    <col min="12055" max="12055" width="7.58203125" style="1" bestFit="1" customWidth="1"/>
    <col min="12056" max="12056" width="13.5" style="1" bestFit="1" customWidth="1"/>
    <col min="12057" max="12057" width="7.58203125" style="1" bestFit="1" customWidth="1"/>
    <col min="12058" max="12058" width="20.9140625" style="1" bestFit="1" customWidth="1"/>
    <col min="12059" max="12059" width="7.58203125" style="1" bestFit="1" customWidth="1"/>
    <col min="12060" max="12288" width="8.6640625" style="1"/>
    <col min="12289" max="12289" width="27.75" style="1" bestFit="1" customWidth="1"/>
    <col min="12290" max="12290" width="11.4140625" style="1" bestFit="1" customWidth="1"/>
    <col min="12291" max="12291" width="5" style="1" bestFit="1" customWidth="1"/>
    <col min="12292" max="12293" width="11.25" style="1" bestFit="1" customWidth="1"/>
    <col min="12294" max="12294" width="9.9140625" style="1" bestFit="1" customWidth="1"/>
    <col min="12295" max="12295" width="31.58203125" style="1" bestFit="1" customWidth="1"/>
    <col min="12296" max="12296" width="25.4140625" style="1" bestFit="1" customWidth="1"/>
    <col min="12297" max="12297" width="7.58203125" style="1" bestFit="1" customWidth="1"/>
    <col min="12298" max="12298" width="20.33203125" style="1" bestFit="1" customWidth="1"/>
    <col min="12299" max="12299" width="17.83203125" style="1" bestFit="1" customWidth="1"/>
    <col min="12300" max="12300" width="7.58203125" style="1" bestFit="1" customWidth="1"/>
    <col min="12301" max="12301" width="28.58203125" style="1" bestFit="1" customWidth="1"/>
    <col min="12302" max="12302" width="18.08203125" style="1" bestFit="1" customWidth="1"/>
    <col min="12303" max="12303" width="7.58203125" style="1" bestFit="1" customWidth="1"/>
    <col min="12304" max="12304" width="21.58203125" style="1" bestFit="1" customWidth="1"/>
    <col min="12305" max="12305" width="7.58203125" style="1" bestFit="1" customWidth="1"/>
    <col min="12306" max="12306" width="23.08203125" style="1" bestFit="1" customWidth="1"/>
    <col min="12307" max="12307" width="7.58203125" style="1" bestFit="1" customWidth="1"/>
    <col min="12308" max="12308" width="22.4140625" style="1" bestFit="1" customWidth="1"/>
    <col min="12309" max="12309" width="7.58203125" style="1" bestFit="1" customWidth="1"/>
    <col min="12310" max="12310" width="27" style="1" bestFit="1" customWidth="1"/>
    <col min="12311" max="12311" width="7.58203125" style="1" bestFit="1" customWidth="1"/>
    <col min="12312" max="12312" width="13.5" style="1" bestFit="1" customWidth="1"/>
    <col min="12313" max="12313" width="7.58203125" style="1" bestFit="1" customWidth="1"/>
    <col min="12314" max="12314" width="20.9140625" style="1" bestFit="1" customWidth="1"/>
    <col min="12315" max="12315" width="7.58203125" style="1" bestFit="1" customWidth="1"/>
    <col min="12316" max="12544" width="8.6640625" style="1"/>
    <col min="12545" max="12545" width="27.75" style="1" bestFit="1" customWidth="1"/>
    <col min="12546" max="12546" width="11.4140625" style="1" bestFit="1" customWidth="1"/>
    <col min="12547" max="12547" width="5" style="1" bestFit="1" customWidth="1"/>
    <col min="12548" max="12549" width="11.25" style="1" bestFit="1" customWidth="1"/>
    <col min="12550" max="12550" width="9.9140625" style="1" bestFit="1" customWidth="1"/>
    <col min="12551" max="12551" width="31.58203125" style="1" bestFit="1" customWidth="1"/>
    <col min="12552" max="12552" width="25.4140625" style="1" bestFit="1" customWidth="1"/>
    <col min="12553" max="12553" width="7.58203125" style="1" bestFit="1" customWidth="1"/>
    <col min="12554" max="12554" width="20.33203125" style="1" bestFit="1" customWidth="1"/>
    <col min="12555" max="12555" width="17.83203125" style="1" bestFit="1" customWidth="1"/>
    <col min="12556" max="12556" width="7.58203125" style="1" bestFit="1" customWidth="1"/>
    <col min="12557" max="12557" width="28.58203125" style="1" bestFit="1" customWidth="1"/>
    <col min="12558" max="12558" width="18.08203125" style="1" bestFit="1" customWidth="1"/>
    <col min="12559" max="12559" width="7.58203125" style="1" bestFit="1" customWidth="1"/>
    <col min="12560" max="12560" width="21.58203125" style="1" bestFit="1" customWidth="1"/>
    <col min="12561" max="12561" width="7.58203125" style="1" bestFit="1" customWidth="1"/>
    <col min="12562" max="12562" width="23.08203125" style="1" bestFit="1" customWidth="1"/>
    <col min="12563" max="12563" width="7.58203125" style="1" bestFit="1" customWidth="1"/>
    <col min="12564" max="12564" width="22.4140625" style="1" bestFit="1" customWidth="1"/>
    <col min="12565" max="12565" width="7.58203125" style="1" bestFit="1" customWidth="1"/>
    <col min="12566" max="12566" width="27" style="1" bestFit="1" customWidth="1"/>
    <col min="12567" max="12567" width="7.58203125" style="1" bestFit="1" customWidth="1"/>
    <col min="12568" max="12568" width="13.5" style="1" bestFit="1" customWidth="1"/>
    <col min="12569" max="12569" width="7.58203125" style="1" bestFit="1" customWidth="1"/>
    <col min="12570" max="12570" width="20.9140625" style="1" bestFit="1" customWidth="1"/>
    <col min="12571" max="12571" width="7.58203125" style="1" bestFit="1" customWidth="1"/>
    <col min="12572" max="12800" width="8.6640625" style="1"/>
    <col min="12801" max="12801" width="27.75" style="1" bestFit="1" customWidth="1"/>
    <col min="12802" max="12802" width="11.4140625" style="1" bestFit="1" customWidth="1"/>
    <col min="12803" max="12803" width="5" style="1" bestFit="1" customWidth="1"/>
    <col min="12804" max="12805" width="11.25" style="1" bestFit="1" customWidth="1"/>
    <col min="12806" max="12806" width="9.9140625" style="1" bestFit="1" customWidth="1"/>
    <col min="12807" max="12807" width="31.58203125" style="1" bestFit="1" customWidth="1"/>
    <col min="12808" max="12808" width="25.4140625" style="1" bestFit="1" customWidth="1"/>
    <col min="12809" max="12809" width="7.58203125" style="1" bestFit="1" customWidth="1"/>
    <col min="12810" max="12810" width="20.33203125" style="1" bestFit="1" customWidth="1"/>
    <col min="12811" max="12811" width="17.83203125" style="1" bestFit="1" customWidth="1"/>
    <col min="12812" max="12812" width="7.58203125" style="1" bestFit="1" customWidth="1"/>
    <col min="12813" max="12813" width="28.58203125" style="1" bestFit="1" customWidth="1"/>
    <col min="12814" max="12814" width="18.08203125" style="1" bestFit="1" customWidth="1"/>
    <col min="12815" max="12815" width="7.58203125" style="1" bestFit="1" customWidth="1"/>
    <col min="12816" max="12816" width="21.58203125" style="1" bestFit="1" customWidth="1"/>
    <col min="12817" max="12817" width="7.58203125" style="1" bestFit="1" customWidth="1"/>
    <col min="12818" max="12818" width="23.08203125" style="1" bestFit="1" customWidth="1"/>
    <col min="12819" max="12819" width="7.58203125" style="1" bestFit="1" customWidth="1"/>
    <col min="12820" max="12820" width="22.4140625" style="1" bestFit="1" customWidth="1"/>
    <col min="12821" max="12821" width="7.58203125" style="1" bestFit="1" customWidth="1"/>
    <col min="12822" max="12822" width="27" style="1" bestFit="1" customWidth="1"/>
    <col min="12823" max="12823" width="7.58203125" style="1" bestFit="1" customWidth="1"/>
    <col min="12824" max="12824" width="13.5" style="1" bestFit="1" customWidth="1"/>
    <col min="12825" max="12825" width="7.58203125" style="1" bestFit="1" customWidth="1"/>
    <col min="12826" max="12826" width="20.9140625" style="1" bestFit="1" customWidth="1"/>
    <col min="12827" max="12827" width="7.58203125" style="1" bestFit="1" customWidth="1"/>
    <col min="12828" max="13056" width="8.6640625" style="1"/>
    <col min="13057" max="13057" width="27.75" style="1" bestFit="1" customWidth="1"/>
    <col min="13058" max="13058" width="11.4140625" style="1" bestFit="1" customWidth="1"/>
    <col min="13059" max="13059" width="5" style="1" bestFit="1" customWidth="1"/>
    <col min="13060" max="13061" width="11.25" style="1" bestFit="1" customWidth="1"/>
    <col min="13062" max="13062" width="9.9140625" style="1" bestFit="1" customWidth="1"/>
    <col min="13063" max="13063" width="31.58203125" style="1" bestFit="1" customWidth="1"/>
    <col min="13064" max="13064" width="25.4140625" style="1" bestFit="1" customWidth="1"/>
    <col min="13065" max="13065" width="7.58203125" style="1" bestFit="1" customWidth="1"/>
    <col min="13066" max="13066" width="20.33203125" style="1" bestFit="1" customWidth="1"/>
    <col min="13067" max="13067" width="17.83203125" style="1" bestFit="1" customWidth="1"/>
    <col min="13068" max="13068" width="7.58203125" style="1" bestFit="1" customWidth="1"/>
    <col min="13069" max="13069" width="28.58203125" style="1" bestFit="1" customWidth="1"/>
    <col min="13070" max="13070" width="18.08203125" style="1" bestFit="1" customWidth="1"/>
    <col min="13071" max="13071" width="7.58203125" style="1" bestFit="1" customWidth="1"/>
    <col min="13072" max="13072" width="21.58203125" style="1" bestFit="1" customWidth="1"/>
    <col min="13073" max="13073" width="7.58203125" style="1" bestFit="1" customWidth="1"/>
    <col min="13074" max="13074" width="23.08203125" style="1" bestFit="1" customWidth="1"/>
    <col min="13075" max="13075" width="7.58203125" style="1" bestFit="1" customWidth="1"/>
    <col min="13076" max="13076" width="22.4140625" style="1" bestFit="1" customWidth="1"/>
    <col min="13077" max="13077" width="7.58203125" style="1" bestFit="1" customWidth="1"/>
    <col min="13078" max="13078" width="27" style="1" bestFit="1" customWidth="1"/>
    <col min="13079" max="13079" width="7.58203125" style="1" bestFit="1" customWidth="1"/>
    <col min="13080" max="13080" width="13.5" style="1" bestFit="1" customWidth="1"/>
    <col min="13081" max="13081" width="7.58203125" style="1" bestFit="1" customWidth="1"/>
    <col min="13082" max="13082" width="20.9140625" style="1" bestFit="1" customWidth="1"/>
    <col min="13083" max="13083" width="7.58203125" style="1" bestFit="1" customWidth="1"/>
    <col min="13084" max="13312" width="8.6640625" style="1"/>
    <col min="13313" max="13313" width="27.75" style="1" bestFit="1" customWidth="1"/>
    <col min="13314" max="13314" width="11.4140625" style="1" bestFit="1" customWidth="1"/>
    <col min="13315" max="13315" width="5" style="1" bestFit="1" customWidth="1"/>
    <col min="13316" max="13317" width="11.25" style="1" bestFit="1" customWidth="1"/>
    <col min="13318" max="13318" width="9.9140625" style="1" bestFit="1" customWidth="1"/>
    <col min="13319" max="13319" width="31.58203125" style="1" bestFit="1" customWidth="1"/>
    <col min="13320" max="13320" width="25.4140625" style="1" bestFit="1" customWidth="1"/>
    <col min="13321" max="13321" width="7.58203125" style="1" bestFit="1" customWidth="1"/>
    <col min="13322" max="13322" width="20.33203125" style="1" bestFit="1" customWidth="1"/>
    <col min="13323" max="13323" width="17.83203125" style="1" bestFit="1" customWidth="1"/>
    <col min="13324" max="13324" width="7.58203125" style="1" bestFit="1" customWidth="1"/>
    <col min="13325" max="13325" width="28.58203125" style="1" bestFit="1" customWidth="1"/>
    <col min="13326" max="13326" width="18.08203125" style="1" bestFit="1" customWidth="1"/>
    <col min="13327" max="13327" width="7.58203125" style="1" bestFit="1" customWidth="1"/>
    <col min="13328" max="13328" width="21.58203125" style="1" bestFit="1" customWidth="1"/>
    <col min="13329" max="13329" width="7.58203125" style="1" bestFit="1" customWidth="1"/>
    <col min="13330" max="13330" width="23.08203125" style="1" bestFit="1" customWidth="1"/>
    <col min="13331" max="13331" width="7.58203125" style="1" bestFit="1" customWidth="1"/>
    <col min="13332" max="13332" width="22.4140625" style="1" bestFit="1" customWidth="1"/>
    <col min="13333" max="13333" width="7.58203125" style="1" bestFit="1" customWidth="1"/>
    <col min="13334" max="13334" width="27" style="1" bestFit="1" customWidth="1"/>
    <col min="13335" max="13335" width="7.58203125" style="1" bestFit="1" customWidth="1"/>
    <col min="13336" max="13336" width="13.5" style="1" bestFit="1" customWidth="1"/>
    <col min="13337" max="13337" width="7.58203125" style="1" bestFit="1" customWidth="1"/>
    <col min="13338" max="13338" width="20.9140625" style="1" bestFit="1" customWidth="1"/>
    <col min="13339" max="13339" width="7.58203125" style="1" bestFit="1" customWidth="1"/>
    <col min="13340" max="13568" width="8.6640625" style="1"/>
    <col min="13569" max="13569" width="27.75" style="1" bestFit="1" customWidth="1"/>
    <col min="13570" max="13570" width="11.4140625" style="1" bestFit="1" customWidth="1"/>
    <col min="13571" max="13571" width="5" style="1" bestFit="1" customWidth="1"/>
    <col min="13572" max="13573" width="11.25" style="1" bestFit="1" customWidth="1"/>
    <col min="13574" max="13574" width="9.9140625" style="1" bestFit="1" customWidth="1"/>
    <col min="13575" max="13575" width="31.58203125" style="1" bestFit="1" customWidth="1"/>
    <col min="13576" max="13576" width="25.4140625" style="1" bestFit="1" customWidth="1"/>
    <col min="13577" max="13577" width="7.58203125" style="1" bestFit="1" customWidth="1"/>
    <col min="13578" max="13578" width="20.33203125" style="1" bestFit="1" customWidth="1"/>
    <col min="13579" max="13579" width="17.83203125" style="1" bestFit="1" customWidth="1"/>
    <col min="13580" max="13580" width="7.58203125" style="1" bestFit="1" customWidth="1"/>
    <col min="13581" max="13581" width="28.58203125" style="1" bestFit="1" customWidth="1"/>
    <col min="13582" max="13582" width="18.08203125" style="1" bestFit="1" customWidth="1"/>
    <col min="13583" max="13583" width="7.58203125" style="1" bestFit="1" customWidth="1"/>
    <col min="13584" max="13584" width="21.58203125" style="1" bestFit="1" customWidth="1"/>
    <col min="13585" max="13585" width="7.58203125" style="1" bestFit="1" customWidth="1"/>
    <col min="13586" max="13586" width="23.08203125" style="1" bestFit="1" customWidth="1"/>
    <col min="13587" max="13587" width="7.58203125" style="1" bestFit="1" customWidth="1"/>
    <col min="13588" max="13588" width="22.4140625" style="1" bestFit="1" customWidth="1"/>
    <col min="13589" max="13589" width="7.58203125" style="1" bestFit="1" customWidth="1"/>
    <col min="13590" max="13590" width="27" style="1" bestFit="1" customWidth="1"/>
    <col min="13591" max="13591" width="7.58203125" style="1" bestFit="1" customWidth="1"/>
    <col min="13592" max="13592" width="13.5" style="1" bestFit="1" customWidth="1"/>
    <col min="13593" max="13593" width="7.58203125" style="1" bestFit="1" customWidth="1"/>
    <col min="13594" max="13594" width="20.9140625" style="1" bestFit="1" customWidth="1"/>
    <col min="13595" max="13595" width="7.58203125" style="1" bestFit="1" customWidth="1"/>
    <col min="13596" max="13824" width="8.6640625" style="1"/>
    <col min="13825" max="13825" width="27.75" style="1" bestFit="1" customWidth="1"/>
    <col min="13826" max="13826" width="11.4140625" style="1" bestFit="1" customWidth="1"/>
    <col min="13827" max="13827" width="5" style="1" bestFit="1" customWidth="1"/>
    <col min="13828" max="13829" width="11.25" style="1" bestFit="1" customWidth="1"/>
    <col min="13830" max="13830" width="9.9140625" style="1" bestFit="1" customWidth="1"/>
    <col min="13831" max="13831" width="31.58203125" style="1" bestFit="1" customWidth="1"/>
    <col min="13832" max="13832" width="25.4140625" style="1" bestFit="1" customWidth="1"/>
    <col min="13833" max="13833" width="7.58203125" style="1" bestFit="1" customWidth="1"/>
    <col min="13834" max="13834" width="20.33203125" style="1" bestFit="1" customWidth="1"/>
    <col min="13835" max="13835" width="17.83203125" style="1" bestFit="1" customWidth="1"/>
    <col min="13836" max="13836" width="7.58203125" style="1" bestFit="1" customWidth="1"/>
    <col min="13837" max="13837" width="28.58203125" style="1" bestFit="1" customWidth="1"/>
    <col min="13838" max="13838" width="18.08203125" style="1" bestFit="1" customWidth="1"/>
    <col min="13839" max="13839" width="7.58203125" style="1" bestFit="1" customWidth="1"/>
    <col min="13840" max="13840" width="21.58203125" style="1" bestFit="1" customWidth="1"/>
    <col min="13841" max="13841" width="7.58203125" style="1" bestFit="1" customWidth="1"/>
    <col min="13842" max="13842" width="23.08203125" style="1" bestFit="1" customWidth="1"/>
    <col min="13843" max="13843" width="7.58203125" style="1" bestFit="1" customWidth="1"/>
    <col min="13844" max="13844" width="22.4140625" style="1" bestFit="1" customWidth="1"/>
    <col min="13845" max="13845" width="7.58203125" style="1" bestFit="1" customWidth="1"/>
    <col min="13846" max="13846" width="27" style="1" bestFit="1" customWidth="1"/>
    <col min="13847" max="13847" width="7.58203125" style="1" bestFit="1" customWidth="1"/>
    <col min="13848" max="13848" width="13.5" style="1" bestFit="1" customWidth="1"/>
    <col min="13849" max="13849" width="7.58203125" style="1" bestFit="1" customWidth="1"/>
    <col min="13850" max="13850" width="20.9140625" style="1" bestFit="1" customWidth="1"/>
    <col min="13851" max="13851" width="7.58203125" style="1" bestFit="1" customWidth="1"/>
    <col min="13852" max="14080" width="8.6640625" style="1"/>
    <col min="14081" max="14081" width="27.75" style="1" bestFit="1" customWidth="1"/>
    <col min="14082" max="14082" width="11.4140625" style="1" bestFit="1" customWidth="1"/>
    <col min="14083" max="14083" width="5" style="1" bestFit="1" customWidth="1"/>
    <col min="14084" max="14085" width="11.25" style="1" bestFit="1" customWidth="1"/>
    <col min="14086" max="14086" width="9.9140625" style="1" bestFit="1" customWidth="1"/>
    <col min="14087" max="14087" width="31.58203125" style="1" bestFit="1" customWidth="1"/>
    <col min="14088" max="14088" width="25.4140625" style="1" bestFit="1" customWidth="1"/>
    <col min="14089" max="14089" width="7.58203125" style="1" bestFit="1" customWidth="1"/>
    <col min="14090" max="14090" width="20.33203125" style="1" bestFit="1" customWidth="1"/>
    <col min="14091" max="14091" width="17.83203125" style="1" bestFit="1" customWidth="1"/>
    <col min="14092" max="14092" width="7.58203125" style="1" bestFit="1" customWidth="1"/>
    <col min="14093" max="14093" width="28.58203125" style="1" bestFit="1" customWidth="1"/>
    <col min="14094" max="14094" width="18.08203125" style="1" bestFit="1" customWidth="1"/>
    <col min="14095" max="14095" width="7.58203125" style="1" bestFit="1" customWidth="1"/>
    <col min="14096" max="14096" width="21.58203125" style="1" bestFit="1" customWidth="1"/>
    <col min="14097" max="14097" width="7.58203125" style="1" bestFit="1" customWidth="1"/>
    <col min="14098" max="14098" width="23.08203125" style="1" bestFit="1" customWidth="1"/>
    <col min="14099" max="14099" width="7.58203125" style="1" bestFit="1" customWidth="1"/>
    <col min="14100" max="14100" width="22.4140625" style="1" bestFit="1" customWidth="1"/>
    <col min="14101" max="14101" width="7.58203125" style="1" bestFit="1" customWidth="1"/>
    <col min="14102" max="14102" width="27" style="1" bestFit="1" customWidth="1"/>
    <col min="14103" max="14103" width="7.58203125" style="1" bestFit="1" customWidth="1"/>
    <col min="14104" max="14104" width="13.5" style="1" bestFit="1" customWidth="1"/>
    <col min="14105" max="14105" width="7.58203125" style="1" bestFit="1" customWidth="1"/>
    <col min="14106" max="14106" width="20.9140625" style="1" bestFit="1" customWidth="1"/>
    <col min="14107" max="14107" width="7.58203125" style="1" bestFit="1" customWidth="1"/>
    <col min="14108" max="14336" width="8.6640625" style="1"/>
    <col min="14337" max="14337" width="27.75" style="1" bestFit="1" customWidth="1"/>
    <col min="14338" max="14338" width="11.4140625" style="1" bestFit="1" customWidth="1"/>
    <col min="14339" max="14339" width="5" style="1" bestFit="1" customWidth="1"/>
    <col min="14340" max="14341" width="11.25" style="1" bestFit="1" customWidth="1"/>
    <col min="14342" max="14342" width="9.9140625" style="1" bestFit="1" customWidth="1"/>
    <col min="14343" max="14343" width="31.58203125" style="1" bestFit="1" customWidth="1"/>
    <col min="14344" max="14344" width="25.4140625" style="1" bestFit="1" customWidth="1"/>
    <col min="14345" max="14345" width="7.58203125" style="1" bestFit="1" customWidth="1"/>
    <col min="14346" max="14346" width="20.33203125" style="1" bestFit="1" customWidth="1"/>
    <col min="14347" max="14347" width="17.83203125" style="1" bestFit="1" customWidth="1"/>
    <col min="14348" max="14348" width="7.58203125" style="1" bestFit="1" customWidth="1"/>
    <col min="14349" max="14349" width="28.58203125" style="1" bestFit="1" customWidth="1"/>
    <col min="14350" max="14350" width="18.08203125" style="1" bestFit="1" customWidth="1"/>
    <col min="14351" max="14351" width="7.58203125" style="1" bestFit="1" customWidth="1"/>
    <col min="14352" max="14352" width="21.58203125" style="1" bestFit="1" customWidth="1"/>
    <col min="14353" max="14353" width="7.58203125" style="1" bestFit="1" customWidth="1"/>
    <col min="14354" max="14354" width="23.08203125" style="1" bestFit="1" customWidth="1"/>
    <col min="14355" max="14355" width="7.58203125" style="1" bestFit="1" customWidth="1"/>
    <col min="14356" max="14356" width="22.4140625" style="1" bestFit="1" customWidth="1"/>
    <col min="14357" max="14357" width="7.58203125" style="1" bestFit="1" customWidth="1"/>
    <col min="14358" max="14358" width="27" style="1" bestFit="1" customWidth="1"/>
    <col min="14359" max="14359" width="7.58203125" style="1" bestFit="1" customWidth="1"/>
    <col min="14360" max="14360" width="13.5" style="1" bestFit="1" customWidth="1"/>
    <col min="14361" max="14361" width="7.58203125" style="1" bestFit="1" customWidth="1"/>
    <col min="14362" max="14362" width="20.9140625" style="1" bestFit="1" customWidth="1"/>
    <col min="14363" max="14363" width="7.58203125" style="1" bestFit="1" customWidth="1"/>
    <col min="14364" max="14592" width="8.6640625" style="1"/>
    <col min="14593" max="14593" width="27.75" style="1" bestFit="1" customWidth="1"/>
    <col min="14594" max="14594" width="11.4140625" style="1" bestFit="1" customWidth="1"/>
    <col min="14595" max="14595" width="5" style="1" bestFit="1" customWidth="1"/>
    <col min="14596" max="14597" width="11.25" style="1" bestFit="1" customWidth="1"/>
    <col min="14598" max="14598" width="9.9140625" style="1" bestFit="1" customWidth="1"/>
    <col min="14599" max="14599" width="31.58203125" style="1" bestFit="1" customWidth="1"/>
    <col min="14600" max="14600" width="25.4140625" style="1" bestFit="1" customWidth="1"/>
    <col min="14601" max="14601" width="7.58203125" style="1" bestFit="1" customWidth="1"/>
    <col min="14602" max="14602" width="20.33203125" style="1" bestFit="1" customWidth="1"/>
    <col min="14603" max="14603" width="17.83203125" style="1" bestFit="1" customWidth="1"/>
    <col min="14604" max="14604" width="7.58203125" style="1" bestFit="1" customWidth="1"/>
    <col min="14605" max="14605" width="28.58203125" style="1" bestFit="1" customWidth="1"/>
    <col min="14606" max="14606" width="18.08203125" style="1" bestFit="1" customWidth="1"/>
    <col min="14607" max="14607" width="7.58203125" style="1" bestFit="1" customWidth="1"/>
    <col min="14608" max="14608" width="21.58203125" style="1" bestFit="1" customWidth="1"/>
    <col min="14609" max="14609" width="7.58203125" style="1" bestFit="1" customWidth="1"/>
    <col min="14610" max="14610" width="23.08203125" style="1" bestFit="1" customWidth="1"/>
    <col min="14611" max="14611" width="7.58203125" style="1" bestFit="1" customWidth="1"/>
    <col min="14612" max="14612" width="22.4140625" style="1" bestFit="1" customWidth="1"/>
    <col min="14613" max="14613" width="7.58203125" style="1" bestFit="1" customWidth="1"/>
    <col min="14614" max="14614" width="27" style="1" bestFit="1" customWidth="1"/>
    <col min="14615" max="14615" width="7.58203125" style="1" bestFit="1" customWidth="1"/>
    <col min="14616" max="14616" width="13.5" style="1" bestFit="1" customWidth="1"/>
    <col min="14617" max="14617" width="7.58203125" style="1" bestFit="1" customWidth="1"/>
    <col min="14618" max="14618" width="20.9140625" style="1" bestFit="1" customWidth="1"/>
    <col min="14619" max="14619" width="7.58203125" style="1" bestFit="1" customWidth="1"/>
    <col min="14620" max="14848" width="8.6640625" style="1"/>
    <col min="14849" max="14849" width="27.75" style="1" bestFit="1" customWidth="1"/>
    <col min="14850" max="14850" width="11.4140625" style="1" bestFit="1" customWidth="1"/>
    <col min="14851" max="14851" width="5" style="1" bestFit="1" customWidth="1"/>
    <col min="14852" max="14853" width="11.25" style="1" bestFit="1" customWidth="1"/>
    <col min="14854" max="14854" width="9.9140625" style="1" bestFit="1" customWidth="1"/>
    <col min="14855" max="14855" width="31.58203125" style="1" bestFit="1" customWidth="1"/>
    <col min="14856" max="14856" width="25.4140625" style="1" bestFit="1" customWidth="1"/>
    <col min="14857" max="14857" width="7.58203125" style="1" bestFit="1" customWidth="1"/>
    <col min="14858" max="14858" width="20.33203125" style="1" bestFit="1" customWidth="1"/>
    <col min="14859" max="14859" width="17.83203125" style="1" bestFit="1" customWidth="1"/>
    <col min="14860" max="14860" width="7.58203125" style="1" bestFit="1" customWidth="1"/>
    <col min="14861" max="14861" width="28.58203125" style="1" bestFit="1" customWidth="1"/>
    <col min="14862" max="14862" width="18.08203125" style="1" bestFit="1" customWidth="1"/>
    <col min="14863" max="14863" width="7.58203125" style="1" bestFit="1" customWidth="1"/>
    <col min="14864" max="14864" width="21.58203125" style="1" bestFit="1" customWidth="1"/>
    <col min="14865" max="14865" width="7.58203125" style="1" bestFit="1" customWidth="1"/>
    <col min="14866" max="14866" width="23.08203125" style="1" bestFit="1" customWidth="1"/>
    <col min="14867" max="14867" width="7.58203125" style="1" bestFit="1" customWidth="1"/>
    <col min="14868" max="14868" width="22.4140625" style="1" bestFit="1" customWidth="1"/>
    <col min="14869" max="14869" width="7.58203125" style="1" bestFit="1" customWidth="1"/>
    <col min="14870" max="14870" width="27" style="1" bestFit="1" customWidth="1"/>
    <col min="14871" max="14871" width="7.58203125" style="1" bestFit="1" customWidth="1"/>
    <col min="14872" max="14872" width="13.5" style="1" bestFit="1" customWidth="1"/>
    <col min="14873" max="14873" width="7.58203125" style="1" bestFit="1" customWidth="1"/>
    <col min="14874" max="14874" width="20.9140625" style="1" bestFit="1" customWidth="1"/>
    <col min="14875" max="14875" width="7.58203125" style="1" bestFit="1" customWidth="1"/>
    <col min="14876" max="15104" width="8.6640625" style="1"/>
    <col min="15105" max="15105" width="27.75" style="1" bestFit="1" customWidth="1"/>
    <col min="15106" max="15106" width="11.4140625" style="1" bestFit="1" customWidth="1"/>
    <col min="15107" max="15107" width="5" style="1" bestFit="1" customWidth="1"/>
    <col min="15108" max="15109" width="11.25" style="1" bestFit="1" customWidth="1"/>
    <col min="15110" max="15110" width="9.9140625" style="1" bestFit="1" customWidth="1"/>
    <col min="15111" max="15111" width="31.58203125" style="1" bestFit="1" customWidth="1"/>
    <col min="15112" max="15112" width="25.4140625" style="1" bestFit="1" customWidth="1"/>
    <col min="15113" max="15113" width="7.58203125" style="1" bestFit="1" customWidth="1"/>
    <col min="15114" max="15114" width="20.33203125" style="1" bestFit="1" customWidth="1"/>
    <col min="15115" max="15115" width="17.83203125" style="1" bestFit="1" customWidth="1"/>
    <col min="15116" max="15116" width="7.58203125" style="1" bestFit="1" customWidth="1"/>
    <col min="15117" max="15117" width="28.58203125" style="1" bestFit="1" customWidth="1"/>
    <col min="15118" max="15118" width="18.08203125" style="1" bestFit="1" customWidth="1"/>
    <col min="15119" max="15119" width="7.58203125" style="1" bestFit="1" customWidth="1"/>
    <col min="15120" max="15120" width="21.58203125" style="1" bestFit="1" customWidth="1"/>
    <col min="15121" max="15121" width="7.58203125" style="1" bestFit="1" customWidth="1"/>
    <col min="15122" max="15122" width="23.08203125" style="1" bestFit="1" customWidth="1"/>
    <col min="15123" max="15123" width="7.58203125" style="1" bestFit="1" customWidth="1"/>
    <col min="15124" max="15124" width="22.4140625" style="1" bestFit="1" customWidth="1"/>
    <col min="15125" max="15125" width="7.58203125" style="1" bestFit="1" customWidth="1"/>
    <col min="15126" max="15126" width="27" style="1" bestFit="1" customWidth="1"/>
    <col min="15127" max="15127" width="7.58203125" style="1" bestFit="1" customWidth="1"/>
    <col min="15128" max="15128" width="13.5" style="1" bestFit="1" customWidth="1"/>
    <col min="15129" max="15129" width="7.58203125" style="1" bestFit="1" customWidth="1"/>
    <col min="15130" max="15130" width="20.9140625" style="1" bestFit="1" customWidth="1"/>
    <col min="15131" max="15131" width="7.58203125" style="1" bestFit="1" customWidth="1"/>
    <col min="15132" max="15360" width="8.6640625" style="1"/>
    <col min="15361" max="15361" width="27.75" style="1" bestFit="1" customWidth="1"/>
    <col min="15362" max="15362" width="11.4140625" style="1" bestFit="1" customWidth="1"/>
    <col min="15363" max="15363" width="5" style="1" bestFit="1" customWidth="1"/>
    <col min="15364" max="15365" width="11.25" style="1" bestFit="1" customWidth="1"/>
    <col min="15366" max="15366" width="9.9140625" style="1" bestFit="1" customWidth="1"/>
    <col min="15367" max="15367" width="31.58203125" style="1" bestFit="1" customWidth="1"/>
    <col min="15368" max="15368" width="25.4140625" style="1" bestFit="1" customWidth="1"/>
    <col min="15369" max="15369" width="7.58203125" style="1" bestFit="1" customWidth="1"/>
    <col min="15370" max="15370" width="20.33203125" style="1" bestFit="1" customWidth="1"/>
    <col min="15371" max="15371" width="17.83203125" style="1" bestFit="1" customWidth="1"/>
    <col min="15372" max="15372" width="7.58203125" style="1" bestFit="1" customWidth="1"/>
    <col min="15373" max="15373" width="28.58203125" style="1" bestFit="1" customWidth="1"/>
    <col min="15374" max="15374" width="18.08203125" style="1" bestFit="1" customWidth="1"/>
    <col min="15375" max="15375" width="7.58203125" style="1" bestFit="1" customWidth="1"/>
    <col min="15376" max="15376" width="21.58203125" style="1" bestFit="1" customWidth="1"/>
    <col min="15377" max="15377" width="7.58203125" style="1" bestFit="1" customWidth="1"/>
    <col min="15378" max="15378" width="23.08203125" style="1" bestFit="1" customWidth="1"/>
    <col min="15379" max="15379" width="7.58203125" style="1" bestFit="1" customWidth="1"/>
    <col min="15380" max="15380" width="22.4140625" style="1" bestFit="1" customWidth="1"/>
    <col min="15381" max="15381" width="7.58203125" style="1" bestFit="1" customWidth="1"/>
    <col min="15382" max="15382" width="27" style="1" bestFit="1" customWidth="1"/>
    <col min="15383" max="15383" width="7.58203125" style="1" bestFit="1" customWidth="1"/>
    <col min="15384" max="15384" width="13.5" style="1" bestFit="1" customWidth="1"/>
    <col min="15385" max="15385" width="7.58203125" style="1" bestFit="1" customWidth="1"/>
    <col min="15386" max="15386" width="20.9140625" style="1" bestFit="1" customWidth="1"/>
    <col min="15387" max="15387" width="7.58203125" style="1" bestFit="1" customWidth="1"/>
    <col min="15388" max="15616" width="8.6640625" style="1"/>
    <col min="15617" max="15617" width="27.75" style="1" bestFit="1" customWidth="1"/>
    <col min="15618" max="15618" width="11.4140625" style="1" bestFit="1" customWidth="1"/>
    <col min="15619" max="15619" width="5" style="1" bestFit="1" customWidth="1"/>
    <col min="15620" max="15621" width="11.25" style="1" bestFit="1" customWidth="1"/>
    <col min="15622" max="15622" width="9.9140625" style="1" bestFit="1" customWidth="1"/>
    <col min="15623" max="15623" width="31.58203125" style="1" bestFit="1" customWidth="1"/>
    <col min="15624" max="15624" width="25.4140625" style="1" bestFit="1" customWidth="1"/>
    <col min="15625" max="15625" width="7.58203125" style="1" bestFit="1" customWidth="1"/>
    <col min="15626" max="15626" width="20.33203125" style="1" bestFit="1" customWidth="1"/>
    <col min="15627" max="15627" width="17.83203125" style="1" bestFit="1" customWidth="1"/>
    <col min="15628" max="15628" width="7.58203125" style="1" bestFit="1" customWidth="1"/>
    <col min="15629" max="15629" width="28.58203125" style="1" bestFit="1" customWidth="1"/>
    <col min="15630" max="15630" width="18.08203125" style="1" bestFit="1" customWidth="1"/>
    <col min="15631" max="15631" width="7.58203125" style="1" bestFit="1" customWidth="1"/>
    <col min="15632" max="15632" width="21.58203125" style="1" bestFit="1" customWidth="1"/>
    <col min="15633" max="15633" width="7.58203125" style="1" bestFit="1" customWidth="1"/>
    <col min="15634" max="15634" width="23.08203125" style="1" bestFit="1" customWidth="1"/>
    <col min="15635" max="15635" width="7.58203125" style="1" bestFit="1" customWidth="1"/>
    <col min="15636" max="15636" width="22.4140625" style="1" bestFit="1" customWidth="1"/>
    <col min="15637" max="15637" width="7.58203125" style="1" bestFit="1" customWidth="1"/>
    <col min="15638" max="15638" width="27" style="1" bestFit="1" customWidth="1"/>
    <col min="15639" max="15639" width="7.58203125" style="1" bestFit="1" customWidth="1"/>
    <col min="15640" max="15640" width="13.5" style="1" bestFit="1" customWidth="1"/>
    <col min="15641" max="15641" width="7.58203125" style="1" bestFit="1" customWidth="1"/>
    <col min="15642" max="15642" width="20.9140625" style="1" bestFit="1" customWidth="1"/>
    <col min="15643" max="15643" width="7.58203125" style="1" bestFit="1" customWidth="1"/>
    <col min="15644" max="15872" width="8.6640625" style="1"/>
    <col min="15873" max="15873" width="27.75" style="1" bestFit="1" customWidth="1"/>
    <col min="15874" max="15874" width="11.4140625" style="1" bestFit="1" customWidth="1"/>
    <col min="15875" max="15875" width="5" style="1" bestFit="1" customWidth="1"/>
    <col min="15876" max="15877" width="11.25" style="1" bestFit="1" customWidth="1"/>
    <col min="15878" max="15878" width="9.9140625" style="1" bestFit="1" customWidth="1"/>
    <col min="15879" max="15879" width="31.58203125" style="1" bestFit="1" customWidth="1"/>
    <col min="15880" max="15880" width="25.4140625" style="1" bestFit="1" customWidth="1"/>
    <col min="15881" max="15881" width="7.58203125" style="1" bestFit="1" customWidth="1"/>
    <col min="15882" max="15882" width="20.33203125" style="1" bestFit="1" customWidth="1"/>
    <col min="15883" max="15883" width="17.83203125" style="1" bestFit="1" customWidth="1"/>
    <col min="15884" max="15884" width="7.58203125" style="1" bestFit="1" customWidth="1"/>
    <col min="15885" max="15885" width="28.58203125" style="1" bestFit="1" customWidth="1"/>
    <col min="15886" max="15886" width="18.08203125" style="1" bestFit="1" customWidth="1"/>
    <col min="15887" max="15887" width="7.58203125" style="1" bestFit="1" customWidth="1"/>
    <col min="15888" max="15888" width="21.58203125" style="1" bestFit="1" customWidth="1"/>
    <col min="15889" max="15889" width="7.58203125" style="1" bestFit="1" customWidth="1"/>
    <col min="15890" max="15890" width="23.08203125" style="1" bestFit="1" customWidth="1"/>
    <col min="15891" max="15891" width="7.58203125" style="1" bestFit="1" customWidth="1"/>
    <col min="15892" max="15892" width="22.4140625" style="1" bestFit="1" customWidth="1"/>
    <col min="15893" max="15893" width="7.58203125" style="1" bestFit="1" customWidth="1"/>
    <col min="15894" max="15894" width="27" style="1" bestFit="1" customWidth="1"/>
    <col min="15895" max="15895" width="7.58203125" style="1" bestFit="1" customWidth="1"/>
    <col min="15896" max="15896" width="13.5" style="1" bestFit="1" customWidth="1"/>
    <col min="15897" max="15897" width="7.58203125" style="1" bestFit="1" customWidth="1"/>
    <col min="15898" max="15898" width="20.9140625" style="1" bestFit="1" customWidth="1"/>
    <col min="15899" max="15899" width="7.58203125" style="1" bestFit="1" customWidth="1"/>
    <col min="15900" max="16128" width="8.6640625" style="1"/>
    <col min="16129" max="16129" width="27.75" style="1" bestFit="1" customWidth="1"/>
    <col min="16130" max="16130" width="11.4140625" style="1" bestFit="1" customWidth="1"/>
    <col min="16131" max="16131" width="5" style="1" bestFit="1" customWidth="1"/>
    <col min="16132" max="16133" width="11.25" style="1" bestFit="1" customWidth="1"/>
    <col min="16134" max="16134" width="9.9140625" style="1" bestFit="1" customWidth="1"/>
    <col min="16135" max="16135" width="31.58203125" style="1" bestFit="1" customWidth="1"/>
    <col min="16136" max="16136" width="25.4140625" style="1" bestFit="1" customWidth="1"/>
    <col min="16137" max="16137" width="7.58203125" style="1" bestFit="1" customWidth="1"/>
    <col min="16138" max="16138" width="20.33203125" style="1" bestFit="1" customWidth="1"/>
    <col min="16139" max="16139" width="17.83203125" style="1" bestFit="1" customWidth="1"/>
    <col min="16140" max="16140" width="7.58203125" style="1" bestFit="1" customWidth="1"/>
    <col min="16141" max="16141" width="28.58203125" style="1" bestFit="1" customWidth="1"/>
    <col min="16142" max="16142" width="18.08203125" style="1" bestFit="1" customWidth="1"/>
    <col min="16143" max="16143" width="7.58203125" style="1" bestFit="1" customWidth="1"/>
    <col min="16144" max="16144" width="21.58203125" style="1" bestFit="1" customWidth="1"/>
    <col min="16145" max="16145" width="7.58203125" style="1" bestFit="1" customWidth="1"/>
    <col min="16146" max="16146" width="23.08203125" style="1" bestFit="1" customWidth="1"/>
    <col min="16147" max="16147" width="7.58203125" style="1" bestFit="1" customWidth="1"/>
    <col min="16148" max="16148" width="22.4140625" style="1" bestFit="1" customWidth="1"/>
    <col min="16149" max="16149" width="7.58203125" style="1" bestFit="1" customWidth="1"/>
    <col min="16150" max="16150" width="27" style="1" bestFit="1" customWidth="1"/>
    <col min="16151" max="16151" width="7.58203125" style="1" bestFit="1" customWidth="1"/>
    <col min="16152" max="16152" width="13.5" style="1" bestFit="1" customWidth="1"/>
    <col min="16153" max="16153" width="7.58203125" style="1" bestFit="1" customWidth="1"/>
    <col min="16154" max="16154" width="20.9140625" style="1" bestFit="1" customWidth="1"/>
    <col min="16155" max="16155" width="7.58203125" style="1" bestFit="1" customWidth="1"/>
    <col min="16156" max="16384" width="8.6640625" style="1"/>
  </cols>
  <sheetData>
    <row r="1" spans="1:27" x14ac:dyDescent="0.25">
      <c r="A1" s="1" t="s">
        <v>1309</v>
      </c>
      <c r="B1" s="1" t="s">
        <v>1310</v>
      </c>
      <c r="C1" s="1" t="s">
        <v>146</v>
      </c>
      <c r="D1" s="1" t="s">
        <v>145</v>
      </c>
      <c r="E1" s="1" t="s">
        <v>966</v>
      </c>
      <c r="F1" s="1" t="s">
        <v>143</v>
      </c>
      <c r="G1" s="1" t="s">
        <v>1312</v>
      </c>
      <c r="H1" s="1" t="s">
        <v>1314</v>
      </c>
      <c r="I1" s="1" t="s">
        <v>152</v>
      </c>
      <c r="J1" s="1" t="s">
        <v>1315</v>
      </c>
      <c r="K1" s="1" t="s">
        <v>1316</v>
      </c>
      <c r="L1" s="1" t="s">
        <v>152</v>
      </c>
      <c r="M1" s="1" t="s">
        <v>875</v>
      </c>
      <c r="N1" s="1" t="s">
        <v>1318</v>
      </c>
      <c r="O1" s="1" t="s">
        <v>152</v>
      </c>
      <c r="P1" s="1" t="s">
        <v>1319</v>
      </c>
      <c r="Q1" s="1" t="s">
        <v>152</v>
      </c>
      <c r="R1" s="1" t="s">
        <v>1321</v>
      </c>
      <c r="S1" s="1" t="s">
        <v>152</v>
      </c>
      <c r="T1" s="1" t="s">
        <v>1323</v>
      </c>
      <c r="U1" s="1" t="s">
        <v>152</v>
      </c>
      <c r="V1" s="1" t="s">
        <v>771</v>
      </c>
      <c r="W1" s="1" t="s">
        <v>152</v>
      </c>
      <c r="X1" s="1" t="s">
        <v>1324</v>
      </c>
      <c r="Y1" s="1" t="s">
        <v>152</v>
      </c>
      <c r="Z1" s="1" t="s">
        <v>1327</v>
      </c>
      <c r="AA1" s="1" t="s">
        <v>152</v>
      </c>
    </row>
    <row r="2" spans="1:27" x14ac:dyDescent="0.25">
      <c r="A2" s="1" t="s">
        <v>1290</v>
      </c>
      <c r="C2" s="1" t="s">
        <v>21</v>
      </c>
      <c r="D2" s="1">
        <v>2</v>
      </c>
      <c r="E2" s="1">
        <v>0</v>
      </c>
      <c r="F2" s="1">
        <v>0</v>
      </c>
      <c r="G2" s="1">
        <v>1.8</v>
      </c>
      <c r="H2" s="2">
        <v>0.45</v>
      </c>
      <c r="I2" s="1">
        <v>8</v>
      </c>
      <c r="J2" s="2">
        <v>0.28000000000000003</v>
      </c>
      <c r="K2" s="2">
        <v>0.22</v>
      </c>
      <c r="L2" s="1">
        <v>6</v>
      </c>
      <c r="M2" s="3" t="s">
        <v>990</v>
      </c>
      <c r="N2" s="1" t="s">
        <v>176</v>
      </c>
      <c r="P2" s="1" t="s">
        <v>176</v>
      </c>
      <c r="R2" s="2">
        <v>0.92</v>
      </c>
      <c r="S2" s="1">
        <v>4</v>
      </c>
      <c r="T2" s="3" t="s">
        <v>1376</v>
      </c>
      <c r="U2" s="1">
        <v>9</v>
      </c>
      <c r="V2" s="1" t="s">
        <v>176</v>
      </c>
      <c r="X2" s="1" t="s">
        <v>176</v>
      </c>
      <c r="Z2" s="1" t="s">
        <v>176</v>
      </c>
    </row>
    <row r="3" spans="1:27" x14ac:dyDescent="0.25">
      <c r="A3" s="1" t="s">
        <v>1291</v>
      </c>
      <c r="B3" s="1">
        <v>1</v>
      </c>
      <c r="C3" s="1" t="s">
        <v>329</v>
      </c>
      <c r="D3" s="1">
        <v>2</v>
      </c>
      <c r="E3" s="1">
        <v>0</v>
      </c>
      <c r="F3" s="1">
        <v>0</v>
      </c>
      <c r="G3" s="1">
        <v>1.4</v>
      </c>
      <c r="H3" s="1" t="s">
        <v>176</v>
      </c>
      <c r="J3" s="1" t="s">
        <v>176</v>
      </c>
      <c r="K3" s="2">
        <v>0.37</v>
      </c>
      <c r="L3" s="1">
        <v>6</v>
      </c>
      <c r="M3" s="3" t="s">
        <v>176</v>
      </c>
      <c r="N3" s="1" t="s">
        <v>176</v>
      </c>
      <c r="P3" s="1" t="s">
        <v>176</v>
      </c>
      <c r="R3" s="1" t="s">
        <v>176</v>
      </c>
      <c r="T3" s="3" t="s">
        <v>176</v>
      </c>
      <c r="V3" s="1" t="s">
        <v>176</v>
      </c>
      <c r="X3" s="1" t="s">
        <v>176</v>
      </c>
      <c r="Z3" s="1" t="s">
        <v>176</v>
      </c>
    </row>
    <row r="4" spans="1:27" x14ac:dyDescent="0.25">
      <c r="A4" s="1" t="s">
        <v>1292</v>
      </c>
      <c r="C4" s="1" t="s">
        <v>288</v>
      </c>
      <c r="D4" s="1">
        <v>2</v>
      </c>
      <c r="E4" s="1">
        <v>0</v>
      </c>
      <c r="F4" s="1">
        <v>0</v>
      </c>
      <c r="G4" s="1">
        <v>1.8</v>
      </c>
      <c r="H4" s="2">
        <v>0.89</v>
      </c>
      <c r="J4" s="1" t="s">
        <v>176</v>
      </c>
      <c r="K4" s="2">
        <v>0.82</v>
      </c>
      <c r="M4" s="3" t="s">
        <v>176</v>
      </c>
      <c r="N4" s="2">
        <v>1</v>
      </c>
      <c r="P4" s="2">
        <v>0</v>
      </c>
      <c r="R4" s="2">
        <v>0.94</v>
      </c>
      <c r="T4" s="3" t="s">
        <v>176</v>
      </c>
      <c r="U4" s="1">
        <v>2</v>
      </c>
      <c r="V4" s="1" t="s">
        <v>176</v>
      </c>
      <c r="X4" s="2">
        <v>0.71</v>
      </c>
      <c r="Z4" s="1" t="s">
        <v>176</v>
      </c>
    </row>
    <row r="5" spans="1:27" x14ac:dyDescent="0.25">
      <c r="A5" s="1" t="s">
        <v>1377</v>
      </c>
      <c r="C5" s="1" t="s">
        <v>9</v>
      </c>
      <c r="D5" s="1">
        <v>2</v>
      </c>
      <c r="E5" s="1">
        <v>0</v>
      </c>
      <c r="F5" s="1">
        <v>0</v>
      </c>
      <c r="G5" s="1">
        <v>1.7</v>
      </c>
      <c r="H5" s="2">
        <v>0.68</v>
      </c>
      <c r="J5" s="2">
        <v>0.69</v>
      </c>
      <c r="K5" s="2">
        <v>0.23</v>
      </c>
      <c r="L5" s="1">
        <v>6</v>
      </c>
      <c r="M5" s="3" t="s">
        <v>1378</v>
      </c>
      <c r="N5" s="2">
        <v>0.96</v>
      </c>
      <c r="P5" s="2">
        <v>0</v>
      </c>
      <c r="R5" s="2">
        <v>0.74</v>
      </c>
      <c r="T5" s="3" t="s">
        <v>1106</v>
      </c>
      <c r="U5" s="1">
        <v>3</v>
      </c>
      <c r="V5" s="1" t="s">
        <v>176</v>
      </c>
      <c r="X5" s="2">
        <v>0.97</v>
      </c>
      <c r="Z5" s="1" t="s">
        <v>176</v>
      </c>
    </row>
    <row r="6" spans="1:27" x14ac:dyDescent="0.25">
      <c r="A6" s="1" t="s">
        <v>681</v>
      </c>
      <c r="C6" s="1" t="s">
        <v>105</v>
      </c>
      <c r="D6" s="1">
        <v>2</v>
      </c>
      <c r="E6" s="1">
        <v>0</v>
      </c>
      <c r="F6" s="1">
        <v>0</v>
      </c>
      <c r="G6" s="1">
        <v>2.5</v>
      </c>
      <c r="H6" s="2">
        <v>0.64</v>
      </c>
      <c r="J6" s="2">
        <v>0.38</v>
      </c>
      <c r="K6" s="2">
        <v>0.23</v>
      </c>
      <c r="M6" s="3" t="s">
        <v>1041</v>
      </c>
      <c r="N6" s="2">
        <v>1</v>
      </c>
      <c r="P6" s="2">
        <v>0</v>
      </c>
      <c r="R6" s="2">
        <v>0.21</v>
      </c>
      <c r="T6" s="3" t="s">
        <v>176</v>
      </c>
      <c r="U6" s="1">
        <v>2</v>
      </c>
      <c r="V6" s="1" t="s">
        <v>176</v>
      </c>
      <c r="X6" s="2">
        <v>0.62</v>
      </c>
      <c r="Z6" s="2">
        <v>0.01</v>
      </c>
    </row>
    <row r="7" spans="1:27" x14ac:dyDescent="0.25">
      <c r="A7" s="1" t="s">
        <v>1295</v>
      </c>
      <c r="B7" s="1">
        <v>1</v>
      </c>
      <c r="C7" s="1" t="s">
        <v>172</v>
      </c>
      <c r="D7" s="1">
        <v>2</v>
      </c>
      <c r="E7" s="1">
        <v>0</v>
      </c>
      <c r="F7" s="1">
        <v>0</v>
      </c>
      <c r="G7" s="1">
        <v>2.2999999999999998</v>
      </c>
      <c r="H7" s="1" t="s">
        <v>176</v>
      </c>
      <c r="J7" s="1" t="s">
        <v>176</v>
      </c>
      <c r="K7" s="1" t="s">
        <v>176</v>
      </c>
      <c r="M7" s="3" t="s">
        <v>176</v>
      </c>
      <c r="N7" s="1" t="s">
        <v>176</v>
      </c>
      <c r="P7" s="1" t="s">
        <v>176</v>
      </c>
      <c r="R7" s="1" t="s">
        <v>176</v>
      </c>
      <c r="T7" s="3" t="s">
        <v>176</v>
      </c>
      <c r="U7" s="1">
        <v>2</v>
      </c>
      <c r="V7" s="1" t="s">
        <v>176</v>
      </c>
      <c r="X7" s="1" t="s">
        <v>176</v>
      </c>
      <c r="Z7" s="1" t="s">
        <v>176</v>
      </c>
    </row>
    <row r="8" spans="1:27" x14ac:dyDescent="0.25">
      <c r="A8" s="1" t="s">
        <v>1296</v>
      </c>
      <c r="C8" s="1" t="s">
        <v>26</v>
      </c>
      <c r="D8" s="1">
        <v>2</v>
      </c>
      <c r="E8" s="1">
        <v>0</v>
      </c>
      <c r="F8" s="1">
        <v>0</v>
      </c>
      <c r="G8" s="1">
        <v>2.2999999999999998</v>
      </c>
      <c r="H8" s="1" t="s">
        <v>176</v>
      </c>
      <c r="J8" s="1" t="s">
        <v>176</v>
      </c>
      <c r="K8" s="1" t="s">
        <v>176</v>
      </c>
      <c r="M8" s="3" t="s">
        <v>176</v>
      </c>
      <c r="N8" s="2">
        <v>0.7</v>
      </c>
      <c r="P8" s="2">
        <v>0</v>
      </c>
      <c r="R8" s="1" t="s">
        <v>176</v>
      </c>
      <c r="T8" s="3" t="s">
        <v>176</v>
      </c>
      <c r="U8" s="1">
        <v>2</v>
      </c>
      <c r="V8" s="1" t="s">
        <v>176</v>
      </c>
      <c r="X8" s="1" t="s">
        <v>176</v>
      </c>
      <c r="Z8" s="1" t="s">
        <v>176</v>
      </c>
    </row>
    <row r="9" spans="1:27" x14ac:dyDescent="0.25">
      <c r="A9" s="1" t="s">
        <v>1297</v>
      </c>
      <c r="C9" s="1" t="s">
        <v>326</v>
      </c>
      <c r="D9" s="1">
        <v>1</v>
      </c>
      <c r="E9" s="1">
        <v>0</v>
      </c>
      <c r="F9" s="1">
        <v>0</v>
      </c>
      <c r="G9" s="1">
        <v>1.6</v>
      </c>
      <c r="H9" s="2">
        <v>0.61</v>
      </c>
      <c r="J9" s="1" t="s">
        <v>176</v>
      </c>
      <c r="K9" s="1" t="s">
        <v>176</v>
      </c>
      <c r="M9" s="3" t="s">
        <v>176</v>
      </c>
      <c r="N9" s="2">
        <v>0.94</v>
      </c>
      <c r="P9" s="2">
        <v>0</v>
      </c>
      <c r="Q9" s="1">
        <v>4</v>
      </c>
      <c r="R9" s="1" t="s">
        <v>176</v>
      </c>
      <c r="T9" s="3" t="s">
        <v>176</v>
      </c>
      <c r="U9" s="1">
        <v>2</v>
      </c>
      <c r="V9" s="1" t="s">
        <v>176</v>
      </c>
      <c r="X9" s="2">
        <v>1</v>
      </c>
      <c r="Z9" s="2">
        <v>0.02</v>
      </c>
    </row>
    <row r="10" spans="1:27" x14ac:dyDescent="0.25">
      <c r="A10" s="1" t="s">
        <v>1298</v>
      </c>
      <c r="B10" s="1">
        <v>1</v>
      </c>
      <c r="C10" s="1" t="s">
        <v>2</v>
      </c>
      <c r="D10" s="1">
        <v>2</v>
      </c>
      <c r="E10" s="1">
        <v>0</v>
      </c>
      <c r="F10" s="1">
        <v>0</v>
      </c>
      <c r="G10" s="1">
        <v>1.7</v>
      </c>
      <c r="H10" s="1" t="s">
        <v>176</v>
      </c>
      <c r="J10" s="2">
        <v>0.11</v>
      </c>
      <c r="K10" s="2">
        <v>0.44</v>
      </c>
      <c r="L10" s="1">
        <v>6</v>
      </c>
      <c r="M10" s="3" t="s">
        <v>1379</v>
      </c>
      <c r="N10" s="1" t="s">
        <v>176</v>
      </c>
      <c r="P10" s="1" t="s">
        <v>176</v>
      </c>
      <c r="R10" s="1" t="s">
        <v>176</v>
      </c>
      <c r="T10" s="3" t="s">
        <v>176</v>
      </c>
      <c r="V10" s="1" t="s">
        <v>176</v>
      </c>
      <c r="X10" s="1" t="s">
        <v>176</v>
      </c>
      <c r="Z10" s="1" t="s">
        <v>176</v>
      </c>
    </row>
    <row r="11" spans="1:27" x14ac:dyDescent="0.25">
      <c r="A11" s="1" t="s">
        <v>1299</v>
      </c>
      <c r="C11" s="1" t="s">
        <v>29</v>
      </c>
      <c r="D11" s="1">
        <v>2</v>
      </c>
      <c r="E11" s="1">
        <v>0</v>
      </c>
      <c r="F11" s="1">
        <v>0</v>
      </c>
      <c r="G11" s="1">
        <v>1.7</v>
      </c>
      <c r="H11" s="2">
        <v>0.54</v>
      </c>
      <c r="J11" s="2">
        <v>0.43</v>
      </c>
      <c r="K11" s="2">
        <v>0.34</v>
      </c>
      <c r="L11" s="1">
        <v>6</v>
      </c>
      <c r="M11" s="3" t="s">
        <v>1038</v>
      </c>
      <c r="N11" s="2">
        <v>0.6</v>
      </c>
      <c r="P11" s="2">
        <v>0</v>
      </c>
      <c r="R11" s="2">
        <v>0.93</v>
      </c>
      <c r="T11" s="3" t="s">
        <v>359</v>
      </c>
      <c r="U11" s="1">
        <v>2</v>
      </c>
      <c r="V11" s="1" t="s">
        <v>176</v>
      </c>
      <c r="X11" s="2">
        <v>1</v>
      </c>
      <c r="Z11" s="2">
        <v>0.18</v>
      </c>
    </row>
    <row r="12" spans="1:27" x14ac:dyDescent="0.25">
      <c r="A12" s="1" t="s">
        <v>1300</v>
      </c>
      <c r="C12" s="1" t="s">
        <v>221</v>
      </c>
      <c r="D12" s="1">
        <v>2</v>
      </c>
      <c r="E12" s="1">
        <v>0</v>
      </c>
      <c r="F12" s="1">
        <v>0</v>
      </c>
      <c r="G12" s="1">
        <v>2</v>
      </c>
      <c r="H12" s="2">
        <v>0.56000000000000005</v>
      </c>
      <c r="I12" s="1">
        <v>8</v>
      </c>
      <c r="J12" s="2">
        <v>0.19</v>
      </c>
      <c r="K12" s="2">
        <v>0.24</v>
      </c>
      <c r="L12" s="1">
        <v>6</v>
      </c>
      <c r="M12" s="3" t="s">
        <v>999</v>
      </c>
      <c r="N12" s="1" t="s">
        <v>176</v>
      </c>
      <c r="P12" s="1" t="s">
        <v>176</v>
      </c>
      <c r="R12" s="1" t="s">
        <v>176</v>
      </c>
      <c r="T12" s="3" t="s">
        <v>1301</v>
      </c>
      <c r="U12" s="1">
        <v>4</v>
      </c>
      <c r="V12" s="1" t="s">
        <v>176</v>
      </c>
      <c r="X12" s="2">
        <v>0.48</v>
      </c>
      <c r="Y12" s="1">
        <v>4</v>
      </c>
      <c r="Z12" s="1" t="s">
        <v>176</v>
      </c>
    </row>
    <row r="13" spans="1:27" x14ac:dyDescent="0.25">
      <c r="A13" s="1" t="s">
        <v>517</v>
      </c>
      <c r="B13" s="1">
        <v>1</v>
      </c>
      <c r="C13" s="1" t="s">
        <v>26</v>
      </c>
      <c r="D13" s="1">
        <v>2</v>
      </c>
      <c r="E13" s="1">
        <v>0</v>
      </c>
      <c r="F13" s="1">
        <v>0</v>
      </c>
      <c r="G13" s="1">
        <v>3.3</v>
      </c>
      <c r="H13" s="2">
        <v>0.87</v>
      </c>
      <c r="I13" s="1">
        <v>8</v>
      </c>
      <c r="J13" s="2">
        <v>0.76</v>
      </c>
      <c r="K13" s="2">
        <v>0.75</v>
      </c>
      <c r="L13" s="1">
        <v>6</v>
      </c>
      <c r="M13" s="3" t="s">
        <v>981</v>
      </c>
      <c r="N13" s="2">
        <v>0.93</v>
      </c>
      <c r="O13" s="1">
        <v>4</v>
      </c>
      <c r="P13" s="2">
        <v>0.01</v>
      </c>
      <c r="Q13" s="1">
        <v>4</v>
      </c>
      <c r="R13" s="2">
        <v>0.94</v>
      </c>
      <c r="S13" s="1">
        <v>4</v>
      </c>
      <c r="T13" s="3" t="s">
        <v>176</v>
      </c>
      <c r="U13" s="1">
        <v>2</v>
      </c>
      <c r="V13" s="2">
        <v>0.33</v>
      </c>
      <c r="W13" s="1">
        <v>4</v>
      </c>
      <c r="X13" s="2">
        <v>0.46</v>
      </c>
      <c r="Y13" s="1">
        <v>4</v>
      </c>
      <c r="Z13" s="2">
        <v>0.32</v>
      </c>
      <c r="AA13" s="1">
        <v>4</v>
      </c>
    </row>
    <row r="14" spans="1:27" x14ac:dyDescent="0.25">
      <c r="A14" s="1" t="s">
        <v>1305</v>
      </c>
      <c r="C14" s="1" t="s">
        <v>169</v>
      </c>
      <c r="D14" s="1">
        <v>2</v>
      </c>
      <c r="E14" s="1">
        <v>0</v>
      </c>
      <c r="F14" s="1">
        <v>0</v>
      </c>
      <c r="G14" s="1">
        <v>1.8</v>
      </c>
      <c r="H14" s="2">
        <v>0.66</v>
      </c>
      <c r="I14" s="1">
        <v>8</v>
      </c>
      <c r="J14" s="2">
        <v>0.5</v>
      </c>
      <c r="K14" s="2">
        <v>0.46</v>
      </c>
      <c r="L14" s="1">
        <v>6</v>
      </c>
      <c r="M14" s="3" t="s">
        <v>1018</v>
      </c>
      <c r="N14" s="2">
        <v>1</v>
      </c>
      <c r="P14" s="2">
        <v>0</v>
      </c>
      <c r="R14" s="2">
        <v>0.9</v>
      </c>
      <c r="T14" s="3" t="s">
        <v>209</v>
      </c>
      <c r="U14" s="1">
        <v>9</v>
      </c>
      <c r="V14" s="1" t="s">
        <v>176</v>
      </c>
      <c r="X14" s="2">
        <v>0.69</v>
      </c>
      <c r="Z14" s="2">
        <v>0.16</v>
      </c>
      <c r="AA14" s="1">
        <v>4</v>
      </c>
    </row>
    <row r="15" spans="1:27" x14ac:dyDescent="0.25">
      <c r="A15" s="1" t="s">
        <v>1307</v>
      </c>
      <c r="C15" s="1" t="s">
        <v>186</v>
      </c>
      <c r="D15" s="1">
        <v>1</v>
      </c>
      <c r="E15" s="1">
        <v>0</v>
      </c>
      <c r="F15" s="1">
        <v>0</v>
      </c>
      <c r="G15" s="1">
        <v>2.1</v>
      </c>
      <c r="H15" s="1" t="s">
        <v>176</v>
      </c>
      <c r="J15" s="1" t="s">
        <v>176</v>
      </c>
      <c r="K15" s="1" t="s">
        <v>176</v>
      </c>
      <c r="M15" s="3" t="s">
        <v>176</v>
      </c>
      <c r="N15" s="1" t="s">
        <v>176</v>
      </c>
      <c r="P15" s="1" t="s">
        <v>176</v>
      </c>
      <c r="R15" s="1" t="s">
        <v>176</v>
      </c>
      <c r="T15" s="3" t="s">
        <v>176</v>
      </c>
      <c r="U15" s="1">
        <v>2</v>
      </c>
      <c r="V15" s="1" t="s">
        <v>176</v>
      </c>
      <c r="X15" s="1" t="s">
        <v>176</v>
      </c>
      <c r="Z15" s="1" t="s">
        <v>176</v>
      </c>
    </row>
    <row r="16" spans="1:27" x14ac:dyDescent="0.25">
      <c r="A16" s="1" t="s">
        <v>1380</v>
      </c>
      <c r="C16" s="1" t="s">
        <v>326</v>
      </c>
      <c r="D16" s="1">
        <v>2</v>
      </c>
      <c r="E16" s="1">
        <v>0</v>
      </c>
      <c r="F16" s="1">
        <v>0</v>
      </c>
      <c r="G16" s="1">
        <v>2.1</v>
      </c>
      <c r="H16" s="2">
        <v>0.73</v>
      </c>
      <c r="J16" s="2">
        <v>0.51</v>
      </c>
      <c r="K16" s="2">
        <v>0.63</v>
      </c>
      <c r="M16" s="3" t="s">
        <v>1012</v>
      </c>
      <c r="N16" s="2">
        <v>0.75</v>
      </c>
      <c r="P16" s="2">
        <v>0</v>
      </c>
      <c r="R16" s="2">
        <v>1</v>
      </c>
      <c r="T16" s="3" t="s">
        <v>1381</v>
      </c>
      <c r="U16" s="1">
        <v>2</v>
      </c>
      <c r="V16" s="1" t="s">
        <v>176</v>
      </c>
      <c r="X16" s="2">
        <v>0.71</v>
      </c>
      <c r="Z16" s="2">
        <v>0.4</v>
      </c>
    </row>
    <row r="17" spans="1:26" x14ac:dyDescent="0.25">
      <c r="A17" s="1" t="s">
        <v>742</v>
      </c>
      <c r="B17" s="1">
        <v>1</v>
      </c>
      <c r="D17" s="1">
        <v>1</v>
      </c>
      <c r="E17" s="1">
        <v>0</v>
      </c>
      <c r="F17" s="1">
        <v>0</v>
      </c>
      <c r="G17" s="1">
        <v>2</v>
      </c>
      <c r="H17" s="2">
        <v>0.6</v>
      </c>
      <c r="I17" s="1">
        <v>8</v>
      </c>
      <c r="J17" s="2">
        <v>0.33</v>
      </c>
      <c r="K17" s="2">
        <v>0.38</v>
      </c>
      <c r="L17" s="1">
        <v>6</v>
      </c>
      <c r="M17" s="3" t="s">
        <v>999</v>
      </c>
      <c r="N17" s="1" t="s">
        <v>176</v>
      </c>
      <c r="P17" s="1" t="s">
        <v>176</v>
      </c>
      <c r="R17" s="1" t="s">
        <v>176</v>
      </c>
      <c r="T17" s="3" t="s">
        <v>176</v>
      </c>
      <c r="U17" s="1">
        <v>2</v>
      </c>
      <c r="V17" s="1" t="s">
        <v>176</v>
      </c>
      <c r="X17" s="1" t="s">
        <v>176</v>
      </c>
      <c r="Z17" s="1" t="s">
        <v>176</v>
      </c>
    </row>
    <row r="18" spans="1:26" x14ac:dyDescent="0.25">
      <c r="A18" s="1" t="s">
        <v>755</v>
      </c>
      <c r="D18" s="1">
        <v>1</v>
      </c>
      <c r="E18" s="1">
        <v>0</v>
      </c>
      <c r="F18" s="1">
        <v>0</v>
      </c>
      <c r="G18" s="1">
        <v>1.8</v>
      </c>
      <c r="H18" s="2">
        <v>0.61</v>
      </c>
      <c r="J18" s="2">
        <v>0.39</v>
      </c>
      <c r="K18" s="2">
        <v>0.34</v>
      </c>
      <c r="L18" s="1">
        <v>6</v>
      </c>
      <c r="M18" s="3" t="s">
        <v>995</v>
      </c>
      <c r="N18" s="2">
        <v>0.49</v>
      </c>
      <c r="O18" s="1">
        <v>4</v>
      </c>
      <c r="P18" s="2">
        <v>0.01</v>
      </c>
      <c r="Q18" s="1">
        <v>4</v>
      </c>
      <c r="R18" s="2">
        <v>0.9</v>
      </c>
      <c r="S18" s="1">
        <v>4</v>
      </c>
      <c r="T18" s="3" t="s">
        <v>361</v>
      </c>
      <c r="U18" s="1">
        <v>2</v>
      </c>
      <c r="V18" s="2">
        <v>0.09</v>
      </c>
      <c r="X18" s="2">
        <v>0.91</v>
      </c>
      <c r="Z18" s="1" t="s">
        <v>176</v>
      </c>
    </row>
  </sheetData>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E895-39C9-4EBB-AAB9-E59557A57C5B}">
  <dimension ref="A1:AH53"/>
  <sheetViews>
    <sheetView workbookViewId="0"/>
  </sheetViews>
  <sheetFormatPr defaultRowHeight="12.5" x14ac:dyDescent="0.25"/>
  <cols>
    <col min="1" max="1" width="4.83203125" style="1" bestFit="1" customWidth="1"/>
    <col min="2" max="2" width="26.4140625" style="1" bestFit="1" customWidth="1"/>
    <col min="3" max="3" width="13.5" style="1" bestFit="1" customWidth="1"/>
    <col min="4" max="4" width="5" style="1" bestFit="1" customWidth="1"/>
    <col min="5" max="5" width="11.25" style="1" bestFit="1" customWidth="1"/>
    <col min="6" max="6" width="11" style="1" bestFit="1" customWidth="1"/>
    <col min="7" max="7" width="19.25" style="1" bestFit="1" customWidth="1"/>
    <col min="8" max="8" width="24.5" style="1" bestFit="1" customWidth="1"/>
    <col min="9" max="9" width="25.83203125" style="1" bestFit="1" customWidth="1"/>
    <col min="10" max="10" width="7.58203125" style="1" bestFit="1" customWidth="1"/>
    <col min="11" max="11" width="24.58203125" style="1" bestFit="1" customWidth="1"/>
    <col min="12" max="12" width="22.1640625" style="1" bestFit="1" customWidth="1"/>
    <col min="13" max="13" width="7.58203125" style="1" bestFit="1" customWidth="1"/>
    <col min="14" max="14" width="28.58203125" style="1" bestFit="1" customWidth="1"/>
    <col min="15" max="15" width="18.58203125" style="1" bestFit="1" customWidth="1"/>
    <col min="16" max="16" width="18.08203125" style="1" bestFit="1" customWidth="1"/>
    <col min="17" max="17" width="7.58203125" style="1" bestFit="1" customWidth="1"/>
    <col min="18" max="18" width="21.58203125" style="1" bestFit="1" customWidth="1"/>
    <col min="19" max="19" width="7.58203125" style="1" bestFit="1" customWidth="1"/>
    <col min="20" max="20" width="16.33203125" style="1" bestFit="1" customWidth="1"/>
    <col min="21" max="21" width="7.58203125" style="1" bestFit="1" customWidth="1"/>
    <col min="22" max="22" width="23.08203125" style="1" bestFit="1" customWidth="1"/>
    <col min="23" max="23" width="7.58203125" style="1" bestFit="1" customWidth="1"/>
    <col min="24" max="24" width="12.58203125" style="1" bestFit="1" customWidth="1"/>
    <col min="25" max="25" width="24" style="1" bestFit="1" customWidth="1"/>
    <col min="26" max="26" width="7.58203125" style="1" bestFit="1" customWidth="1"/>
    <col min="27" max="27" width="27" style="1" bestFit="1" customWidth="1"/>
    <col min="28" max="28" width="7.58203125" style="1" bestFit="1" customWidth="1"/>
    <col min="29" max="29" width="13.5" style="1" bestFit="1" customWidth="1"/>
    <col min="30" max="30" width="7.58203125" style="1" bestFit="1" customWidth="1"/>
    <col min="31" max="31" width="19.9140625" style="1" bestFit="1" customWidth="1"/>
    <col min="32" max="32" width="14.83203125" style="1" bestFit="1" customWidth="1"/>
    <col min="33" max="33" width="20.9140625" style="1" bestFit="1" customWidth="1"/>
    <col min="34" max="34" width="7.58203125" style="1" bestFit="1" customWidth="1"/>
    <col min="35" max="256" width="8.6640625" style="1"/>
    <col min="257" max="257" width="4.83203125" style="1" bestFit="1" customWidth="1"/>
    <col min="258" max="258" width="26.4140625" style="1" bestFit="1" customWidth="1"/>
    <col min="259" max="259" width="13.5" style="1" bestFit="1" customWidth="1"/>
    <col min="260" max="260" width="5" style="1" bestFit="1" customWidth="1"/>
    <col min="261" max="261" width="11.25" style="1" bestFit="1" customWidth="1"/>
    <col min="262" max="262" width="11" style="1" bestFit="1" customWidth="1"/>
    <col min="263" max="263" width="19.25" style="1" bestFit="1" customWidth="1"/>
    <col min="264" max="264" width="24.5" style="1" bestFit="1" customWidth="1"/>
    <col min="265" max="265" width="25.83203125" style="1" bestFit="1" customWidth="1"/>
    <col min="266" max="266" width="7.58203125" style="1" bestFit="1" customWidth="1"/>
    <col min="267" max="267" width="24.58203125" style="1" bestFit="1" customWidth="1"/>
    <col min="268" max="268" width="22.1640625" style="1" bestFit="1" customWidth="1"/>
    <col min="269" max="269" width="7.58203125" style="1" bestFit="1" customWidth="1"/>
    <col min="270" max="270" width="28.58203125" style="1" bestFit="1" customWidth="1"/>
    <col min="271" max="271" width="18.58203125" style="1" bestFit="1" customWidth="1"/>
    <col min="272" max="272" width="18.08203125" style="1" bestFit="1" customWidth="1"/>
    <col min="273" max="273" width="7.58203125" style="1" bestFit="1" customWidth="1"/>
    <col min="274" max="274" width="21.58203125" style="1" bestFit="1" customWidth="1"/>
    <col min="275" max="275" width="7.58203125" style="1" bestFit="1" customWidth="1"/>
    <col min="276" max="276" width="16.33203125" style="1" bestFit="1" customWidth="1"/>
    <col min="277" max="277" width="7.58203125" style="1" bestFit="1" customWidth="1"/>
    <col min="278" max="278" width="23.08203125" style="1" bestFit="1" customWidth="1"/>
    <col min="279" max="279" width="7.58203125" style="1" bestFit="1" customWidth="1"/>
    <col min="280" max="280" width="12.58203125" style="1" bestFit="1" customWidth="1"/>
    <col min="281" max="281" width="24" style="1" bestFit="1" customWidth="1"/>
    <col min="282" max="282" width="7.58203125" style="1" bestFit="1" customWidth="1"/>
    <col min="283" max="283" width="27" style="1" bestFit="1" customWidth="1"/>
    <col min="284" max="284" width="7.58203125" style="1" bestFit="1" customWidth="1"/>
    <col min="285" max="285" width="13.5" style="1" bestFit="1" customWidth="1"/>
    <col min="286" max="286" width="7.58203125" style="1" bestFit="1" customWidth="1"/>
    <col min="287" max="287" width="19.9140625" style="1" bestFit="1" customWidth="1"/>
    <col min="288" max="288" width="14.83203125" style="1" bestFit="1" customWidth="1"/>
    <col min="289" max="289" width="20.9140625" style="1" bestFit="1" customWidth="1"/>
    <col min="290" max="290" width="7.58203125" style="1" bestFit="1" customWidth="1"/>
    <col min="291" max="512" width="8.6640625" style="1"/>
    <col min="513" max="513" width="4.83203125" style="1" bestFit="1" customWidth="1"/>
    <col min="514" max="514" width="26.4140625" style="1" bestFit="1" customWidth="1"/>
    <col min="515" max="515" width="13.5" style="1" bestFit="1" customWidth="1"/>
    <col min="516" max="516" width="5" style="1" bestFit="1" customWidth="1"/>
    <col min="517" max="517" width="11.25" style="1" bestFit="1" customWidth="1"/>
    <col min="518" max="518" width="11" style="1" bestFit="1" customWidth="1"/>
    <col min="519" max="519" width="19.25" style="1" bestFit="1" customWidth="1"/>
    <col min="520" max="520" width="24.5" style="1" bestFit="1" customWidth="1"/>
    <col min="521" max="521" width="25.83203125" style="1" bestFit="1" customWidth="1"/>
    <col min="522" max="522" width="7.58203125" style="1" bestFit="1" customWidth="1"/>
    <col min="523" max="523" width="24.58203125" style="1" bestFit="1" customWidth="1"/>
    <col min="524" max="524" width="22.1640625" style="1" bestFit="1" customWidth="1"/>
    <col min="525" max="525" width="7.58203125" style="1" bestFit="1" customWidth="1"/>
    <col min="526" max="526" width="28.58203125" style="1" bestFit="1" customWidth="1"/>
    <col min="527" max="527" width="18.58203125" style="1" bestFit="1" customWidth="1"/>
    <col min="528" max="528" width="18.08203125" style="1" bestFit="1" customWidth="1"/>
    <col min="529" max="529" width="7.58203125" style="1" bestFit="1" customWidth="1"/>
    <col min="530" max="530" width="21.58203125" style="1" bestFit="1" customWidth="1"/>
    <col min="531" max="531" width="7.58203125" style="1" bestFit="1" customWidth="1"/>
    <col min="532" max="532" width="16.33203125" style="1" bestFit="1" customWidth="1"/>
    <col min="533" max="533" width="7.58203125" style="1" bestFit="1" customWidth="1"/>
    <col min="534" max="534" width="23.08203125" style="1" bestFit="1" customWidth="1"/>
    <col min="535" max="535" width="7.58203125" style="1" bestFit="1" customWidth="1"/>
    <col min="536" max="536" width="12.58203125" style="1" bestFit="1" customWidth="1"/>
    <col min="537" max="537" width="24" style="1" bestFit="1" customWidth="1"/>
    <col min="538" max="538" width="7.58203125" style="1" bestFit="1" customWidth="1"/>
    <col min="539" max="539" width="27" style="1" bestFit="1" customWidth="1"/>
    <col min="540" max="540" width="7.58203125" style="1" bestFit="1" customWidth="1"/>
    <col min="541" max="541" width="13.5" style="1" bestFit="1" customWidth="1"/>
    <col min="542" max="542" width="7.58203125" style="1" bestFit="1" customWidth="1"/>
    <col min="543" max="543" width="19.9140625" style="1" bestFit="1" customWidth="1"/>
    <col min="544" max="544" width="14.83203125" style="1" bestFit="1" customWidth="1"/>
    <col min="545" max="545" width="20.9140625" style="1" bestFit="1" customWidth="1"/>
    <col min="546" max="546" width="7.58203125" style="1" bestFit="1" customWidth="1"/>
    <col min="547" max="768" width="8.6640625" style="1"/>
    <col min="769" max="769" width="4.83203125" style="1" bestFit="1" customWidth="1"/>
    <col min="770" max="770" width="26.4140625" style="1" bestFit="1" customWidth="1"/>
    <col min="771" max="771" width="13.5" style="1" bestFit="1" customWidth="1"/>
    <col min="772" max="772" width="5" style="1" bestFit="1" customWidth="1"/>
    <col min="773" max="773" width="11.25" style="1" bestFit="1" customWidth="1"/>
    <col min="774" max="774" width="11" style="1" bestFit="1" customWidth="1"/>
    <col min="775" max="775" width="19.25" style="1" bestFit="1" customWidth="1"/>
    <col min="776" max="776" width="24.5" style="1" bestFit="1" customWidth="1"/>
    <col min="777" max="777" width="25.83203125" style="1" bestFit="1" customWidth="1"/>
    <col min="778" max="778" width="7.58203125" style="1" bestFit="1" customWidth="1"/>
    <col min="779" max="779" width="24.58203125" style="1" bestFit="1" customWidth="1"/>
    <col min="780" max="780" width="22.1640625" style="1" bestFit="1" customWidth="1"/>
    <col min="781" max="781" width="7.58203125" style="1" bestFit="1" customWidth="1"/>
    <col min="782" max="782" width="28.58203125" style="1" bestFit="1" customWidth="1"/>
    <col min="783" max="783" width="18.58203125" style="1" bestFit="1" customWidth="1"/>
    <col min="784" max="784" width="18.08203125" style="1" bestFit="1" customWidth="1"/>
    <col min="785" max="785" width="7.58203125" style="1" bestFit="1" customWidth="1"/>
    <col min="786" max="786" width="21.58203125" style="1" bestFit="1" customWidth="1"/>
    <col min="787" max="787" width="7.58203125" style="1" bestFit="1" customWidth="1"/>
    <col min="788" max="788" width="16.33203125" style="1" bestFit="1" customWidth="1"/>
    <col min="789" max="789" width="7.58203125" style="1" bestFit="1" customWidth="1"/>
    <col min="790" max="790" width="23.08203125" style="1" bestFit="1" customWidth="1"/>
    <col min="791" max="791" width="7.58203125" style="1" bestFit="1" customWidth="1"/>
    <col min="792" max="792" width="12.58203125" style="1" bestFit="1" customWidth="1"/>
    <col min="793" max="793" width="24" style="1" bestFit="1" customWidth="1"/>
    <col min="794" max="794" width="7.58203125" style="1" bestFit="1" customWidth="1"/>
    <col min="795" max="795" width="27" style="1" bestFit="1" customWidth="1"/>
    <col min="796" max="796" width="7.58203125" style="1" bestFit="1" customWidth="1"/>
    <col min="797" max="797" width="13.5" style="1" bestFit="1" customWidth="1"/>
    <col min="798" max="798" width="7.58203125" style="1" bestFit="1" customWidth="1"/>
    <col min="799" max="799" width="19.9140625" style="1" bestFit="1" customWidth="1"/>
    <col min="800" max="800" width="14.83203125" style="1" bestFit="1" customWidth="1"/>
    <col min="801" max="801" width="20.9140625" style="1" bestFit="1" customWidth="1"/>
    <col min="802" max="802" width="7.58203125" style="1" bestFit="1" customWidth="1"/>
    <col min="803" max="1024" width="8.6640625" style="1"/>
    <col min="1025" max="1025" width="4.83203125" style="1" bestFit="1" customWidth="1"/>
    <col min="1026" max="1026" width="26.4140625" style="1" bestFit="1" customWidth="1"/>
    <col min="1027" max="1027" width="13.5" style="1" bestFit="1" customWidth="1"/>
    <col min="1028" max="1028" width="5" style="1" bestFit="1" customWidth="1"/>
    <col min="1029" max="1029" width="11.25" style="1" bestFit="1" customWidth="1"/>
    <col min="1030" max="1030" width="11" style="1" bestFit="1" customWidth="1"/>
    <col min="1031" max="1031" width="19.25" style="1" bestFit="1" customWidth="1"/>
    <col min="1032" max="1032" width="24.5" style="1" bestFit="1" customWidth="1"/>
    <col min="1033" max="1033" width="25.83203125" style="1" bestFit="1" customWidth="1"/>
    <col min="1034" max="1034" width="7.58203125" style="1" bestFit="1" customWidth="1"/>
    <col min="1035" max="1035" width="24.58203125" style="1" bestFit="1" customWidth="1"/>
    <col min="1036" max="1036" width="22.1640625" style="1" bestFit="1" customWidth="1"/>
    <col min="1037" max="1037" width="7.58203125" style="1" bestFit="1" customWidth="1"/>
    <col min="1038" max="1038" width="28.58203125" style="1" bestFit="1" customWidth="1"/>
    <col min="1039" max="1039" width="18.58203125" style="1" bestFit="1" customWidth="1"/>
    <col min="1040" max="1040" width="18.08203125" style="1" bestFit="1" customWidth="1"/>
    <col min="1041" max="1041" width="7.58203125" style="1" bestFit="1" customWidth="1"/>
    <col min="1042" max="1042" width="21.58203125" style="1" bestFit="1" customWidth="1"/>
    <col min="1043" max="1043" width="7.58203125" style="1" bestFit="1" customWidth="1"/>
    <col min="1044" max="1044" width="16.33203125" style="1" bestFit="1" customWidth="1"/>
    <col min="1045" max="1045" width="7.58203125" style="1" bestFit="1" customWidth="1"/>
    <col min="1046" max="1046" width="23.08203125" style="1" bestFit="1" customWidth="1"/>
    <col min="1047" max="1047" width="7.58203125" style="1" bestFit="1" customWidth="1"/>
    <col min="1048" max="1048" width="12.58203125" style="1" bestFit="1" customWidth="1"/>
    <col min="1049" max="1049" width="24" style="1" bestFit="1" customWidth="1"/>
    <col min="1050" max="1050" width="7.58203125" style="1" bestFit="1" customWidth="1"/>
    <col min="1051" max="1051" width="27" style="1" bestFit="1" customWidth="1"/>
    <col min="1052" max="1052" width="7.58203125" style="1" bestFit="1" customWidth="1"/>
    <col min="1053" max="1053" width="13.5" style="1" bestFit="1" customWidth="1"/>
    <col min="1054" max="1054" width="7.58203125" style="1" bestFit="1" customWidth="1"/>
    <col min="1055" max="1055" width="19.9140625" style="1" bestFit="1" customWidth="1"/>
    <col min="1056" max="1056" width="14.83203125" style="1" bestFit="1" customWidth="1"/>
    <col min="1057" max="1057" width="20.9140625" style="1" bestFit="1" customWidth="1"/>
    <col min="1058" max="1058" width="7.58203125" style="1" bestFit="1" customWidth="1"/>
    <col min="1059" max="1280" width="8.6640625" style="1"/>
    <col min="1281" max="1281" width="4.83203125" style="1" bestFit="1" customWidth="1"/>
    <col min="1282" max="1282" width="26.4140625" style="1" bestFit="1" customWidth="1"/>
    <col min="1283" max="1283" width="13.5" style="1" bestFit="1" customWidth="1"/>
    <col min="1284" max="1284" width="5" style="1" bestFit="1" customWidth="1"/>
    <col min="1285" max="1285" width="11.25" style="1" bestFit="1" customWidth="1"/>
    <col min="1286" max="1286" width="11" style="1" bestFit="1" customWidth="1"/>
    <col min="1287" max="1287" width="19.25" style="1" bestFit="1" customWidth="1"/>
    <col min="1288" max="1288" width="24.5" style="1" bestFit="1" customWidth="1"/>
    <col min="1289" max="1289" width="25.83203125" style="1" bestFit="1" customWidth="1"/>
    <col min="1290" max="1290" width="7.58203125" style="1" bestFit="1" customWidth="1"/>
    <col min="1291" max="1291" width="24.58203125" style="1" bestFit="1" customWidth="1"/>
    <col min="1292" max="1292" width="22.1640625" style="1" bestFit="1" customWidth="1"/>
    <col min="1293" max="1293" width="7.58203125" style="1" bestFit="1" customWidth="1"/>
    <col min="1294" max="1294" width="28.58203125" style="1" bestFit="1" customWidth="1"/>
    <col min="1295" max="1295" width="18.58203125" style="1" bestFit="1" customWidth="1"/>
    <col min="1296" max="1296" width="18.08203125" style="1" bestFit="1" customWidth="1"/>
    <col min="1297" max="1297" width="7.58203125" style="1" bestFit="1" customWidth="1"/>
    <col min="1298" max="1298" width="21.58203125" style="1" bestFit="1" customWidth="1"/>
    <col min="1299" max="1299" width="7.58203125" style="1" bestFit="1" customWidth="1"/>
    <col min="1300" max="1300" width="16.33203125" style="1" bestFit="1" customWidth="1"/>
    <col min="1301" max="1301" width="7.58203125" style="1" bestFit="1" customWidth="1"/>
    <col min="1302" max="1302" width="23.08203125" style="1" bestFit="1" customWidth="1"/>
    <col min="1303" max="1303" width="7.58203125" style="1" bestFit="1" customWidth="1"/>
    <col min="1304" max="1304" width="12.58203125" style="1" bestFit="1" customWidth="1"/>
    <col min="1305" max="1305" width="24" style="1" bestFit="1" customWidth="1"/>
    <col min="1306" max="1306" width="7.58203125" style="1" bestFit="1" customWidth="1"/>
    <col min="1307" max="1307" width="27" style="1" bestFit="1" customWidth="1"/>
    <col min="1308" max="1308" width="7.58203125" style="1" bestFit="1" customWidth="1"/>
    <col min="1309" max="1309" width="13.5" style="1" bestFit="1" customWidth="1"/>
    <col min="1310" max="1310" width="7.58203125" style="1" bestFit="1" customWidth="1"/>
    <col min="1311" max="1311" width="19.9140625" style="1" bestFit="1" customWidth="1"/>
    <col min="1312" max="1312" width="14.83203125" style="1" bestFit="1" customWidth="1"/>
    <col min="1313" max="1313" width="20.9140625" style="1" bestFit="1" customWidth="1"/>
    <col min="1314" max="1314" width="7.58203125" style="1" bestFit="1" customWidth="1"/>
    <col min="1315" max="1536" width="8.6640625" style="1"/>
    <col min="1537" max="1537" width="4.83203125" style="1" bestFit="1" customWidth="1"/>
    <col min="1538" max="1538" width="26.4140625" style="1" bestFit="1" customWidth="1"/>
    <col min="1539" max="1539" width="13.5" style="1" bestFit="1" customWidth="1"/>
    <col min="1540" max="1540" width="5" style="1" bestFit="1" customWidth="1"/>
    <col min="1541" max="1541" width="11.25" style="1" bestFit="1" customWidth="1"/>
    <col min="1542" max="1542" width="11" style="1" bestFit="1" customWidth="1"/>
    <col min="1543" max="1543" width="19.25" style="1" bestFit="1" customWidth="1"/>
    <col min="1544" max="1544" width="24.5" style="1" bestFit="1" customWidth="1"/>
    <col min="1545" max="1545" width="25.83203125" style="1" bestFit="1" customWidth="1"/>
    <col min="1546" max="1546" width="7.58203125" style="1" bestFit="1" customWidth="1"/>
    <col min="1547" max="1547" width="24.58203125" style="1" bestFit="1" customWidth="1"/>
    <col min="1548" max="1548" width="22.1640625" style="1" bestFit="1" customWidth="1"/>
    <col min="1549" max="1549" width="7.58203125" style="1" bestFit="1" customWidth="1"/>
    <col min="1550" max="1550" width="28.58203125" style="1" bestFit="1" customWidth="1"/>
    <col min="1551" max="1551" width="18.58203125" style="1" bestFit="1" customWidth="1"/>
    <col min="1552" max="1552" width="18.08203125" style="1" bestFit="1" customWidth="1"/>
    <col min="1553" max="1553" width="7.58203125" style="1" bestFit="1" customWidth="1"/>
    <col min="1554" max="1554" width="21.58203125" style="1" bestFit="1" customWidth="1"/>
    <col min="1555" max="1555" width="7.58203125" style="1" bestFit="1" customWidth="1"/>
    <col min="1556" max="1556" width="16.33203125" style="1" bestFit="1" customWidth="1"/>
    <col min="1557" max="1557" width="7.58203125" style="1" bestFit="1" customWidth="1"/>
    <col min="1558" max="1558" width="23.08203125" style="1" bestFit="1" customWidth="1"/>
    <col min="1559" max="1559" width="7.58203125" style="1" bestFit="1" customWidth="1"/>
    <col min="1560" max="1560" width="12.58203125" style="1" bestFit="1" customWidth="1"/>
    <col min="1561" max="1561" width="24" style="1" bestFit="1" customWidth="1"/>
    <col min="1562" max="1562" width="7.58203125" style="1" bestFit="1" customWidth="1"/>
    <col min="1563" max="1563" width="27" style="1" bestFit="1" customWidth="1"/>
    <col min="1564" max="1564" width="7.58203125" style="1" bestFit="1" customWidth="1"/>
    <col min="1565" max="1565" width="13.5" style="1" bestFit="1" customWidth="1"/>
    <col min="1566" max="1566" width="7.58203125" style="1" bestFit="1" customWidth="1"/>
    <col min="1567" max="1567" width="19.9140625" style="1" bestFit="1" customWidth="1"/>
    <col min="1568" max="1568" width="14.83203125" style="1" bestFit="1" customWidth="1"/>
    <col min="1569" max="1569" width="20.9140625" style="1" bestFit="1" customWidth="1"/>
    <col min="1570" max="1570" width="7.58203125" style="1" bestFit="1" customWidth="1"/>
    <col min="1571" max="1792" width="8.6640625" style="1"/>
    <col min="1793" max="1793" width="4.83203125" style="1" bestFit="1" customWidth="1"/>
    <col min="1794" max="1794" width="26.4140625" style="1" bestFit="1" customWidth="1"/>
    <col min="1795" max="1795" width="13.5" style="1" bestFit="1" customWidth="1"/>
    <col min="1796" max="1796" width="5" style="1" bestFit="1" customWidth="1"/>
    <col min="1797" max="1797" width="11.25" style="1" bestFit="1" customWidth="1"/>
    <col min="1798" max="1798" width="11" style="1" bestFit="1" customWidth="1"/>
    <col min="1799" max="1799" width="19.25" style="1" bestFit="1" customWidth="1"/>
    <col min="1800" max="1800" width="24.5" style="1" bestFit="1" customWidth="1"/>
    <col min="1801" max="1801" width="25.83203125" style="1" bestFit="1" customWidth="1"/>
    <col min="1802" max="1802" width="7.58203125" style="1" bestFit="1" customWidth="1"/>
    <col min="1803" max="1803" width="24.58203125" style="1" bestFit="1" customWidth="1"/>
    <col min="1804" max="1804" width="22.1640625" style="1" bestFit="1" customWidth="1"/>
    <col min="1805" max="1805" width="7.58203125" style="1" bestFit="1" customWidth="1"/>
    <col min="1806" max="1806" width="28.58203125" style="1" bestFit="1" customWidth="1"/>
    <col min="1807" max="1807" width="18.58203125" style="1" bestFit="1" customWidth="1"/>
    <col min="1808" max="1808" width="18.08203125" style="1" bestFit="1" customWidth="1"/>
    <col min="1809" max="1809" width="7.58203125" style="1" bestFit="1" customWidth="1"/>
    <col min="1810" max="1810" width="21.58203125" style="1" bestFit="1" customWidth="1"/>
    <col min="1811" max="1811" width="7.58203125" style="1" bestFit="1" customWidth="1"/>
    <col min="1812" max="1812" width="16.33203125" style="1" bestFit="1" customWidth="1"/>
    <col min="1813" max="1813" width="7.58203125" style="1" bestFit="1" customWidth="1"/>
    <col min="1814" max="1814" width="23.08203125" style="1" bestFit="1" customWidth="1"/>
    <col min="1815" max="1815" width="7.58203125" style="1" bestFit="1" customWidth="1"/>
    <col min="1816" max="1816" width="12.58203125" style="1" bestFit="1" customWidth="1"/>
    <col min="1817" max="1817" width="24" style="1" bestFit="1" customWidth="1"/>
    <col min="1818" max="1818" width="7.58203125" style="1" bestFit="1" customWidth="1"/>
    <col min="1819" max="1819" width="27" style="1" bestFit="1" customWidth="1"/>
    <col min="1820" max="1820" width="7.58203125" style="1" bestFit="1" customWidth="1"/>
    <col min="1821" max="1821" width="13.5" style="1" bestFit="1" customWidth="1"/>
    <col min="1822" max="1822" width="7.58203125" style="1" bestFit="1" customWidth="1"/>
    <col min="1823" max="1823" width="19.9140625" style="1" bestFit="1" customWidth="1"/>
    <col min="1824" max="1824" width="14.83203125" style="1" bestFit="1" customWidth="1"/>
    <col min="1825" max="1825" width="20.9140625" style="1" bestFit="1" customWidth="1"/>
    <col min="1826" max="1826" width="7.58203125" style="1" bestFit="1" customWidth="1"/>
    <col min="1827" max="2048" width="8.6640625" style="1"/>
    <col min="2049" max="2049" width="4.83203125" style="1" bestFit="1" customWidth="1"/>
    <col min="2050" max="2050" width="26.4140625" style="1" bestFit="1" customWidth="1"/>
    <col min="2051" max="2051" width="13.5" style="1" bestFit="1" customWidth="1"/>
    <col min="2052" max="2052" width="5" style="1" bestFit="1" customWidth="1"/>
    <col min="2053" max="2053" width="11.25" style="1" bestFit="1" customWidth="1"/>
    <col min="2054" max="2054" width="11" style="1" bestFit="1" customWidth="1"/>
    <col min="2055" max="2055" width="19.25" style="1" bestFit="1" customWidth="1"/>
    <col min="2056" max="2056" width="24.5" style="1" bestFit="1" customWidth="1"/>
    <col min="2057" max="2057" width="25.83203125" style="1" bestFit="1" customWidth="1"/>
    <col min="2058" max="2058" width="7.58203125" style="1" bestFit="1" customWidth="1"/>
    <col min="2059" max="2059" width="24.58203125" style="1" bestFit="1" customWidth="1"/>
    <col min="2060" max="2060" width="22.1640625" style="1" bestFit="1" customWidth="1"/>
    <col min="2061" max="2061" width="7.58203125" style="1" bestFit="1" customWidth="1"/>
    <col min="2062" max="2062" width="28.58203125" style="1" bestFit="1" customWidth="1"/>
    <col min="2063" max="2063" width="18.58203125" style="1" bestFit="1" customWidth="1"/>
    <col min="2064" max="2064" width="18.08203125" style="1" bestFit="1" customWidth="1"/>
    <col min="2065" max="2065" width="7.58203125" style="1" bestFit="1" customWidth="1"/>
    <col min="2066" max="2066" width="21.58203125" style="1" bestFit="1" customWidth="1"/>
    <col min="2067" max="2067" width="7.58203125" style="1" bestFit="1" customWidth="1"/>
    <col min="2068" max="2068" width="16.33203125" style="1" bestFit="1" customWidth="1"/>
    <col min="2069" max="2069" width="7.58203125" style="1" bestFit="1" customWidth="1"/>
    <col min="2070" max="2070" width="23.08203125" style="1" bestFit="1" customWidth="1"/>
    <col min="2071" max="2071" width="7.58203125" style="1" bestFit="1" customWidth="1"/>
    <col min="2072" max="2072" width="12.58203125" style="1" bestFit="1" customWidth="1"/>
    <col min="2073" max="2073" width="24" style="1" bestFit="1" customWidth="1"/>
    <col min="2074" max="2074" width="7.58203125" style="1" bestFit="1" customWidth="1"/>
    <col min="2075" max="2075" width="27" style="1" bestFit="1" customWidth="1"/>
    <col min="2076" max="2076" width="7.58203125" style="1" bestFit="1" customWidth="1"/>
    <col min="2077" max="2077" width="13.5" style="1" bestFit="1" customWidth="1"/>
    <col min="2078" max="2078" width="7.58203125" style="1" bestFit="1" customWidth="1"/>
    <col min="2079" max="2079" width="19.9140625" style="1" bestFit="1" customWidth="1"/>
    <col min="2080" max="2080" width="14.83203125" style="1" bestFit="1" customWidth="1"/>
    <col min="2081" max="2081" width="20.9140625" style="1" bestFit="1" customWidth="1"/>
    <col min="2082" max="2082" width="7.58203125" style="1" bestFit="1" customWidth="1"/>
    <col min="2083" max="2304" width="8.6640625" style="1"/>
    <col min="2305" max="2305" width="4.83203125" style="1" bestFit="1" customWidth="1"/>
    <col min="2306" max="2306" width="26.4140625" style="1" bestFit="1" customWidth="1"/>
    <col min="2307" max="2307" width="13.5" style="1" bestFit="1" customWidth="1"/>
    <col min="2308" max="2308" width="5" style="1" bestFit="1" customWidth="1"/>
    <col min="2309" max="2309" width="11.25" style="1" bestFit="1" customWidth="1"/>
    <col min="2310" max="2310" width="11" style="1" bestFit="1" customWidth="1"/>
    <col min="2311" max="2311" width="19.25" style="1" bestFit="1" customWidth="1"/>
    <col min="2312" max="2312" width="24.5" style="1" bestFit="1" customWidth="1"/>
    <col min="2313" max="2313" width="25.83203125" style="1" bestFit="1" customWidth="1"/>
    <col min="2314" max="2314" width="7.58203125" style="1" bestFit="1" customWidth="1"/>
    <col min="2315" max="2315" width="24.58203125" style="1" bestFit="1" customWidth="1"/>
    <col min="2316" max="2316" width="22.1640625" style="1" bestFit="1" customWidth="1"/>
    <col min="2317" max="2317" width="7.58203125" style="1" bestFit="1" customWidth="1"/>
    <col min="2318" max="2318" width="28.58203125" style="1" bestFit="1" customWidth="1"/>
    <col min="2319" max="2319" width="18.58203125" style="1" bestFit="1" customWidth="1"/>
    <col min="2320" max="2320" width="18.08203125" style="1" bestFit="1" customWidth="1"/>
    <col min="2321" max="2321" width="7.58203125" style="1" bestFit="1" customWidth="1"/>
    <col min="2322" max="2322" width="21.58203125" style="1" bestFit="1" customWidth="1"/>
    <col min="2323" max="2323" width="7.58203125" style="1" bestFit="1" customWidth="1"/>
    <col min="2324" max="2324" width="16.33203125" style="1" bestFit="1" customWidth="1"/>
    <col min="2325" max="2325" width="7.58203125" style="1" bestFit="1" customWidth="1"/>
    <col min="2326" max="2326" width="23.08203125" style="1" bestFit="1" customWidth="1"/>
    <col min="2327" max="2327" width="7.58203125" style="1" bestFit="1" customWidth="1"/>
    <col min="2328" max="2328" width="12.58203125" style="1" bestFit="1" customWidth="1"/>
    <col min="2329" max="2329" width="24" style="1" bestFit="1" customWidth="1"/>
    <col min="2330" max="2330" width="7.58203125" style="1" bestFit="1" customWidth="1"/>
    <col min="2331" max="2331" width="27" style="1" bestFit="1" customWidth="1"/>
    <col min="2332" max="2332" width="7.58203125" style="1" bestFit="1" customWidth="1"/>
    <col min="2333" max="2333" width="13.5" style="1" bestFit="1" customWidth="1"/>
    <col min="2334" max="2334" width="7.58203125" style="1" bestFit="1" customWidth="1"/>
    <col min="2335" max="2335" width="19.9140625" style="1" bestFit="1" customWidth="1"/>
    <col min="2336" max="2336" width="14.83203125" style="1" bestFit="1" customWidth="1"/>
    <col min="2337" max="2337" width="20.9140625" style="1" bestFit="1" customWidth="1"/>
    <col min="2338" max="2338" width="7.58203125" style="1" bestFit="1" customWidth="1"/>
    <col min="2339" max="2560" width="8.6640625" style="1"/>
    <col min="2561" max="2561" width="4.83203125" style="1" bestFit="1" customWidth="1"/>
    <col min="2562" max="2562" width="26.4140625" style="1" bestFit="1" customWidth="1"/>
    <col min="2563" max="2563" width="13.5" style="1" bestFit="1" customWidth="1"/>
    <col min="2564" max="2564" width="5" style="1" bestFit="1" customWidth="1"/>
    <col min="2565" max="2565" width="11.25" style="1" bestFit="1" customWidth="1"/>
    <col min="2566" max="2566" width="11" style="1" bestFit="1" customWidth="1"/>
    <col min="2567" max="2567" width="19.25" style="1" bestFit="1" customWidth="1"/>
    <col min="2568" max="2568" width="24.5" style="1" bestFit="1" customWidth="1"/>
    <col min="2569" max="2569" width="25.83203125" style="1" bestFit="1" customWidth="1"/>
    <col min="2570" max="2570" width="7.58203125" style="1" bestFit="1" customWidth="1"/>
    <col min="2571" max="2571" width="24.58203125" style="1" bestFit="1" customWidth="1"/>
    <col min="2572" max="2572" width="22.1640625" style="1" bestFit="1" customWidth="1"/>
    <col min="2573" max="2573" width="7.58203125" style="1" bestFit="1" customWidth="1"/>
    <col min="2574" max="2574" width="28.58203125" style="1" bestFit="1" customWidth="1"/>
    <col min="2575" max="2575" width="18.58203125" style="1" bestFit="1" customWidth="1"/>
    <col min="2576" max="2576" width="18.08203125" style="1" bestFit="1" customWidth="1"/>
    <col min="2577" max="2577" width="7.58203125" style="1" bestFit="1" customWidth="1"/>
    <col min="2578" max="2578" width="21.58203125" style="1" bestFit="1" customWidth="1"/>
    <col min="2579" max="2579" width="7.58203125" style="1" bestFit="1" customWidth="1"/>
    <col min="2580" max="2580" width="16.33203125" style="1" bestFit="1" customWidth="1"/>
    <col min="2581" max="2581" width="7.58203125" style="1" bestFit="1" customWidth="1"/>
    <col min="2582" max="2582" width="23.08203125" style="1" bestFit="1" customWidth="1"/>
    <col min="2583" max="2583" width="7.58203125" style="1" bestFit="1" customWidth="1"/>
    <col min="2584" max="2584" width="12.58203125" style="1" bestFit="1" customWidth="1"/>
    <col min="2585" max="2585" width="24" style="1" bestFit="1" customWidth="1"/>
    <col min="2586" max="2586" width="7.58203125" style="1" bestFit="1" customWidth="1"/>
    <col min="2587" max="2587" width="27" style="1" bestFit="1" customWidth="1"/>
    <col min="2588" max="2588" width="7.58203125" style="1" bestFit="1" customWidth="1"/>
    <col min="2589" max="2589" width="13.5" style="1" bestFit="1" customWidth="1"/>
    <col min="2590" max="2590" width="7.58203125" style="1" bestFit="1" customWidth="1"/>
    <col min="2591" max="2591" width="19.9140625" style="1" bestFit="1" customWidth="1"/>
    <col min="2592" max="2592" width="14.83203125" style="1" bestFit="1" customWidth="1"/>
    <col min="2593" max="2593" width="20.9140625" style="1" bestFit="1" customWidth="1"/>
    <col min="2594" max="2594" width="7.58203125" style="1" bestFit="1" customWidth="1"/>
    <col min="2595" max="2816" width="8.6640625" style="1"/>
    <col min="2817" max="2817" width="4.83203125" style="1" bestFit="1" customWidth="1"/>
    <col min="2818" max="2818" width="26.4140625" style="1" bestFit="1" customWidth="1"/>
    <col min="2819" max="2819" width="13.5" style="1" bestFit="1" customWidth="1"/>
    <col min="2820" max="2820" width="5" style="1" bestFit="1" customWidth="1"/>
    <col min="2821" max="2821" width="11.25" style="1" bestFit="1" customWidth="1"/>
    <col min="2822" max="2822" width="11" style="1" bestFit="1" customWidth="1"/>
    <col min="2823" max="2823" width="19.25" style="1" bestFit="1" customWidth="1"/>
    <col min="2824" max="2824" width="24.5" style="1" bestFit="1" customWidth="1"/>
    <col min="2825" max="2825" width="25.83203125" style="1" bestFit="1" customWidth="1"/>
    <col min="2826" max="2826" width="7.58203125" style="1" bestFit="1" customWidth="1"/>
    <col min="2827" max="2827" width="24.58203125" style="1" bestFit="1" customWidth="1"/>
    <col min="2828" max="2828" width="22.1640625" style="1" bestFit="1" customWidth="1"/>
    <col min="2829" max="2829" width="7.58203125" style="1" bestFit="1" customWidth="1"/>
    <col min="2830" max="2830" width="28.58203125" style="1" bestFit="1" customWidth="1"/>
    <col min="2831" max="2831" width="18.58203125" style="1" bestFit="1" customWidth="1"/>
    <col min="2832" max="2832" width="18.08203125" style="1" bestFit="1" customWidth="1"/>
    <col min="2833" max="2833" width="7.58203125" style="1" bestFit="1" customWidth="1"/>
    <col min="2834" max="2834" width="21.58203125" style="1" bestFit="1" customWidth="1"/>
    <col min="2835" max="2835" width="7.58203125" style="1" bestFit="1" customWidth="1"/>
    <col min="2836" max="2836" width="16.33203125" style="1" bestFit="1" customWidth="1"/>
    <col min="2837" max="2837" width="7.58203125" style="1" bestFit="1" customWidth="1"/>
    <col min="2838" max="2838" width="23.08203125" style="1" bestFit="1" customWidth="1"/>
    <col min="2839" max="2839" width="7.58203125" style="1" bestFit="1" customWidth="1"/>
    <col min="2840" max="2840" width="12.58203125" style="1" bestFit="1" customWidth="1"/>
    <col min="2841" max="2841" width="24" style="1" bestFit="1" customWidth="1"/>
    <col min="2842" max="2842" width="7.58203125" style="1" bestFit="1" customWidth="1"/>
    <col min="2843" max="2843" width="27" style="1" bestFit="1" customWidth="1"/>
    <col min="2844" max="2844" width="7.58203125" style="1" bestFit="1" customWidth="1"/>
    <col min="2845" max="2845" width="13.5" style="1" bestFit="1" customWidth="1"/>
    <col min="2846" max="2846" width="7.58203125" style="1" bestFit="1" customWidth="1"/>
    <col min="2847" max="2847" width="19.9140625" style="1" bestFit="1" customWidth="1"/>
    <col min="2848" max="2848" width="14.83203125" style="1" bestFit="1" customWidth="1"/>
    <col min="2849" max="2849" width="20.9140625" style="1" bestFit="1" customWidth="1"/>
    <col min="2850" max="2850" width="7.58203125" style="1" bestFit="1" customWidth="1"/>
    <col min="2851" max="3072" width="8.6640625" style="1"/>
    <col min="3073" max="3073" width="4.83203125" style="1" bestFit="1" customWidth="1"/>
    <col min="3074" max="3074" width="26.4140625" style="1" bestFit="1" customWidth="1"/>
    <col min="3075" max="3075" width="13.5" style="1" bestFit="1" customWidth="1"/>
    <col min="3076" max="3076" width="5" style="1" bestFit="1" customWidth="1"/>
    <col min="3077" max="3077" width="11.25" style="1" bestFit="1" customWidth="1"/>
    <col min="3078" max="3078" width="11" style="1" bestFit="1" customWidth="1"/>
    <col min="3079" max="3079" width="19.25" style="1" bestFit="1" customWidth="1"/>
    <col min="3080" max="3080" width="24.5" style="1" bestFit="1" customWidth="1"/>
    <col min="3081" max="3081" width="25.83203125" style="1" bestFit="1" customWidth="1"/>
    <col min="3082" max="3082" width="7.58203125" style="1" bestFit="1" customWidth="1"/>
    <col min="3083" max="3083" width="24.58203125" style="1" bestFit="1" customWidth="1"/>
    <col min="3084" max="3084" width="22.1640625" style="1" bestFit="1" customWidth="1"/>
    <col min="3085" max="3085" width="7.58203125" style="1" bestFit="1" customWidth="1"/>
    <col min="3086" max="3086" width="28.58203125" style="1" bestFit="1" customWidth="1"/>
    <col min="3087" max="3087" width="18.58203125" style="1" bestFit="1" customWidth="1"/>
    <col min="3088" max="3088" width="18.08203125" style="1" bestFit="1" customWidth="1"/>
    <col min="3089" max="3089" width="7.58203125" style="1" bestFit="1" customWidth="1"/>
    <col min="3090" max="3090" width="21.58203125" style="1" bestFit="1" customWidth="1"/>
    <col min="3091" max="3091" width="7.58203125" style="1" bestFit="1" customWidth="1"/>
    <col min="3092" max="3092" width="16.33203125" style="1" bestFit="1" customWidth="1"/>
    <col min="3093" max="3093" width="7.58203125" style="1" bestFit="1" customWidth="1"/>
    <col min="3094" max="3094" width="23.08203125" style="1" bestFit="1" customWidth="1"/>
    <col min="3095" max="3095" width="7.58203125" style="1" bestFit="1" customWidth="1"/>
    <col min="3096" max="3096" width="12.58203125" style="1" bestFit="1" customWidth="1"/>
    <col min="3097" max="3097" width="24" style="1" bestFit="1" customWidth="1"/>
    <col min="3098" max="3098" width="7.58203125" style="1" bestFit="1" customWidth="1"/>
    <col min="3099" max="3099" width="27" style="1" bestFit="1" customWidth="1"/>
    <col min="3100" max="3100" width="7.58203125" style="1" bestFit="1" customWidth="1"/>
    <col min="3101" max="3101" width="13.5" style="1" bestFit="1" customWidth="1"/>
    <col min="3102" max="3102" width="7.58203125" style="1" bestFit="1" customWidth="1"/>
    <col min="3103" max="3103" width="19.9140625" style="1" bestFit="1" customWidth="1"/>
    <col min="3104" max="3104" width="14.83203125" style="1" bestFit="1" customWidth="1"/>
    <col min="3105" max="3105" width="20.9140625" style="1" bestFit="1" customWidth="1"/>
    <col min="3106" max="3106" width="7.58203125" style="1" bestFit="1" customWidth="1"/>
    <col min="3107" max="3328" width="8.6640625" style="1"/>
    <col min="3329" max="3329" width="4.83203125" style="1" bestFit="1" customWidth="1"/>
    <col min="3330" max="3330" width="26.4140625" style="1" bestFit="1" customWidth="1"/>
    <col min="3331" max="3331" width="13.5" style="1" bestFit="1" customWidth="1"/>
    <col min="3332" max="3332" width="5" style="1" bestFit="1" customWidth="1"/>
    <col min="3333" max="3333" width="11.25" style="1" bestFit="1" customWidth="1"/>
    <col min="3334" max="3334" width="11" style="1" bestFit="1" customWidth="1"/>
    <col min="3335" max="3335" width="19.25" style="1" bestFit="1" customWidth="1"/>
    <col min="3336" max="3336" width="24.5" style="1" bestFit="1" customWidth="1"/>
    <col min="3337" max="3337" width="25.83203125" style="1" bestFit="1" customWidth="1"/>
    <col min="3338" max="3338" width="7.58203125" style="1" bestFit="1" customWidth="1"/>
    <col min="3339" max="3339" width="24.58203125" style="1" bestFit="1" customWidth="1"/>
    <col min="3340" max="3340" width="22.1640625" style="1" bestFit="1" customWidth="1"/>
    <col min="3341" max="3341" width="7.58203125" style="1" bestFit="1" customWidth="1"/>
    <col min="3342" max="3342" width="28.58203125" style="1" bestFit="1" customWidth="1"/>
    <col min="3343" max="3343" width="18.58203125" style="1" bestFit="1" customWidth="1"/>
    <col min="3344" max="3344" width="18.08203125" style="1" bestFit="1" customWidth="1"/>
    <col min="3345" max="3345" width="7.58203125" style="1" bestFit="1" customWidth="1"/>
    <col min="3346" max="3346" width="21.58203125" style="1" bestFit="1" customWidth="1"/>
    <col min="3347" max="3347" width="7.58203125" style="1" bestFit="1" customWidth="1"/>
    <col min="3348" max="3348" width="16.33203125" style="1" bestFit="1" customWidth="1"/>
    <col min="3349" max="3349" width="7.58203125" style="1" bestFit="1" customWidth="1"/>
    <col min="3350" max="3350" width="23.08203125" style="1" bestFit="1" customWidth="1"/>
    <col min="3351" max="3351" width="7.58203125" style="1" bestFit="1" customWidth="1"/>
    <col min="3352" max="3352" width="12.58203125" style="1" bestFit="1" customWidth="1"/>
    <col min="3353" max="3353" width="24" style="1" bestFit="1" customWidth="1"/>
    <col min="3354" max="3354" width="7.58203125" style="1" bestFit="1" customWidth="1"/>
    <col min="3355" max="3355" width="27" style="1" bestFit="1" customWidth="1"/>
    <col min="3356" max="3356" width="7.58203125" style="1" bestFit="1" customWidth="1"/>
    <col min="3357" max="3357" width="13.5" style="1" bestFit="1" customWidth="1"/>
    <col min="3358" max="3358" width="7.58203125" style="1" bestFit="1" customWidth="1"/>
    <col min="3359" max="3359" width="19.9140625" style="1" bestFit="1" customWidth="1"/>
    <col min="3360" max="3360" width="14.83203125" style="1" bestFit="1" customWidth="1"/>
    <col min="3361" max="3361" width="20.9140625" style="1" bestFit="1" customWidth="1"/>
    <col min="3362" max="3362" width="7.58203125" style="1" bestFit="1" customWidth="1"/>
    <col min="3363" max="3584" width="8.6640625" style="1"/>
    <col min="3585" max="3585" width="4.83203125" style="1" bestFit="1" customWidth="1"/>
    <col min="3586" max="3586" width="26.4140625" style="1" bestFit="1" customWidth="1"/>
    <col min="3587" max="3587" width="13.5" style="1" bestFit="1" customWidth="1"/>
    <col min="3588" max="3588" width="5" style="1" bestFit="1" customWidth="1"/>
    <col min="3589" max="3589" width="11.25" style="1" bestFit="1" customWidth="1"/>
    <col min="3590" max="3590" width="11" style="1" bestFit="1" customWidth="1"/>
    <col min="3591" max="3591" width="19.25" style="1" bestFit="1" customWidth="1"/>
    <col min="3592" max="3592" width="24.5" style="1" bestFit="1" customWidth="1"/>
    <col min="3593" max="3593" width="25.83203125" style="1" bestFit="1" customWidth="1"/>
    <col min="3594" max="3594" width="7.58203125" style="1" bestFit="1" customWidth="1"/>
    <col min="3595" max="3595" width="24.58203125" style="1" bestFit="1" customWidth="1"/>
    <col min="3596" max="3596" width="22.1640625" style="1" bestFit="1" customWidth="1"/>
    <col min="3597" max="3597" width="7.58203125" style="1" bestFit="1" customWidth="1"/>
    <col min="3598" max="3598" width="28.58203125" style="1" bestFit="1" customWidth="1"/>
    <col min="3599" max="3599" width="18.58203125" style="1" bestFit="1" customWidth="1"/>
    <col min="3600" max="3600" width="18.08203125" style="1" bestFit="1" customWidth="1"/>
    <col min="3601" max="3601" width="7.58203125" style="1" bestFit="1" customWidth="1"/>
    <col min="3602" max="3602" width="21.58203125" style="1" bestFit="1" customWidth="1"/>
    <col min="3603" max="3603" width="7.58203125" style="1" bestFit="1" customWidth="1"/>
    <col min="3604" max="3604" width="16.33203125" style="1" bestFit="1" customWidth="1"/>
    <col min="3605" max="3605" width="7.58203125" style="1" bestFit="1" customWidth="1"/>
    <col min="3606" max="3606" width="23.08203125" style="1" bestFit="1" customWidth="1"/>
    <col min="3607" max="3607" width="7.58203125" style="1" bestFit="1" customWidth="1"/>
    <col min="3608" max="3608" width="12.58203125" style="1" bestFit="1" customWidth="1"/>
    <col min="3609" max="3609" width="24" style="1" bestFit="1" customWidth="1"/>
    <col min="3610" max="3610" width="7.58203125" style="1" bestFit="1" customWidth="1"/>
    <col min="3611" max="3611" width="27" style="1" bestFit="1" customWidth="1"/>
    <col min="3612" max="3612" width="7.58203125" style="1" bestFit="1" customWidth="1"/>
    <col min="3613" max="3613" width="13.5" style="1" bestFit="1" customWidth="1"/>
    <col min="3614" max="3614" width="7.58203125" style="1" bestFit="1" customWidth="1"/>
    <col min="3615" max="3615" width="19.9140625" style="1" bestFit="1" customWidth="1"/>
    <col min="3616" max="3616" width="14.83203125" style="1" bestFit="1" customWidth="1"/>
    <col min="3617" max="3617" width="20.9140625" style="1" bestFit="1" customWidth="1"/>
    <col min="3618" max="3618" width="7.58203125" style="1" bestFit="1" customWidth="1"/>
    <col min="3619" max="3840" width="8.6640625" style="1"/>
    <col min="3841" max="3841" width="4.83203125" style="1" bestFit="1" customWidth="1"/>
    <col min="3842" max="3842" width="26.4140625" style="1" bestFit="1" customWidth="1"/>
    <col min="3843" max="3843" width="13.5" style="1" bestFit="1" customWidth="1"/>
    <col min="3844" max="3844" width="5" style="1" bestFit="1" customWidth="1"/>
    <col min="3845" max="3845" width="11.25" style="1" bestFit="1" customWidth="1"/>
    <col min="3846" max="3846" width="11" style="1" bestFit="1" customWidth="1"/>
    <col min="3847" max="3847" width="19.25" style="1" bestFit="1" customWidth="1"/>
    <col min="3848" max="3848" width="24.5" style="1" bestFit="1" customWidth="1"/>
    <col min="3849" max="3849" width="25.83203125" style="1" bestFit="1" customWidth="1"/>
    <col min="3850" max="3850" width="7.58203125" style="1" bestFit="1" customWidth="1"/>
    <col min="3851" max="3851" width="24.58203125" style="1" bestFit="1" customWidth="1"/>
    <col min="3852" max="3852" width="22.1640625" style="1" bestFit="1" customWidth="1"/>
    <col min="3853" max="3853" width="7.58203125" style="1" bestFit="1" customWidth="1"/>
    <col min="3854" max="3854" width="28.58203125" style="1" bestFit="1" customWidth="1"/>
    <col min="3855" max="3855" width="18.58203125" style="1" bestFit="1" customWidth="1"/>
    <col min="3856" max="3856" width="18.08203125" style="1" bestFit="1" customWidth="1"/>
    <col min="3857" max="3857" width="7.58203125" style="1" bestFit="1" customWidth="1"/>
    <col min="3858" max="3858" width="21.58203125" style="1" bestFit="1" customWidth="1"/>
    <col min="3859" max="3859" width="7.58203125" style="1" bestFit="1" customWidth="1"/>
    <col min="3860" max="3860" width="16.33203125" style="1" bestFit="1" customWidth="1"/>
    <col min="3861" max="3861" width="7.58203125" style="1" bestFit="1" customWidth="1"/>
    <col min="3862" max="3862" width="23.08203125" style="1" bestFit="1" customWidth="1"/>
    <col min="3863" max="3863" width="7.58203125" style="1" bestFit="1" customWidth="1"/>
    <col min="3864" max="3864" width="12.58203125" style="1" bestFit="1" customWidth="1"/>
    <col min="3865" max="3865" width="24" style="1" bestFit="1" customWidth="1"/>
    <col min="3866" max="3866" width="7.58203125" style="1" bestFit="1" customWidth="1"/>
    <col min="3867" max="3867" width="27" style="1" bestFit="1" customWidth="1"/>
    <col min="3868" max="3868" width="7.58203125" style="1" bestFit="1" customWidth="1"/>
    <col min="3869" max="3869" width="13.5" style="1" bestFit="1" customWidth="1"/>
    <col min="3870" max="3870" width="7.58203125" style="1" bestFit="1" customWidth="1"/>
    <col min="3871" max="3871" width="19.9140625" style="1" bestFit="1" customWidth="1"/>
    <col min="3872" max="3872" width="14.83203125" style="1" bestFit="1" customWidth="1"/>
    <col min="3873" max="3873" width="20.9140625" style="1" bestFit="1" customWidth="1"/>
    <col min="3874" max="3874" width="7.58203125" style="1" bestFit="1" customWidth="1"/>
    <col min="3875" max="4096" width="8.6640625" style="1"/>
    <col min="4097" max="4097" width="4.83203125" style="1" bestFit="1" customWidth="1"/>
    <col min="4098" max="4098" width="26.4140625" style="1" bestFit="1" customWidth="1"/>
    <col min="4099" max="4099" width="13.5" style="1" bestFit="1" customWidth="1"/>
    <col min="4100" max="4100" width="5" style="1" bestFit="1" customWidth="1"/>
    <col min="4101" max="4101" width="11.25" style="1" bestFit="1" customWidth="1"/>
    <col min="4102" max="4102" width="11" style="1" bestFit="1" customWidth="1"/>
    <col min="4103" max="4103" width="19.25" style="1" bestFit="1" customWidth="1"/>
    <col min="4104" max="4104" width="24.5" style="1" bestFit="1" customWidth="1"/>
    <col min="4105" max="4105" width="25.83203125" style="1" bestFit="1" customWidth="1"/>
    <col min="4106" max="4106" width="7.58203125" style="1" bestFit="1" customWidth="1"/>
    <col min="4107" max="4107" width="24.58203125" style="1" bestFit="1" customWidth="1"/>
    <col min="4108" max="4108" width="22.1640625" style="1" bestFit="1" customWidth="1"/>
    <col min="4109" max="4109" width="7.58203125" style="1" bestFit="1" customWidth="1"/>
    <col min="4110" max="4110" width="28.58203125" style="1" bestFit="1" customWidth="1"/>
    <col min="4111" max="4111" width="18.58203125" style="1" bestFit="1" customWidth="1"/>
    <col min="4112" max="4112" width="18.08203125" style="1" bestFit="1" customWidth="1"/>
    <col min="4113" max="4113" width="7.58203125" style="1" bestFit="1" customWidth="1"/>
    <col min="4114" max="4114" width="21.58203125" style="1" bestFit="1" customWidth="1"/>
    <col min="4115" max="4115" width="7.58203125" style="1" bestFit="1" customWidth="1"/>
    <col min="4116" max="4116" width="16.33203125" style="1" bestFit="1" customWidth="1"/>
    <col min="4117" max="4117" width="7.58203125" style="1" bestFit="1" customWidth="1"/>
    <col min="4118" max="4118" width="23.08203125" style="1" bestFit="1" customWidth="1"/>
    <col min="4119" max="4119" width="7.58203125" style="1" bestFit="1" customWidth="1"/>
    <col min="4120" max="4120" width="12.58203125" style="1" bestFit="1" customWidth="1"/>
    <col min="4121" max="4121" width="24" style="1" bestFit="1" customWidth="1"/>
    <col min="4122" max="4122" width="7.58203125" style="1" bestFit="1" customWidth="1"/>
    <col min="4123" max="4123" width="27" style="1" bestFit="1" customWidth="1"/>
    <col min="4124" max="4124" width="7.58203125" style="1" bestFit="1" customWidth="1"/>
    <col min="4125" max="4125" width="13.5" style="1" bestFit="1" customWidth="1"/>
    <col min="4126" max="4126" width="7.58203125" style="1" bestFit="1" customWidth="1"/>
    <col min="4127" max="4127" width="19.9140625" style="1" bestFit="1" customWidth="1"/>
    <col min="4128" max="4128" width="14.83203125" style="1" bestFit="1" customWidth="1"/>
    <col min="4129" max="4129" width="20.9140625" style="1" bestFit="1" customWidth="1"/>
    <col min="4130" max="4130" width="7.58203125" style="1" bestFit="1" customWidth="1"/>
    <col min="4131" max="4352" width="8.6640625" style="1"/>
    <col min="4353" max="4353" width="4.83203125" style="1" bestFit="1" customWidth="1"/>
    <col min="4354" max="4354" width="26.4140625" style="1" bestFit="1" customWidth="1"/>
    <col min="4355" max="4355" width="13.5" style="1" bestFit="1" customWidth="1"/>
    <col min="4356" max="4356" width="5" style="1" bestFit="1" customWidth="1"/>
    <col min="4357" max="4357" width="11.25" style="1" bestFit="1" customWidth="1"/>
    <col min="4358" max="4358" width="11" style="1" bestFit="1" customWidth="1"/>
    <col min="4359" max="4359" width="19.25" style="1" bestFit="1" customWidth="1"/>
    <col min="4360" max="4360" width="24.5" style="1" bestFit="1" customWidth="1"/>
    <col min="4361" max="4361" width="25.83203125" style="1" bestFit="1" customWidth="1"/>
    <col min="4362" max="4362" width="7.58203125" style="1" bestFit="1" customWidth="1"/>
    <col min="4363" max="4363" width="24.58203125" style="1" bestFit="1" customWidth="1"/>
    <col min="4364" max="4364" width="22.1640625" style="1" bestFit="1" customWidth="1"/>
    <col min="4365" max="4365" width="7.58203125" style="1" bestFit="1" customWidth="1"/>
    <col min="4366" max="4366" width="28.58203125" style="1" bestFit="1" customWidth="1"/>
    <col min="4367" max="4367" width="18.58203125" style="1" bestFit="1" customWidth="1"/>
    <col min="4368" max="4368" width="18.08203125" style="1" bestFit="1" customWidth="1"/>
    <col min="4369" max="4369" width="7.58203125" style="1" bestFit="1" customWidth="1"/>
    <col min="4370" max="4370" width="21.58203125" style="1" bestFit="1" customWidth="1"/>
    <col min="4371" max="4371" width="7.58203125" style="1" bestFit="1" customWidth="1"/>
    <col min="4372" max="4372" width="16.33203125" style="1" bestFit="1" customWidth="1"/>
    <col min="4373" max="4373" width="7.58203125" style="1" bestFit="1" customWidth="1"/>
    <col min="4374" max="4374" width="23.08203125" style="1" bestFit="1" customWidth="1"/>
    <col min="4375" max="4375" width="7.58203125" style="1" bestFit="1" customWidth="1"/>
    <col min="4376" max="4376" width="12.58203125" style="1" bestFit="1" customWidth="1"/>
    <col min="4377" max="4377" width="24" style="1" bestFit="1" customWidth="1"/>
    <col min="4378" max="4378" width="7.58203125" style="1" bestFit="1" customWidth="1"/>
    <col min="4379" max="4379" width="27" style="1" bestFit="1" customWidth="1"/>
    <col min="4380" max="4380" width="7.58203125" style="1" bestFit="1" customWidth="1"/>
    <col min="4381" max="4381" width="13.5" style="1" bestFit="1" customWidth="1"/>
    <col min="4382" max="4382" width="7.58203125" style="1" bestFit="1" customWidth="1"/>
    <col min="4383" max="4383" width="19.9140625" style="1" bestFit="1" customWidth="1"/>
    <col min="4384" max="4384" width="14.83203125" style="1" bestFit="1" customWidth="1"/>
    <col min="4385" max="4385" width="20.9140625" style="1" bestFit="1" customWidth="1"/>
    <col min="4386" max="4386" width="7.58203125" style="1" bestFit="1" customWidth="1"/>
    <col min="4387" max="4608" width="8.6640625" style="1"/>
    <col min="4609" max="4609" width="4.83203125" style="1" bestFit="1" customWidth="1"/>
    <col min="4610" max="4610" width="26.4140625" style="1" bestFit="1" customWidth="1"/>
    <col min="4611" max="4611" width="13.5" style="1" bestFit="1" customWidth="1"/>
    <col min="4612" max="4612" width="5" style="1" bestFit="1" customWidth="1"/>
    <col min="4613" max="4613" width="11.25" style="1" bestFit="1" customWidth="1"/>
    <col min="4614" max="4614" width="11" style="1" bestFit="1" customWidth="1"/>
    <col min="4615" max="4615" width="19.25" style="1" bestFit="1" customWidth="1"/>
    <col min="4616" max="4616" width="24.5" style="1" bestFit="1" customWidth="1"/>
    <col min="4617" max="4617" width="25.83203125" style="1" bestFit="1" customWidth="1"/>
    <col min="4618" max="4618" width="7.58203125" style="1" bestFit="1" customWidth="1"/>
    <col min="4619" max="4619" width="24.58203125" style="1" bestFit="1" customWidth="1"/>
    <col min="4620" max="4620" width="22.1640625" style="1" bestFit="1" customWidth="1"/>
    <col min="4621" max="4621" width="7.58203125" style="1" bestFit="1" customWidth="1"/>
    <col min="4622" max="4622" width="28.58203125" style="1" bestFit="1" customWidth="1"/>
    <col min="4623" max="4623" width="18.58203125" style="1" bestFit="1" customWidth="1"/>
    <col min="4624" max="4624" width="18.08203125" style="1" bestFit="1" customWidth="1"/>
    <col min="4625" max="4625" width="7.58203125" style="1" bestFit="1" customWidth="1"/>
    <col min="4626" max="4626" width="21.58203125" style="1" bestFit="1" customWidth="1"/>
    <col min="4627" max="4627" width="7.58203125" style="1" bestFit="1" customWidth="1"/>
    <col min="4628" max="4628" width="16.33203125" style="1" bestFit="1" customWidth="1"/>
    <col min="4629" max="4629" width="7.58203125" style="1" bestFit="1" customWidth="1"/>
    <col min="4630" max="4630" width="23.08203125" style="1" bestFit="1" customWidth="1"/>
    <col min="4631" max="4631" width="7.58203125" style="1" bestFit="1" customWidth="1"/>
    <col min="4632" max="4632" width="12.58203125" style="1" bestFit="1" customWidth="1"/>
    <col min="4633" max="4633" width="24" style="1" bestFit="1" customWidth="1"/>
    <col min="4634" max="4634" width="7.58203125" style="1" bestFit="1" customWidth="1"/>
    <col min="4635" max="4635" width="27" style="1" bestFit="1" customWidth="1"/>
    <col min="4636" max="4636" width="7.58203125" style="1" bestFit="1" customWidth="1"/>
    <col min="4637" max="4637" width="13.5" style="1" bestFit="1" customWidth="1"/>
    <col min="4638" max="4638" width="7.58203125" style="1" bestFit="1" customWidth="1"/>
    <col min="4639" max="4639" width="19.9140625" style="1" bestFit="1" customWidth="1"/>
    <col min="4640" max="4640" width="14.83203125" style="1" bestFit="1" customWidth="1"/>
    <col min="4641" max="4641" width="20.9140625" style="1" bestFit="1" customWidth="1"/>
    <col min="4642" max="4642" width="7.58203125" style="1" bestFit="1" customWidth="1"/>
    <col min="4643" max="4864" width="8.6640625" style="1"/>
    <col min="4865" max="4865" width="4.83203125" style="1" bestFit="1" customWidth="1"/>
    <col min="4866" max="4866" width="26.4140625" style="1" bestFit="1" customWidth="1"/>
    <col min="4867" max="4867" width="13.5" style="1" bestFit="1" customWidth="1"/>
    <col min="4868" max="4868" width="5" style="1" bestFit="1" customWidth="1"/>
    <col min="4869" max="4869" width="11.25" style="1" bestFit="1" customWidth="1"/>
    <col min="4870" max="4870" width="11" style="1" bestFit="1" customWidth="1"/>
    <col min="4871" max="4871" width="19.25" style="1" bestFit="1" customWidth="1"/>
    <col min="4872" max="4872" width="24.5" style="1" bestFit="1" customWidth="1"/>
    <col min="4873" max="4873" width="25.83203125" style="1" bestFit="1" customWidth="1"/>
    <col min="4874" max="4874" width="7.58203125" style="1" bestFit="1" customWidth="1"/>
    <col min="4875" max="4875" width="24.58203125" style="1" bestFit="1" customWidth="1"/>
    <col min="4876" max="4876" width="22.1640625" style="1" bestFit="1" customWidth="1"/>
    <col min="4877" max="4877" width="7.58203125" style="1" bestFit="1" customWidth="1"/>
    <col min="4878" max="4878" width="28.58203125" style="1" bestFit="1" customWidth="1"/>
    <col min="4879" max="4879" width="18.58203125" style="1" bestFit="1" customWidth="1"/>
    <col min="4880" max="4880" width="18.08203125" style="1" bestFit="1" customWidth="1"/>
    <col min="4881" max="4881" width="7.58203125" style="1" bestFit="1" customWidth="1"/>
    <col min="4882" max="4882" width="21.58203125" style="1" bestFit="1" customWidth="1"/>
    <col min="4883" max="4883" width="7.58203125" style="1" bestFit="1" customWidth="1"/>
    <col min="4884" max="4884" width="16.33203125" style="1" bestFit="1" customWidth="1"/>
    <col min="4885" max="4885" width="7.58203125" style="1" bestFit="1" customWidth="1"/>
    <col min="4886" max="4886" width="23.08203125" style="1" bestFit="1" customWidth="1"/>
    <col min="4887" max="4887" width="7.58203125" style="1" bestFit="1" customWidth="1"/>
    <col min="4888" max="4888" width="12.58203125" style="1" bestFit="1" customWidth="1"/>
    <col min="4889" max="4889" width="24" style="1" bestFit="1" customWidth="1"/>
    <col min="4890" max="4890" width="7.58203125" style="1" bestFit="1" customWidth="1"/>
    <col min="4891" max="4891" width="27" style="1" bestFit="1" customWidth="1"/>
    <col min="4892" max="4892" width="7.58203125" style="1" bestFit="1" customWidth="1"/>
    <col min="4893" max="4893" width="13.5" style="1" bestFit="1" customWidth="1"/>
    <col min="4894" max="4894" width="7.58203125" style="1" bestFit="1" customWidth="1"/>
    <col min="4895" max="4895" width="19.9140625" style="1" bestFit="1" customWidth="1"/>
    <col min="4896" max="4896" width="14.83203125" style="1" bestFit="1" customWidth="1"/>
    <col min="4897" max="4897" width="20.9140625" style="1" bestFit="1" customWidth="1"/>
    <col min="4898" max="4898" width="7.58203125" style="1" bestFit="1" customWidth="1"/>
    <col min="4899" max="5120" width="8.6640625" style="1"/>
    <col min="5121" max="5121" width="4.83203125" style="1" bestFit="1" customWidth="1"/>
    <col min="5122" max="5122" width="26.4140625" style="1" bestFit="1" customWidth="1"/>
    <col min="5123" max="5123" width="13.5" style="1" bestFit="1" customWidth="1"/>
    <col min="5124" max="5124" width="5" style="1" bestFit="1" customWidth="1"/>
    <col min="5125" max="5125" width="11.25" style="1" bestFit="1" customWidth="1"/>
    <col min="5126" max="5126" width="11" style="1" bestFit="1" customWidth="1"/>
    <col min="5127" max="5127" width="19.25" style="1" bestFit="1" customWidth="1"/>
    <col min="5128" max="5128" width="24.5" style="1" bestFit="1" customWidth="1"/>
    <col min="5129" max="5129" width="25.83203125" style="1" bestFit="1" customWidth="1"/>
    <col min="5130" max="5130" width="7.58203125" style="1" bestFit="1" customWidth="1"/>
    <col min="5131" max="5131" width="24.58203125" style="1" bestFit="1" customWidth="1"/>
    <col min="5132" max="5132" width="22.1640625" style="1" bestFit="1" customWidth="1"/>
    <col min="5133" max="5133" width="7.58203125" style="1" bestFit="1" customWidth="1"/>
    <col min="5134" max="5134" width="28.58203125" style="1" bestFit="1" customWidth="1"/>
    <col min="5135" max="5135" width="18.58203125" style="1" bestFit="1" customWidth="1"/>
    <col min="5136" max="5136" width="18.08203125" style="1" bestFit="1" customWidth="1"/>
    <col min="5137" max="5137" width="7.58203125" style="1" bestFit="1" customWidth="1"/>
    <col min="5138" max="5138" width="21.58203125" style="1" bestFit="1" customWidth="1"/>
    <col min="5139" max="5139" width="7.58203125" style="1" bestFit="1" customWidth="1"/>
    <col min="5140" max="5140" width="16.33203125" style="1" bestFit="1" customWidth="1"/>
    <col min="5141" max="5141" width="7.58203125" style="1" bestFit="1" customWidth="1"/>
    <col min="5142" max="5142" width="23.08203125" style="1" bestFit="1" customWidth="1"/>
    <col min="5143" max="5143" width="7.58203125" style="1" bestFit="1" customWidth="1"/>
    <col min="5144" max="5144" width="12.58203125" style="1" bestFit="1" customWidth="1"/>
    <col min="5145" max="5145" width="24" style="1" bestFit="1" customWidth="1"/>
    <col min="5146" max="5146" width="7.58203125" style="1" bestFit="1" customWidth="1"/>
    <col min="5147" max="5147" width="27" style="1" bestFit="1" customWidth="1"/>
    <col min="5148" max="5148" width="7.58203125" style="1" bestFit="1" customWidth="1"/>
    <col min="5149" max="5149" width="13.5" style="1" bestFit="1" customWidth="1"/>
    <col min="5150" max="5150" width="7.58203125" style="1" bestFit="1" customWidth="1"/>
    <col min="5151" max="5151" width="19.9140625" style="1" bestFit="1" customWidth="1"/>
    <col min="5152" max="5152" width="14.83203125" style="1" bestFit="1" customWidth="1"/>
    <col min="5153" max="5153" width="20.9140625" style="1" bestFit="1" customWidth="1"/>
    <col min="5154" max="5154" width="7.58203125" style="1" bestFit="1" customWidth="1"/>
    <col min="5155" max="5376" width="8.6640625" style="1"/>
    <col min="5377" max="5377" width="4.83203125" style="1" bestFit="1" customWidth="1"/>
    <col min="5378" max="5378" width="26.4140625" style="1" bestFit="1" customWidth="1"/>
    <col min="5379" max="5379" width="13.5" style="1" bestFit="1" customWidth="1"/>
    <col min="5380" max="5380" width="5" style="1" bestFit="1" customWidth="1"/>
    <col min="5381" max="5381" width="11.25" style="1" bestFit="1" customWidth="1"/>
    <col min="5382" max="5382" width="11" style="1" bestFit="1" customWidth="1"/>
    <col min="5383" max="5383" width="19.25" style="1" bestFit="1" customWidth="1"/>
    <col min="5384" max="5384" width="24.5" style="1" bestFit="1" customWidth="1"/>
    <col min="5385" max="5385" width="25.83203125" style="1" bestFit="1" customWidth="1"/>
    <col min="5386" max="5386" width="7.58203125" style="1" bestFit="1" customWidth="1"/>
    <col min="5387" max="5387" width="24.58203125" style="1" bestFit="1" customWidth="1"/>
    <col min="5388" max="5388" width="22.1640625" style="1" bestFit="1" customWidth="1"/>
    <col min="5389" max="5389" width="7.58203125" style="1" bestFit="1" customWidth="1"/>
    <col min="5390" max="5390" width="28.58203125" style="1" bestFit="1" customWidth="1"/>
    <col min="5391" max="5391" width="18.58203125" style="1" bestFit="1" customWidth="1"/>
    <col min="5392" max="5392" width="18.08203125" style="1" bestFit="1" customWidth="1"/>
    <col min="5393" max="5393" width="7.58203125" style="1" bestFit="1" customWidth="1"/>
    <col min="5394" max="5394" width="21.58203125" style="1" bestFit="1" customWidth="1"/>
    <col min="5395" max="5395" width="7.58203125" style="1" bestFit="1" customWidth="1"/>
    <col min="5396" max="5396" width="16.33203125" style="1" bestFit="1" customWidth="1"/>
    <col min="5397" max="5397" width="7.58203125" style="1" bestFit="1" customWidth="1"/>
    <col min="5398" max="5398" width="23.08203125" style="1" bestFit="1" customWidth="1"/>
    <col min="5399" max="5399" width="7.58203125" style="1" bestFit="1" customWidth="1"/>
    <col min="5400" max="5400" width="12.58203125" style="1" bestFit="1" customWidth="1"/>
    <col min="5401" max="5401" width="24" style="1" bestFit="1" customWidth="1"/>
    <col min="5402" max="5402" width="7.58203125" style="1" bestFit="1" customWidth="1"/>
    <col min="5403" max="5403" width="27" style="1" bestFit="1" customWidth="1"/>
    <col min="5404" max="5404" width="7.58203125" style="1" bestFit="1" customWidth="1"/>
    <col min="5405" max="5405" width="13.5" style="1" bestFit="1" customWidth="1"/>
    <col min="5406" max="5406" width="7.58203125" style="1" bestFit="1" customWidth="1"/>
    <col min="5407" max="5407" width="19.9140625" style="1" bestFit="1" customWidth="1"/>
    <col min="5408" max="5408" width="14.83203125" style="1" bestFit="1" customWidth="1"/>
    <col min="5409" max="5409" width="20.9140625" style="1" bestFit="1" customWidth="1"/>
    <col min="5410" max="5410" width="7.58203125" style="1" bestFit="1" customWidth="1"/>
    <col min="5411" max="5632" width="8.6640625" style="1"/>
    <col min="5633" max="5633" width="4.83203125" style="1" bestFit="1" customWidth="1"/>
    <col min="5634" max="5634" width="26.4140625" style="1" bestFit="1" customWidth="1"/>
    <col min="5635" max="5635" width="13.5" style="1" bestFit="1" customWidth="1"/>
    <col min="5636" max="5636" width="5" style="1" bestFit="1" customWidth="1"/>
    <col min="5637" max="5637" width="11.25" style="1" bestFit="1" customWidth="1"/>
    <col min="5638" max="5638" width="11" style="1" bestFit="1" customWidth="1"/>
    <col min="5639" max="5639" width="19.25" style="1" bestFit="1" customWidth="1"/>
    <col min="5640" max="5640" width="24.5" style="1" bestFit="1" customWidth="1"/>
    <col min="5641" max="5641" width="25.83203125" style="1" bestFit="1" customWidth="1"/>
    <col min="5642" max="5642" width="7.58203125" style="1" bestFit="1" customWidth="1"/>
    <col min="5643" max="5643" width="24.58203125" style="1" bestFit="1" customWidth="1"/>
    <col min="5644" max="5644" width="22.1640625" style="1" bestFit="1" customWidth="1"/>
    <col min="5645" max="5645" width="7.58203125" style="1" bestFit="1" customWidth="1"/>
    <col min="5646" max="5646" width="28.58203125" style="1" bestFit="1" customWidth="1"/>
    <col min="5647" max="5647" width="18.58203125" style="1" bestFit="1" customWidth="1"/>
    <col min="5648" max="5648" width="18.08203125" style="1" bestFit="1" customWidth="1"/>
    <col min="5649" max="5649" width="7.58203125" style="1" bestFit="1" customWidth="1"/>
    <col min="5650" max="5650" width="21.58203125" style="1" bestFit="1" customWidth="1"/>
    <col min="5651" max="5651" width="7.58203125" style="1" bestFit="1" customWidth="1"/>
    <col min="5652" max="5652" width="16.33203125" style="1" bestFit="1" customWidth="1"/>
    <col min="5653" max="5653" width="7.58203125" style="1" bestFit="1" customWidth="1"/>
    <col min="5654" max="5654" width="23.08203125" style="1" bestFit="1" customWidth="1"/>
    <col min="5655" max="5655" width="7.58203125" style="1" bestFit="1" customWidth="1"/>
    <col min="5656" max="5656" width="12.58203125" style="1" bestFit="1" customWidth="1"/>
    <col min="5657" max="5657" width="24" style="1" bestFit="1" customWidth="1"/>
    <col min="5658" max="5658" width="7.58203125" style="1" bestFit="1" customWidth="1"/>
    <col min="5659" max="5659" width="27" style="1" bestFit="1" customWidth="1"/>
    <col min="5660" max="5660" width="7.58203125" style="1" bestFit="1" customWidth="1"/>
    <col min="5661" max="5661" width="13.5" style="1" bestFit="1" customWidth="1"/>
    <col min="5662" max="5662" width="7.58203125" style="1" bestFit="1" customWidth="1"/>
    <col min="5663" max="5663" width="19.9140625" style="1" bestFit="1" customWidth="1"/>
    <col min="5664" max="5664" width="14.83203125" style="1" bestFit="1" customWidth="1"/>
    <col min="5665" max="5665" width="20.9140625" style="1" bestFit="1" customWidth="1"/>
    <col min="5666" max="5666" width="7.58203125" style="1" bestFit="1" customWidth="1"/>
    <col min="5667" max="5888" width="8.6640625" style="1"/>
    <col min="5889" max="5889" width="4.83203125" style="1" bestFit="1" customWidth="1"/>
    <col min="5890" max="5890" width="26.4140625" style="1" bestFit="1" customWidth="1"/>
    <col min="5891" max="5891" width="13.5" style="1" bestFit="1" customWidth="1"/>
    <col min="5892" max="5892" width="5" style="1" bestFit="1" customWidth="1"/>
    <col min="5893" max="5893" width="11.25" style="1" bestFit="1" customWidth="1"/>
    <col min="5894" max="5894" width="11" style="1" bestFit="1" customWidth="1"/>
    <col min="5895" max="5895" width="19.25" style="1" bestFit="1" customWidth="1"/>
    <col min="5896" max="5896" width="24.5" style="1" bestFit="1" customWidth="1"/>
    <col min="5897" max="5897" width="25.83203125" style="1" bestFit="1" customWidth="1"/>
    <col min="5898" max="5898" width="7.58203125" style="1" bestFit="1" customWidth="1"/>
    <col min="5899" max="5899" width="24.58203125" style="1" bestFit="1" customWidth="1"/>
    <col min="5900" max="5900" width="22.1640625" style="1" bestFit="1" customWidth="1"/>
    <col min="5901" max="5901" width="7.58203125" style="1" bestFit="1" customWidth="1"/>
    <col min="5902" max="5902" width="28.58203125" style="1" bestFit="1" customWidth="1"/>
    <col min="5903" max="5903" width="18.58203125" style="1" bestFit="1" customWidth="1"/>
    <col min="5904" max="5904" width="18.08203125" style="1" bestFit="1" customWidth="1"/>
    <col min="5905" max="5905" width="7.58203125" style="1" bestFit="1" customWidth="1"/>
    <col min="5906" max="5906" width="21.58203125" style="1" bestFit="1" customWidth="1"/>
    <col min="5907" max="5907" width="7.58203125" style="1" bestFit="1" customWidth="1"/>
    <col min="5908" max="5908" width="16.33203125" style="1" bestFit="1" customWidth="1"/>
    <col min="5909" max="5909" width="7.58203125" style="1" bestFit="1" customWidth="1"/>
    <col min="5910" max="5910" width="23.08203125" style="1" bestFit="1" customWidth="1"/>
    <col min="5911" max="5911" width="7.58203125" style="1" bestFit="1" customWidth="1"/>
    <col min="5912" max="5912" width="12.58203125" style="1" bestFit="1" customWidth="1"/>
    <col min="5913" max="5913" width="24" style="1" bestFit="1" customWidth="1"/>
    <col min="5914" max="5914" width="7.58203125" style="1" bestFit="1" customWidth="1"/>
    <col min="5915" max="5915" width="27" style="1" bestFit="1" customWidth="1"/>
    <col min="5916" max="5916" width="7.58203125" style="1" bestFit="1" customWidth="1"/>
    <col min="5917" max="5917" width="13.5" style="1" bestFit="1" customWidth="1"/>
    <col min="5918" max="5918" width="7.58203125" style="1" bestFit="1" customWidth="1"/>
    <col min="5919" max="5919" width="19.9140625" style="1" bestFit="1" customWidth="1"/>
    <col min="5920" max="5920" width="14.83203125" style="1" bestFit="1" customWidth="1"/>
    <col min="5921" max="5921" width="20.9140625" style="1" bestFit="1" customWidth="1"/>
    <col min="5922" max="5922" width="7.58203125" style="1" bestFit="1" customWidth="1"/>
    <col min="5923" max="6144" width="8.6640625" style="1"/>
    <col min="6145" max="6145" width="4.83203125" style="1" bestFit="1" customWidth="1"/>
    <col min="6146" max="6146" width="26.4140625" style="1" bestFit="1" customWidth="1"/>
    <col min="6147" max="6147" width="13.5" style="1" bestFit="1" customWidth="1"/>
    <col min="6148" max="6148" width="5" style="1" bestFit="1" customWidth="1"/>
    <col min="6149" max="6149" width="11.25" style="1" bestFit="1" customWidth="1"/>
    <col min="6150" max="6150" width="11" style="1" bestFit="1" customWidth="1"/>
    <col min="6151" max="6151" width="19.25" style="1" bestFit="1" customWidth="1"/>
    <col min="6152" max="6152" width="24.5" style="1" bestFit="1" customWidth="1"/>
    <col min="6153" max="6153" width="25.83203125" style="1" bestFit="1" customWidth="1"/>
    <col min="6154" max="6154" width="7.58203125" style="1" bestFit="1" customWidth="1"/>
    <col min="6155" max="6155" width="24.58203125" style="1" bestFit="1" customWidth="1"/>
    <col min="6156" max="6156" width="22.1640625" style="1" bestFit="1" customWidth="1"/>
    <col min="6157" max="6157" width="7.58203125" style="1" bestFit="1" customWidth="1"/>
    <col min="6158" max="6158" width="28.58203125" style="1" bestFit="1" customWidth="1"/>
    <col min="6159" max="6159" width="18.58203125" style="1" bestFit="1" customWidth="1"/>
    <col min="6160" max="6160" width="18.08203125" style="1" bestFit="1" customWidth="1"/>
    <col min="6161" max="6161" width="7.58203125" style="1" bestFit="1" customWidth="1"/>
    <col min="6162" max="6162" width="21.58203125" style="1" bestFit="1" customWidth="1"/>
    <col min="6163" max="6163" width="7.58203125" style="1" bestFit="1" customWidth="1"/>
    <col min="6164" max="6164" width="16.33203125" style="1" bestFit="1" customWidth="1"/>
    <col min="6165" max="6165" width="7.58203125" style="1" bestFit="1" customWidth="1"/>
    <col min="6166" max="6166" width="23.08203125" style="1" bestFit="1" customWidth="1"/>
    <col min="6167" max="6167" width="7.58203125" style="1" bestFit="1" customWidth="1"/>
    <col min="6168" max="6168" width="12.58203125" style="1" bestFit="1" customWidth="1"/>
    <col min="6169" max="6169" width="24" style="1" bestFit="1" customWidth="1"/>
    <col min="6170" max="6170" width="7.58203125" style="1" bestFit="1" customWidth="1"/>
    <col min="6171" max="6171" width="27" style="1" bestFit="1" customWidth="1"/>
    <col min="6172" max="6172" width="7.58203125" style="1" bestFit="1" customWidth="1"/>
    <col min="6173" max="6173" width="13.5" style="1" bestFit="1" customWidth="1"/>
    <col min="6174" max="6174" width="7.58203125" style="1" bestFit="1" customWidth="1"/>
    <col min="6175" max="6175" width="19.9140625" style="1" bestFit="1" customWidth="1"/>
    <col min="6176" max="6176" width="14.83203125" style="1" bestFit="1" customWidth="1"/>
    <col min="6177" max="6177" width="20.9140625" style="1" bestFit="1" customWidth="1"/>
    <col min="6178" max="6178" width="7.58203125" style="1" bestFit="1" customWidth="1"/>
    <col min="6179" max="6400" width="8.6640625" style="1"/>
    <col min="6401" max="6401" width="4.83203125" style="1" bestFit="1" customWidth="1"/>
    <col min="6402" max="6402" width="26.4140625" style="1" bestFit="1" customWidth="1"/>
    <col min="6403" max="6403" width="13.5" style="1" bestFit="1" customWidth="1"/>
    <col min="6404" max="6404" width="5" style="1" bestFit="1" customWidth="1"/>
    <col min="6405" max="6405" width="11.25" style="1" bestFit="1" customWidth="1"/>
    <col min="6406" max="6406" width="11" style="1" bestFit="1" customWidth="1"/>
    <col min="6407" max="6407" width="19.25" style="1" bestFit="1" customWidth="1"/>
    <col min="6408" max="6408" width="24.5" style="1" bestFit="1" customWidth="1"/>
    <col min="6409" max="6409" width="25.83203125" style="1" bestFit="1" customWidth="1"/>
    <col min="6410" max="6410" width="7.58203125" style="1" bestFit="1" customWidth="1"/>
    <col min="6411" max="6411" width="24.58203125" style="1" bestFit="1" customWidth="1"/>
    <col min="6412" max="6412" width="22.1640625" style="1" bestFit="1" customWidth="1"/>
    <col min="6413" max="6413" width="7.58203125" style="1" bestFit="1" customWidth="1"/>
    <col min="6414" max="6414" width="28.58203125" style="1" bestFit="1" customWidth="1"/>
    <col min="6415" max="6415" width="18.58203125" style="1" bestFit="1" customWidth="1"/>
    <col min="6416" max="6416" width="18.08203125" style="1" bestFit="1" customWidth="1"/>
    <col min="6417" max="6417" width="7.58203125" style="1" bestFit="1" customWidth="1"/>
    <col min="6418" max="6418" width="21.58203125" style="1" bestFit="1" customWidth="1"/>
    <col min="6419" max="6419" width="7.58203125" style="1" bestFit="1" customWidth="1"/>
    <col min="6420" max="6420" width="16.33203125" style="1" bestFit="1" customWidth="1"/>
    <col min="6421" max="6421" width="7.58203125" style="1" bestFit="1" customWidth="1"/>
    <col min="6422" max="6422" width="23.08203125" style="1" bestFit="1" customWidth="1"/>
    <col min="6423" max="6423" width="7.58203125" style="1" bestFit="1" customWidth="1"/>
    <col min="6424" max="6424" width="12.58203125" style="1" bestFit="1" customWidth="1"/>
    <col min="6425" max="6425" width="24" style="1" bestFit="1" customWidth="1"/>
    <col min="6426" max="6426" width="7.58203125" style="1" bestFit="1" customWidth="1"/>
    <col min="6427" max="6427" width="27" style="1" bestFit="1" customWidth="1"/>
    <col min="6428" max="6428" width="7.58203125" style="1" bestFit="1" customWidth="1"/>
    <col min="6429" max="6429" width="13.5" style="1" bestFit="1" customWidth="1"/>
    <col min="6430" max="6430" width="7.58203125" style="1" bestFit="1" customWidth="1"/>
    <col min="6431" max="6431" width="19.9140625" style="1" bestFit="1" customWidth="1"/>
    <col min="6432" max="6432" width="14.83203125" style="1" bestFit="1" customWidth="1"/>
    <col min="6433" max="6433" width="20.9140625" style="1" bestFit="1" customWidth="1"/>
    <col min="6434" max="6434" width="7.58203125" style="1" bestFit="1" customWidth="1"/>
    <col min="6435" max="6656" width="8.6640625" style="1"/>
    <col min="6657" max="6657" width="4.83203125" style="1" bestFit="1" customWidth="1"/>
    <col min="6658" max="6658" width="26.4140625" style="1" bestFit="1" customWidth="1"/>
    <col min="6659" max="6659" width="13.5" style="1" bestFit="1" customWidth="1"/>
    <col min="6660" max="6660" width="5" style="1" bestFit="1" customWidth="1"/>
    <col min="6661" max="6661" width="11.25" style="1" bestFit="1" customWidth="1"/>
    <col min="6662" max="6662" width="11" style="1" bestFit="1" customWidth="1"/>
    <col min="6663" max="6663" width="19.25" style="1" bestFit="1" customWidth="1"/>
    <col min="6664" max="6664" width="24.5" style="1" bestFit="1" customWidth="1"/>
    <col min="6665" max="6665" width="25.83203125" style="1" bestFit="1" customWidth="1"/>
    <col min="6666" max="6666" width="7.58203125" style="1" bestFit="1" customWidth="1"/>
    <col min="6667" max="6667" width="24.58203125" style="1" bestFit="1" customWidth="1"/>
    <col min="6668" max="6668" width="22.1640625" style="1" bestFit="1" customWidth="1"/>
    <col min="6669" max="6669" width="7.58203125" style="1" bestFit="1" customWidth="1"/>
    <col min="6670" max="6670" width="28.58203125" style="1" bestFit="1" customWidth="1"/>
    <col min="6671" max="6671" width="18.58203125" style="1" bestFit="1" customWidth="1"/>
    <col min="6672" max="6672" width="18.08203125" style="1" bestFit="1" customWidth="1"/>
    <col min="6673" max="6673" width="7.58203125" style="1" bestFit="1" customWidth="1"/>
    <col min="6674" max="6674" width="21.58203125" style="1" bestFit="1" customWidth="1"/>
    <col min="6675" max="6675" width="7.58203125" style="1" bestFit="1" customWidth="1"/>
    <col min="6676" max="6676" width="16.33203125" style="1" bestFit="1" customWidth="1"/>
    <col min="6677" max="6677" width="7.58203125" style="1" bestFit="1" customWidth="1"/>
    <col min="6678" max="6678" width="23.08203125" style="1" bestFit="1" customWidth="1"/>
    <col min="6679" max="6679" width="7.58203125" style="1" bestFit="1" customWidth="1"/>
    <col min="6680" max="6680" width="12.58203125" style="1" bestFit="1" customWidth="1"/>
    <col min="6681" max="6681" width="24" style="1" bestFit="1" customWidth="1"/>
    <col min="6682" max="6682" width="7.58203125" style="1" bestFit="1" customWidth="1"/>
    <col min="6683" max="6683" width="27" style="1" bestFit="1" customWidth="1"/>
    <col min="6684" max="6684" width="7.58203125" style="1" bestFit="1" customWidth="1"/>
    <col min="6685" max="6685" width="13.5" style="1" bestFit="1" customWidth="1"/>
    <col min="6686" max="6686" width="7.58203125" style="1" bestFit="1" customWidth="1"/>
    <col min="6687" max="6687" width="19.9140625" style="1" bestFit="1" customWidth="1"/>
    <col min="6688" max="6688" width="14.83203125" style="1" bestFit="1" customWidth="1"/>
    <col min="6689" max="6689" width="20.9140625" style="1" bestFit="1" customWidth="1"/>
    <col min="6690" max="6690" width="7.58203125" style="1" bestFit="1" customWidth="1"/>
    <col min="6691" max="6912" width="8.6640625" style="1"/>
    <col min="6913" max="6913" width="4.83203125" style="1" bestFit="1" customWidth="1"/>
    <col min="6914" max="6914" width="26.4140625" style="1" bestFit="1" customWidth="1"/>
    <col min="6915" max="6915" width="13.5" style="1" bestFit="1" customWidth="1"/>
    <col min="6916" max="6916" width="5" style="1" bestFit="1" customWidth="1"/>
    <col min="6917" max="6917" width="11.25" style="1" bestFit="1" customWidth="1"/>
    <col min="6918" max="6918" width="11" style="1" bestFit="1" customWidth="1"/>
    <col min="6919" max="6919" width="19.25" style="1" bestFit="1" customWidth="1"/>
    <col min="6920" max="6920" width="24.5" style="1" bestFit="1" customWidth="1"/>
    <col min="6921" max="6921" width="25.83203125" style="1" bestFit="1" customWidth="1"/>
    <col min="6922" max="6922" width="7.58203125" style="1" bestFit="1" customWidth="1"/>
    <col min="6923" max="6923" width="24.58203125" style="1" bestFit="1" customWidth="1"/>
    <col min="6924" max="6924" width="22.1640625" style="1" bestFit="1" customWidth="1"/>
    <col min="6925" max="6925" width="7.58203125" style="1" bestFit="1" customWidth="1"/>
    <col min="6926" max="6926" width="28.58203125" style="1" bestFit="1" customWidth="1"/>
    <col min="6927" max="6927" width="18.58203125" style="1" bestFit="1" customWidth="1"/>
    <col min="6928" max="6928" width="18.08203125" style="1" bestFit="1" customWidth="1"/>
    <col min="6929" max="6929" width="7.58203125" style="1" bestFit="1" customWidth="1"/>
    <col min="6930" max="6930" width="21.58203125" style="1" bestFit="1" customWidth="1"/>
    <col min="6931" max="6931" width="7.58203125" style="1" bestFit="1" customWidth="1"/>
    <col min="6932" max="6932" width="16.33203125" style="1" bestFit="1" customWidth="1"/>
    <col min="6933" max="6933" width="7.58203125" style="1" bestFit="1" customWidth="1"/>
    <col min="6934" max="6934" width="23.08203125" style="1" bestFit="1" customWidth="1"/>
    <col min="6935" max="6935" width="7.58203125" style="1" bestFit="1" customWidth="1"/>
    <col min="6936" max="6936" width="12.58203125" style="1" bestFit="1" customWidth="1"/>
    <col min="6937" max="6937" width="24" style="1" bestFit="1" customWidth="1"/>
    <col min="6938" max="6938" width="7.58203125" style="1" bestFit="1" customWidth="1"/>
    <col min="6939" max="6939" width="27" style="1" bestFit="1" customWidth="1"/>
    <col min="6940" max="6940" width="7.58203125" style="1" bestFit="1" customWidth="1"/>
    <col min="6941" max="6941" width="13.5" style="1" bestFit="1" customWidth="1"/>
    <col min="6942" max="6942" width="7.58203125" style="1" bestFit="1" customWidth="1"/>
    <col min="6943" max="6943" width="19.9140625" style="1" bestFit="1" customWidth="1"/>
    <col min="6944" max="6944" width="14.83203125" style="1" bestFit="1" customWidth="1"/>
    <col min="6945" max="6945" width="20.9140625" style="1" bestFit="1" customWidth="1"/>
    <col min="6946" max="6946" width="7.58203125" style="1" bestFit="1" customWidth="1"/>
    <col min="6947" max="7168" width="8.6640625" style="1"/>
    <col min="7169" max="7169" width="4.83203125" style="1" bestFit="1" customWidth="1"/>
    <col min="7170" max="7170" width="26.4140625" style="1" bestFit="1" customWidth="1"/>
    <col min="7171" max="7171" width="13.5" style="1" bestFit="1" customWidth="1"/>
    <col min="7172" max="7172" width="5" style="1" bestFit="1" customWidth="1"/>
    <col min="7173" max="7173" width="11.25" style="1" bestFit="1" customWidth="1"/>
    <col min="7174" max="7174" width="11" style="1" bestFit="1" customWidth="1"/>
    <col min="7175" max="7175" width="19.25" style="1" bestFit="1" customWidth="1"/>
    <col min="7176" max="7176" width="24.5" style="1" bestFit="1" customWidth="1"/>
    <col min="7177" max="7177" width="25.83203125" style="1" bestFit="1" customWidth="1"/>
    <col min="7178" max="7178" width="7.58203125" style="1" bestFit="1" customWidth="1"/>
    <col min="7179" max="7179" width="24.58203125" style="1" bestFit="1" customWidth="1"/>
    <col min="7180" max="7180" width="22.1640625" style="1" bestFit="1" customWidth="1"/>
    <col min="7181" max="7181" width="7.58203125" style="1" bestFit="1" customWidth="1"/>
    <col min="7182" max="7182" width="28.58203125" style="1" bestFit="1" customWidth="1"/>
    <col min="7183" max="7183" width="18.58203125" style="1" bestFit="1" customWidth="1"/>
    <col min="7184" max="7184" width="18.08203125" style="1" bestFit="1" customWidth="1"/>
    <col min="7185" max="7185" width="7.58203125" style="1" bestFit="1" customWidth="1"/>
    <col min="7186" max="7186" width="21.58203125" style="1" bestFit="1" customWidth="1"/>
    <col min="7187" max="7187" width="7.58203125" style="1" bestFit="1" customWidth="1"/>
    <col min="7188" max="7188" width="16.33203125" style="1" bestFit="1" customWidth="1"/>
    <col min="7189" max="7189" width="7.58203125" style="1" bestFit="1" customWidth="1"/>
    <col min="7190" max="7190" width="23.08203125" style="1" bestFit="1" customWidth="1"/>
    <col min="7191" max="7191" width="7.58203125" style="1" bestFit="1" customWidth="1"/>
    <col min="7192" max="7192" width="12.58203125" style="1" bestFit="1" customWidth="1"/>
    <col min="7193" max="7193" width="24" style="1" bestFit="1" customWidth="1"/>
    <col min="7194" max="7194" width="7.58203125" style="1" bestFit="1" customWidth="1"/>
    <col min="7195" max="7195" width="27" style="1" bestFit="1" customWidth="1"/>
    <col min="7196" max="7196" width="7.58203125" style="1" bestFit="1" customWidth="1"/>
    <col min="7197" max="7197" width="13.5" style="1" bestFit="1" customWidth="1"/>
    <col min="7198" max="7198" width="7.58203125" style="1" bestFit="1" customWidth="1"/>
    <col min="7199" max="7199" width="19.9140625" style="1" bestFit="1" customWidth="1"/>
    <col min="7200" max="7200" width="14.83203125" style="1" bestFit="1" customWidth="1"/>
    <col min="7201" max="7201" width="20.9140625" style="1" bestFit="1" customWidth="1"/>
    <col min="7202" max="7202" width="7.58203125" style="1" bestFit="1" customWidth="1"/>
    <col min="7203" max="7424" width="8.6640625" style="1"/>
    <col min="7425" max="7425" width="4.83203125" style="1" bestFit="1" customWidth="1"/>
    <col min="7426" max="7426" width="26.4140625" style="1" bestFit="1" customWidth="1"/>
    <col min="7427" max="7427" width="13.5" style="1" bestFit="1" customWidth="1"/>
    <col min="7428" max="7428" width="5" style="1" bestFit="1" customWidth="1"/>
    <col min="7429" max="7429" width="11.25" style="1" bestFit="1" customWidth="1"/>
    <col min="7430" max="7430" width="11" style="1" bestFit="1" customWidth="1"/>
    <col min="7431" max="7431" width="19.25" style="1" bestFit="1" customWidth="1"/>
    <col min="7432" max="7432" width="24.5" style="1" bestFit="1" customWidth="1"/>
    <col min="7433" max="7433" width="25.83203125" style="1" bestFit="1" customWidth="1"/>
    <col min="7434" max="7434" width="7.58203125" style="1" bestFit="1" customWidth="1"/>
    <col min="7435" max="7435" width="24.58203125" style="1" bestFit="1" customWidth="1"/>
    <col min="7436" max="7436" width="22.1640625" style="1" bestFit="1" customWidth="1"/>
    <col min="7437" max="7437" width="7.58203125" style="1" bestFit="1" customWidth="1"/>
    <col min="7438" max="7438" width="28.58203125" style="1" bestFit="1" customWidth="1"/>
    <col min="7439" max="7439" width="18.58203125" style="1" bestFit="1" customWidth="1"/>
    <col min="7440" max="7440" width="18.08203125" style="1" bestFit="1" customWidth="1"/>
    <col min="7441" max="7441" width="7.58203125" style="1" bestFit="1" customWidth="1"/>
    <col min="7442" max="7442" width="21.58203125" style="1" bestFit="1" customWidth="1"/>
    <col min="7443" max="7443" width="7.58203125" style="1" bestFit="1" customWidth="1"/>
    <col min="7444" max="7444" width="16.33203125" style="1" bestFit="1" customWidth="1"/>
    <col min="7445" max="7445" width="7.58203125" style="1" bestFit="1" customWidth="1"/>
    <col min="7446" max="7446" width="23.08203125" style="1" bestFit="1" customWidth="1"/>
    <col min="7447" max="7447" width="7.58203125" style="1" bestFit="1" customWidth="1"/>
    <col min="7448" max="7448" width="12.58203125" style="1" bestFit="1" customWidth="1"/>
    <col min="7449" max="7449" width="24" style="1" bestFit="1" customWidth="1"/>
    <col min="7450" max="7450" width="7.58203125" style="1" bestFit="1" customWidth="1"/>
    <col min="7451" max="7451" width="27" style="1" bestFit="1" customWidth="1"/>
    <col min="7452" max="7452" width="7.58203125" style="1" bestFit="1" customWidth="1"/>
    <col min="7453" max="7453" width="13.5" style="1" bestFit="1" customWidth="1"/>
    <col min="7454" max="7454" width="7.58203125" style="1" bestFit="1" customWidth="1"/>
    <col min="7455" max="7455" width="19.9140625" style="1" bestFit="1" customWidth="1"/>
    <col min="7456" max="7456" width="14.83203125" style="1" bestFit="1" customWidth="1"/>
    <col min="7457" max="7457" width="20.9140625" style="1" bestFit="1" customWidth="1"/>
    <col min="7458" max="7458" width="7.58203125" style="1" bestFit="1" customWidth="1"/>
    <col min="7459" max="7680" width="8.6640625" style="1"/>
    <col min="7681" max="7681" width="4.83203125" style="1" bestFit="1" customWidth="1"/>
    <col min="7682" max="7682" width="26.4140625" style="1" bestFit="1" customWidth="1"/>
    <col min="7683" max="7683" width="13.5" style="1" bestFit="1" customWidth="1"/>
    <col min="7684" max="7684" width="5" style="1" bestFit="1" customWidth="1"/>
    <col min="7685" max="7685" width="11.25" style="1" bestFit="1" customWidth="1"/>
    <col min="7686" max="7686" width="11" style="1" bestFit="1" customWidth="1"/>
    <col min="7687" max="7687" width="19.25" style="1" bestFit="1" customWidth="1"/>
    <col min="7688" max="7688" width="24.5" style="1" bestFit="1" customWidth="1"/>
    <col min="7689" max="7689" width="25.83203125" style="1" bestFit="1" customWidth="1"/>
    <col min="7690" max="7690" width="7.58203125" style="1" bestFit="1" customWidth="1"/>
    <col min="7691" max="7691" width="24.58203125" style="1" bestFit="1" customWidth="1"/>
    <col min="7692" max="7692" width="22.1640625" style="1" bestFit="1" customWidth="1"/>
    <col min="7693" max="7693" width="7.58203125" style="1" bestFit="1" customWidth="1"/>
    <col min="7694" max="7694" width="28.58203125" style="1" bestFit="1" customWidth="1"/>
    <col min="7695" max="7695" width="18.58203125" style="1" bestFit="1" customWidth="1"/>
    <col min="7696" max="7696" width="18.08203125" style="1" bestFit="1" customWidth="1"/>
    <col min="7697" max="7697" width="7.58203125" style="1" bestFit="1" customWidth="1"/>
    <col min="7698" max="7698" width="21.58203125" style="1" bestFit="1" customWidth="1"/>
    <col min="7699" max="7699" width="7.58203125" style="1" bestFit="1" customWidth="1"/>
    <col min="7700" max="7700" width="16.33203125" style="1" bestFit="1" customWidth="1"/>
    <col min="7701" max="7701" width="7.58203125" style="1" bestFit="1" customWidth="1"/>
    <col min="7702" max="7702" width="23.08203125" style="1" bestFit="1" customWidth="1"/>
    <col min="7703" max="7703" width="7.58203125" style="1" bestFit="1" customWidth="1"/>
    <col min="7704" max="7704" width="12.58203125" style="1" bestFit="1" customWidth="1"/>
    <col min="7705" max="7705" width="24" style="1" bestFit="1" customWidth="1"/>
    <col min="7706" max="7706" width="7.58203125" style="1" bestFit="1" customWidth="1"/>
    <col min="7707" max="7707" width="27" style="1" bestFit="1" customWidth="1"/>
    <col min="7708" max="7708" width="7.58203125" style="1" bestFit="1" customWidth="1"/>
    <col min="7709" max="7709" width="13.5" style="1" bestFit="1" customWidth="1"/>
    <col min="7710" max="7710" width="7.58203125" style="1" bestFit="1" customWidth="1"/>
    <col min="7711" max="7711" width="19.9140625" style="1" bestFit="1" customWidth="1"/>
    <col min="7712" max="7712" width="14.83203125" style="1" bestFit="1" customWidth="1"/>
    <col min="7713" max="7713" width="20.9140625" style="1" bestFit="1" customWidth="1"/>
    <col min="7714" max="7714" width="7.58203125" style="1" bestFit="1" customWidth="1"/>
    <col min="7715" max="7936" width="8.6640625" style="1"/>
    <col min="7937" max="7937" width="4.83203125" style="1" bestFit="1" customWidth="1"/>
    <col min="7938" max="7938" width="26.4140625" style="1" bestFit="1" customWidth="1"/>
    <col min="7939" max="7939" width="13.5" style="1" bestFit="1" customWidth="1"/>
    <col min="7940" max="7940" width="5" style="1" bestFit="1" customWidth="1"/>
    <col min="7941" max="7941" width="11.25" style="1" bestFit="1" customWidth="1"/>
    <col min="7942" max="7942" width="11" style="1" bestFit="1" customWidth="1"/>
    <col min="7943" max="7943" width="19.25" style="1" bestFit="1" customWidth="1"/>
    <col min="7944" max="7944" width="24.5" style="1" bestFit="1" customWidth="1"/>
    <col min="7945" max="7945" width="25.83203125" style="1" bestFit="1" customWidth="1"/>
    <col min="7946" max="7946" width="7.58203125" style="1" bestFit="1" customWidth="1"/>
    <col min="7947" max="7947" width="24.58203125" style="1" bestFit="1" customWidth="1"/>
    <col min="7948" max="7948" width="22.1640625" style="1" bestFit="1" customWidth="1"/>
    <col min="7949" max="7949" width="7.58203125" style="1" bestFit="1" customWidth="1"/>
    <col min="7950" max="7950" width="28.58203125" style="1" bestFit="1" customWidth="1"/>
    <col min="7951" max="7951" width="18.58203125" style="1" bestFit="1" customWidth="1"/>
    <col min="7952" max="7952" width="18.08203125" style="1" bestFit="1" customWidth="1"/>
    <col min="7953" max="7953" width="7.58203125" style="1" bestFit="1" customWidth="1"/>
    <col min="7954" max="7954" width="21.58203125" style="1" bestFit="1" customWidth="1"/>
    <col min="7955" max="7955" width="7.58203125" style="1" bestFit="1" customWidth="1"/>
    <col min="7956" max="7956" width="16.33203125" style="1" bestFit="1" customWidth="1"/>
    <col min="7957" max="7957" width="7.58203125" style="1" bestFit="1" customWidth="1"/>
    <col min="7958" max="7958" width="23.08203125" style="1" bestFit="1" customWidth="1"/>
    <col min="7959" max="7959" width="7.58203125" style="1" bestFit="1" customWidth="1"/>
    <col min="7960" max="7960" width="12.58203125" style="1" bestFit="1" customWidth="1"/>
    <col min="7961" max="7961" width="24" style="1" bestFit="1" customWidth="1"/>
    <col min="7962" max="7962" width="7.58203125" style="1" bestFit="1" customWidth="1"/>
    <col min="7963" max="7963" width="27" style="1" bestFit="1" customWidth="1"/>
    <col min="7964" max="7964" width="7.58203125" style="1" bestFit="1" customWidth="1"/>
    <col min="7965" max="7965" width="13.5" style="1" bestFit="1" customWidth="1"/>
    <col min="7966" max="7966" width="7.58203125" style="1" bestFit="1" customWidth="1"/>
    <col min="7967" max="7967" width="19.9140625" style="1" bestFit="1" customWidth="1"/>
    <col min="7968" max="7968" width="14.83203125" style="1" bestFit="1" customWidth="1"/>
    <col min="7969" max="7969" width="20.9140625" style="1" bestFit="1" customWidth="1"/>
    <col min="7970" max="7970" width="7.58203125" style="1" bestFit="1" customWidth="1"/>
    <col min="7971" max="8192" width="8.6640625" style="1"/>
    <col min="8193" max="8193" width="4.83203125" style="1" bestFit="1" customWidth="1"/>
    <col min="8194" max="8194" width="26.4140625" style="1" bestFit="1" customWidth="1"/>
    <col min="8195" max="8195" width="13.5" style="1" bestFit="1" customWidth="1"/>
    <col min="8196" max="8196" width="5" style="1" bestFit="1" customWidth="1"/>
    <col min="8197" max="8197" width="11.25" style="1" bestFit="1" customWidth="1"/>
    <col min="8198" max="8198" width="11" style="1" bestFit="1" customWidth="1"/>
    <col min="8199" max="8199" width="19.25" style="1" bestFit="1" customWidth="1"/>
    <col min="8200" max="8200" width="24.5" style="1" bestFit="1" customWidth="1"/>
    <col min="8201" max="8201" width="25.83203125" style="1" bestFit="1" customWidth="1"/>
    <col min="8202" max="8202" width="7.58203125" style="1" bestFit="1" customWidth="1"/>
    <col min="8203" max="8203" width="24.58203125" style="1" bestFit="1" customWidth="1"/>
    <col min="8204" max="8204" width="22.1640625" style="1" bestFit="1" customWidth="1"/>
    <col min="8205" max="8205" width="7.58203125" style="1" bestFit="1" customWidth="1"/>
    <col min="8206" max="8206" width="28.58203125" style="1" bestFit="1" customWidth="1"/>
    <col min="8207" max="8207" width="18.58203125" style="1" bestFit="1" customWidth="1"/>
    <col min="8208" max="8208" width="18.08203125" style="1" bestFit="1" customWidth="1"/>
    <col min="8209" max="8209" width="7.58203125" style="1" bestFit="1" customWidth="1"/>
    <col min="8210" max="8210" width="21.58203125" style="1" bestFit="1" customWidth="1"/>
    <col min="8211" max="8211" width="7.58203125" style="1" bestFit="1" customWidth="1"/>
    <col min="8212" max="8212" width="16.33203125" style="1" bestFit="1" customWidth="1"/>
    <col min="8213" max="8213" width="7.58203125" style="1" bestFit="1" customWidth="1"/>
    <col min="8214" max="8214" width="23.08203125" style="1" bestFit="1" customWidth="1"/>
    <col min="8215" max="8215" width="7.58203125" style="1" bestFit="1" customWidth="1"/>
    <col min="8216" max="8216" width="12.58203125" style="1" bestFit="1" customWidth="1"/>
    <col min="8217" max="8217" width="24" style="1" bestFit="1" customWidth="1"/>
    <col min="8218" max="8218" width="7.58203125" style="1" bestFit="1" customWidth="1"/>
    <col min="8219" max="8219" width="27" style="1" bestFit="1" customWidth="1"/>
    <col min="8220" max="8220" width="7.58203125" style="1" bestFit="1" customWidth="1"/>
    <col min="8221" max="8221" width="13.5" style="1" bestFit="1" customWidth="1"/>
    <col min="8222" max="8222" width="7.58203125" style="1" bestFit="1" customWidth="1"/>
    <col min="8223" max="8223" width="19.9140625" style="1" bestFit="1" customWidth="1"/>
    <col min="8224" max="8224" width="14.83203125" style="1" bestFit="1" customWidth="1"/>
    <col min="8225" max="8225" width="20.9140625" style="1" bestFit="1" customWidth="1"/>
    <col min="8226" max="8226" width="7.58203125" style="1" bestFit="1" customWidth="1"/>
    <col min="8227" max="8448" width="8.6640625" style="1"/>
    <col min="8449" max="8449" width="4.83203125" style="1" bestFit="1" customWidth="1"/>
    <col min="8450" max="8450" width="26.4140625" style="1" bestFit="1" customWidth="1"/>
    <col min="8451" max="8451" width="13.5" style="1" bestFit="1" customWidth="1"/>
    <col min="8452" max="8452" width="5" style="1" bestFit="1" customWidth="1"/>
    <col min="8453" max="8453" width="11.25" style="1" bestFit="1" customWidth="1"/>
    <col min="8454" max="8454" width="11" style="1" bestFit="1" customWidth="1"/>
    <col min="8455" max="8455" width="19.25" style="1" bestFit="1" customWidth="1"/>
    <col min="8456" max="8456" width="24.5" style="1" bestFit="1" customWidth="1"/>
    <col min="8457" max="8457" width="25.83203125" style="1" bestFit="1" customWidth="1"/>
    <col min="8458" max="8458" width="7.58203125" style="1" bestFit="1" customWidth="1"/>
    <col min="8459" max="8459" width="24.58203125" style="1" bestFit="1" customWidth="1"/>
    <col min="8460" max="8460" width="22.1640625" style="1" bestFit="1" customWidth="1"/>
    <col min="8461" max="8461" width="7.58203125" style="1" bestFit="1" customWidth="1"/>
    <col min="8462" max="8462" width="28.58203125" style="1" bestFit="1" customWidth="1"/>
    <col min="8463" max="8463" width="18.58203125" style="1" bestFit="1" customWidth="1"/>
    <col min="8464" max="8464" width="18.08203125" style="1" bestFit="1" customWidth="1"/>
    <col min="8465" max="8465" width="7.58203125" style="1" bestFit="1" customWidth="1"/>
    <col min="8466" max="8466" width="21.58203125" style="1" bestFit="1" customWidth="1"/>
    <col min="8467" max="8467" width="7.58203125" style="1" bestFit="1" customWidth="1"/>
    <col min="8468" max="8468" width="16.33203125" style="1" bestFit="1" customWidth="1"/>
    <col min="8469" max="8469" width="7.58203125" style="1" bestFit="1" customWidth="1"/>
    <col min="8470" max="8470" width="23.08203125" style="1" bestFit="1" customWidth="1"/>
    <col min="8471" max="8471" width="7.58203125" style="1" bestFit="1" customWidth="1"/>
    <col min="8472" max="8472" width="12.58203125" style="1" bestFit="1" customWidth="1"/>
    <col min="8473" max="8473" width="24" style="1" bestFit="1" customWidth="1"/>
    <col min="8474" max="8474" width="7.58203125" style="1" bestFit="1" customWidth="1"/>
    <col min="8475" max="8475" width="27" style="1" bestFit="1" customWidth="1"/>
    <col min="8476" max="8476" width="7.58203125" style="1" bestFit="1" customWidth="1"/>
    <col min="8477" max="8477" width="13.5" style="1" bestFit="1" customWidth="1"/>
    <col min="8478" max="8478" width="7.58203125" style="1" bestFit="1" customWidth="1"/>
    <col min="8479" max="8479" width="19.9140625" style="1" bestFit="1" customWidth="1"/>
    <col min="8480" max="8480" width="14.83203125" style="1" bestFit="1" customWidth="1"/>
    <col min="8481" max="8481" width="20.9140625" style="1" bestFit="1" customWidth="1"/>
    <col min="8482" max="8482" width="7.58203125" style="1" bestFit="1" customWidth="1"/>
    <col min="8483" max="8704" width="8.6640625" style="1"/>
    <col min="8705" max="8705" width="4.83203125" style="1" bestFit="1" customWidth="1"/>
    <col min="8706" max="8706" width="26.4140625" style="1" bestFit="1" customWidth="1"/>
    <col min="8707" max="8707" width="13.5" style="1" bestFit="1" customWidth="1"/>
    <col min="8708" max="8708" width="5" style="1" bestFit="1" customWidth="1"/>
    <col min="8709" max="8709" width="11.25" style="1" bestFit="1" customWidth="1"/>
    <col min="8710" max="8710" width="11" style="1" bestFit="1" customWidth="1"/>
    <col min="8711" max="8711" width="19.25" style="1" bestFit="1" customWidth="1"/>
    <col min="8712" max="8712" width="24.5" style="1" bestFit="1" customWidth="1"/>
    <col min="8713" max="8713" width="25.83203125" style="1" bestFit="1" customWidth="1"/>
    <col min="8714" max="8714" width="7.58203125" style="1" bestFit="1" customWidth="1"/>
    <col min="8715" max="8715" width="24.58203125" style="1" bestFit="1" customWidth="1"/>
    <col min="8716" max="8716" width="22.1640625" style="1" bestFit="1" customWidth="1"/>
    <col min="8717" max="8717" width="7.58203125" style="1" bestFit="1" customWidth="1"/>
    <col min="8718" max="8718" width="28.58203125" style="1" bestFit="1" customWidth="1"/>
    <col min="8719" max="8719" width="18.58203125" style="1" bestFit="1" customWidth="1"/>
    <col min="8720" max="8720" width="18.08203125" style="1" bestFit="1" customWidth="1"/>
    <col min="8721" max="8721" width="7.58203125" style="1" bestFit="1" customWidth="1"/>
    <col min="8722" max="8722" width="21.58203125" style="1" bestFit="1" customWidth="1"/>
    <col min="8723" max="8723" width="7.58203125" style="1" bestFit="1" customWidth="1"/>
    <col min="8724" max="8724" width="16.33203125" style="1" bestFit="1" customWidth="1"/>
    <col min="8725" max="8725" width="7.58203125" style="1" bestFit="1" customWidth="1"/>
    <col min="8726" max="8726" width="23.08203125" style="1" bestFit="1" customWidth="1"/>
    <col min="8727" max="8727" width="7.58203125" style="1" bestFit="1" customWidth="1"/>
    <col min="8728" max="8728" width="12.58203125" style="1" bestFit="1" customWidth="1"/>
    <col min="8729" max="8729" width="24" style="1" bestFit="1" customWidth="1"/>
    <col min="8730" max="8730" width="7.58203125" style="1" bestFit="1" customWidth="1"/>
    <col min="8731" max="8731" width="27" style="1" bestFit="1" customWidth="1"/>
    <col min="8732" max="8732" width="7.58203125" style="1" bestFit="1" customWidth="1"/>
    <col min="8733" max="8733" width="13.5" style="1" bestFit="1" customWidth="1"/>
    <col min="8734" max="8734" width="7.58203125" style="1" bestFit="1" customWidth="1"/>
    <col min="8735" max="8735" width="19.9140625" style="1" bestFit="1" customWidth="1"/>
    <col min="8736" max="8736" width="14.83203125" style="1" bestFit="1" customWidth="1"/>
    <col min="8737" max="8737" width="20.9140625" style="1" bestFit="1" customWidth="1"/>
    <col min="8738" max="8738" width="7.58203125" style="1" bestFit="1" customWidth="1"/>
    <col min="8739" max="8960" width="8.6640625" style="1"/>
    <col min="8961" max="8961" width="4.83203125" style="1" bestFit="1" customWidth="1"/>
    <col min="8962" max="8962" width="26.4140625" style="1" bestFit="1" customWidth="1"/>
    <col min="8963" max="8963" width="13.5" style="1" bestFit="1" customWidth="1"/>
    <col min="8964" max="8964" width="5" style="1" bestFit="1" customWidth="1"/>
    <col min="8965" max="8965" width="11.25" style="1" bestFit="1" customWidth="1"/>
    <col min="8966" max="8966" width="11" style="1" bestFit="1" customWidth="1"/>
    <col min="8967" max="8967" width="19.25" style="1" bestFit="1" customWidth="1"/>
    <col min="8968" max="8968" width="24.5" style="1" bestFit="1" customWidth="1"/>
    <col min="8969" max="8969" width="25.83203125" style="1" bestFit="1" customWidth="1"/>
    <col min="8970" max="8970" width="7.58203125" style="1" bestFit="1" customWidth="1"/>
    <col min="8971" max="8971" width="24.58203125" style="1" bestFit="1" customWidth="1"/>
    <col min="8972" max="8972" width="22.1640625" style="1" bestFit="1" customWidth="1"/>
    <col min="8973" max="8973" width="7.58203125" style="1" bestFit="1" customWidth="1"/>
    <col min="8974" max="8974" width="28.58203125" style="1" bestFit="1" customWidth="1"/>
    <col min="8975" max="8975" width="18.58203125" style="1" bestFit="1" customWidth="1"/>
    <col min="8976" max="8976" width="18.08203125" style="1" bestFit="1" customWidth="1"/>
    <col min="8977" max="8977" width="7.58203125" style="1" bestFit="1" customWidth="1"/>
    <col min="8978" max="8978" width="21.58203125" style="1" bestFit="1" customWidth="1"/>
    <col min="8979" max="8979" width="7.58203125" style="1" bestFit="1" customWidth="1"/>
    <col min="8980" max="8980" width="16.33203125" style="1" bestFit="1" customWidth="1"/>
    <col min="8981" max="8981" width="7.58203125" style="1" bestFit="1" customWidth="1"/>
    <col min="8982" max="8982" width="23.08203125" style="1" bestFit="1" customWidth="1"/>
    <col min="8983" max="8983" width="7.58203125" style="1" bestFit="1" customWidth="1"/>
    <col min="8984" max="8984" width="12.58203125" style="1" bestFit="1" customWidth="1"/>
    <col min="8985" max="8985" width="24" style="1" bestFit="1" customWidth="1"/>
    <col min="8986" max="8986" width="7.58203125" style="1" bestFit="1" customWidth="1"/>
    <col min="8987" max="8987" width="27" style="1" bestFit="1" customWidth="1"/>
    <col min="8988" max="8988" width="7.58203125" style="1" bestFit="1" customWidth="1"/>
    <col min="8989" max="8989" width="13.5" style="1" bestFit="1" customWidth="1"/>
    <col min="8990" max="8990" width="7.58203125" style="1" bestFit="1" customWidth="1"/>
    <col min="8991" max="8991" width="19.9140625" style="1" bestFit="1" customWidth="1"/>
    <col min="8992" max="8992" width="14.83203125" style="1" bestFit="1" customWidth="1"/>
    <col min="8993" max="8993" width="20.9140625" style="1" bestFit="1" customWidth="1"/>
    <col min="8994" max="8994" width="7.58203125" style="1" bestFit="1" customWidth="1"/>
    <col min="8995" max="9216" width="8.6640625" style="1"/>
    <col min="9217" max="9217" width="4.83203125" style="1" bestFit="1" customWidth="1"/>
    <col min="9218" max="9218" width="26.4140625" style="1" bestFit="1" customWidth="1"/>
    <col min="9219" max="9219" width="13.5" style="1" bestFit="1" customWidth="1"/>
    <col min="9220" max="9220" width="5" style="1" bestFit="1" customWidth="1"/>
    <col min="9221" max="9221" width="11.25" style="1" bestFit="1" customWidth="1"/>
    <col min="9222" max="9222" width="11" style="1" bestFit="1" customWidth="1"/>
    <col min="9223" max="9223" width="19.25" style="1" bestFit="1" customWidth="1"/>
    <col min="9224" max="9224" width="24.5" style="1" bestFit="1" customWidth="1"/>
    <col min="9225" max="9225" width="25.83203125" style="1" bestFit="1" customWidth="1"/>
    <col min="9226" max="9226" width="7.58203125" style="1" bestFit="1" customWidth="1"/>
    <col min="9227" max="9227" width="24.58203125" style="1" bestFit="1" customWidth="1"/>
    <col min="9228" max="9228" width="22.1640625" style="1" bestFit="1" customWidth="1"/>
    <col min="9229" max="9229" width="7.58203125" style="1" bestFit="1" customWidth="1"/>
    <col min="9230" max="9230" width="28.58203125" style="1" bestFit="1" customWidth="1"/>
    <col min="9231" max="9231" width="18.58203125" style="1" bestFit="1" customWidth="1"/>
    <col min="9232" max="9232" width="18.08203125" style="1" bestFit="1" customWidth="1"/>
    <col min="9233" max="9233" width="7.58203125" style="1" bestFit="1" customWidth="1"/>
    <col min="9234" max="9234" width="21.58203125" style="1" bestFit="1" customWidth="1"/>
    <col min="9235" max="9235" width="7.58203125" style="1" bestFit="1" customWidth="1"/>
    <col min="9236" max="9236" width="16.33203125" style="1" bestFit="1" customWidth="1"/>
    <col min="9237" max="9237" width="7.58203125" style="1" bestFit="1" customWidth="1"/>
    <col min="9238" max="9238" width="23.08203125" style="1" bestFit="1" customWidth="1"/>
    <col min="9239" max="9239" width="7.58203125" style="1" bestFit="1" customWidth="1"/>
    <col min="9240" max="9240" width="12.58203125" style="1" bestFit="1" customWidth="1"/>
    <col min="9241" max="9241" width="24" style="1" bestFit="1" customWidth="1"/>
    <col min="9242" max="9242" width="7.58203125" style="1" bestFit="1" customWidth="1"/>
    <col min="9243" max="9243" width="27" style="1" bestFit="1" customWidth="1"/>
    <col min="9244" max="9244" width="7.58203125" style="1" bestFit="1" customWidth="1"/>
    <col min="9245" max="9245" width="13.5" style="1" bestFit="1" customWidth="1"/>
    <col min="9246" max="9246" width="7.58203125" style="1" bestFit="1" customWidth="1"/>
    <col min="9247" max="9247" width="19.9140625" style="1" bestFit="1" customWidth="1"/>
    <col min="9248" max="9248" width="14.83203125" style="1" bestFit="1" customWidth="1"/>
    <col min="9249" max="9249" width="20.9140625" style="1" bestFit="1" customWidth="1"/>
    <col min="9250" max="9250" width="7.58203125" style="1" bestFit="1" customWidth="1"/>
    <col min="9251" max="9472" width="8.6640625" style="1"/>
    <col min="9473" max="9473" width="4.83203125" style="1" bestFit="1" customWidth="1"/>
    <col min="9474" max="9474" width="26.4140625" style="1" bestFit="1" customWidth="1"/>
    <col min="9475" max="9475" width="13.5" style="1" bestFit="1" customWidth="1"/>
    <col min="9476" max="9476" width="5" style="1" bestFit="1" customWidth="1"/>
    <col min="9477" max="9477" width="11.25" style="1" bestFit="1" customWidth="1"/>
    <col min="9478" max="9478" width="11" style="1" bestFit="1" customWidth="1"/>
    <col min="9479" max="9479" width="19.25" style="1" bestFit="1" customWidth="1"/>
    <col min="9480" max="9480" width="24.5" style="1" bestFit="1" customWidth="1"/>
    <col min="9481" max="9481" width="25.83203125" style="1" bestFit="1" customWidth="1"/>
    <col min="9482" max="9482" width="7.58203125" style="1" bestFit="1" customWidth="1"/>
    <col min="9483" max="9483" width="24.58203125" style="1" bestFit="1" customWidth="1"/>
    <col min="9484" max="9484" width="22.1640625" style="1" bestFit="1" customWidth="1"/>
    <col min="9485" max="9485" width="7.58203125" style="1" bestFit="1" customWidth="1"/>
    <col min="9486" max="9486" width="28.58203125" style="1" bestFit="1" customWidth="1"/>
    <col min="9487" max="9487" width="18.58203125" style="1" bestFit="1" customWidth="1"/>
    <col min="9488" max="9488" width="18.08203125" style="1" bestFit="1" customWidth="1"/>
    <col min="9489" max="9489" width="7.58203125" style="1" bestFit="1" customWidth="1"/>
    <col min="9490" max="9490" width="21.58203125" style="1" bestFit="1" customWidth="1"/>
    <col min="9491" max="9491" width="7.58203125" style="1" bestFit="1" customWidth="1"/>
    <col min="9492" max="9492" width="16.33203125" style="1" bestFit="1" customWidth="1"/>
    <col min="9493" max="9493" width="7.58203125" style="1" bestFit="1" customWidth="1"/>
    <col min="9494" max="9494" width="23.08203125" style="1" bestFit="1" customWidth="1"/>
    <col min="9495" max="9495" width="7.58203125" style="1" bestFit="1" customWidth="1"/>
    <col min="9496" max="9496" width="12.58203125" style="1" bestFit="1" customWidth="1"/>
    <col min="9497" max="9497" width="24" style="1" bestFit="1" customWidth="1"/>
    <col min="9498" max="9498" width="7.58203125" style="1" bestFit="1" customWidth="1"/>
    <col min="9499" max="9499" width="27" style="1" bestFit="1" customWidth="1"/>
    <col min="9500" max="9500" width="7.58203125" style="1" bestFit="1" customWidth="1"/>
    <col min="9501" max="9501" width="13.5" style="1" bestFit="1" customWidth="1"/>
    <col min="9502" max="9502" width="7.58203125" style="1" bestFit="1" customWidth="1"/>
    <col min="9503" max="9503" width="19.9140625" style="1" bestFit="1" customWidth="1"/>
    <col min="9504" max="9504" width="14.83203125" style="1" bestFit="1" customWidth="1"/>
    <col min="9505" max="9505" width="20.9140625" style="1" bestFit="1" customWidth="1"/>
    <col min="9506" max="9506" width="7.58203125" style="1" bestFit="1" customWidth="1"/>
    <col min="9507" max="9728" width="8.6640625" style="1"/>
    <col min="9729" max="9729" width="4.83203125" style="1" bestFit="1" customWidth="1"/>
    <col min="9730" max="9730" width="26.4140625" style="1" bestFit="1" customWidth="1"/>
    <col min="9731" max="9731" width="13.5" style="1" bestFit="1" customWidth="1"/>
    <col min="9732" max="9732" width="5" style="1" bestFit="1" customWidth="1"/>
    <col min="9733" max="9733" width="11.25" style="1" bestFit="1" customWidth="1"/>
    <col min="9734" max="9734" width="11" style="1" bestFit="1" customWidth="1"/>
    <col min="9735" max="9735" width="19.25" style="1" bestFit="1" customWidth="1"/>
    <col min="9736" max="9736" width="24.5" style="1" bestFit="1" customWidth="1"/>
    <col min="9737" max="9737" width="25.83203125" style="1" bestFit="1" customWidth="1"/>
    <col min="9738" max="9738" width="7.58203125" style="1" bestFit="1" customWidth="1"/>
    <col min="9739" max="9739" width="24.58203125" style="1" bestFit="1" customWidth="1"/>
    <col min="9740" max="9740" width="22.1640625" style="1" bestFit="1" customWidth="1"/>
    <col min="9741" max="9741" width="7.58203125" style="1" bestFit="1" customWidth="1"/>
    <col min="9742" max="9742" width="28.58203125" style="1" bestFit="1" customWidth="1"/>
    <col min="9743" max="9743" width="18.58203125" style="1" bestFit="1" customWidth="1"/>
    <col min="9744" max="9744" width="18.08203125" style="1" bestFit="1" customWidth="1"/>
    <col min="9745" max="9745" width="7.58203125" style="1" bestFit="1" customWidth="1"/>
    <col min="9746" max="9746" width="21.58203125" style="1" bestFit="1" customWidth="1"/>
    <col min="9747" max="9747" width="7.58203125" style="1" bestFit="1" customWidth="1"/>
    <col min="9748" max="9748" width="16.33203125" style="1" bestFit="1" customWidth="1"/>
    <col min="9749" max="9749" width="7.58203125" style="1" bestFit="1" customWidth="1"/>
    <col min="9750" max="9750" width="23.08203125" style="1" bestFit="1" customWidth="1"/>
    <col min="9751" max="9751" width="7.58203125" style="1" bestFit="1" customWidth="1"/>
    <col min="9752" max="9752" width="12.58203125" style="1" bestFit="1" customWidth="1"/>
    <col min="9753" max="9753" width="24" style="1" bestFit="1" customWidth="1"/>
    <col min="9754" max="9754" width="7.58203125" style="1" bestFit="1" customWidth="1"/>
    <col min="9755" max="9755" width="27" style="1" bestFit="1" customWidth="1"/>
    <col min="9756" max="9756" width="7.58203125" style="1" bestFit="1" customWidth="1"/>
    <col min="9757" max="9757" width="13.5" style="1" bestFit="1" customWidth="1"/>
    <col min="9758" max="9758" width="7.58203125" style="1" bestFit="1" customWidth="1"/>
    <col min="9759" max="9759" width="19.9140625" style="1" bestFit="1" customWidth="1"/>
    <col min="9760" max="9760" width="14.83203125" style="1" bestFit="1" customWidth="1"/>
    <col min="9761" max="9761" width="20.9140625" style="1" bestFit="1" customWidth="1"/>
    <col min="9762" max="9762" width="7.58203125" style="1" bestFit="1" customWidth="1"/>
    <col min="9763" max="9984" width="8.6640625" style="1"/>
    <col min="9985" max="9985" width="4.83203125" style="1" bestFit="1" customWidth="1"/>
    <col min="9986" max="9986" width="26.4140625" style="1" bestFit="1" customWidth="1"/>
    <col min="9987" max="9987" width="13.5" style="1" bestFit="1" customWidth="1"/>
    <col min="9988" max="9988" width="5" style="1" bestFit="1" customWidth="1"/>
    <col min="9989" max="9989" width="11.25" style="1" bestFit="1" customWidth="1"/>
    <col min="9990" max="9990" width="11" style="1" bestFit="1" customWidth="1"/>
    <col min="9991" max="9991" width="19.25" style="1" bestFit="1" customWidth="1"/>
    <col min="9992" max="9992" width="24.5" style="1" bestFit="1" customWidth="1"/>
    <col min="9993" max="9993" width="25.83203125" style="1" bestFit="1" customWidth="1"/>
    <col min="9994" max="9994" width="7.58203125" style="1" bestFit="1" customWidth="1"/>
    <col min="9995" max="9995" width="24.58203125" style="1" bestFit="1" customWidth="1"/>
    <col min="9996" max="9996" width="22.1640625" style="1" bestFit="1" customWidth="1"/>
    <col min="9997" max="9997" width="7.58203125" style="1" bestFit="1" customWidth="1"/>
    <col min="9998" max="9998" width="28.58203125" style="1" bestFit="1" customWidth="1"/>
    <col min="9999" max="9999" width="18.58203125" style="1" bestFit="1" customWidth="1"/>
    <col min="10000" max="10000" width="18.08203125" style="1" bestFit="1" customWidth="1"/>
    <col min="10001" max="10001" width="7.58203125" style="1" bestFit="1" customWidth="1"/>
    <col min="10002" max="10002" width="21.58203125" style="1" bestFit="1" customWidth="1"/>
    <col min="10003" max="10003" width="7.58203125" style="1" bestFit="1" customWidth="1"/>
    <col min="10004" max="10004" width="16.33203125" style="1" bestFit="1" customWidth="1"/>
    <col min="10005" max="10005" width="7.58203125" style="1" bestFit="1" customWidth="1"/>
    <col min="10006" max="10006" width="23.08203125" style="1" bestFit="1" customWidth="1"/>
    <col min="10007" max="10007" width="7.58203125" style="1" bestFit="1" customWidth="1"/>
    <col min="10008" max="10008" width="12.58203125" style="1" bestFit="1" customWidth="1"/>
    <col min="10009" max="10009" width="24" style="1" bestFit="1" customWidth="1"/>
    <col min="10010" max="10010" width="7.58203125" style="1" bestFit="1" customWidth="1"/>
    <col min="10011" max="10011" width="27" style="1" bestFit="1" customWidth="1"/>
    <col min="10012" max="10012" width="7.58203125" style="1" bestFit="1" customWidth="1"/>
    <col min="10013" max="10013" width="13.5" style="1" bestFit="1" customWidth="1"/>
    <col min="10014" max="10014" width="7.58203125" style="1" bestFit="1" customWidth="1"/>
    <col min="10015" max="10015" width="19.9140625" style="1" bestFit="1" customWidth="1"/>
    <col min="10016" max="10016" width="14.83203125" style="1" bestFit="1" customWidth="1"/>
    <col min="10017" max="10017" width="20.9140625" style="1" bestFit="1" customWidth="1"/>
    <col min="10018" max="10018" width="7.58203125" style="1" bestFit="1" customWidth="1"/>
    <col min="10019" max="10240" width="8.6640625" style="1"/>
    <col min="10241" max="10241" width="4.83203125" style="1" bestFit="1" customWidth="1"/>
    <col min="10242" max="10242" width="26.4140625" style="1" bestFit="1" customWidth="1"/>
    <col min="10243" max="10243" width="13.5" style="1" bestFit="1" customWidth="1"/>
    <col min="10244" max="10244" width="5" style="1" bestFit="1" customWidth="1"/>
    <col min="10245" max="10245" width="11.25" style="1" bestFit="1" customWidth="1"/>
    <col min="10246" max="10246" width="11" style="1" bestFit="1" customWidth="1"/>
    <col min="10247" max="10247" width="19.25" style="1" bestFit="1" customWidth="1"/>
    <col min="10248" max="10248" width="24.5" style="1" bestFit="1" customWidth="1"/>
    <col min="10249" max="10249" width="25.83203125" style="1" bestFit="1" customWidth="1"/>
    <col min="10250" max="10250" width="7.58203125" style="1" bestFit="1" customWidth="1"/>
    <col min="10251" max="10251" width="24.58203125" style="1" bestFit="1" customWidth="1"/>
    <col min="10252" max="10252" width="22.1640625" style="1" bestFit="1" customWidth="1"/>
    <col min="10253" max="10253" width="7.58203125" style="1" bestFit="1" customWidth="1"/>
    <col min="10254" max="10254" width="28.58203125" style="1" bestFit="1" customWidth="1"/>
    <col min="10255" max="10255" width="18.58203125" style="1" bestFit="1" customWidth="1"/>
    <col min="10256" max="10256" width="18.08203125" style="1" bestFit="1" customWidth="1"/>
    <col min="10257" max="10257" width="7.58203125" style="1" bestFit="1" customWidth="1"/>
    <col min="10258" max="10258" width="21.58203125" style="1" bestFit="1" customWidth="1"/>
    <col min="10259" max="10259" width="7.58203125" style="1" bestFit="1" customWidth="1"/>
    <col min="10260" max="10260" width="16.33203125" style="1" bestFit="1" customWidth="1"/>
    <col min="10261" max="10261" width="7.58203125" style="1" bestFit="1" customWidth="1"/>
    <col min="10262" max="10262" width="23.08203125" style="1" bestFit="1" customWidth="1"/>
    <col min="10263" max="10263" width="7.58203125" style="1" bestFit="1" customWidth="1"/>
    <col min="10264" max="10264" width="12.58203125" style="1" bestFit="1" customWidth="1"/>
    <col min="10265" max="10265" width="24" style="1" bestFit="1" customWidth="1"/>
    <col min="10266" max="10266" width="7.58203125" style="1" bestFit="1" customWidth="1"/>
    <col min="10267" max="10267" width="27" style="1" bestFit="1" customWidth="1"/>
    <col min="10268" max="10268" width="7.58203125" style="1" bestFit="1" customWidth="1"/>
    <col min="10269" max="10269" width="13.5" style="1" bestFit="1" customWidth="1"/>
    <col min="10270" max="10270" width="7.58203125" style="1" bestFit="1" customWidth="1"/>
    <col min="10271" max="10271" width="19.9140625" style="1" bestFit="1" customWidth="1"/>
    <col min="10272" max="10272" width="14.83203125" style="1" bestFit="1" customWidth="1"/>
    <col min="10273" max="10273" width="20.9140625" style="1" bestFit="1" customWidth="1"/>
    <col min="10274" max="10274" width="7.58203125" style="1" bestFit="1" customWidth="1"/>
    <col min="10275" max="10496" width="8.6640625" style="1"/>
    <col min="10497" max="10497" width="4.83203125" style="1" bestFit="1" customWidth="1"/>
    <col min="10498" max="10498" width="26.4140625" style="1" bestFit="1" customWidth="1"/>
    <col min="10499" max="10499" width="13.5" style="1" bestFit="1" customWidth="1"/>
    <col min="10500" max="10500" width="5" style="1" bestFit="1" customWidth="1"/>
    <col min="10501" max="10501" width="11.25" style="1" bestFit="1" customWidth="1"/>
    <col min="10502" max="10502" width="11" style="1" bestFit="1" customWidth="1"/>
    <col min="10503" max="10503" width="19.25" style="1" bestFit="1" customWidth="1"/>
    <col min="10504" max="10504" width="24.5" style="1" bestFit="1" customWidth="1"/>
    <col min="10505" max="10505" width="25.83203125" style="1" bestFit="1" customWidth="1"/>
    <col min="10506" max="10506" width="7.58203125" style="1" bestFit="1" customWidth="1"/>
    <col min="10507" max="10507" width="24.58203125" style="1" bestFit="1" customWidth="1"/>
    <col min="10508" max="10508" width="22.1640625" style="1" bestFit="1" customWidth="1"/>
    <col min="10509" max="10509" width="7.58203125" style="1" bestFit="1" customWidth="1"/>
    <col min="10510" max="10510" width="28.58203125" style="1" bestFit="1" customWidth="1"/>
    <col min="10511" max="10511" width="18.58203125" style="1" bestFit="1" customWidth="1"/>
    <col min="10512" max="10512" width="18.08203125" style="1" bestFit="1" customWidth="1"/>
    <col min="10513" max="10513" width="7.58203125" style="1" bestFit="1" customWidth="1"/>
    <col min="10514" max="10514" width="21.58203125" style="1" bestFit="1" customWidth="1"/>
    <col min="10515" max="10515" width="7.58203125" style="1" bestFit="1" customWidth="1"/>
    <col min="10516" max="10516" width="16.33203125" style="1" bestFit="1" customWidth="1"/>
    <col min="10517" max="10517" width="7.58203125" style="1" bestFit="1" customWidth="1"/>
    <col min="10518" max="10518" width="23.08203125" style="1" bestFit="1" customWidth="1"/>
    <col min="10519" max="10519" width="7.58203125" style="1" bestFit="1" customWidth="1"/>
    <col min="10520" max="10520" width="12.58203125" style="1" bestFit="1" customWidth="1"/>
    <col min="10521" max="10521" width="24" style="1" bestFit="1" customWidth="1"/>
    <col min="10522" max="10522" width="7.58203125" style="1" bestFit="1" customWidth="1"/>
    <col min="10523" max="10523" width="27" style="1" bestFit="1" customWidth="1"/>
    <col min="10524" max="10524" width="7.58203125" style="1" bestFit="1" customWidth="1"/>
    <col min="10525" max="10525" width="13.5" style="1" bestFit="1" customWidth="1"/>
    <col min="10526" max="10526" width="7.58203125" style="1" bestFit="1" customWidth="1"/>
    <col min="10527" max="10527" width="19.9140625" style="1" bestFit="1" customWidth="1"/>
    <col min="10528" max="10528" width="14.83203125" style="1" bestFit="1" customWidth="1"/>
    <col min="10529" max="10529" width="20.9140625" style="1" bestFit="1" customWidth="1"/>
    <col min="10530" max="10530" width="7.58203125" style="1" bestFit="1" customWidth="1"/>
    <col min="10531" max="10752" width="8.6640625" style="1"/>
    <col min="10753" max="10753" width="4.83203125" style="1" bestFit="1" customWidth="1"/>
    <col min="10754" max="10754" width="26.4140625" style="1" bestFit="1" customWidth="1"/>
    <col min="10755" max="10755" width="13.5" style="1" bestFit="1" customWidth="1"/>
    <col min="10756" max="10756" width="5" style="1" bestFit="1" customWidth="1"/>
    <col min="10757" max="10757" width="11.25" style="1" bestFit="1" customWidth="1"/>
    <col min="10758" max="10758" width="11" style="1" bestFit="1" customWidth="1"/>
    <col min="10759" max="10759" width="19.25" style="1" bestFit="1" customWidth="1"/>
    <col min="10760" max="10760" width="24.5" style="1" bestFit="1" customWidth="1"/>
    <col min="10761" max="10761" width="25.83203125" style="1" bestFit="1" customWidth="1"/>
    <col min="10762" max="10762" width="7.58203125" style="1" bestFit="1" customWidth="1"/>
    <col min="10763" max="10763" width="24.58203125" style="1" bestFit="1" customWidth="1"/>
    <col min="10764" max="10764" width="22.1640625" style="1" bestFit="1" customWidth="1"/>
    <col min="10765" max="10765" width="7.58203125" style="1" bestFit="1" customWidth="1"/>
    <col min="10766" max="10766" width="28.58203125" style="1" bestFit="1" customWidth="1"/>
    <col min="10767" max="10767" width="18.58203125" style="1" bestFit="1" customWidth="1"/>
    <col min="10768" max="10768" width="18.08203125" style="1" bestFit="1" customWidth="1"/>
    <col min="10769" max="10769" width="7.58203125" style="1" bestFit="1" customWidth="1"/>
    <col min="10770" max="10770" width="21.58203125" style="1" bestFit="1" customWidth="1"/>
    <col min="10771" max="10771" width="7.58203125" style="1" bestFit="1" customWidth="1"/>
    <col min="10772" max="10772" width="16.33203125" style="1" bestFit="1" customWidth="1"/>
    <col min="10773" max="10773" width="7.58203125" style="1" bestFit="1" customWidth="1"/>
    <col min="10774" max="10774" width="23.08203125" style="1" bestFit="1" customWidth="1"/>
    <col min="10775" max="10775" width="7.58203125" style="1" bestFit="1" customWidth="1"/>
    <col min="10776" max="10776" width="12.58203125" style="1" bestFit="1" customWidth="1"/>
    <col min="10777" max="10777" width="24" style="1" bestFit="1" customWidth="1"/>
    <col min="10778" max="10778" width="7.58203125" style="1" bestFit="1" customWidth="1"/>
    <col min="10779" max="10779" width="27" style="1" bestFit="1" customWidth="1"/>
    <col min="10780" max="10780" width="7.58203125" style="1" bestFit="1" customWidth="1"/>
    <col min="10781" max="10781" width="13.5" style="1" bestFit="1" customWidth="1"/>
    <col min="10782" max="10782" width="7.58203125" style="1" bestFit="1" customWidth="1"/>
    <col min="10783" max="10783" width="19.9140625" style="1" bestFit="1" customWidth="1"/>
    <col min="10784" max="10784" width="14.83203125" style="1" bestFit="1" customWidth="1"/>
    <col min="10785" max="10785" width="20.9140625" style="1" bestFit="1" customWidth="1"/>
    <col min="10786" max="10786" width="7.58203125" style="1" bestFit="1" customWidth="1"/>
    <col min="10787" max="11008" width="8.6640625" style="1"/>
    <col min="11009" max="11009" width="4.83203125" style="1" bestFit="1" customWidth="1"/>
    <col min="11010" max="11010" width="26.4140625" style="1" bestFit="1" customWidth="1"/>
    <col min="11011" max="11011" width="13.5" style="1" bestFit="1" customWidth="1"/>
    <col min="11012" max="11012" width="5" style="1" bestFit="1" customWidth="1"/>
    <col min="11013" max="11013" width="11.25" style="1" bestFit="1" customWidth="1"/>
    <col min="11014" max="11014" width="11" style="1" bestFit="1" customWidth="1"/>
    <col min="11015" max="11015" width="19.25" style="1" bestFit="1" customWidth="1"/>
    <col min="11016" max="11016" width="24.5" style="1" bestFit="1" customWidth="1"/>
    <col min="11017" max="11017" width="25.83203125" style="1" bestFit="1" customWidth="1"/>
    <col min="11018" max="11018" width="7.58203125" style="1" bestFit="1" customWidth="1"/>
    <col min="11019" max="11019" width="24.58203125" style="1" bestFit="1" customWidth="1"/>
    <col min="11020" max="11020" width="22.1640625" style="1" bestFit="1" customWidth="1"/>
    <col min="11021" max="11021" width="7.58203125" style="1" bestFit="1" customWidth="1"/>
    <col min="11022" max="11022" width="28.58203125" style="1" bestFit="1" customWidth="1"/>
    <col min="11023" max="11023" width="18.58203125" style="1" bestFit="1" customWidth="1"/>
    <col min="11024" max="11024" width="18.08203125" style="1" bestFit="1" customWidth="1"/>
    <col min="11025" max="11025" width="7.58203125" style="1" bestFit="1" customWidth="1"/>
    <col min="11026" max="11026" width="21.58203125" style="1" bestFit="1" customWidth="1"/>
    <col min="11027" max="11027" width="7.58203125" style="1" bestFit="1" customWidth="1"/>
    <col min="11028" max="11028" width="16.33203125" style="1" bestFit="1" customWidth="1"/>
    <col min="11029" max="11029" width="7.58203125" style="1" bestFit="1" customWidth="1"/>
    <col min="11030" max="11030" width="23.08203125" style="1" bestFit="1" customWidth="1"/>
    <col min="11031" max="11031" width="7.58203125" style="1" bestFit="1" customWidth="1"/>
    <col min="11032" max="11032" width="12.58203125" style="1" bestFit="1" customWidth="1"/>
    <col min="11033" max="11033" width="24" style="1" bestFit="1" customWidth="1"/>
    <col min="11034" max="11034" width="7.58203125" style="1" bestFit="1" customWidth="1"/>
    <col min="11035" max="11035" width="27" style="1" bestFit="1" customWidth="1"/>
    <col min="11036" max="11036" width="7.58203125" style="1" bestFit="1" customWidth="1"/>
    <col min="11037" max="11037" width="13.5" style="1" bestFit="1" customWidth="1"/>
    <col min="11038" max="11038" width="7.58203125" style="1" bestFit="1" customWidth="1"/>
    <col min="11039" max="11039" width="19.9140625" style="1" bestFit="1" customWidth="1"/>
    <col min="11040" max="11040" width="14.83203125" style="1" bestFit="1" customWidth="1"/>
    <col min="11041" max="11041" width="20.9140625" style="1" bestFit="1" customWidth="1"/>
    <col min="11042" max="11042" width="7.58203125" style="1" bestFit="1" customWidth="1"/>
    <col min="11043" max="11264" width="8.6640625" style="1"/>
    <col min="11265" max="11265" width="4.83203125" style="1" bestFit="1" customWidth="1"/>
    <col min="11266" max="11266" width="26.4140625" style="1" bestFit="1" customWidth="1"/>
    <col min="11267" max="11267" width="13.5" style="1" bestFit="1" customWidth="1"/>
    <col min="11268" max="11268" width="5" style="1" bestFit="1" customWidth="1"/>
    <col min="11269" max="11269" width="11.25" style="1" bestFit="1" customWidth="1"/>
    <col min="11270" max="11270" width="11" style="1" bestFit="1" customWidth="1"/>
    <col min="11271" max="11271" width="19.25" style="1" bestFit="1" customWidth="1"/>
    <col min="11272" max="11272" width="24.5" style="1" bestFit="1" customWidth="1"/>
    <col min="11273" max="11273" width="25.83203125" style="1" bestFit="1" customWidth="1"/>
    <col min="11274" max="11274" width="7.58203125" style="1" bestFit="1" customWidth="1"/>
    <col min="11275" max="11275" width="24.58203125" style="1" bestFit="1" customWidth="1"/>
    <col min="11276" max="11276" width="22.1640625" style="1" bestFit="1" customWidth="1"/>
    <col min="11277" max="11277" width="7.58203125" style="1" bestFit="1" customWidth="1"/>
    <col min="11278" max="11278" width="28.58203125" style="1" bestFit="1" customWidth="1"/>
    <col min="11279" max="11279" width="18.58203125" style="1" bestFit="1" customWidth="1"/>
    <col min="11280" max="11280" width="18.08203125" style="1" bestFit="1" customWidth="1"/>
    <col min="11281" max="11281" width="7.58203125" style="1" bestFit="1" customWidth="1"/>
    <col min="11282" max="11282" width="21.58203125" style="1" bestFit="1" customWidth="1"/>
    <col min="11283" max="11283" width="7.58203125" style="1" bestFit="1" customWidth="1"/>
    <col min="11284" max="11284" width="16.33203125" style="1" bestFit="1" customWidth="1"/>
    <col min="11285" max="11285" width="7.58203125" style="1" bestFit="1" customWidth="1"/>
    <col min="11286" max="11286" width="23.08203125" style="1" bestFit="1" customWidth="1"/>
    <col min="11287" max="11287" width="7.58203125" style="1" bestFit="1" customWidth="1"/>
    <col min="11288" max="11288" width="12.58203125" style="1" bestFit="1" customWidth="1"/>
    <col min="11289" max="11289" width="24" style="1" bestFit="1" customWidth="1"/>
    <col min="11290" max="11290" width="7.58203125" style="1" bestFit="1" customWidth="1"/>
    <col min="11291" max="11291" width="27" style="1" bestFit="1" customWidth="1"/>
    <col min="11292" max="11292" width="7.58203125" style="1" bestFit="1" customWidth="1"/>
    <col min="11293" max="11293" width="13.5" style="1" bestFit="1" customWidth="1"/>
    <col min="11294" max="11294" width="7.58203125" style="1" bestFit="1" customWidth="1"/>
    <col min="11295" max="11295" width="19.9140625" style="1" bestFit="1" customWidth="1"/>
    <col min="11296" max="11296" width="14.83203125" style="1" bestFit="1" customWidth="1"/>
    <col min="11297" max="11297" width="20.9140625" style="1" bestFit="1" customWidth="1"/>
    <col min="11298" max="11298" width="7.58203125" style="1" bestFit="1" customWidth="1"/>
    <col min="11299" max="11520" width="8.6640625" style="1"/>
    <col min="11521" max="11521" width="4.83203125" style="1" bestFit="1" customWidth="1"/>
    <col min="11522" max="11522" width="26.4140625" style="1" bestFit="1" customWidth="1"/>
    <col min="11523" max="11523" width="13.5" style="1" bestFit="1" customWidth="1"/>
    <col min="11524" max="11524" width="5" style="1" bestFit="1" customWidth="1"/>
    <col min="11525" max="11525" width="11.25" style="1" bestFit="1" customWidth="1"/>
    <col min="11526" max="11526" width="11" style="1" bestFit="1" customWidth="1"/>
    <col min="11527" max="11527" width="19.25" style="1" bestFit="1" customWidth="1"/>
    <col min="11528" max="11528" width="24.5" style="1" bestFit="1" customWidth="1"/>
    <col min="11529" max="11529" width="25.83203125" style="1" bestFit="1" customWidth="1"/>
    <col min="11530" max="11530" width="7.58203125" style="1" bestFit="1" customWidth="1"/>
    <col min="11531" max="11531" width="24.58203125" style="1" bestFit="1" customWidth="1"/>
    <col min="11532" max="11532" width="22.1640625" style="1" bestFit="1" customWidth="1"/>
    <col min="11533" max="11533" width="7.58203125" style="1" bestFit="1" customWidth="1"/>
    <col min="11534" max="11534" width="28.58203125" style="1" bestFit="1" customWidth="1"/>
    <col min="11535" max="11535" width="18.58203125" style="1" bestFit="1" customWidth="1"/>
    <col min="11536" max="11536" width="18.08203125" style="1" bestFit="1" customWidth="1"/>
    <col min="11537" max="11537" width="7.58203125" style="1" bestFit="1" customWidth="1"/>
    <col min="11538" max="11538" width="21.58203125" style="1" bestFit="1" customWidth="1"/>
    <col min="11539" max="11539" width="7.58203125" style="1" bestFit="1" customWidth="1"/>
    <col min="11540" max="11540" width="16.33203125" style="1" bestFit="1" customWidth="1"/>
    <col min="11541" max="11541" width="7.58203125" style="1" bestFit="1" customWidth="1"/>
    <col min="11542" max="11542" width="23.08203125" style="1" bestFit="1" customWidth="1"/>
    <col min="11543" max="11543" width="7.58203125" style="1" bestFit="1" customWidth="1"/>
    <col min="11544" max="11544" width="12.58203125" style="1" bestFit="1" customWidth="1"/>
    <col min="11545" max="11545" width="24" style="1" bestFit="1" customWidth="1"/>
    <col min="11546" max="11546" width="7.58203125" style="1" bestFit="1" customWidth="1"/>
    <col min="11547" max="11547" width="27" style="1" bestFit="1" customWidth="1"/>
    <col min="11548" max="11548" width="7.58203125" style="1" bestFit="1" customWidth="1"/>
    <col min="11549" max="11549" width="13.5" style="1" bestFit="1" customWidth="1"/>
    <col min="11550" max="11550" width="7.58203125" style="1" bestFit="1" customWidth="1"/>
    <col min="11551" max="11551" width="19.9140625" style="1" bestFit="1" customWidth="1"/>
    <col min="11552" max="11552" width="14.83203125" style="1" bestFit="1" customWidth="1"/>
    <col min="11553" max="11553" width="20.9140625" style="1" bestFit="1" customWidth="1"/>
    <col min="11554" max="11554" width="7.58203125" style="1" bestFit="1" customWidth="1"/>
    <col min="11555" max="11776" width="8.6640625" style="1"/>
    <col min="11777" max="11777" width="4.83203125" style="1" bestFit="1" customWidth="1"/>
    <col min="11778" max="11778" width="26.4140625" style="1" bestFit="1" customWidth="1"/>
    <col min="11779" max="11779" width="13.5" style="1" bestFit="1" customWidth="1"/>
    <col min="11780" max="11780" width="5" style="1" bestFit="1" customWidth="1"/>
    <col min="11781" max="11781" width="11.25" style="1" bestFit="1" customWidth="1"/>
    <col min="11782" max="11782" width="11" style="1" bestFit="1" customWidth="1"/>
    <col min="11783" max="11783" width="19.25" style="1" bestFit="1" customWidth="1"/>
    <col min="11784" max="11784" width="24.5" style="1" bestFit="1" customWidth="1"/>
    <col min="11785" max="11785" width="25.83203125" style="1" bestFit="1" customWidth="1"/>
    <col min="11786" max="11786" width="7.58203125" style="1" bestFit="1" customWidth="1"/>
    <col min="11787" max="11787" width="24.58203125" style="1" bestFit="1" customWidth="1"/>
    <col min="11788" max="11788" width="22.1640625" style="1" bestFit="1" customWidth="1"/>
    <col min="11789" max="11789" width="7.58203125" style="1" bestFit="1" customWidth="1"/>
    <col min="11790" max="11790" width="28.58203125" style="1" bestFit="1" customWidth="1"/>
    <col min="11791" max="11791" width="18.58203125" style="1" bestFit="1" customWidth="1"/>
    <col min="11792" max="11792" width="18.08203125" style="1" bestFit="1" customWidth="1"/>
    <col min="11793" max="11793" width="7.58203125" style="1" bestFit="1" customWidth="1"/>
    <col min="11794" max="11794" width="21.58203125" style="1" bestFit="1" customWidth="1"/>
    <col min="11795" max="11795" width="7.58203125" style="1" bestFit="1" customWidth="1"/>
    <col min="11796" max="11796" width="16.33203125" style="1" bestFit="1" customWidth="1"/>
    <col min="11797" max="11797" width="7.58203125" style="1" bestFit="1" customWidth="1"/>
    <col min="11798" max="11798" width="23.08203125" style="1" bestFit="1" customWidth="1"/>
    <col min="11799" max="11799" width="7.58203125" style="1" bestFit="1" customWidth="1"/>
    <col min="11800" max="11800" width="12.58203125" style="1" bestFit="1" customWidth="1"/>
    <col min="11801" max="11801" width="24" style="1" bestFit="1" customWidth="1"/>
    <col min="11802" max="11802" width="7.58203125" style="1" bestFit="1" customWidth="1"/>
    <col min="11803" max="11803" width="27" style="1" bestFit="1" customWidth="1"/>
    <col min="11804" max="11804" width="7.58203125" style="1" bestFit="1" customWidth="1"/>
    <col min="11805" max="11805" width="13.5" style="1" bestFit="1" customWidth="1"/>
    <col min="11806" max="11806" width="7.58203125" style="1" bestFit="1" customWidth="1"/>
    <col min="11807" max="11807" width="19.9140625" style="1" bestFit="1" customWidth="1"/>
    <col min="11808" max="11808" width="14.83203125" style="1" bestFit="1" customWidth="1"/>
    <col min="11809" max="11809" width="20.9140625" style="1" bestFit="1" customWidth="1"/>
    <col min="11810" max="11810" width="7.58203125" style="1" bestFit="1" customWidth="1"/>
    <col min="11811" max="12032" width="8.6640625" style="1"/>
    <col min="12033" max="12033" width="4.83203125" style="1" bestFit="1" customWidth="1"/>
    <col min="12034" max="12034" width="26.4140625" style="1" bestFit="1" customWidth="1"/>
    <col min="12035" max="12035" width="13.5" style="1" bestFit="1" customWidth="1"/>
    <col min="12036" max="12036" width="5" style="1" bestFit="1" customWidth="1"/>
    <col min="12037" max="12037" width="11.25" style="1" bestFit="1" customWidth="1"/>
    <col min="12038" max="12038" width="11" style="1" bestFit="1" customWidth="1"/>
    <col min="12039" max="12039" width="19.25" style="1" bestFit="1" customWidth="1"/>
    <col min="12040" max="12040" width="24.5" style="1" bestFit="1" customWidth="1"/>
    <col min="12041" max="12041" width="25.83203125" style="1" bestFit="1" customWidth="1"/>
    <col min="12042" max="12042" width="7.58203125" style="1" bestFit="1" customWidth="1"/>
    <col min="12043" max="12043" width="24.58203125" style="1" bestFit="1" customWidth="1"/>
    <col min="12044" max="12044" width="22.1640625" style="1" bestFit="1" customWidth="1"/>
    <col min="12045" max="12045" width="7.58203125" style="1" bestFit="1" customWidth="1"/>
    <col min="12046" max="12046" width="28.58203125" style="1" bestFit="1" customWidth="1"/>
    <col min="12047" max="12047" width="18.58203125" style="1" bestFit="1" customWidth="1"/>
    <col min="12048" max="12048" width="18.08203125" style="1" bestFit="1" customWidth="1"/>
    <col min="12049" max="12049" width="7.58203125" style="1" bestFit="1" customWidth="1"/>
    <col min="12050" max="12050" width="21.58203125" style="1" bestFit="1" customWidth="1"/>
    <col min="12051" max="12051" width="7.58203125" style="1" bestFit="1" customWidth="1"/>
    <col min="12052" max="12052" width="16.33203125" style="1" bestFit="1" customWidth="1"/>
    <col min="12053" max="12053" width="7.58203125" style="1" bestFit="1" customWidth="1"/>
    <col min="12054" max="12054" width="23.08203125" style="1" bestFit="1" customWidth="1"/>
    <col min="12055" max="12055" width="7.58203125" style="1" bestFit="1" customWidth="1"/>
    <col min="12056" max="12056" width="12.58203125" style="1" bestFit="1" customWidth="1"/>
    <col min="12057" max="12057" width="24" style="1" bestFit="1" customWidth="1"/>
    <col min="12058" max="12058" width="7.58203125" style="1" bestFit="1" customWidth="1"/>
    <col min="12059" max="12059" width="27" style="1" bestFit="1" customWidth="1"/>
    <col min="12060" max="12060" width="7.58203125" style="1" bestFit="1" customWidth="1"/>
    <col min="12061" max="12061" width="13.5" style="1" bestFit="1" customWidth="1"/>
    <col min="12062" max="12062" width="7.58203125" style="1" bestFit="1" customWidth="1"/>
    <col min="12063" max="12063" width="19.9140625" style="1" bestFit="1" customWidth="1"/>
    <col min="12064" max="12064" width="14.83203125" style="1" bestFit="1" customWidth="1"/>
    <col min="12065" max="12065" width="20.9140625" style="1" bestFit="1" customWidth="1"/>
    <col min="12066" max="12066" width="7.58203125" style="1" bestFit="1" customWidth="1"/>
    <col min="12067" max="12288" width="8.6640625" style="1"/>
    <col min="12289" max="12289" width="4.83203125" style="1" bestFit="1" customWidth="1"/>
    <col min="12290" max="12290" width="26.4140625" style="1" bestFit="1" customWidth="1"/>
    <col min="12291" max="12291" width="13.5" style="1" bestFit="1" customWidth="1"/>
    <col min="12292" max="12292" width="5" style="1" bestFit="1" customWidth="1"/>
    <col min="12293" max="12293" width="11.25" style="1" bestFit="1" customWidth="1"/>
    <col min="12294" max="12294" width="11" style="1" bestFit="1" customWidth="1"/>
    <col min="12295" max="12295" width="19.25" style="1" bestFit="1" customWidth="1"/>
    <col min="12296" max="12296" width="24.5" style="1" bestFit="1" customWidth="1"/>
    <col min="12297" max="12297" width="25.83203125" style="1" bestFit="1" customWidth="1"/>
    <col min="12298" max="12298" width="7.58203125" style="1" bestFit="1" customWidth="1"/>
    <col min="12299" max="12299" width="24.58203125" style="1" bestFit="1" customWidth="1"/>
    <col min="12300" max="12300" width="22.1640625" style="1" bestFit="1" customWidth="1"/>
    <col min="12301" max="12301" width="7.58203125" style="1" bestFit="1" customWidth="1"/>
    <col min="12302" max="12302" width="28.58203125" style="1" bestFit="1" customWidth="1"/>
    <col min="12303" max="12303" width="18.58203125" style="1" bestFit="1" customWidth="1"/>
    <col min="12304" max="12304" width="18.08203125" style="1" bestFit="1" customWidth="1"/>
    <col min="12305" max="12305" width="7.58203125" style="1" bestFit="1" customWidth="1"/>
    <col min="12306" max="12306" width="21.58203125" style="1" bestFit="1" customWidth="1"/>
    <col min="12307" max="12307" width="7.58203125" style="1" bestFit="1" customWidth="1"/>
    <col min="12308" max="12308" width="16.33203125" style="1" bestFit="1" customWidth="1"/>
    <col min="12309" max="12309" width="7.58203125" style="1" bestFit="1" customWidth="1"/>
    <col min="12310" max="12310" width="23.08203125" style="1" bestFit="1" customWidth="1"/>
    <col min="12311" max="12311" width="7.58203125" style="1" bestFit="1" customWidth="1"/>
    <col min="12312" max="12312" width="12.58203125" style="1" bestFit="1" customWidth="1"/>
    <col min="12313" max="12313" width="24" style="1" bestFit="1" customWidth="1"/>
    <col min="12314" max="12314" width="7.58203125" style="1" bestFit="1" customWidth="1"/>
    <col min="12315" max="12315" width="27" style="1" bestFit="1" customWidth="1"/>
    <col min="12316" max="12316" width="7.58203125" style="1" bestFit="1" customWidth="1"/>
    <col min="12317" max="12317" width="13.5" style="1" bestFit="1" customWidth="1"/>
    <col min="12318" max="12318" width="7.58203125" style="1" bestFit="1" customWidth="1"/>
    <col min="12319" max="12319" width="19.9140625" style="1" bestFit="1" customWidth="1"/>
    <col min="12320" max="12320" width="14.83203125" style="1" bestFit="1" customWidth="1"/>
    <col min="12321" max="12321" width="20.9140625" style="1" bestFit="1" customWidth="1"/>
    <col min="12322" max="12322" width="7.58203125" style="1" bestFit="1" customWidth="1"/>
    <col min="12323" max="12544" width="8.6640625" style="1"/>
    <col min="12545" max="12545" width="4.83203125" style="1" bestFit="1" customWidth="1"/>
    <col min="12546" max="12546" width="26.4140625" style="1" bestFit="1" customWidth="1"/>
    <col min="12547" max="12547" width="13.5" style="1" bestFit="1" customWidth="1"/>
    <col min="12548" max="12548" width="5" style="1" bestFit="1" customWidth="1"/>
    <col min="12549" max="12549" width="11.25" style="1" bestFit="1" customWidth="1"/>
    <col min="12550" max="12550" width="11" style="1" bestFit="1" customWidth="1"/>
    <col min="12551" max="12551" width="19.25" style="1" bestFit="1" customWidth="1"/>
    <col min="12552" max="12552" width="24.5" style="1" bestFit="1" customWidth="1"/>
    <col min="12553" max="12553" width="25.83203125" style="1" bestFit="1" customWidth="1"/>
    <col min="12554" max="12554" width="7.58203125" style="1" bestFit="1" customWidth="1"/>
    <col min="12555" max="12555" width="24.58203125" style="1" bestFit="1" customWidth="1"/>
    <col min="12556" max="12556" width="22.1640625" style="1" bestFit="1" customWidth="1"/>
    <col min="12557" max="12557" width="7.58203125" style="1" bestFit="1" customWidth="1"/>
    <col min="12558" max="12558" width="28.58203125" style="1" bestFit="1" customWidth="1"/>
    <col min="12559" max="12559" width="18.58203125" style="1" bestFit="1" customWidth="1"/>
    <col min="12560" max="12560" width="18.08203125" style="1" bestFit="1" customWidth="1"/>
    <col min="12561" max="12561" width="7.58203125" style="1" bestFit="1" customWidth="1"/>
    <col min="12562" max="12562" width="21.58203125" style="1" bestFit="1" customWidth="1"/>
    <col min="12563" max="12563" width="7.58203125" style="1" bestFit="1" customWidth="1"/>
    <col min="12564" max="12564" width="16.33203125" style="1" bestFit="1" customWidth="1"/>
    <col min="12565" max="12565" width="7.58203125" style="1" bestFit="1" customWidth="1"/>
    <col min="12566" max="12566" width="23.08203125" style="1" bestFit="1" customWidth="1"/>
    <col min="12567" max="12567" width="7.58203125" style="1" bestFit="1" customWidth="1"/>
    <col min="12568" max="12568" width="12.58203125" style="1" bestFit="1" customWidth="1"/>
    <col min="12569" max="12569" width="24" style="1" bestFit="1" customWidth="1"/>
    <col min="12570" max="12570" width="7.58203125" style="1" bestFit="1" customWidth="1"/>
    <col min="12571" max="12571" width="27" style="1" bestFit="1" customWidth="1"/>
    <col min="12572" max="12572" width="7.58203125" style="1" bestFit="1" customWidth="1"/>
    <col min="12573" max="12573" width="13.5" style="1" bestFit="1" customWidth="1"/>
    <col min="12574" max="12574" width="7.58203125" style="1" bestFit="1" customWidth="1"/>
    <col min="12575" max="12575" width="19.9140625" style="1" bestFit="1" customWidth="1"/>
    <col min="12576" max="12576" width="14.83203125" style="1" bestFit="1" customWidth="1"/>
    <col min="12577" max="12577" width="20.9140625" style="1" bestFit="1" customWidth="1"/>
    <col min="12578" max="12578" width="7.58203125" style="1" bestFit="1" customWidth="1"/>
    <col min="12579" max="12800" width="8.6640625" style="1"/>
    <col min="12801" max="12801" width="4.83203125" style="1" bestFit="1" customWidth="1"/>
    <col min="12802" max="12802" width="26.4140625" style="1" bestFit="1" customWidth="1"/>
    <col min="12803" max="12803" width="13.5" style="1" bestFit="1" customWidth="1"/>
    <col min="12804" max="12804" width="5" style="1" bestFit="1" customWidth="1"/>
    <col min="12805" max="12805" width="11.25" style="1" bestFit="1" customWidth="1"/>
    <col min="12806" max="12806" width="11" style="1" bestFit="1" customWidth="1"/>
    <col min="12807" max="12807" width="19.25" style="1" bestFit="1" customWidth="1"/>
    <col min="12808" max="12808" width="24.5" style="1" bestFit="1" customWidth="1"/>
    <col min="12809" max="12809" width="25.83203125" style="1" bestFit="1" customWidth="1"/>
    <col min="12810" max="12810" width="7.58203125" style="1" bestFit="1" customWidth="1"/>
    <col min="12811" max="12811" width="24.58203125" style="1" bestFit="1" customWidth="1"/>
    <col min="12812" max="12812" width="22.1640625" style="1" bestFit="1" customWidth="1"/>
    <col min="12813" max="12813" width="7.58203125" style="1" bestFit="1" customWidth="1"/>
    <col min="12814" max="12814" width="28.58203125" style="1" bestFit="1" customWidth="1"/>
    <col min="12815" max="12815" width="18.58203125" style="1" bestFit="1" customWidth="1"/>
    <col min="12816" max="12816" width="18.08203125" style="1" bestFit="1" customWidth="1"/>
    <col min="12817" max="12817" width="7.58203125" style="1" bestFit="1" customWidth="1"/>
    <col min="12818" max="12818" width="21.58203125" style="1" bestFit="1" customWidth="1"/>
    <col min="12819" max="12819" width="7.58203125" style="1" bestFit="1" customWidth="1"/>
    <col min="12820" max="12820" width="16.33203125" style="1" bestFit="1" customWidth="1"/>
    <col min="12821" max="12821" width="7.58203125" style="1" bestFit="1" customWidth="1"/>
    <col min="12822" max="12822" width="23.08203125" style="1" bestFit="1" customWidth="1"/>
    <col min="12823" max="12823" width="7.58203125" style="1" bestFit="1" customWidth="1"/>
    <col min="12824" max="12824" width="12.58203125" style="1" bestFit="1" customWidth="1"/>
    <col min="12825" max="12825" width="24" style="1" bestFit="1" customWidth="1"/>
    <col min="12826" max="12826" width="7.58203125" style="1" bestFit="1" customWidth="1"/>
    <col min="12827" max="12827" width="27" style="1" bestFit="1" customWidth="1"/>
    <col min="12828" max="12828" width="7.58203125" style="1" bestFit="1" customWidth="1"/>
    <col min="12829" max="12829" width="13.5" style="1" bestFit="1" customWidth="1"/>
    <col min="12830" max="12830" width="7.58203125" style="1" bestFit="1" customWidth="1"/>
    <col min="12831" max="12831" width="19.9140625" style="1" bestFit="1" customWidth="1"/>
    <col min="12832" max="12832" width="14.83203125" style="1" bestFit="1" customWidth="1"/>
    <col min="12833" max="12833" width="20.9140625" style="1" bestFit="1" customWidth="1"/>
    <col min="12834" max="12834" width="7.58203125" style="1" bestFit="1" customWidth="1"/>
    <col min="12835" max="13056" width="8.6640625" style="1"/>
    <col min="13057" max="13057" width="4.83203125" style="1" bestFit="1" customWidth="1"/>
    <col min="13058" max="13058" width="26.4140625" style="1" bestFit="1" customWidth="1"/>
    <col min="13059" max="13059" width="13.5" style="1" bestFit="1" customWidth="1"/>
    <col min="13060" max="13060" width="5" style="1" bestFit="1" customWidth="1"/>
    <col min="13061" max="13061" width="11.25" style="1" bestFit="1" customWidth="1"/>
    <col min="13062" max="13062" width="11" style="1" bestFit="1" customWidth="1"/>
    <col min="13063" max="13063" width="19.25" style="1" bestFit="1" customWidth="1"/>
    <col min="13064" max="13064" width="24.5" style="1" bestFit="1" customWidth="1"/>
    <col min="13065" max="13065" width="25.83203125" style="1" bestFit="1" customWidth="1"/>
    <col min="13066" max="13066" width="7.58203125" style="1" bestFit="1" customWidth="1"/>
    <col min="13067" max="13067" width="24.58203125" style="1" bestFit="1" customWidth="1"/>
    <col min="13068" max="13068" width="22.1640625" style="1" bestFit="1" customWidth="1"/>
    <col min="13069" max="13069" width="7.58203125" style="1" bestFit="1" customWidth="1"/>
    <col min="13070" max="13070" width="28.58203125" style="1" bestFit="1" customWidth="1"/>
    <col min="13071" max="13071" width="18.58203125" style="1" bestFit="1" customWidth="1"/>
    <col min="13072" max="13072" width="18.08203125" style="1" bestFit="1" customWidth="1"/>
    <col min="13073" max="13073" width="7.58203125" style="1" bestFit="1" customWidth="1"/>
    <col min="13074" max="13074" width="21.58203125" style="1" bestFit="1" customWidth="1"/>
    <col min="13075" max="13075" width="7.58203125" style="1" bestFit="1" customWidth="1"/>
    <col min="13076" max="13076" width="16.33203125" style="1" bestFit="1" customWidth="1"/>
    <col min="13077" max="13077" width="7.58203125" style="1" bestFit="1" customWidth="1"/>
    <col min="13078" max="13078" width="23.08203125" style="1" bestFit="1" customWidth="1"/>
    <col min="13079" max="13079" width="7.58203125" style="1" bestFit="1" customWidth="1"/>
    <col min="13080" max="13080" width="12.58203125" style="1" bestFit="1" customWidth="1"/>
    <col min="13081" max="13081" width="24" style="1" bestFit="1" customWidth="1"/>
    <col min="13082" max="13082" width="7.58203125" style="1" bestFit="1" customWidth="1"/>
    <col min="13083" max="13083" width="27" style="1" bestFit="1" customWidth="1"/>
    <col min="13084" max="13084" width="7.58203125" style="1" bestFit="1" customWidth="1"/>
    <col min="13085" max="13085" width="13.5" style="1" bestFit="1" customWidth="1"/>
    <col min="13086" max="13086" width="7.58203125" style="1" bestFit="1" customWidth="1"/>
    <col min="13087" max="13087" width="19.9140625" style="1" bestFit="1" customWidth="1"/>
    <col min="13088" max="13088" width="14.83203125" style="1" bestFit="1" customWidth="1"/>
    <col min="13089" max="13089" width="20.9140625" style="1" bestFit="1" customWidth="1"/>
    <col min="13090" max="13090" width="7.58203125" style="1" bestFit="1" customWidth="1"/>
    <col min="13091" max="13312" width="8.6640625" style="1"/>
    <col min="13313" max="13313" width="4.83203125" style="1" bestFit="1" customWidth="1"/>
    <col min="13314" max="13314" width="26.4140625" style="1" bestFit="1" customWidth="1"/>
    <col min="13315" max="13315" width="13.5" style="1" bestFit="1" customWidth="1"/>
    <col min="13316" max="13316" width="5" style="1" bestFit="1" customWidth="1"/>
    <col min="13317" max="13317" width="11.25" style="1" bestFit="1" customWidth="1"/>
    <col min="13318" max="13318" width="11" style="1" bestFit="1" customWidth="1"/>
    <col min="13319" max="13319" width="19.25" style="1" bestFit="1" customWidth="1"/>
    <col min="13320" max="13320" width="24.5" style="1" bestFit="1" customWidth="1"/>
    <col min="13321" max="13321" width="25.83203125" style="1" bestFit="1" customWidth="1"/>
    <col min="13322" max="13322" width="7.58203125" style="1" bestFit="1" customWidth="1"/>
    <col min="13323" max="13323" width="24.58203125" style="1" bestFit="1" customWidth="1"/>
    <col min="13324" max="13324" width="22.1640625" style="1" bestFit="1" customWidth="1"/>
    <col min="13325" max="13325" width="7.58203125" style="1" bestFit="1" customWidth="1"/>
    <col min="13326" max="13326" width="28.58203125" style="1" bestFit="1" customWidth="1"/>
    <col min="13327" max="13327" width="18.58203125" style="1" bestFit="1" customWidth="1"/>
    <col min="13328" max="13328" width="18.08203125" style="1" bestFit="1" customWidth="1"/>
    <col min="13329" max="13329" width="7.58203125" style="1" bestFit="1" customWidth="1"/>
    <col min="13330" max="13330" width="21.58203125" style="1" bestFit="1" customWidth="1"/>
    <col min="13331" max="13331" width="7.58203125" style="1" bestFit="1" customWidth="1"/>
    <col min="13332" max="13332" width="16.33203125" style="1" bestFit="1" customWidth="1"/>
    <col min="13333" max="13333" width="7.58203125" style="1" bestFit="1" customWidth="1"/>
    <col min="13334" max="13334" width="23.08203125" style="1" bestFit="1" customWidth="1"/>
    <col min="13335" max="13335" width="7.58203125" style="1" bestFit="1" customWidth="1"/>
    <col min="13336" max="13336" width="12.58203125" style="1" bestFit="1" customWidth="1"/>
    <col min="13337" max="13337" width="24" style="1" bestFit="1" customWidth="1"/>
    <col min="13338" max="13338" width="7.58203125" style="1" bestFit="1" customWidth="1"/>
    <col min="13339" max="13339" width="27" style="1" bestFit="1" customWidth="1"/>
    <col min="13340" max="13340" width="7.58203125" style="1" bestFit="1" customWidth="1"/>
    <col min="13341" max="13341" width="13.5" style="1" bestFit="1" customWidth="1"/>
    <col min="13342" max="13342" width="7.58203125" style="1" bestFit="1" customWidth="1"/>
    <col min="13343" max="13343" width="19.9140625" style="1" bestFit="1" customWidth="1"/>
    <col min="13344" max="13344" width="14.83203125" style="1" bestFit="1" customWidth="1"/>
    <col min="13345" max="13345" width="20.9140625" style="1" bestFit="1" customWidth="1"/>
    <col min="13346" max="13346" width="7.58203125" style="1" bestFit="1" customWidth="1"/>
    <col min="13347" max="13568" width="8.6640625" style="1"/>
    <col min="13569" max="13569" width="4.83203125" style="1" bestFit="1" customWidth="1"/>
    <col min="13570" max="13570" width="26.4140625" style="1" bestFit="1" customWidth="1"/>
    <col min="13571" max="13571" width="13.5" style="1" bestFit="1" customWidth="1"/>
    <col min="13572" max="13572" width="5" style="1" bestFit="1" customWidth="1"/>
    <col min="13573" max="13573" width="11.25" style="1" bestFit="1" customWidth="1"/>
    <col min="13574" max="13574" width="11" style="1" bestFit="1" customWidth="1"/>
    <col min="13575" max="13575" width="19.25" style="1" bestFit="1" customWidth="1"/>
    <col min="13576" max="13576" width="24.5" style="1" bestFit="1" customWidth="1"/>
    <col min="13577" max="13577" width="25.83203125" style="1" bestFit="1" customWidth="1"/>
    <col min="13578" max="13578" width="7.58203125" style="1" bestFit="1" customWidth="1"/>
    <col min="13579" max="13579" width="24.58203125" style="1" bestFit="1" customWidth="1"/>
    <col min="13580" max="13580" width="22.1640625" style="1" bestFit="1" customWidth="1"/>
    <col min="13581" max="13581" width="7.58203125" style="1" bestFit="1" customWidth="1"/>
    <col min="13582" max="13582" width="28.58203125" style="1" bestFit="1" customWidth="1"/>
    <col min="13583" max="13583" width="18.58203125" style="1" bestFit="1" customWidth="1"/>
    <col min="13584" max="13584" width="18.08203125" style="1" bestFit="1" customWidth="1"/>
    <col min="13585" max="13585" width="7.58203125" style="1" bestFit="1" customWidth="1"/>
    <col min="13586" max="13586" width="21.58203125" style="1" bestFit="1" customWidth="1"/>
    <col min="13587" max="13587" width="7.58203125" style="1" bestFit="1" customWidth="1"/>
    <col min="13588" max="13588" width="16.33203125" style="1" bestFit="1" customWidth="1"/>
    <col min="13589" max="13589" width="7.58203125" style="1" bestFit="1" customWidth="1"/>
    <col min="13590" max="13590" width="23.08203125" style="1" bestFit="1" customWidth="1"/>
    <col min="13591" max="13591" width="7.58203125" style="1" bestFit="1" customWidth="1"/>
    <col min="13592" max="13592" width="12.58203125" style="1" bestFit="1" customWidth="1"/>
    <col min="13593" max="13593" width="24" style="1" bestFit="1" customWidth="1"/>
    <col min="13594" max="13594" width="7.58203125" style="1" bestFit="1" customWidth="1"/>
    <col min="13595" max="13595" width="27" style="1" bestFit="1" customWidth="1"/>
    <col min="13596" max="13596" width="7.58203125" style="1" bestFit="1" customWidth="1"/>
    <col min="13597" max="13597" width="13.5" style="1" bestFit="1" customWidth="1"/>
    <col min="13598" max="13598" width="7.58203125" style="1" bestFit="1" customWidth="1"/>
    <col min="13599" max="13599" width="19.9140625" style="1" bestFit="1" customWidth="1"/>
    <col min="13600" max="13600" width="14.83203125" style="1" bestFit="1" customWidth="1"/>
    <col min="13601" max="13601" width="20.9140625" style="1" bestFit="1" customWidth="1"/>
    <col min="13602" max="13602" width="7.58203125" style="1" bestFit="1" customWidth="1"/>
    <col min="13603" max="13824" width="8.6640625" style="1"/>
    <col min="13825" max="13825" width="4.83203125" style="1" bestFit="1" customWidth="1"/>
    <col min="13826" max="13826" width="26.4140625" style="1" bestFit="1" customWidth="1"/>
    <col min="13827" max="13827" width="13.5" style="1" bestFit="1" customWidth="1"/>
    <col min="13828" max="13828" width="5" style="1" bestFit="1" customWidth="1"/>
    <col min="13829" max="13829" width="11.25" style="1" bestFit="1" customWidth="1"/>
    <col min="13830" max="13830" width="11" style="1" bestFit="1" customWidth="1"/>
    <col min="13831" max="13831" width="19.25" style="1" bestFit="1" customWidth="1"/>
    <col min="13832" max="13832" width="24.5" style="1" bestFit="1" customWidth="1"/>
    <col min="13833" max="13833" width="25.83203125" style="1" bestFit="1" customWidth="1"/>
    <col min="13834" max="13834" width="7.58203125" style="1" bestFit="1" customWidth="1"/>
    <col min="13835" max="13835" width="24.58203125" style="1" bestFit="1" customWidth="1"/>
    <col min="13836" max="13836" width="22.1640625" style="1" bestFit="1" customWidth="1"/>
    <col min="13837" max="13837" width="7.58203125" style="1" bestFit="1" customWidth="1"/>
    <col min="13838" max="13838" width="28.58203125" style="1" bestFit="1" customWidth="1"/>
    <col min="13839" max="13839" width="18.58203125" style="1" bestFit="1" customWidth="1"/>
    <col min="13840" max="13840" width="18.08203125" style="1" bestFit="1" customWidth="1"/>
    <col min="13841" max="13841" width="7.58203125" style="1" bestFit="1" customWidth="1"/>
    <col min="13842" max="13842" width="21.58203125" style="1" bestFit="1" customWidth="1"/>
    <col min="13843" max="13843" width="7.58203125" style="1" bestFit="1" customWidth="1"/>
    <col min="13844" max="13844" width="16.33203125" style="1" bestFit="1" customWidth="1"/>
    <col min="13845" max="13845" width="7.58203125" style="1" bestFit="1" customWidth="1"/>
    <col min="13846" max="13846" width="23.08203125" style="1" bestFit="1" customWidth="1"/>
    <col min="13847" max="13847" width="7.58203125" style="1" bestFit="1" customWidth="1"/>
    <col min="13848" max="13848" width="12.58203125" style="1" bestFit="1" customWidth="1"/>
    <col min="13849" max="13849" width="24" style="1" bestFit="1" customWidth="1"/>
    <col min="13850" max="13850" width="7.58203125" style="1" bestFit="1" customWidth="1"/>
    <col min="13851" max="13851" width="27" style="1" bestFit="1" customWidth="1"/>
    <col min="13852" max="13852" width="7.58203125" style="1" bestFit="1" customWidth="1"/>
    <col min="13853" max="13853" width="13.5" style="1" bestFit="1" customWidth="1"/>
    <col min="13854" max="13854" width="7.58203125" style="1" bestFit="1" customWidth="1"/>
    <col min="13855" max="13855" width="19.9140625" style="1" bestFit="1" customWidth="1"/>
    <col min="13856" max="13856" width="14.83203125" style="1" bestFit="1" customWidth="1"/>
    <col min="13857" max="13857" width="20.9140625" style="1" bestFit="1" customWidth="1"/>
    <col min="13858" max="13858" width="7.58203125" style="1" bestFit="1" customWidth="1"/>
    <col min="13859" max="14080" width="8.6640625" style="1"/>
    <col min="14081" max="14081" width="4.83203125" style="1" bestFit="1" customWidth="1"/>
    <col min="14082" max="14082" width="26.4140625" style="1" bestFit="1" customWidth="1"/>
    <col min="14083" max="14083" width="13.5" style="1" bestFit="1" customWidth="1"/>
    <col min="14084" max="14084" width="5" style="1" bestFit="1" customWidth="1"/>
    <col min="14085" max="14085" width="11.25" style="1" bestFit="1" customWidth="1"/>
    <col min="14086" max="14086" width="11" style="1" bestFit="1" customWidth="1"/>
    <col min="14087" max="14087" width="19.25" style="1" bestFit="1" customWidth="1"/>
    <col min="14088" max="14088" width="24.5" style="1" bestFit="1" customWidth="1"/>
    <col min="14089" max="14089" width="25.83203125" style="1" bestFit="1" customWidth="1"/>
    <col min="14090" max="14090" width="7.58203125" style="1" bestFit="1" customWidth="1"/>
    <col min="14091" max="14091" width="24.58203125" style="1" bestFit="1" customWidth="1"/>
    <col min="14092" max="14092" width="22.1640625" style="1" bestFit="1" customWidth="1"/>
    <col min="14093" max="14093" width="7.58203125" style="1" bestFit="1" customWidth="1"/>
    <col min="14094" max="14094" width="28.58203125" style="1" bestFit="1" customWidth="1"/>
    <col min="14095" max="14095" width="18.58203125" style="1" bestFit="1" customWidth="1"/>
    <col min="14096" max="14096" width="18.08203125" style="1" bestFit="1" customWidth="1"/>
    <col min="14097" max="14097" width="7.58203125" style="1" bestFit="1" customWidth="1"/>
    <col min="14098" max="14098" width="21.58203125" style="1" bestFit="1" customWidth="1"/>
    <col min="14099" max="14099" width="7.58203125" style="1" bestFit="1" customWidth="1"/>
    <col min="14100" max="14100" width="16.33203125" style="1" bestFit="1" customWidth="1"/>
    <col min="14101" max="14101" width="7.58203125" style="1" bestFit="1" customWidth="1"/>
    <col min="14102" max="14102" width="23.08203125" style="1" bestFit="1" customWidth="1"/>
    <col min="14103" max="14103" width="7.58203125" style="1" bestFit="1" customWidth="1"/>
    <col min="14104" max="14104" width="12.58203125" style="1" bestFit="1" customWidth="1"/>
    <col min="14105" max="14105" width="24" style="1" bestFit="1" customWidth="1"/>
    <col min="14106" max="14106" width="7.58203125" style="1" bestFit="1" customWidth="1"/>
    <col min="14107" max="14107" width="27" style="1" bestFit="1" customWidth="1"/>
    <col min="14108" max="14108" width="7.58203125" style="1" bestFit="1" customWidth="1"/>
    <col min="14109" max="14109" width="13.5" style="1" bestFit="1" customWidth="1"/>
    <col min="14110" max="14110" width="7.58203125" style="1" bestFit="1" customWidth="1"/>
    <col min="14111" max="14111" width="19.9140625" style="1" bestFit="1" customWidth="1"/>
    <col min="14112" max="14112" width="14.83203125" style="1" bestFit="1" customWidth="1"/>
    <col min="14113" max="14113" width="20.9140625" style="1" bestFit="1" customWidth="1"/>
    <col min="14114" max="14114" width="7.58203125" style="1" bestFit="1" customWidth="1"/>
    <col min="14115" max="14336" width="8.6640625" style="1"/>
    <col min="14337" max="14337" width="4.83203125" style="1" bestFit="1" customWidth="1"/>
    <col min="14338" max="14338" width="26.4140625" style="1" bestFit="1" customWidth="1"/>
    <col min="14339" max="14339" width="13.5" style="1" bestFit="1" customWidth="1"/>
    <col min="14340" max="14340" width="5" style="1" bestFit="1" customWidth="1"/>
    <col min="14341" max="14341" width="11.25" style="1" bestFit="1" customWidth="1"/>
    <col min="14342" max="14342" width="11" style="1" bestFit="1" customWidth="1"/>
    <col min="14343" max="14343" width="19.25" style="1" bestFit="1" customWidth="1"/>
    <col min="14344" max="14344" width="24.5" style="1" bestFit="1" customWidth="1"/>
    <col min="14345" max="14345" width="25.83203125" style="1" bestFit="1" customWidth="1"/>
    <col min="14346" max="14346" width="7.58203125" style="1" bestFit="1" customWidth="1"/>
    <col min="14347" max="14347" width="24.58203125" style="1" bestFit="1" customWidth="1"/>
    <col min="14348" max="14348" width="22.1640625" style="1" bestFit="1" customWidth="1"/>
    <col min="14349" max="14349" width="7.58203125" style="1" bestFit="1" customWidth="1"/>
    <col min="14350" max="14350" width="28.58203125" style="1" bestFit="1" customWidth="1"/>
    <col min="14351" max="14351" width="18.58203125" style="1" bestFit="1" customWidth="1"/>
    <col min="14352" max="14352" width="18.08203125" style="1" bestFit="1" customWidth="1"/>
    <col min="14353" max="14353" width="7.58203125" style="1" bestFit="1" customWidth="1"/>
    <col min="14354" max="14354" width="21.58203125" style="1" bestFit="1" customWidth="1"/>
    <col min="14355" max="14355" width="7.58203125" style="1" bestFit="1" customWidth="1"/>
    <col min="14356" max="14356" width="16.33203125" style="1" bestFit="1" customWidth="1"/>
    <col min="14357" max="14357" width="7.58203125" style="1" bestFit="1" customWidth="1"/>
    <col min="14358" max="14358" width="23.08203125" style="1" bestFit="1" customWidth="1"/>
    <col min="14359" max="14359" width="7.58203125" style="1" bestFit="1" customWidth="1"/>
    <col min="14360" max="14360" width="12.58203125" style="1" bestFit="1" customWidth="1"/>
    <col min="14361" max="14361" width="24" style="1" bestFit="1" customWidth="1"/>
    <col min="14362" max="14362" width="7.58203125" style="1" bestFit="1" customWidth="1"/>
    <col min="14363" max="14363" width="27" style="1" bestFit="1" customWidth="1"/>
    <col min="14364" max="14364" width="7.58203125" style="1" bestFit="1" customWidth="1"/>
    <col min="14365" max="14365" width="13.5" style="1" bestFit="1" customWidth="1"/>
    <col min="14366" max="14366" width="7.58203125" style="1" bestFit="1" customWidth="1"/>
    <col min="14367" max="14367" width="19.9140625" style="1" bestFit="1" customWidth="1"/>
    <col min="14368" max="14368" width="14.83203125" style="1" bestFit="1" customWidth="1"/>
    <col min="14369" max="14369" width="20.9140625" style="1" bestFit="1" customWidth="1"/>
    <col min="14370" max="14370" width="7.58203125" style="1" bestFit="1" customWidth="1"/>
    <col min="14371" max="14592" width="8.6640625" style="1"/>
    <col min="14593" max="14593" width="4.83203125" style="1" bestFit="1" customWidth="1"/>
    <col min="14594" max="14594" width="26.4140625" style="1" bestFit="1" customWidth="1"/>
    <col min="14595" max="14595" width="13.5" style="1" bestFit="1" customWidth="1"/>
    <col min="14596" max="14596" width="5" style="1" bestFit="1" customWidth="1"/>
    <col min="14597" max="14597" width="11.25" style="1" bestFit="1" customWidth="1"/>
    <col min="14598" max="14598" width="11" style="1" bestFit="1" customWidth="1"/>
    <col min="14599" max="14599" width="19.25" style="1" bestFit="1" customWidth="1"/>
    <col min="14600" max="14600" width="24.5" style="1" bestFit="1" customWidth="1"/>
    <col min="14601" max="14601" width="25.83203125" style="1" bestFit="1" customWidth="1"/>
    <col min="14602" max="14602" width="7.58203125" style="1" bestFit="1" customWidth="1"/>
    <col min="14603" max="14603" width="24.58203125" style="1" bestFit="1" customWidth="1"/>
    <col min="14604" max="14604" width="22.1640625" style="1" bestFit="1" customWidth="1"/>
    <col min="14605" max="14605" width="7.58203125" style="1" bestFit="1" customWidth="1"/>
    <col min="14606" max="14606" width="28.58203125" style="1" bestFit="1" customWidth="1"/>
    <col min="14607" max="14607" width="18.58203125" style="1" bestFit="1" customWidth="1"/>
    <col min="14608" max="14608" width="18.08203125" style="1" bestFit="1" customWidth="1"/>
    <col min="14609" max="14609" width="7.58203125" style="1" bestFit="1" customWidth="1"/>
    <col min="14610" max="14610" width="21.58203125" style="1" bestFit="1" customWidth="1"/>
    <col min="14611" max="14611" width="7.58203125" style="1" bestFit="1" customWidth="1"/>
    <col min="14612" max="14612" width="16.33203125" style="1" bestFit="1" customWidth="1"/>
    <col min="14613" max="14613" width="7.58203125" style="1" bestFit="1" customWidth="1"/>
    <col min="14614" max="14614" width="23.08203125" style="1" bestFit="1" customWidth="1"/>
    <col min="14615" max="14615" width="7.58203125" style="1" bestFit="1" customWidth="1"/>
    <col min="14616" max="14616" width="12.58203125" style="1" bestFit="1" customWidth="1"/>
    <col min="14617" max="14617" width="24" style="1" bestFit="1" customWidth="1"/>
    <col min="14618" max="14618" width="7.58203125" style="1" bestFit="1" customWidth="1"/>
    <col min="14619" max="14619" width="27" style="1" bestFit="1" customWidth="1"/>
    <col min="14620" max="14620" width="7.58203125" style="1" bestFit="1" customWidth="1"/>
    <col min="14621" max="14621" width="13.5" style="1" bestFit="1" customWidth="1"/>
    <col min="14622" max="14622" width="7.58203125" style="1" bestFit="1" customWidth="1"/>
    <col min="14623" max="14623" width="19.9140625" style="1" bestFit="1" customWidth="1"/>
    <col min="14624" max="14624" width="14.83203125" style="1" bestFit="1" customWidth="1"/>
    <col min="14625" max="14625" width="20.9140625" style="1" bestFit="1" customWidth="1"/>
    <col min="14626" max="14626" width="7.58203125" style="1" bestFit="1" customWidth="1"/>
    <col min="14627" max="14848" width="8.6640625" style="1"/>
    <col min="14849" max="14849" width="4.83203125" style="1" bestFit="1" customWidth="1"/>
    <col min="14850" max="14850" width="26.4140625" style="1" bestFit="1" customWidth="1"/>
    <col min="14851" max="14851" width="13.5" style="1" bestFit="1" customWidth="1"/>
    <col min="14852" max="14852" width="5" style="1" bestFit="1" customWidth="1"/>
    <col min="14853" max="14853" width="11.25" style="1" bestFit="1" customWidth="1"/>
    <col min="14854" max="14854" width="11" style="1" bestFit="1" customWidth="1"/>
    <col min="14855" max="14855" width="19.25" style="1" bestFit="1" customWidth="1"/>
    <col min="14856" max="14856" width="24.5" style="1" bestFit="1" customWidth="1"/>
    <col min="14857" max="14857" width="25.83203125" style="1" bestFit="1" customWidth="1"/>
    <col min="14858" max="14858" width="7.58203125" style="1" bestFit="1" customWidth="1"/>
    <col min="14859" max="14859" width="24.58203125" style="1" bestFit="1" customWidth="1"/>
    <col min="14860" max="14860" width="22.1640625" style="1" bestFit="1" customWidth="1"/>
    <col min="14861" max="14861" width="7.58203125" style="1" bestFit="1" customWidth="1"/>
    <col min="14862" max="14862" width="28.58203125" style="1" bestFit="1" customWidth="1"/>
    <col min="14863" max="14863" width="18.58203125" style="1" bestFit="1" customWidth="1"/>
    <col min="14864" max="14864" width="18.08203125" style="1" bestFit="1" customWidth="1"/>
    <col min="14865" max="14865" width="7.58203125" style="1" bestFit="1" customWidth="1"/>
    <col min="14866" max="14866" width="21.58203125" style="1" bestFit="1" customWidth="1"/>
    <col min="14867" max="14867" width="7.58203125" style="1" bestFit="1" customWidth="1"/>
    <col min="14868" max="14868" width="16.33203125" style="1" bestFit="1" customWidth="1"/>
    <col min="14869" max="14869" width="7.58203125" style="1" bestFit="1" customWidth="1"/>
    <col min="14870" max="14870" width="23.08203125" style="1" bestFit="1" customWidth="1"/>
    <col min="14871" max="14871" width="7.58203125" style="1" bestFit="1" customWidth="1"/>
    <col min="14872" max="14872" width="12.58203125" style="1" bestFit="1" customWidth="1"/>
    <col min="14873" max="14873" width="24" style="1" bestFit="1" customWidth="1"/>
    <col min="14874" max="14874" width="7.58203125" style="1" bestFit="1" customWidth="1"/>
    <col min="14875" max="14875" width="27" style="1" bestFit="1" customWidth="1"/>
    <col min="14876" max="14876" width="7.58203125" style="1" bestFit="1" customWidth="1"/>
    <col min="14877" max="14877" width="13.5" style="1" bestFit="1" customWidth="1"/>
    <col min="14878" max="14878" width="7.58203125" style="1" bestFit="1" customWidth="1"/>
    <col min="14879" max="14879" width="19.9140625" style="1" bestFit="1" customWidth="1"/>
    <col min="14880" max="14880" width="14.83203125" style="1" bestFit="1" customWidth="1"/>
    <col min="14881" max="14881" width="20.9140625" style="1" bestFit="1" customWidth="1"/>
    <col min="14882" max="14882" width="7.58203125" style="1" bestFit="1" customWidth="1"/>
    <col min="14883" max="15104" width="8.6640625" style="1"/>
    <col min="15105" max="15105" width="4.83203125" style="1" bestFit="1" customWidth="1"/>
    <col min="15106" max="15106" width="26.4140625" style="1" bestFit="1" customWidth="1"/>
    <col min="15107" max="15107" width="13.5" style="1" bestFit="1" customWidth="1"/>
    <col min="15108" max="15108" width="5" style="1" bestFit="1" customWidth="1"/>
    <col min="15109" max="15109" width="11.25" style="1" bestFit="1" customWidth="1"/>
    <col min="15110" max="15110" width="11" style="1" bestFit="1" customWidth="1"/>
    <col min="15111" max="15111" width="19.25" style="1" bestFit="1" customWidth="1"/>
    <col min="15112" max="15112" width="24.5" style="1" bestFit="1" customWidth="1"/>
    <col min="15113" max="15113" width="25.83203125" style="1" bestFit="1" customWidth="1"/>
    <col min="15114" max="15114" width="7.58203125" style="1" bestFit="1" customWidth="1"/>
    <col min="15115" max="15115" width="24.58203125" style="1" bestFit="1" customWidth="1"/>
    <col min="15116" max="15116" width="22.1640625" style="1" bestFit="1" customWidth="1"/>
    <col min="15117" max="15117" width="7.58203125" style="1" bestFit="1" customWidth="1"/>
    <col min="15118" max="15118" width="28.58203125" style="1" bestFit="1" customWidth="1"/>
    <col min="15119" max="15119" width="18.58203125" style="1" bestFit="1" customWidth="1"/>
    <col min="15120" max="15120" width="18.08203125" style="1" bestFit="1" customWidth="1"/>
    <col min="15121" max="15121" width="7.58203125" style="1" bestFit="1" customWidth="1"/>
    <col min="15122" max="15122" width="21.58203125" style="1" bestFit="1" customWidth="1"/>
    <col min="15123" max="15123" width="7.58203125" style="1" bestFit="1" customWidth="1"/>
    <col min="15124" max="15124" width="16.33203125" style="1" bestFit="1" customWidth="1"/>
    <col min="15125" max="15125" width="7.58203125" style="1" bestFit="1" customWidth="1"/>
    <col min="15126" max="15126" width="23.08203125" style="1" bestFit="1" customWidth="1"/>
    <col min="15127" max="15127" width="7.58203125" style="1" bestFit="1" customWidth="1"/>
    <col min="15128" max="15128" width="12.58203125" style="1" bestFit="1" customWidth="1"/>
    <col min="15129" max="15129" width="24" style="1" bestFit="1" customWidth="1"/>
    <col min="15130" max="15130" width="7.58203125" style="1" bestFit="1" customWidth="1"/>
    <col min="15131" max="15131" width="27" style="1" bestFit="1" customWidth="1"/>
    <col min="15132" max="15132" width="7.58203125" style="1" bestFit="1" customWidth="1"/>
    <col min="15133" max="15133" width="13.5" style="1" bestFit="1" customWidth="1"/>
    <col min="15134" max="15134" width="7.58203125" style="1" bestFit="1" customWidth="1"/>
    <col min="15135" max="15135" width="19.9140625" style="1" bestFit="1" customWidth="1"/>
    <col min="15136" max="15136" width="14.83203125" style="1" bestFit="1" customWidth="1"/>
    <col min="15137" max="15137" width="20.9140625" style="1" bestFit="1" customWidth="1"/>
    <col min="15138" max="15138" width="7.58203125" style="1" bestFit="1" customWidth="1"/>
    <col min="15139" max="15360" width="8.6640625" style="1"/>
    <col min="15361" max="15361" width="4.83203125" style="1" bestFit="1" customWidth="1"/>
    <col min="15362" max="15362" width="26.4140625" style="1" bestFit="1" customWidth="1"/>
    <col min="15363" max="15363" width="13.5" style="1" bestFit="1" customWidth="1"/>
    <col min="15364" max="15364" width="5" style="1" bestFit="1" customWidth="1"/>
    <col min="15365" max="15365" width="11.25" style="1" bestFit="1" customWidth="1"/>
    <col min="15366" max="15366" width="11" style="1" bestFit="1" customWidth="1"/>
    <col min="15367" max="15367" width="19.25" style="1" bestFit="1" customWidth="1"/>
    <col min="15368" max="15368" width="24.5" style="1" bestFit="1" customWidth="1"/>
    <col min="15369" max="15369" width="25.83203125" style="1" bestFit="1" customWidth="1"/>
    <col min="15370" max="15370" width="7.58203125" style="1" bestFit="1" customWidth="1"/>
    <col min="15371" max="15371" width="24.58203125" style="1" bestFit="1" customWidth="1"/>
    <col min="15372" max="15372" width="22.1640625" style="1" bestFit="1" customWidth="1"/>
    <col min="15373" max="15373" width="7.58203125" style="1" bestFit="1" customWidth="1"/>
    <col min="15374" max="15374" width="28.58203125" style="1" bestFit="1" customWidth="1"/>
    <col min="15375" max="15375" width="18.58203125" style="1" bestFit="1" customWidth="1"/>
    <col min="15376" max="15376" width="18.08203125" style="1" bestFit="1" customWidth="1"/>
    <col min="15377" max="15377" width="7.58203125" style="1" bestFit="1" customWidth="1"/>
    <col min="15378" max="15378" width="21.58203125" style="1" bestFit="1" customWidth="1"/>
    <col min="15379" max="15379" width="7.58203125" style="1" bestFit="1" customWidth="1"/>
    <col min="15380" max="15380" width="16.33203125" style="1" bestFit="1" customWidth="1"/>
    <col min="15381" max="15381" width="7.58203125" style="1" bestFit="1" customWidth="1"/>
    <col min="15382" max="15382" width="23.08203125" style="1" bestFit="1" customWidth="1"/>
    <col min="15383" max="15383" width="7.58203125" style="1" bestFit="1" customWidth="1"/>
    <col min="15384" max="15384" width="12.58203125" style="1" bestFit="1" customWidth="1"/>
    <col min="15385" max="15385" width="24" style="1" bestFit="1" customWidth="1"/>
    <col min="15386" max="15386" width="7.58203125" style="1" bestFit="1" customWidth="1"/>
    <col min="15387" max="15387" width="27" style="1" bestFit="1" customWidth="1"/>
    <col min="15388" max="15388" width="7.58203125" style="1" bestFit="1" customWidth="1"/>
    <col min="15389" max="15389" width="13.5" style="1" bestFit="1" customWidth="1"/>
    <col min="15390" max="15390" width="7.58203125" style="1" bestFit="1" customWidth="1"/>
    <col min="15391" max="15391" width="19.9140625" style="1" bestFit="1" customWidth="1"/>
    <col min="15392" max="15392" width="14.83203125" style="1" bestFit="1" customWidth="1"/>
    <col min="15393" max="15393" width="20.9140625" style="1" bestFit="1" customWidth="1"/>
    <col min="15394" max="15394" width="7.58203125" style="1" bestFit="1" customWidth="1"/>
    <col min="15395" max="15616" width="8.6640625" style="1"/>
    <col min="15617" max="15617" width="4.83203125" style="1" bestFit="1" customWidth="1"/>
    <col min="15618" max="15618" width="26.4140625" style="1" bestFit="1" customWidth="1"/>
    <col min="15619" max="15619" width="13.5" style="1" bestFit="1" customWidth="1"/>
    <col min="15620" max="15620" width="5" style="1" bestFit="1" customWidth="1"/>
    <col min="15621" max="15621" width="11.25" style="1" bestFit="1" customWidth="1"/>
    <col min="15622" max="15622" width="11" style="1" bestFit="1" customWidth="1"/>
    <col min="15623" max="15623" width="19.25" style="1" bestFit="1" customWidth="1"/>
    <col min="15624" max="15624" width="24.5" style="1" bestFit="1" customWidth="1"/>
    <col min="15625" max="15625" width="25.83203125" style="1" bestFit="1" customWidth="1"/>
    <col min="15626" max="15626" width="7.58203125" style="1" bestFit="1" customWidth="1"/>
    <col min="15627" max="15627" width="24.58203125" style="1" bestFit="1" customWidth="1"/>
    <col min="15628" max="15628" width="22.1640625" style="1" bestFit="1" customWidth="1"/>
    <col min="15629" max="15629" width="7.58203125" style="1" bestFit="1" customWidth="1"/>
    <col min="15630" max="15630" width="28.58203125" style="1" bestFit="1" customWidth="1"/>
    <col min="15631" max="15631" width="18.58203125" style="1" bestFit="1" customWidth="1"/>
    <col min="15632" max="15632" width="18.08203125" style="1" bestFit="1" customWidth="1"/>
    <col min="15633" max="15633" width="7.58203125" style="1" bestFit="1" customWidth="1"/>
    <col min="15634" max="15634" width="21.58203125" style="1" bestFit="1" customWidth="1"/>
    <col min="15635" max="15635" width="7.58203125" style="1" bestFit="1" customWidth="1"/>
    <col min="15636" max="15636" width="16.33203125" style="1" bestFit="1" customWidth="1"/>
    <col min="15637" max="15637" width="7.58203125" style="1" bestFit="1" customWidth="1"/>
    <col min="15638" max="15638" width="23.08203125" style="1" bestFit="1" customWidth="1"/>
    <col min="15639" max="15639" width="7.58203125" style="1" bestFit="1" customWidth="1"/>
    <col min="15640" max="15640" width="12.58203125" style="1" bestFit="1" customWidth="1"/>
    <col min="15641" max="15641" width="24" style="1" bestFit="1" customWidth="1"/>
    <col min="15642" max="15642" width="7.58203125" style="1" bestFit="1" customWidth="1"/>
    <col min="15643" max="15643" width="27" style="1" bestFit="1" customWidth="1"/>
    <col min="15644" max="15644" width="7.58203125" style="1" bestFit="1" customWidth="1"/>
    <col min="15645" max="15645" width="13.5" style="1" bestFit="1" customWidth="1"/>
    <col min="15646" max="15646" width="7.58203125" style="1" bestFit="1" customWidth="1"/>
    <col min="15647" max="15647" width="19.9140625" style="1" bestFit="1" customWidth="1"/>
    <col min="15648" max="15648" width="14.83203125" style="1" bestFit="1" customWidth="1"/>
    <col min="15649" max="15649" width="20.9140625" style="1" bestFit="1" customWidth="1"/>
    <col min="15650" max="15650" width="7.58203125" style="1" bestFit="1" customWidth="1"/>
    <col min="15651" max="15872" width="8.6640625" style="1"/>
    <col min="15873" max="15873" width="4.83203125" style="1" bestFit="1" customWidth="1"/>
    <col min="15874" max="15874" width="26.4140625" style="1" bestFit="1" customWidth="1"/>
    <col min="15875" max="15875" width="13.5" style="1" bestFit="1" customWidth="1"/>
    <col min="15876" max="15876" width="5" style="1" bestFit="1" customWidth="1"/>
    <col min="15877" max="15877" width="11.25" style="1" bestFit="1" customWidth="1"/>
    <col min="15878" max="15878" width="11" style="1" bestFit="1" customWidth="1"/>
    <col min="15879" max="15879" width="19.25" style="1" bestFit="1" customWidth="1"/>
    <col min="15880" max="15880" width="24.5" style="1" bestFit="1" customWidth="1"/>
    <col min="15881" max="15881" width="25.83203125" style="1" bestFit="1" customWidth="1"/>
    <col min="15882" max="15882" width="7.58203125" style="1" bestFit="1" customWidth="1"/>
    <col min="15883" max="15883" width="24.58203125" style="1" bestFit="1" customWidth="1"/>
    <col min="15884" max="15884" width="22.1640625" style="1" bestFit="1" customWidth="1"/>
    <col min="15885" max="15885" width="7.58203125" style="1" bestFit="1" customWidth="1"/>
    <col min="15886" max="15886" width="28.58203125" style="1" bestFit="1" customWidth="1"/>
    <col min="15887" max="15887" width="18.58203125" style="1" bestFit="1" customWidth="1"/>
    <col min="15888" max="15888" width="18.08203125" style="1" bestFit="1" customWidth="1"/>
    <col min="15889" max="15889" width="7.58203125" style="1" bestFit="1" customWidth="1"/>
    <col min="15890" max="15890" width="21.58203125" style="1" bestFit="1" customWidth="1"/>
    <col min="15891" max="15891" width="7.58203125" style="1" bestFit="1" customWidth="1"/>
    <col min="15892" max="15892" width="16.33203125" style="1" bestFit="1" customWidth="1"/>
    <col min="15893" max="15893" width="7.58203125" style="1" bestFit="1" customWidth="1"/>
    <col min="15894" max="15894" width="23.08203125" style="1" bestFit="1" customWidth="1"/>
    <col min="15895" max="15895" width="7.58203125" style="1" bestFit="1" customWidth="1"/>
    <col min="15896" max="15896" width="12.58203125" style="1" bestFit="1" customWidth="1"/>
    <col min="15897" max="15897" width="24" style="1" bestFit="1" customWidth="1"/>
    <col min="15898" max="15898" width="7.58203125" style="1" bestFit="1" customWidth="1"/>
    <col min="15899" max="15899" width="27" style="1" bestFit="1" customWidth="1"/>
    <col min="15900" max="15900" width="7.58203125" style="1" bestFit="1" customWidth="1"/>
    <col min="15901" max="15901" width="13.5" style="1" bestFit="1" customWidth="1"/>
    <col min="15902" max="15902" width="7.58203125" style="1" bestFit="1" customWidth="1"/>
    <col min="15903" max="15903" width="19.9140625" style="1" bestFit="1" customWidth="1"/>
    <col min="15904" max="15904" width="14.83203125" style="1" bestFit="1" customWidth="1"/>
    <col min="15905" max="15905" width="20.9140625" style="1" bestFit="1" customWidth="1"/>
    <col min="15906" max="15906" width="7.58203125" style="1" bestFit="1" customWidth="1"/>
    <col min="15907" max="16128" width="8.6640625" style="1"/>
    <col min="16129" max="16129" width="4.83203125" style="1" bestFit="1" customWidth="1"/>
    <col min="16130" max="16130" width="26.4140625" style="1" bestFit="1" customWidth="1"/>
    <col min="16131" max="16131" width="13.5" style="1" bestFit="1" customWidth="1"/>
    <col min="16132" max="16132" width="5" style="1" bestFit="1" customWidth="1"/>
    <col min="16133" max="16133" width="11.25" style="1" bestFit="1" customWidth="1"/>
    <col min="16134" max="16134" width="11" style="1" bestFit="1" customWidth="1"/>
    <col min="16135" max="16135" width="19.25" style="1" bestFit="1" customWidth="1"/>
    <col min="16136" max="16136" width="24.5" style="1" bestFit="1" customWidth="1"/>
    <col min="16137" max="16137" width="25.83203125" style="1" bestFit="1" customWidth="1"/>
    <col min="16138" max="16138" width="7.58203125" style="1" bestFit="1" customWidth="1"/>
    <col min="16139" max="16139" width="24.58203125" style="1" bestFit="1" customWidth="1"/>
    <col min="16140" max="16140" width="22.1640625" style="1" bestFit="1" customWidth="1"/>
    <col min="16141" max="16141" width="7.58203125" style="1" bestFit="1" customWidth="1"/>
    <col min="16142" max="16142" width="28.58203125" style="1" bestFit="1" customWidth="1"/>
    <col min="16143" max="16143" width="18.58203125" style="1" bestFit="1" customWidth="1"/>
    <col min="16144" max="16144" width="18.08203125" style="1" bestFit="1" customWidth="1"/>
    <col min="16145" max="16145" width="7.58203125" style="1" bestFit="1" customWidth="1"/>
    <col min="16146" max="16146" width="21.58203125" style="1" bestFit="1" customWidth="1"/>
    <col min="16147" max="16147" width="7.58203125" style="1" bestFit="1" customWidth="1"/>
    <col min="16148" max="16148" width="16.33203125" style="1" bestFit="1" customWidth="1"/>
    <col min="16149" max="16149" width="7.58203125" style="1" bestFit="1" customWidth="1"/>
    <col min="16150" max="16150" width="23.08203125" style="1" bestFit="1" customWidth="1"/>
    <col min="16151" max="16151" width="7.58203125" style="1" bestFit="1" customWidth="1"/>
    <col min="16152" max="16152" width="12.58203125" style="1" bestFit="1" customWidth="1"/>
    <col min="16153" max="16153" width="24" style="1" bestFit="1" customWidth="1"/>
    <col min="16154" max="16154" width="7.58203125" style="1" bestFit="1" customWidth="1"/>
    <col min="16155" max="16155" width="27" style="1" bestFit="1" customWidth="1"/>
    <col min="16156" max="16156" width="7.58203125" style="1" bestFit="1" customWidth="1"/>
    <col min="16157" max="16157" width="13.5" style="1" bestFit="1" customWidth="1"/>
    <col min="16158" max="16158" width="7.58203125" style="1" bestFit="1" customWidth="1"/>
    <col min="16159" max="16159" width="19.9140625" style="1" bestFit="1" customWidth="1"/>
    <col min="16160" max="16160" width="14.83203125" style="1" bestFit="1" customWidth="1"/>
    <col min="16161" max="16161" width="20.9140625" style="1" bestFit="1" customWidth="1"/>
    <col min="16162" max="16162" width="7.58203125" style="1" bestFit="1" customWidth="1"/>
    <col min="16163" max="16384" width="8.6640625" style="1"/>
  </cols>
  <sheetData>
    <row r="1" spans="1:34" x14ac:dyDescent="0.25">
      <c r="A1" s="1" t="s">
        <v>759</v>
      </c>
      <c r="B1" s="1" t="s">
        <v>148</v>
      </c>
      <c r="C1" s="1" t="s">
        <v>147</v>
      </c>
      <c r="D1" s="1" t="s">
        <v>146</v>
      </c>
      <c r="E1" s="1" t="s">
        <v>145</v>
      </c>
      <c r="F1" s="1" t="s">
        <v>967</v>
      </c>
      <c r="G1" s="1" t="s">
        <v>1382</v>
      </c>
      <c r="H1" s="1" t="s">
        <v>874</v>
      </c>
      <c r="I1" s="1" t="s">
        <v>1383</v>
      </c>
      <c r="J1" s="1" t="s">
        <v>152</v>
      </c>
      <c r="K1" s="1" t="s">
        <v>1384</v>
      </c>
      <c r="L1" s="1" t="s">
        <v>1385</v>
      </c>
      <c r="M1" s="1" t="s">
        <v>152</v>
      </c>
      <c r="N1" s="1" t="s">
        <v>875</v>
      </c>
      <c r="O1" s="1" t="s">
        <v>1317</v>
      </c>
      <c r="P1" s="1" t="s">
        <v>1318</v>
      </c>
      <c r="Q1" s="1" t="s">
        <v>152</v>
      </c>
      <c r="R1" s="1" t="s">
        <v>1319</v>
      </c>
      <c r="S1" s="1" t="s">
        <v>152</v>
      </c>
      <c r="T1" s="1" t="s">
        <v>1386</v>
      </c>
      <c r="U1" s="1" t="s">
        <v>152</v>
      </c>
      <c r="V1" s="1" t="s">
        <v>1387</v>
      </c>
      <c r="W1" s="1" t="s">
        <v>152</v>
      </c>
      <c r="X1" s="1" t="s">
        <v>1322</v>
      </c>
      <c r="Y1" s="1" t="s">
        <v>770</v>
      </c>
      <c r="Z1" s="1" t="s">
        <v>152</v>
      </c>
      <c r="AA1" s="1" t="s">
        <v>771</v>
      </c>
      <c r="AB1" s="1" t="s">
        <v>152</v>
      </c>
      <c r="AC1" s="1" t="s">
        <v>1324</v>
      </c>
      <c r="AD1" s="1" t="s">
        <v>152</v>
      </c>
      <c r="AE1" s="1" t="s">
        <v>1325</v>
      </c>
      <c r="AF1" s="1" t="s">
        <v>1326</v>
      </c>
      <c r="AG1" s="1" t="s">
        <v>1327</v>
      </c>
      <c r="AH1" s="1" t="s">
        <v>152</v>
      </c>
    </row>
    <row r="2" spans="1:34" x14ac:dyDescent="0.25">
      <c r="A2" s="1">
        <v>1</v>
      </c>
      <c r="B2" s="1" t="s">
        <v>443</v>
      </c>
      <c r="D2" s="1" t="s">
        <v>53</v>
      </c>
      <c r="E2" s="1">
        <v>2</v>
      </c>
      <c r="F2" s="1">
        <v>100</v>
      </c>
      <c r="G2" s="1">
        <v>4.7</v>
      </c>
      <c r="H2" s="1">
        <v>1</v>
      </c>
      <c r="I2" s="2">
        <v>0.97</v>
      </c>
      <c r="K2" s="2">
        <v>0.93</v>
      </c>
      <c r="L2" s="2">
        <v>0.96</v>
      </c>
      <c r="N2" s="3" t="s">
        <v>1006</v>
      </c>
      <c r="O2" s="1">
        <v>1</v>
      </c>
      <c r="P2" s="2">
        <v>0.75</v>
      </c>
      <c r="R2" s="2">
        <v>0.03</v>
      </c>
      <c r="T2" s="3" t="s">
        <v>910</v>
      </c>
      <c r="V2" s="2">
        <v>0.94</v>
      </c>
      <c r="X2" s="1">
        <v>5</v>
      </c>
      <c r="Y2" s="3" t="s">
        <v>1150</v>
      </c>
      <c r="AA2" s="2">
        <v>0.87</v>
      </c>
      <c r="AB2" s="1">
        <v>5</v>
      </c>
      <c r="AC2" s="2">
        <v>0.17</v>
      </c>
      <c r="AE2" s="1">
        <v>3</v>
      </c>
      <c r="AF2" s="1">
        <v>3</v>
      </c>
      <c r="AG2" s="2">
        <v>0.6</v>
      </c>
    </row>
    <row r="3" spans="1:34" x14ac:dyDescent="0.25">
      <c r="A3" s="1">
        <v>2</v>
      </c>
      <c r="B3" s="1" t="s">
        <v>439</v>
      </c>
      <c r="D3" s="1" t="s">
        <v>53</v>
      </c>
      <c r="E3" s="1">
        <v>2</v>
      </c>
      <c r="F3" s="1">
        <v>96</v>
      </c>
      <c r="G3" s="1">
        <v>4.5999999999999996</v>
      </c>
      <c r="H3" s="1">
        <v>1</v>
      </c>
      <c r="I3" s="2">
        <v>0.97</v>
      </c>
      <c r="K3" s="2">
        <v>0.92</v>
      </c>
      <c r="L3" s="2">
        <v>0.95</v>
      </c>
      <c r="N3" s="3" t="s">
        <v>1006</v>
      </c>
      <c r="O3" s="1">
        <v>4</v>
      </c>
      <c r="P3" s="2">
        <v>0.7</v>
      </c>
      <c r="R3" s="2">
        <v>0.03</v>
      </c>
      <c r="T3" s="3" t="s">
        <v>119</v>
      </c>
      <c r="V3" s="2">
        <v>0.97</v>
      </c>
      <c r="X3" s="1">
        <v>9</v>
      </c>
      <c r="Y3" s="3" t="s">
        <v>1150</v>
      </c>
      <c r="AA3" s="2">
        <v>0.79</v>
      </c>
      <c r="AB3" s="1">
        <v>5</v>
      </c>
      <c r="AC3" s="2">
        <v>0.15</v>
      </c>
      <c r="AE3" s="1">
        <v>9</v>
      </c>
      <c r="AF3" s="1">
        <v>2</v>
      </c>
      <c r="AG3" s="2">
        <v>0.6</v>
      </c>
    </row>
    <row r="4" spans="1:34" x14ac:dyDescent="0.25">
      <c r="A4" s="1">
        <v>3</v>
      </c>
      <c r="B4" s="1" t="s">
        <v>441</v>
      </c>
      <c r="D4" s="1" t="s">
        <v>9</v>
      </c>
      <c r="E4" s="1">
        <v>2</v>
      </c>
      <c r="F4" s="1">
        <v>94</v>
      </c>
      <c r="G4" s="1">
        <v>4.5</v>
      </c>
      <c r="H4" s="1">
        <v>4</v>
      </c>
      <c r="I4" s="2">
        <v>0.97</v>
      </c>
      <c r="K4" s="2">
        <v>0.94</v>
      </c>
      <c r="L4" s="2">
        <v>0.92</v>
      </c>
      <c r="N4" s="3" t="s">
        <v>977</v>
      </c>
      <c r="O4" s="1">
        <v>3</v>
      </c>
      <c r="P4" s="2">
        <v>0.75</v>
      </c>
      <c r="R4" s="2">
        <v>0.02</v>
      </c>
      <c r="T4" s="3" t="s">
        <v>119</v>
      </c>
      <c r="V4" s="2">
        <v>0.93</v>
      </c>
      <c r="X4" s="1">
        <v>2</v>
      </c>
      <c r="Y4" s="3" t="s">
        <v>1388</v>
      </c>
      <c r="AA4" s="2">
        <v>0.87</v>
      </c>
      <c r="AB4" s="1">
        <v>5</v>
      </c>
      <c r="AC4" s="2">
        <v>0.16</v>
      </c>
      <c r="AE4" s="1">
        <v>7</v>
      </c>
      <c r="AF4" s="1">
        <v>15</v>
      </c>
      <c r="AG4" s="2">
        <v>0.48</v>
      </c>
    </row>
    <row r="5" spans="1:34" x14ac:dyDescent="0.25">
      <c r="A5" s="1">
        <v>4</v>
      </c>
      <c r="B5" s="1" t="s">
        <v>452</v>
      </c>
      <c r="D5" s="1" t="s">
        <v>105</v>
      </c>
      <c r="E5" s="1">
        <v>2</v>
      </c>
      <c r="F5" s="1">
        <v>92</v>
      </c>
      <c r="G5" s="1">
        <v>4.3</v>
      </c>
      <c r="H5" s="1">
        <v>4</v>
      </c>
      <c r="I5" s="2">
        <v>0.95</v>
      </c>
      <c r="K5" s="2">
        <v>0.92</v>
      </c>
      <c r="L5" s="2">
        <v>0.93</v>
      </c>
      <c r="N5" s="3" t="s">
        <v>974</v>
      </c>
      <c r="O5" s="1">
        <v>14</v>
      </c>
      <c r="P5" s="2">
        <v>0.7</v>
      </c>
      <c r="R5" s="2">
        <v>0.02</v>
      </c>
      <c r="T5" s="3" t="s">
        <v>40</v>
      </c>
      <c r="V5" s="2">
        <v>0.92</v>
      </c>
      <c r="X5" s="1">
        <v>6</v>
      </c>
      <c r="Y5" s="3" t="s">
        <v>1155</v>
      </c>
      <c r="AA5" s="2">
        <v>0.86</v>
      </c>
      <c r="AC5" s="2">
        <v>0.17</v>
      </c>
      <c r="AE5" s="1">
        <v>5</v>
      </c>
      <c r="AF5" s="1">
        <v>3</v>
      </c>
      <c r="AG5" s="2">
        <v>0.59</v>
      </c>
    </row>
    <row r="6" spans="1:34" x14ac:dyDescent="0.25">
      <c r="A6" s="1">
        <v>4</v>
      </c>
      <c r="B6" s="1" t="s">
        <v>444</v>
      </c>
      <c r="D6" s="1" t="s">
        <v>53</v>
      </c>
      <c r="E6" s="1">
        <v>2</v>
      </c>
      <c r="F6" s="1">
        <v>92</v>
      </c>
      <c r="G6" s="1">
        <v>4.5</v>
      </c>
      <c r="H6" s="1">
        <v>9</v>
      </c>
      <c r="I6" s="2">
        <v>0.95</v>
      </c>
      <c r="K6" s="2">
        <v>0.88</v>
      </c>
      <c r="L6" s="2">
        <v>0.91</v>
      </c>
      <c r="N6" s="3" t="s">
        <v>1006</v>
      </c>
      <c r="O6" s="1">
        <v>8</v>
      </c>
      <c r="P6" s="2">
        <v>0.69</v>
      </c>
      <c r="R6" s="2">
        <v>0.01</v>
      </c>
      <c r="T6" s="3" t="s">
        <v>119</v>
      </c>
      <c r="V6" s="2">
        <v>0.91</v>
      </c>
      <c r="X6" s="1">
        <v>13</v>
      </c>
      <c r="Y6" s="3" t="s">
        <v>1389</v>
      </c>
      <c r="AA6" s="2">
        <v>0.76</v>
      </c>
      <c r="AB6" s="1">
        <v>5</v>
      </c>
      <c r="AC6" s="2">
        <v>0.36</v>
      </c>
      <c r="AE6" s="1">
        <v>6</v>
      </c>
      <c r="AF6" s="1">
        <v>13</v>
      </c>
      <c r="AG6" s="2">
        <v>0.49</v>
      </c>
    </row>
    <row r="7" spans="1:34" x14ac:dyDescent="0.25">
      <c r="A7" s="1">
        <v>6</v>
      </c>
      <c r="B7" s="1" t="s">
        <v>450</v>
      </c>
      <c r="D7" s="1" t="s">
        <v>77</v>
      </c>
      <c r="E7" s="1">
        <v>2</v>
      </c>
      <c r="F7" s="1">
        <v>90</v>
      </c>
      <c r="G7" s="1">
        <v>4.3</v>
      </c>
      <c r="H7" s="1">
        <v>4</v>
      </c>
      <c r="I7" s="2">
        <v>0.98</v>
      </c>
      <c r="K7" s="2">
        <v>0.9</v>
      </c>
      <c r="L7" s="2">
        <v>0.91</v>
      </c>
      <c r="N7" s="3" t="s">
        <v>974</v>
      </c>
      <c r="O7" s="1">
        <v>16</v>
      </c>
      <c r="P7" s="2">
        <v>0.69</v>
      </c>
      <c r="R7" s="2">
        <v>0.03</v>
      </c>
      <c r="T7" s="3" t="s">
        <v>40</v>
      </c>
      <c r="V7" s="2">
        <v>0.94</v>
      </c>
      <c r="X7" s="1">
        <v>9</v>
      </c>
      <c r="Y7" s="3" t="s">
        <v>121</v>
      </c>
      <c r="Z7" s="1">
        <v>2</v>
      </c>
      <c r="AA7" s="2">
        <v>0.82</v>
      </c>
      <c r="AC7" s="2">
        <v>0.19</v>
      </c>
      <c r="AE7" s="1">
        <v>12</v>
      </c>
      <c r="AF7" s="1">
        <v>7</v>
      </c>
      <c r="AG7" s="2">
        <v>0.54</v>
      </c>
    </row>
    <row r="8" spans="1:34" x14ac:dyDescent="0.25">
      <c r="A8" s="1">
        <v>6</v>
      </c>
      <c r="B8" s="1" t="s">
        <v>448</v>
      </c>
      <c r="D8" s="1" t="s">
        <v>18</v>
      </c>
      <c r="E8" s="1">
        <v>2</v>
      </c>
      <c r="F8" s="1">
        <v>90</v>
      </c>
      <c r="G8" s="1">
        <v>4.2</v>
      </c>
      <c r="H8" s="1">
        <v>3</v>
      </c>
      <c r="I8" s="2">
        <v>0.99</v>
      </c>
      <c r="K8" s="2">
        <v>0.94</v>
      </c>
      <c r="L8" s="2">
        <v>0.95</v>
      </c>
      <c r="N8" s="3" t="s">
        <v>974</v>
      </c>
      <c r="O8" s="1">
        <v>23</v>
      </c>
      <c r="P8" s="2">
        <v>0.7</v>
      </c>
      <c r="R8" s="2">
        <v>0.01</v>
      </c>
      <c r="T8" s="3" t="s">
        <v>119</v>
      </c>
      <c r="V8" s="2">
        <v>0.93</v>
      </c>
      <c r="X8" s="1">
        <v>2</v>
      </c>
      <c r="Y8" s="3" t="s">
        <v>1390</v>
      </c>
      <c r="AA8" s="2">
        <v>0.86</v>
      </c>
      <c r="AC8" s="2">
        <v>0.16</v>
      </c>
      <c r="AE8" s="1">
        <v>8</v>
      </c>
      <c r="AF8" s="1">
        <v>10</v>
      </c>
      <c r="AG8" s="2">
        <v>0.51</v>
      </c>
    </row>
    <row r="9" spans="1:34" x14ac:dyDescent="0.25">
      <c r="A9" s="1">
        <v>8</v>
      </c>
      <c r="B9" s="1" t="s">
        <v>446</v>
      </c>
      <c r="D9" s="1" t="s">
        <v>65</v>
      </c>
      <c r="E9" s="1">
        <v>2</v>
      </c>
      <c r="F9" s="1">
        <v>88</v>
      </c>
      <c r="G9" s="1">
        <v>4.2</v>
      </c>
      <c r="H9" s="1">
        <v>9</v>
      </c>
      <c r="I9" s="2">
        <v>0.97</v>
      </c>
      <c r="K9" s="2">
        <v>0.91</v>
      </c>
      <c r="L9" s="2">
        <v>0.93</v>
      </c>
      <c r="N9" s="3" t="s">
        <v>992</v>
      </c>
      <c r="O9" s="1">
        <v>12</v>
      </c>
      <c r="P9" s="2">
        <v>0.66</v>
      </c>
      <c r="R9" s="4">
        <v>3.0000000000000001E-3</v>
      </c>
      <c r="T9" s="3" t="s">
        <v>40</v>
      </c>
      <c r="V9" s="2">
        <v>0.97</v>
      </c>
      <c r="X9" s="1">
        <v>12</v>
      </c>
      <c r="Y9" s="3" t="s">
        <v>84</v>
      </c>
      <c r="AA9" s="2">
        <v>0.74</v>
      </c>
      <c r="AB9" s="1">
        <v>5</v>
      </c>
      <c r="AC9" s="2">
        <v>0.27</v>
      </c>
      <c r="AE9" s="1">
        <v>24</v>
      </c>
      <c r="AF9" s="1">
        <v>1</v>
      </c>
      <c r="AG9" s="2">
        <v>0.63</v>
      </c>
    </row>
    <row r="10" spans="1:34" x14ac:dyDescent="0.25">
      <c r="A10" s="1">
        <v>8</v>
      </c>
      <c r="B10" s="1" t="s">
        <v>454</v>
      </c>
      <c r="D10" s="1" t="s">
        <v>102</v>
      </c>
      <c r="E10" s="1">
        <v>2</v>
      </c>
      <c r="F10" s="1">
        <v>88</v>
      </c>
      <c r="G10" s="1">
        <v>4.2</v>
      </c>
      <c r="H10" s="1">
        <v>9</v>
      </c>
      <c r="I10" s="2">
        <v>0.96</v>
      </c>
      <c r="K10" s="2">
        <v>0.92</v>
      </c>
      <c r="L10" s="2">
        <v>0.94</v>
      </c>
      <c r="N10" s="3" t="s">
        <v>992</v>
      </c>
      <c r="O10" s="1">
        <v>8</v>
      </c>
      <c r="P10" s="2">
        <v>0.72</v>
      </c>
      <c r="R10" s="2">
        <v>0</v>
      </c>
      <c r="T10" s="3" t="s">
        <v>1</v>
      </c>
      <c r="V10" s="2">
        <v>0.98</v>
      </c>
      <c r="X10" s="1">
        <v>11</v>
      </c>
      <c r="Y10" s="3" t="s">
        <v>459</v>
      </c>
      <c r="AA10" s="2">
        <v>0.81</v>
      </c>
      <c r="AC10" s="2">
        <v>0.26</v>
      </c>
      <c r="AE10" s="1">
        <v>24</v>
      </c>
      <c r="AF10" s="1">
        <v>6</v>
      </c>
      <c r="AG10" s="2">
        <v>0.54</v>
      </c>
    </row>
    <row r="11" spans="1:34" x14ac:dyDescent="0.25">
      <c r="A11" s="1">
        <v>10</v>
      </c>
      <c r="B11" s="1" t="s">
        <v>456</v>
      </c>
      <c r="D11" s="1" t="s">
        <v>9</v>
      </c>
      <c r="E11" s="1">
        <v>2</v>
      </c>
      <c r="F11" s="1">
        <v>87</v>
      </c>
      <c r="G11" s="1">
        <v>4</v>
      </c>
      <c r="H11" s="1">
        <v>4</v>
      </c>
      <c r="I11" s="2">
        <v>0.96</v>
      </c>
      <c r="K11" s="2">
        <v>0.91</v>
      </c>
      <c r="L11" s="2">
        <v>0.94</v>
      </c>
      <c r="N11" s="3" t="s">
        <v>1006</v>
      </c>
      <c r="O11" s="1">
        <v>8</v>
      </c>
      <c r="P11" s="2">
        <v>0.8</v>
      </c>
      <c r="R11" s="2">
        <v>0.02</v>
      </c>
      <c r="T11" s="3" t="s">
        <v>119</v>
      </c>
      <c r="V11" s="2">
        <v>0.95</v>
      </c>
      <c r="X11" s="1">
        <v>2</v>
      </c>
      <c r="Y11" s="3" t="s">
        <v>892</v>
      </c>
      <c r="AA11" s="2">
        <v>0.91</v>
      </c>
      <c r="AB11" s="1">
        <v>5</v>
      </c>
      <c r="AC11" s="2">
        <v>0.27</v>
      </c>
      <c r="AE11" s="1">
        <v>12</v>
      </c>
      <c r="AF11" s="1">
        <v>17</v>
      </c>
      <c r="AG11" s="2">
        <v>0.47</v>
      </c>
    </row>
    <row r="12" spans="1:34" x14ac:dyDescent="0.25">
      <c r="A12" s="1">
        <v>11</v>
      </c>
      <c r="B12" s="1" t="s">
        <v>461</v>
      </c>
      <c r="D12" s="1" t="s">
        <v>18</v>
      </c>
      <c r="E12" s="1">
        <v>2</v>
      </c>
      <c r="F12" s="1">
        <v>86</v>
      </c>
      <c r="G12" s="1">
        <v>4</v>
      </c>
      <c r="H12" s="1">
        <v>14</v>
      </c>
      <c r="I12" s="2">
        <v>0.96</v>
      </c>
      <c r="K12" s="2">
        <v>0.91</v>
      </c>
      <c r="L12" s="2">
        <v>0.94</v>
      </c>
      <c r="N12" s="3" t="s">
        <v>1006</v>
      </c>
      <c r="O12" s="1">
        <v>5</v>
      </c>
      <c r="P12" s="2">
        <v>0.85</v>
      </c>
      <c r="R12" s="2">
        <v>0.01</v>
      </c>
      <c r="T12" s="3" t="s">
        <v>119</v>
      </c>
      <c r="V12" s="2">
        <v>0.91</v>
      </c>
      <c r="X12" s="1">
        <v>6</v>
      </c>
      <c r="Y12" s="3" t="s">
        <v>116</v>
      </c>
      <c r="AA12" s="2">
        <v>0.85</v>
      </c>
      <c r="AC12" s="2">
        <v>0.19</v>
      </c>
      <c r="AE12" s="1">
        <v>15</v>
      </c>
      <c r="AF12" s="1">
        <v>27</v>
      </c>
      <c r="AG12" s="2">
        <v>0.42</v>
      </c>
    </row>
    <row r="13" spans="1:34" x14ac:dyDescent="0.25">
      <c r="A13" s="1">
        <v>11</v>
      </c>
      <c r="B13" s="1" t="s">
        <v>467</v>
      </c>
      <c r="D13" s="1" t="s">
        <v>26</v>
      </c>
      <c r="E13" s="1">
        <v>2</v>
      </c>
      <c r="F13" s="1">
        <v>86</v>
      </c>
      <c r="G13" s="1">
        <v>4.2</v>
      </c>
      <c r="H13" s="1">
        <v>9</v>
      </c>
      <c r="I13" s="2">
        <v>0.96</v>
      </c>
      <c r="K13" s="2">
        <v>0.88</v>
      </c>
      <c r="L13" s="2">
        <v>0.92</v>
      </c>
      <c r="N13" s="3" t="s">
        <v>996</v>
      </c>
      <c r="O13" s="1">
        <v>16</v>
      </c>
      <c r="P13" s="2">
        <v>0.7</v>
      </c>
      <c r="R13" s="2">
        <v>0.01</v>
      </c>
      <c r="T13" s="3" t="s">
        <v>119</v>
      </c>
      <c r="V13" s="2">
        <v>0.96</v>
      </c>
      <c r="X13" s="1">
        <v>14</v>
      </c>
      <c r="Y13" s="3" t="s">
        <v>1085</v>
      </c>
      <c r="AA13" s="2">
        <v>0.7</v>
      </c>
      <c r="AC13" s="2">
        <v>0.25</v>
      </c>
      <c r="AE13" s="1">
        <v>10</v>
      </c>
      <c r="AF13" s="1">
        <v>73</v>
      </c>
      <c r="AG13" s="2">
        <v>0.32</v>
      </c>
    </row>
    <row r="14" spans="1:34" x14ac:dyDescent="0.25">
      <c r="A14" s="1">
        <v>13</v>
      </c>
      <c r="B14" s="1" t="s">
        <v>458</v>
      </c>
      <c r="D14" s="1" t="s">
        <v>70</v>
      </c>
      <c r="E14" s="1">
        <v>2</v>
      </c>
      <c r="F14" s="1">
        <v>84</v>
      </c>
      <c r="G14" s="1">
        <v>4.2</v>
      </c>
      <c r="H14" s="1">
        <v>9</v>
      </c>
      <c r="I14" s="2">
        <v>0.95</v>
      </c>
      <c r="K14" s="2">
        <v>0.91</v>
      </c>
      <c r="L14" s="2">
        <v>0.93</v>
      </c>
      <c r="N14" s="3" t="s">
        <v>992</v>
      </c>
      <c r="O14" s="1">
        <v>42</v>
      </c>
      <c r="P14" s="2">
        <v>0.63</v>
      </c>
      <c r="R14" s="2">
        <v>0.05</v>
      </c>
      <c r="T14" s="3" t="s">
        <v>40</v>
      </c>
      <c r="V14" s="2">
        <v>0.97</v>
      </c>
      <c r="X14" s="1">
        <v>16</v>
      </c>
      <c r="Y14" s="3" t="s">
        <v>892</v>
      </c>
      <c r="AA14" s="2">
        <v>0.65</v>
      </c>
      <c r="AC14" s="2">
        <v>0.27</v>
      </c>
      <c r="AE14" s="1">
        <v>24</v>
      </c>
      <c r="AF14" s="1">
        <v>10</v>
      </c>
      <c r="AG14" s="2">
        <v>0.51</v>
      </c>
    </row>
    <row r="15" spans="1:34" x14ac:dyDescent="0.25">
      <c r="A15" s="1">
        <v>14</v>
      </c>
      <c r="B15" s="1" t="s">
        <v>460</v>
      </c>
      <c r="D15" s="1" t="s">
        <v>99</v>
      </c>
      <c r="E15" s="1">
        <v>2</v>
      </c>
      <c r="F15" s="1">
        <v>83</v>
      </c>
      <c r="G15" s="1">
        <v>4.3</v>
      </c>
      <c r="H15" s="1">
        <v>24</v>
      </c>
      <c r="I15" s="2">
        <v>0.93</v>
      </c>
      <c r="K15" s="2">
        <v>0.88</v>
      </c>
      <c r="L15" s="2">
        <v>0.86</v>
      </c>
      <c r="N15" s="3" t="s">
        <v>977</v>
      </c>
      <c r="O15" s="1">
        <v>26</v>
      </c>
      <c r="P15" s="2">
        <v>0.66</v>
      </c>
      <c r="R15" s="2">
        <v>0</v>
      </c>
      <c r="T15" s="3" t="s">
        <v>40</v>
      </c>
      <c r="V15" s="2">
        <v>0.91</v>
      </c>
      <c r="X15" s="1">
        <v>24</v>
      </c>
      <c r="Y15" s="3" t="s">
        <v>1391</v>
      </c>
      <c r="AA15" s="2">
        <v>0.64</v>
      </c>
      <c r="AC15" s="2">
        <v>0.43</v>
      </c>
      <c r="AE15" s="1">
        <v>22</v>
      </c>
      <c r="AF15" s="1">
        <v>24</v>
      </c>
      <c r="AG15" s="2">
        <v>0.43</v>
      </c>
    </row>
    <row r="16" spans="1:34" x14ac:dyDescent="0.25">
      <c r="A16" s="1">
        <v>14</v>
      </c>
      <c r="B16" s="1" t="s">
        <v>465</v>
      </c>
      <c r="D16" s="1" t="s">
        <v>18</v>
      </c>
      <c r="E16" s="1">
        <v>2</v>
      </c>
      <c r="F16" s="1">
        <v>83</v>
      </c>
      <c r="G16" s="1">
        <v>4.2</v>
      </c>
      <c r="H16" s="1">
        <v>24</v>
      </c>
      <c r="I16" s="2">
        <v>0.95</v>
      </c>
      <c r="K16" s="2">
        <v>0.93</v>
      </c>
      <c r="L16" s="2">
        <v>0.9</v>
      </c>
      <c r="N16" s="3" t="s">
        <v>980</v>
      </c>
      <c r="O16" s="1">
        <v>73</v>
      </c>
      <c r="P16" s="2">
        <v>0.59</v>
      </c>
      <c r="R16" s="2">
        <v>7.0000000000000007E-2</v>
      </c>
      <c r="T16" s="3" t="s">
        <v>40</v>
      </c>
      <c r="V16" s="2">
        <v>0.96</v>
      </c>
      <c r="X16" s="1">
        <v>1</v>
      </c>
      <c r="Y16" s="3" t="s">
        <v>1392</v>
      </c>
      <c r="AA16" s="2">
        <v>0.95</v>
      </c>
      <c r="AC16" s="2">
        <v>0.31</v>
      </c>
      <c r="AE16" s="1">
        <v>12</v>
      </c>
      <c r="AF16" s="1">
        <v>50</v>
      </c>
      <c r="AG16" s="2">
        <v>0.36</v>
      </c>
    </row>
    <row r="17" spans="1:33" x14ac:dyDescent="0.25">
      <c r="A17" s="1">
        <v>14</v>
      </c>
      <c r="B17" s="1" t="s">
        <v>1165</v>
      </c>
      <c r="D17" s="1" t="s">
        <v>26</v>
      </c>
      <c r="E17" s="1">
        <v>1</v>
      </c>
      <c r="F17" s="1">
        <v>83</v>
      </c>
      <c r="G17" s="1">
        <v>4.0999999999999996</v>
      </c>
      <c r="H17" s="1">
        <v>47</v>
      </c>
      <c r="I17" s="2">
        <v>0.92</v>
      </c>
      <c r="K17" s="2">
        <v>0.78</v>
      </c>
      <c r="L17" s="2">
        <v>0.8</v>
      </c>
      <c r="N17" s="3" t="s">
        <v>992</v>
      </c>
      <c r="O17" s="1">
        <v>28</v>
      </c>
      <c r="P17" s="2">
        <v>0.96</v>
      </c>
      <c r="R17" s="2">
        <v>0</v>
      </c>
      <c r="T17" s="3" t="s">
        <v>910</v>
      </c>
      <c r="V17" s="2">
        <v>1</v>
      </c>
      <c r="X17" s="1">
        <v>45</v>
      </c>
      <c r="Y17" s="3" t="s">
        <v>196</v>
      </c>
      <c r="AA17" s="2">
        <v>0.43</v>
      </c>
      <c r="AC17" s="2">
        <v>0.16</v>
      </c>
      <c r="AE17" s="1">
        <v>1</v>
      </c>
      <c r="AF17" s="1">
        <v>73</v>
      </c>
      <c r="AG17" s="2">
        <v>0.32</v>
      </c>
    </row>
    <row r="18" spans="1:33" x14ac:dyDescent="0.25">
      <c r="A18" s="1">
        <v>14</v>
      </c>
      <c r="B18" s="1" t="s">
        <v>469</v>
      </c>
      <c r="D18" s="1" t="s">
        <v>94</v>
      </c>
      <c r="E18" s="1">
        <v>2</v>
      </c>
      <c r="F18" s="1">
        <v>83</v>
      </c>
      <c r="G18" s="1">
        <v>3.8</v>
      </c>
      <c r="H18" s="1">
        <v>21</v>
      </c>
      <c r="I18" s="2">
        <v>0.95</v>
      </c>
      <c r="K18" s="2">
        <v>0.93</v>
      </c>
      <c r="L18" s="2">
        <v>0.89</v>
      </c>
      <c r="N18" s="3" t="s">
        <v>1018</v>
      </c>
      <c r="O18" s="1">
        <v>2</v>
      </c>
      <c r="P18" s="2">
        <v>0.72</v>
      </c>
      <c r="R18" s="4">
        <v>2E-3</v>
      </c>
      <c r="T18" s="3" t="s">
        <v>119</v>
      </c>
      <c r="V18" s="2">
        <v>0.92</v>
      </c>
      <c r="X18" s="1">
        <v>6</v>
      </c>
      <c r="Y18" s="3" t="s">
        <v>1393</v>
      </c>
      <c r="AA18" s="2">
        <v>0.84</v>
      </c>
      <c r="AC18" s="2">
        <v>0.17</v>
      </c>
      <c r="AE18" s="1">
        <v>22</v>
      </c>
      <c r="AF18" s="1">
        <v>15</v>
      </c>
      <c r="AG18" s="2">
        <v>0.48</v>
      </c>
    </row>
    <row r="19" spans="1:33" x14ac:dyDescent="0.25">
      <c r="A19" s="1">
        <v>18</v>
      </c>
      <c r="B19" s="1" t="s">
        <v>463</v>
      </c>
      <c r="D19" s="1" t="s">
        <v>53</v>
      </c>
      <c r="E19" s="1">
        <v>2</v>
      </c>
      <c r="F19" s="1">
        <v>82</v>
      </c>
      <c r="G19" s="1">
        <v>4.2</v>
      </c>
      <c r="H19" s="1">
        <v>28</v>
      </c>
      <c r="I19" s="2">
        <v>0.9</v>
      </c>
      <c r="K19" s="2">
        <v>0.83</v>
      </c>
      <c r="L19" s="2">
        <v>0.88</v>
      </c>
      <c r="N19" s="3" t="s">
        <v>999</v>
      </c>
      <c r="O19" s="1">
        <v>20</v>
      </c>
      <c r="P19" s="2">
        <v>0.69</v>
      </c>
      <c r="R19" s="2">
        <v>0.04</v>
      </c>
      <c r="T19" s="3" t="s">
        <v>40</v>
      </c>
      <c r="V19" s="2">
        <v>0.97</v>
      </c>
      <c r="X19" s="1">
        <v>34</v>
      </c>
      <c r="Y19" s="3" t="s">
        <v>1394</v>
      </c>
      <c r="Z19" s="1">
        <v>2</v>
      </c>
      <c r="AA19" s="2">
        <v>0.64</v>
      </c>
      <c r="AB19" s="1">
        <v>5</v>
      </c>
      <c r="AC19" s="2">
        <v>0.48</v>
      </c>
      <c r="AE19" s="1">
        <v>16</v>
      </c>
      <c r="AF19" s="1">
        <v>37</v>
      </c>
      <c r="AG19" s="2">
        <v>0.4</v>
      </c>
    </row>
    <row r="20" spans="1:33" x14ac:dyDescent="0.25">
      <c r="A20" s="1">
        <v>19</v>
      </c>
      <c r="B20" s="1" t="s">
        <v>472</v>
      </c>
      <c r="D20" s="1" t="s">
        <v>26</v>
      </c>
      <c r="E20" s="1">
        <v>2</v>
      </c>
      <c r="F20" s="1">
        <v>81</v>
      </c>
      <c r="G20" s="1">
        <v>4</v>
      </c>
      <c r="H20" s="1">
        <v>15</v>
      </c>
      <c r="I20" s="2">
        <v>0.94</v>
      </c>
      <c r="K20" s="2">
        <v>0.89</v>
      </c>
      <c r="L20" s="2">
        <v>0.91</v>
      </c>
      <c r="N20" s="3" t="s">
        <v>992</v>
      </c>
      <c r="O20" s="1">
        <v>27</v>
      </c>
      <c r="P20" s="2">
        <v>0.64</v>
      </c>
      <c r="R20" s="2">
        <v>0.02</v>
      </c>
      <c r="T20" s="3" t="s">
        <v>1</v>
      </c>
      <c r="V20" s="2">
        <v>0.95</v>
      </c>
      <c r="X20" s="1">
        <v>18</v>
      </c>
      <c r="Y20" s="3" t="s">
        <v>459</v>
      </c>
      <c r="AA20" s="2">
        <v>0.65</v>
      </c>
      <c r="AB20" s="1">
        <v>5</v>
      </c>
      <c r="AC20" s="2">
        <v>0.24</v>
      </c>
      <c r="AE20" s="1">
        <v>24</v>
      </c>
      <c r="AF20" s="1">
        <v>34</v>
      </c>
      <c r="AG20" s="2">
        <v>0.4</v>
      </c>
    </row>
    <row r="21" spans="1:33" x14ac:dyDescent="0.25">
      <c r="A21" s="1">
        <v>19</v>
      </c>
      <c r="B21" s="1" t="s">
        <v>1164</v>
      </c>
      <c r="D21" s="1" t="s">
        <v>190</v>
      </c>
      <c r="E21" s="1">
        <v>1</v>
      </c>
      <c r="F21" s="1">
        <v>81</v>
      </c>
      <c r="G21" s="1">
        <v>4.0999999999999996</v>
      </c>
      <c r="H21" s="1">
        <v>27</v>
      </c>
      <c r="I21" s="2">
        <v>0.96</v>
      </c>
      <c r="K21" s="2">
        <v>0.8</v>
      </c>
      <c r="L21" s="2">
        <v>0.86</v>
      </c>
      <c r="N21" s="3" t="s">
        <v>1011</v>
      </c>
      <c r="O21" s="1">
        <v>68</v>
      </c>
      <c r="P21" s="2">
        <v>0.61</v>
      </c>
      <c r="R21" s="2">
        <v>0</v>
      </c>
      <c r="T21" s="3" t="s">
        <v>119</v>
      </c>
      <c r="V21" s="2">
        <v>0.97</v>
      </c>
      <c r="X21" s="1">
        <v>31</v>
      </c>
      <c r="Y21" s="3" t="s">
        <v>464</v>
      </c>
      <c r="AA21" s="2">
        <v>0.56000000000000005</v>
      </c>
      <c r="AC21" s="2">
        <v>0.14000000000000001</v>
      </c>
      <c r="AE21" s="1">
        <v>2</v>
      </c>
      <c r="AF21" s="1">
        <v>150</v>
      </c>
      <c r="AG21" s="2">
        <v>0.22</v>
      </c>
    </row>
    <row r="22" spans="1:33" x14ac:dyDescent="0.25">
      <c r="A22" s="1">
        <v>21</v>
      </c>
      <c r="B22" s="1" t="s">
        <v>474</v>
      </c>
      <c r="D22" s="1" t="s">
        <v>26</v>
      </c>
      <c r="E22" s="1">
        <v>2</v>
      </c>
      <c r="F22" s="1">
        <v>80</v>
      </c>
      <c r="G22" s="1">
        <v>3.6</v>
      </c>
      <c r="H22" s="1">
        <v>16</v>
      </c>
      <c r="I22" s="2">
        <v>0.94</v>
      </c>
      <c r="K22" s="2">
        <v>0.86</v>
      </c>
      <c r="L22" s="2">
        <v>0.91</v>
      </c>
      <c r="N22" s="3" t="s">
        <v>999</v>
      </c>
      <c r="O22" s="1">
        <v>5</v>
      </c>
      <c r="P22" s="2">
        <v>0.75</v>
      </c>
      <c r="R22" s="4">
        <v>4.0000000000000001E-3</v>
      </c>
      <c r="T22" s="3" t="s">
        <v>1</v>
      </c>
      <c r="V22" s="2">
        <v>0.93</v>
      </c>
      <c r="X22" s="1">
        <v>18</v>
      </c>
      <c r="Y22" s="3" t="s">
        <v>897</v>
      </c>
      <c r="AA22" s="2">
        <v>0.76</v>
      </c>
      <c r="AB22" s="1">
        <v>5</v>
      </c>
      <c r="AC22" s="2">
        <v>0.28000000000000003</v>
      </c>
      <c r="AE22" s="1">
        <v>20</v>
      </c>
      <c r="AF22" s="1">
        <v>13</v>
      </c>
      <c r="AG22" s="2">
        <v>0.48</v>
      </c>
    </row>
    <row r="23" spans="1:33" x14ac:dyDescent="0.25">
      <c r="A23" s="1">
        <v>22</v>
      </c>
      <c r="B23" s="1" t="s">
        <v>471</v>
      </c>
      <c r="D23" s="1" t="s">
        <v>77</v>
      </c>
      <c r="E23" s="1">
        <v>2</v>
      </c>
      <c r="F23" s="1">
        <v>79</v>
      </c>
      <c r="G23" s="1">
        <v>4</v>
      </c>
      <c r="H23" s="1">
        <v>21</v>
      </c>
      <c r="I23" s="2">
        <v>0.94</v>
      </c>
      <c r="K23" s="2">
        <v>0.9</v>
      </c>
      <c r="L23" s="2">
        <v>0.9</v>
      </c>
      <c r="N23" s="3" t="s">
        <v>58</v>
      </c>
      <c r="O23" s="1">
        <v>50</v>
      </c>
      <c r="P23" s="2">
        <v>0.6</v>
      </c>
      <c r="R23" s="2">
        <v>0.03</v>
      </c>
      <c r="T23" s="3" t="s">
        <v>1</v>
      </c>
      <c r="V23" s="2">
        <v>0.89</v>
      </c>
      <c r="X23" s="1">
        <v>24</v>
      </c>
      <c r="Y23" s="3" t="s">
        <v>468</v>
      </c>
      <c r="Z23" s="1">
        <v>2</v>
      </c>
      <c r="AA23" s="2">
        <v>0.61</v>
      </c>
      <c r="AC23" s="2">
        <v>0.31</v>
      </c>
      <c r="AE23" s="1">
        <v>36</v>
      </c>
      <c r="AF23" s="1">
        <v>17</v>
      </c>
      <c r="AG23" s="2">
        <v>0.47</v>
      </c>
    </row>
    <row r="24" spans="1:33" x14ac:dyDescent="0.25">
      <c r="A24" s="1">
        <v>22</v>
      </c>
      <c r="B24" s="1" t="s">
        <v>481</v>
      </c>
      <c r="D24" s="1" t="s">
        <v>50</v>
      </c>
      <c r="E24" s="1">
        <v>2</v>
      </c>
      <c r="F24" s="1">
        <v>79</v>
      </c>
      <c r="G24" s="1">
        <v>4.0999999999999996</v>
      </c>
      <c r="H24" s="1">
        <v>38</v>
      </c>
      <c r="I24" s="2">
        <v>0.94</v>
      </c>
      <c r="K24" s="2">
        <v>0.88</v>
      </c>
      <c r="L24" s="2">
        <v>0.83</v>
      </c>
      <c r="N24" s="3" t="s">
        <v>995</v>
      </c>
      <c r="O24" s="1">
        <v>29</v>
      </c>
      <c r="P24" s="2">
        <v>0.68</v>
      </c>
      <c r="R24" s="2">
        <v>0.03</v>
      </c>
      <c r="T24" s="3" t="s">
        <v>40</v>
      </c>
      <c r="V24" s="2">
        <v>0.95</v>
      </c>
      <c r="X24" s="1">
        <v>16</v>
      </c>
      <c r="Y24" s="3" t="s">
        <v>777</v>
      </c>
      <c r="AA24" s="2">
        <v>0.69</v>
      </c>
      <c r="AB24" s="1">
        <v>5</v>
      </c>
      <c r="AC24" s="2">
        <v>0.33</v>
      </c>
      <c r="AE24" s="1">
        <v>34</v>
      </c>
      <c r="AF24" s="1">
        <v>29</v>
      </c>
      <c r="AG24" s="2">
        <v>0.41</v>
      </c>
    </row>
    <row r="25" spans="1:33" x14ac:dyDescent="0.25">
      <c r="A25" s="1">
        <v>24</v>
      </c>
      <c r="B25" s="1" t="s">
        <v>489</v>
      </c>
      <c r="E25" s="1">
        <v>2</v>
      </c>
      <c r="F25" s="1">
        <v>78</v>
      </c>
      <c r="G25" s="1">
        <v>3.8</v>
      </c>
      <c r="H25" s="1">
        <v>30</v>
      </c>
      <c r="I25" s="2">
        <v>0.94</v>
      </c>
      <c r="K25" s="2">
        <v>0.82</v>
      </c>
      <c r="L25" s="2">
        <v>0.87</v>
      </c>
      <c r="N25" s="3" t="s">
        <v>999</v>
      </c>
      <c r="O25" s="1">
        <v>16</v>
      </c>
      <c r="P25" s="2">
        <v>0.63</v>
      </c>
      <c r="R25" s="2">
        <v>0</v>
      </c>
      <c r="T25" s="3" t="s">
        <v>1</v>
      </c>
      <c r="V25" s="2">
        <v>0.95</v>
      </c>
      <c r="X25" s="1">
        <v>21</v>
      </c>
      <c r="Y25" s="3" t="s">
        <v>888</v>
      </c>
      <c r="AA25" s="2">
        <v>0.66</v>
      </c>
      <c r="AB25" s="1">
        <v>5</v>
      </c>
      <c r="AC25" s="2">
        <v>0.26</v>
      </c>
      <c r="AE25" s="1">
        <v>24</v>
      </c>
      <c r="AF25" s="1">
        <v>97</v>
      </c>
      <c r="AG25" s="2">
        <v>0.28999999999999998</v>
      </c>
    </row>
    <row r="26" spans="1:33" x14ac:dyDescent="0.25">
      <c r="A26" s="1">
        <v>25</v>
      </c>
      <c r="B26" s="1" t="s">
        <v>478</v>
      </c>
      <c r="D26" s="1" t="s">
        <v>77</v>
      </c>
      <c r="E26" s="1">
        <v>2</v>
      </c>
      <c r="F26" s="1">
        <v>77</v>
      </c>
      <c r="G26" s="1">
        <v>4</v>
      </c>
      <c r="H26" s="1">
        <v>16</v>
      </c>
      <c r="I26" s="2">
        <v>0.95</v>
      </c>
      <c r="K26" s="2">
        <v>0.91</v>
      </c>
      <c r="L26" s="2">
        <v>0.89</v>
      </c>
      <c r="N26" s="3" t="s">
        <v>977</v>
      </c>
      <c r="O26" s="1">
        <v>50</v>
      </c>
      <c r="P26" s="2">
        <v>0.67</v>
      </c>
      <c r="R26" s="2">
        <v>0.04</v>
      </c>
      <c r="T26" s="3" t="s">
        <v>1</v>
      </c>
      <c r="V26" s="2">
        <v>0.95</v>
      </c>
      <c r="X26" s="1">
        <v>45</v>
      </c>
      <c r="Y26" s="3" t="s">
        <v>904</v>
      </c>
      <c r="Z26" s="1">
        <v>2</v>
      </c>
      <c r="AA26" s="2">
        <v>0.53</v>
      </c>
      <c r="AB26" s="1">
        <v>5</v>
      </c>
      <c r="AC26" s="2">
        <v>0.28999999999999998</v>
      </c>
      <c r="AE26" s="1">
        <v>37</v>
      </c>
      <c r="AF26" s="1">
        <v>21</v>
      </c>
      <c r="AG26" s="2">
        <v>0.43</v>
      </c>
    </row>
    <row r="27" spans="1:33" x14ac:dyDescent="0.25">
      <c r="A27" s="1">
        <v>25</v>
      </c>
      <c r="B27" s="1" t="s">
        <v>476</v>
      </c>
      <c r="D27" s="1" t="s">
        <v>9</v>
      </c>
      <c r="E27" s="1">
        <v>2</v>
      </c>
      <c r="F27" s="1">
        <v>77</v>
      </c>
      <c r="G27" s="1">
        <v>4</v>
      </c>
      <c r="H27" s="1">
        <v>38</v>
      </c>
      <c r="I27" s="2">
        <v>0.94</v>
      </c>
      <c r="K27" s="2">
        <v>0.89</v>
      </c>
      <c r="L27" s="2">
        <v>0.86</v>
      </c>
      <c r="N27" s="3" t="s">
        <v>980</v>
      </c>
      <c r="O27" s="1">
        <v>42</v>
      </c>
      <c r="P27" s="2">
        <v>0.69</v>
      </c>
      <c r="R27" s="2">
        <v>0.03</v>
      </c>
      <c r="T27" s="3" t="s">
        <v>119</v>
      </c>
      <c r="V27" s="2">
        <v>0.9</v>
      </c>
      <c r="X27" s="1">
        <v>28</v>
      </c>
      <c r="Y27" s="3" t="s">
        <v>1395</v>
      </c>
      <c r="AA27" s="2">
        <v>0.65</v>
      </c>
      <c r="AB27" s="1">
        <v>5</v>
      </c>
      <c r="AC27" s="2">
        <v>0.49</v>
      </c>
      <c r="AE27" s="1">
        <v>24</v>
      </c>
      <c r="AF27" s="1">
        <v>29</v>
      </c>
      <c r="AG27" s="2">
        <v>0.41</v>
      </c>
    </row>
    <row r="28" spans="1:33" x14ac:dyDescent="0.25">
      <c r="A28" s="1">
        <v>25</v>
      </c>
      <c r="B28" s="1" t="s">
        <v>480</v>
      </c>
      <c r="D28" s="1" t="s">
        <v>53</v>
      </c>
      <c r="E28" s="1">
        <v>2</v>
      </c>
      <c r="F28" s="1">
        <v>77</v>
      </c>
      <c r="G28" s="1">
        <v>4</v>
      </c>
      <c r="H28" s="1">
        <v>43</v>
      </c>
      <c r="I28" s="2">
        <v>0.93</v>
      </c>
      <c r="K28" s="2">
        <v>0.81</v>
      </c>
      <c r="L28" s="2">
        <v>0.82</v>
      </c>
      <c r="N28" s="3" t="s">
        <v>974</v>
      </c>
      <c r="O28" s="1">
        <v>32</v>
      </c>
      <c r="P28" s="2">
        <v>0.64</v>
      </c>
      <c r="R28" s="2">
        <v>0.03</v>
      </c>
      <c r="T28" s="3" t="s">
        <v>1</v>
      </c>
      <c r="V28" s="2">
        <v>0.95</v>
      </c>
      <c r="X28" s="1">
        <v>34</v>
      </c>
      <c r="Y28" s="3" t="s">
        <v>1396</v>
      </c>
      <c r="Z28" s="1">
        <v>2</v>
      </c>
      <c r="AA28" s="2">
        <v>0.62</v>
      </c>
      <c r="AB28" s="1">
        <v>5</v>
      </c>
      <c r="AC28" s="2">
        <v>0.53</v>
      </c>
      <c r="AE28" s="1">
        <v>24</v>
      </c>
      <c r="AF28" s="1">
        <v>34</v>
      </c>
      <c r="AG28" s="2">
        <v>0.4</v>
      </c>
    </row>
    <row r="29" spans="1:33" x14ac:dyDescent="0.25">
      <c r="A29" s="1">
        <v>25</v>
      </c>
      <c r="B29" s="1" t="s">
        <v>495</v>
      </c>
      <c r="D29" s="1" t="s">
        <v>18</v>
      </c>
      <c r="E29" s="1">
        <v>2</v>
      </c>
      <c r="F29" s="1">
        <v>77</v>
      </c>
      <c r="G29" s="1">
        <v>3.7</v>
      </c>
      <c r="H29" s="1">
        <v>50</v>
      </c>
      <c r="I29" s="2">
        <v>0.92</v>
      </c>
      <c r="K29" s="2">
        <v>0.86</v>
      </c>
      <c r="L29" s="2">
        <v>0.82</v>
      </c>
      <c r="N29" s="3" t="s">
        <v>1018</v>
      </c>
      <c r="O29" s="1">
        <v>16</v>
      </c>
      <c r="P29" s="2">
        <v>0.79</v>
      </c>
      <c r="R29" s="2">
        <v>0.01</v>
      </c>
      <c r="T29" s="3" t="s">
        <v>1</v>
      </c>
      <c r="V29" s="2">
        <v>0.9</v>
      </c>
      <c r="X29" s="1">
        <v>21</v>
      </c>
      <c r="Y29" s="3" t="s">
        <v>932</v>
      </c>
      <c r="AA29" s="2">
        <v>0.7</v>
      </c>
      <c r="AB29" s="1">
        <v>5</v>
      </c>
      <c r="AC29" s="2">
        <v>0.43</v>
      </c>
      <c r="AE29" s="1">
        <v>16</v>
      </c>
      <c r="AF29" s="1">
        <v>17</v>
      </c>
      <c r="AG29" s="2">
        <v>0.47</v>
      </c>
    </row>
    <row r="30" spans="1:33" x14ac:dyDescent="0.25">
      <c r="A30" s="1">
        <v>29</v>
      </c>
      <c r="B30" s="1" t="s">
        <v>486</v>
      </c>
      <c r="D30" s="1" t="s">
        <v>65</v>
      </c>
      <c r="E30" s="1">
        <v>2</v>
      </c>
      <c r="F30" s="1">
        <v>76</v>
      </c>
      <c r="G30" s="1">
        <v>3.9</v>
      </c>
      <c r="H30" s="1">
        <v>28</v>
      </c>
      <c r="I30" s="2">
        <v>0.93</v>
      </c>
      <c r="K30" s="2">
        <v>0.9</v>
      </c>
      <c r="L30" s="2">
        <v>0.87</v>
      </c>
      <c r="N30" s="3" t="s">
        <v>980</v>
      </c>
      <c r="O30" s="1">
        <v>42</v>
      </c>
      <c r="P30" s="2">
        <v>0.69</v>
      </c>
      <c r="R30" s="2">
        <v>0.01</v>
      </c>
      <c r="T30" s="3" t="s">
        <v>1</v>
      </c>
      <c r="V30" s="2">
        <v>0.89</v>
      </c>
      <c r="X30" s="1">
        <v>21</v>
      </c>
      <c r="Y30" s="3" t="s">
        <v>1092</v>
      </c>
      <c r="AA30" s="2">
        <v>0.66</v>
      </c>
      <c r="AC30" s="2">
        <v>0.41</v>
      </c>
      <c r="AE30" s="1">
        <v>45</v>
      </c>
      <c r="AF30" s="1">
        <v>29</v>
      </c>
      <c r="AG30" s="2">
        <v>0.41</v>
      </c>
    </row>
    <row r="31" spans="1:33" x14ac:dyDescent="0.25">
      <c r="A31" s="1">
        <v>30</v>
      </c>
      <c r="B31" s="1" t="s">
        <v>487</v>
      </c>
      <c r="D31" s="1" t="s">
        <v>26</v>
      </c>
      <c r="E31" s="1">
        <v>2</v>
      </c>
      <c r="F31" s="1">
        <v>75</v>
      </c>
      <c r="G31" s="1">
        <v>3.9</v>
      </c>
      <c r="H31" s="1">
        <v>16</v>
      </c>
      <c r="I31" s="2">
        <v>0.95</v>
      </c>
      <c r="K31" s="2">
        <v>0.89</v>
      </c>
      <c r="L31" s="2">
        <v>0.89</v>
      </c>
      <c r="N31" s="3" t="s">
        <v>58</v>
      </c>
      <c r="O31" s="1">
        <v>79</v>
      </c>
      <c r="P31" s="2">
        <v>0.7</v>
      </c>
      <c r="R31" s="2">
        <v>0.08</v>
      </c>
      <c r="T31" s="3" t="s">
        <v>40</v>
      </c>
      <c r="V31" s="2">
        <v>0.82</v>
      </c>
      <c r="X31" s="1">
        <v>14</v>
      </c>
      <c r="Y31" s="3" t="s">
        <v>445</v>
      </c>
      <c r="AA31" s="2">
        <v>0.74</v>
      </c>
      <c r="AB31" s="1">
        <v>5</v>
      </c>
      <c r="AC31" s="2">
        <v>0.28999999999999998</v>
      </c>
      <c r="AE31" s="1">
        <v>49</v>
      </c>
      <c r="AF31" s="1">
        <v>89</v>
      </c>
      <c r="AG31" s="2">
        <v>0.3</v>
      </c>
    </row>
    <row r="32" spans="1:33" x14ac:dyDescent="0.25">
      <c r="A32" s="1">
        <v>30</v>
      </c>
      <c r="B32" s="1" t="s">
        <v>488</v>
      </c>
      <c r="D32" s="1" t="s">
        <v>9</v>
      </c>
      <c r="E32" s="1">
        <v>2</v>
      </c>
      <c r="F32" s="1">
        <v>75</v>
      </c>
      <c r="G32" s="1">
        <v>3.8</v>
      </c>
      <c r="H32" s="1">
        <v>16</v>
      </c>
      <c r="I32" s="2">
        <v>0.95</v>
      </c>
      <c r="K32" s="2">
        <v>0.88</v>
      </c>
      <c r="L32" s="2">
        <v>0.89</v>
      </c>
      <c r="N32" s="3" t="s">
        <v>974</v>
      </c>
      <c r="O32" s="1">
        <v>79</v>
      </c>
      <c r="P32" s="2">
        <v>0.55000000000000004</v>
      </c>
      <c r="R32" s="2">
        <v>0.02</v>
      </c>
      <c r="T32" s="3" t="s">
        <v>5</v>
      </c>
      <c r="V32" s="2">
        <v>0.98</v>
      </c>
      <c r="X32" s="1">
        <v>18</v>
      </c>
      <c r="Y32" s="3" t="s">
        <v>1093</v>
      </c>
      <c r="AA32" s="2">
        <v>0.69</v>
      </c>
      <c r="AB32" s="1">
        <v>5</v>
      </c>
      <c r="AC32" s="2">
        <v>0.3</v>
      </c>
      <c r="AE32" s="1">
        <v>49</v>
      </c>
      <c r="AF32" s="1">
        <v>48</v>
      </c>
      <c r="AG32" s="2">
        <v>0.36</v>
      </c>
    </row>
    <row r="33" spans="1:33" x14ac:dyDescent="0.25">
      <c r="A33" s="1">
        <v>30</v>
      </c>
      <c r="B33" s="1" t="s">
        <v>1009</v>
      </c>
      <c r="D33" s="1" t="s">
        <v>94</v>
      </c>
      <c r="E33" s="1">
        <v>2</v>
      </c>
      <c r="F33" s="1">
        <v>75</v>
      </c>
      <c r="G33" s="1">
        <v>3.7</v>
      </c>
      <c r="H33" s="1">
        <v>38</v>
      </c>
      <c r="I33" s="2">
        <v>0.91</v>
      </c>
      <c r="K33" s="2">
        <v>0.91</v>
      </c>
      <c r="L33" s="2">
        <v>0.87</v>
      </c>
      <c r="N33" s="3" t="s">
        <v>1018</v>
      </c>
      <c r="O33" s="1">
        <v>8</v>
      </c>
      <c r="P33" s="2">
        <v>0.71</v>
      </c>
      <c r="R33" s="2">
        <v>0</v>
      </c>
      <c r="T33" s="3" t="s">
        <v>119</v>
      </c>
      <c r="V33" s="2">
        <v>0.96</v>
      </c>
      <c r="X33" s="1">
        <v>36</v>
      </c>
      <c r="Y33" s="3" t="s">
        <v>72</v>
      </c>
      <c r="AA33" s="2">
        <v>0.57999999999999996</v>
      </c>
      <c r="AB33" s="1">
        <v>5</v>
      </c>
      <c r="AC33" s="2">
        <v>0.32</v>
      </c>
      <c r="AE33" s="1">
        <v>20</v>
      </c>
      <c r="AF33" s="1">
        <v>135</v>
      </c>
      <c r="AG33" s="2">
        <v>0.24</v>
      </c>
    </row>
    <row r="34" spans="1:33" x14ac:dyDescent="0.25">
      <c r="A34" s="1">
        <v>33</v>
      </c>
      <c r="B34" s="1" t="s">
        <v>492</v>
      </c>
      <c r="D34" s="1" t="s">
        <v>50</v>
      </c>
      <c r="E34" s="1">
        <v>2</v>
      </c>
      <c r="F34" s="1">
        <v>74</v>
      </c>
      <c r="G34" s="1">
        <v>3.8</v>
      </c>
      <c r="H34" s="1">
        <v>30</v>
      </c>
      <c r="I34" s="2">
        <v>0.93</v>
      </c>
      <c r="K34" s="2">
        <v>0.86</v>
      </c>
      <c r="L34" s="2">
        <v>0.88</v>
      </c>
      <c r="N34" s="3" t="s">
        <v>992</v>
      </c>
      <c r="O34" s="1">
        <v>62</v>
      </c>
      <c r="P34" s="2">
        <v>0.67</v>
      </c>
      <c r="R34" s="2">
        <v>0.02</v>
      </c>
      <c r="T34" s="3" t="s">
        <v>1</v>
      </c>
      <c r="V34" s="2">
        <v>0.93</v>
      </c>
      <c r="X34" s="1">
        <v>26</v>
      </c>
      <c r="Y34" s="3" t="s">
        <v>64</v>
      </c>
      <c r="AA34" s="2">
        <v>0.61</v>
      </c>
      <c r="AB34" s="1">
        <v>5</v>
      </c>
      <c r="AC34" s="2">
        <v>0.31</v>
      </c>
      <c r="AE34" s="1">
        <v>41</v>
      </c>
      <c r="AF34" s="1">
        <v>41</v>
      </c>
      <c r="AG34" s="2">
        <v>0.38</v>
      </c>
    </row>
    <row r="35" spans="1:33" x14ac:dyDescent="0.25">
      <c r="A35" s="1">
        <v>33</v>
      </c>
      <c r="B35" s="1" t="s">
        <v>513</v>
      </c>
      <c r="D35" s="1" t="s">
        <v>18</v>
      </c>
      <c r="E35" s="1">
        <v>2</v>
      </c>
      <c r="F35" s="1">
        <v>74</v>
      </c>
      <c r="G35" s="1">
        <v>3.7</v>
      </c>
      <c r="H35" s="1">
        <v>41</v>
      </c>
      <c r="I35" s="2">
        <v>0.92</v>
      </c>
      <c r="K35" s="2">
        <v>0.82</v>
      </c>
      <c r="L35" s="2">
        <v>0.86</v>
      </c>
      <c r="N35" s="3" t="s">
        <v>996</v>
      </c>
      <c r="O35" s="1">
        <v>55</v>
      </c>
      <c r="P35" s="2">
        <v>0.69</v>
      </c>
      <c r="R35" s="4">
        <v>2E-3</v>
      </c>
      <c r="T35" s="3" t="s">
        <v>40</v>
      </c>
      <c r="V35" s="2">
        <v>0.84</v>
      </c>
      <c r="X35" s="1">
        <v>28</v>
      </c>
      <c r="Y35" s="3" t="s">
        <v>1335</v>
      </c>
      <c r="AA35" s="2">
        <v>0.65</v>
      </c>
      <c r="AB35" s="1">
        <v>5</v>
      </c>
      <c r="AC35" s="2">
        <v>0.39</v>
      </c>
      <c r="AE35" s="1">
        <v>37</v>
      </c>
      <c r="AF35" s="1">
        <v>34</v>
      </c>
      <c r="AG35" s="2">
        <v>0.4</v>
      </c>
    </row>
    <row r="36" spans="1:33" x14ac:dyDescent="0.25">
      <c r="A36" s="1">
        <v>35</v>
      </c>
      <c r="B36" s="1" t="s">
        <v>494</v>
      </c>
      <c r="D36" s="1" t="s">
        <v>9</v>
      </c>
      <c r="E36" s="1">
        <v>2</v>
      </c>
      <c r="F36" s="1">
        <v>73</v>
      </c>
      <c r="G36" s="1">
        <v>3.4</v>
      </c>
      <c r="H36" s="1">
        <v>16</v>
      </c>
      <c r="I36" s="2">
        <v>0.94</v>
      </c>
      <c r="K36" s="2">
        <v>0.86</v>
      </c>
      <c r="L36" s="2">
        <v>0.89</v>
      </c>
      <c r="N36" s="3" t="s">
        <v>1006</v>
      </c>
      <c r="O36" s="1">
        <v>42</v>
      </c>
      <c r="P36" s="2">
        <v>0.57999999999999996</v>
      </c>
      <c r="R36" s="2">
        <v>0.02</v>
      </c>
      <c r="T36" s="3" t="s">
        <v>5</v>
      </c>
      <c r="V36" s="2">
        <v>0.9</v>
      </c>
      <c r="X36" s="1">
        <v>28</v>
      </c>
      <c r="Y36" s="3" t="s">
        <v>13</v>
      </c>
      <c r="AA36" s="2">
        <v>0.65</v>
      </c>
      <c r="AC36" s="2">
        <v>0.37</v>
      </c>
      <c r="AE36" s="1">
        <v>24</v>
      </c>
      <c r="AF36" s="1">
        <v>57</v>
      </c>
      <c r="AG36" s="2">
        <v>0.35</v>
      </c>
    </row>
    <row r="37" spans="1:33" x14ac:dyDescent="0.25">
      <c r="A37" s="1">
        <v>36</v>
      </c>
      <c r="B37" s="1" t="s">
        <v>484</v>
      </c>
      <c r="D37" s="1" t="s">
        <v>53</v>
      </c>
      <c r="E37" s="1">
        <v>2</v>
      </c>
      <c r="F37" s="1">
        <v>72</v>
      </c>
      <c r="G37" s="1">
        <v>3.5</v>
      </c>
      <c r="H37" s="1">
        <v>4</v>
      </c>
      <c r="I37" s="2">
        <v>0.96</v>
      </c>
      <c r="K37" s="2">
        <v>0.89</v>
      </c>
      <c r="L37" s="2">
        <v>0.94</v>
      </c>
      <c r="N37" s="3" t="s">
        <v>999</v>
      </c>
      <c r="O37" s="1">
        <v>89</v>
      </c>
      <c r="P37" s="2">
        <v>0.55000000000000004</v>
      </c>
      <c r="R37" s="2">
        <v>0.01</v>
      </c>
      <c r="T37" s="3" t="s">
        <v>1</v>
      </c>
      <c r="V37" s="2">
        <v>0.93</v>
      </c>
      <c r="X37" s="1">
        <v>47</v>
      </c>
      <c r="Y37" s="3" t="s">
        <v>1008</v>
      </c>
      <c r="Z37" s="1">
        <v>2</v>
      </c>
      <c r="AA37" s="2">
        <v>0.61</v>
      </c>
      <c r="AB37" s="1">
        <v>5</v>
      </c>
      <c r="AC37" s="2">
        <v>0.34</v>
      </c>
      <c r="AE37" s="1">
        <v>49</v>
      </c>
      <c r="AF37" s="1">
        <v>8</v>
      </c>
      <c r="AG37" s="2">
        <v>0.53</v>
      </c>
    </row>
    <row r="38" spans="1:33" x14ac:dyDescent="0.25">
      <c r="A38" s="1">
        <v>36</v>
      </c>
      <c r="B38" s="1" t="s">
        <v>906</v>
      </c>
      <c r="D38" s="1" t="s">
        <v>15</v>
      </c>
      <c r="E38" s="1">
        <v>2</v>
      </c>
      <c r="F38" s="1">
        <v>72</v>
      </c>
      <c r="G38" s="1">
        <v>3.6</v>
      </c>
      <c r="H38" s="1">
        <v>61</v>
      </c>
      <c r="I38" s="2">
        <v>0.89</v>
      </c>
      <c r="K38" s="2">
        <v>0.77</v>
      </c>
      <c r="L38" s="2">
        <v>0.77</v>
      </c>
      <c r="N38" s="3" t="s">
        <v>58</v>
      </c>
      <c r="O38" s="1">
        <v>5</v>
      </c>
      <c r="P38" s="2">
        <v>0.71</v>
      </c>
      <c r="R38" s="4">
        <v>3.0000000000000001E-3</v>
      </c>
      <c r="T38" s="3" t="s">
        <v>1</v>
      </c>
      <c r="V38" s="2">
        <v>0.9</v>
      </c>
      <c r="X38" s="1">
        <v>60</v>
      </c>
      <c r="Y38" s="3" t="s">
        <v>1397</v>
      </c>
      <c r="AA38" s="2">
        <v>0.49</v>
      </c>
      <c r="AB38" s="1">
        <v>5</v>
      </c>
      <c r="AC38" s="2">
        <v>0.64</v>
      </c>
      <c r="AE38" s="1">
        <v>41</v>
      </c>
      <c r="AF38" s="1">
        <v>29</v>
      </c>
      <c r="AG38" s="2">
        <v>0.41</v>
      </c>
    </row>
    <row r="39" spans="1:33" x14ac:dyDescent="0.25">
      <c r="A39" s="1">
        <v>36</v>
      </c>
      <c r="B39" s="1" t="s">
        <v>482</v>
      </c>
      <c r="D39" s="1" t="s">
        <v>70</v>
      </c>
      <c r="E39" s="1">
        <v>2</v>
      </c>
      <c r="F39" s="1">
        <v>72</v>
      </c>
      <c r="G39" s="1">
        <v>3.6</v>
      </c>
      <c r="H39" s="1">
        <v>30</v>
      </c>
      <c r="I39" s="2">
        <v>0.91</v>
      </c>
      <c r="K39" s="2">
        <v>0.84</v>
      </c>
      <c r="L39" s="2">
        <v>0.86</v>
      </c>
      <c r="N39" s="3" t="s">
        <v>992</v>
      </c>
      <c r="O39" s="1">
        <v>79</v>
      </c>
      <c r="P39" s="2">
        <v>0.63</v>
      </c>
      <c r="R39" s="2">
        <v>0.03</v>
      </c>
      <c r="T39" s="3" t="s">
        <v>1</v>
      </c>
      <c r="V39" s="2">
        <v>0.88</v>
      </c>
      <c r="X39" s="1">
        <v>62</v>
      </c>
      <c r="Y39" s="3" t="s">
        <v>1398</v>
      </c>
      <c r="AA39" s="2">
        <v>0.5</v>
      </c>
      <c r="AB39" s="1">
        <v>5</v>
      </c>
      <c r="AC39" s="2">
        <v>0.42</v>
      </c>
      <c r="AE39" s="1">
        <v>24</v>
      </c>
      <c r="AF39" s="1">
        <v>9</v>
      </c>
      <c r="AG39" s="2">
        <v>0.52</v>
      </c>
    </row>
    <row r="40" spans="1:33" x14ac:dyDescent="0.25">
      <c r="A40" s="1">
        <v>36</v>
      </c>
      <c r="B40" s="1" t="s">
        <v>503</v>
      </c>
      <c r="D40" s="1" t="s">
        <v>37</v>
      </c>
      <c r="E40" s="1">
        <v>2</v>
      </c>
      <c r="F40" s="1">
        <v>72</v>
      </c>
      <c r="G40" s="1">
        <v>3.3</v>
      </c>
      <c r="H40" s="1">
        <v>21</v>
      </c>
      <c r="I40" s="2">
        <v>0.94</v>
      </c>
      <c r="K40" s="2">
        <v>0.88</v>
      </c>
      <c r="L40" s="2">
        <v>0.92</v>
      </c>
      <c r="N40" s="3" t="s">
        <v>996</v>
      </c>
      <c r="O40" s="1">
        <v>23</v>
      </c>
      <c r="P40" s="2">
        <v>0.74</v>
      </c>
      <c r="R40" s="2">
        <v>0.01</v>
      </c>
      <c r="T40" s="3" t="s">
        <v>40</v>
      </c>
      <c r="V40" s="2">
        <v>0.88</v>
      </c>
      <c r="X40" s="1">
        <v>32</v>
      </c>
      <c r="Y40" s="3" t="s">
        <v>64</v>
      </c>
      <c r="Z40" s="1">
        <v>3</v>
      </c>
      <c r="AA40" s="2">
        <v>0.71</v>
      </c>
      <c r="AC40" s="2">
        <v>0.46</v>
      </c>
      <c r="AE40" s="1">
        <v>65</v>
      </c>
      <c r="AF40" s="1">
        <v>24</v>
      </c>
      <c r="AG40" s="2">
        <v>0.43</v>
      </c>
    </row>
    <row r="41" spans="1:33" x14ac:dyDescent="0.25">
      <c r="A41" s="1">
        <v>40</v>
      </c>
      <c r="B41" s="1" t="s">
        <v>497</v>
      </c>
      <c r="D41" s="1" t="s">
        <v>26</v>
      </c>
      <c r="E41" s="1">
        <v>2</v>
      </c>
      <c r="F41" s="1">
        <v>71</v>
      </c>
      <c r="G41" s="1">
        <v>3.4</v>
      </c>
      <c r="H41" s="1">
        <v>77</v>
      </c>
      <c r="I41" s="2">
        <v>0.87</v>
      </c>
      <c r="K41" s="2">
        <v>0.87</v>
      </c>
      <c r="L41" s="2">
        <v>0.76</v>
      </c>
      <c r="N41" s="3" t="s">
        <v>1023</v>
      </c>
      <c r="O41" s="1">
        <v>12</v>
      </c>
      <c r="P41" s="2">
        <v>0.76</v>
      </c>
      <c r="R41" s="4">
        <v>4.0000000000000001E-3</v>
      </c>
      <c r="T41" s="3" t="s">
        <v>40</v>
      </c>
      <c r="V41" s="2">
        <v>0.79</v>
      </c>
      <c r="X41" s="1">
        <v>26</v>
      </c>
      <c r="Y41" s="3" t="s">
        <v>1399</v>
      </c>
      <c r="Z41" s="1">
        <v>2</v>
      </c>
      <c r="AA41" s="2">
        <v>0.63</v>
      </c>
      <c r="AB41" s="1">
        <v>5</v>
      </c>
      <c r="AC41" s="2">
        <v>0.25</v>
      </c>
      <c r="AE41" s="1">
        <v>16</v>
      </c>
      <c r="AF41" s="1">
        <v>21</v>
      </c>
      <c r="AG41" s="2">
        <v>0.43</v>
      </c>
    </row>
    <row r="42" spans="1:33" x14ac:dyDescent="0.25">
      <c r="A42" s="1">
        <v>40</v>
      </c>
      <c r="B42" s="1" t="s">
        <v>504</v>
      </c>
      <c r="D42" s="1" t="s">
        <v>21</v>
      </c>
      <c r="E42" s="1">
        <v>2</v>
      </c>
      <c r="F42" s="1">
        <v>71</v>
      </c>
      <c r="G42" s="1">
        <v>3.5</v>
      </c>
      <c r="H42" s="1">
        <v>30</v>
      </c>
      <c r="I42" s="2">
        <v>0.92</v>
      </c>
      <c r="K42" s="2">
        <v>0.84</v>
      </c>
      <c r="L42" s="2">
        <v>0.85</v>
      </c>
      <c r="N42" s="3" t="s">
        <v>974</v>
      </c>
      <c r="O42" s="1">
        <v>39</v>
      </c>
      <c r="P42" s="2">
        <v>0.59</v>
      </c>
      <c r="R42" s="2">
        <v>0</v>
      </c>
      <c r="T42" s="3" t="s">
        <v>5</v>
      </c>
      <c r="V42" s="2">
        <v>0.94</v>
      </c>
      <c r="X42" s="1">
        <v>42</v>
      </c>
      <c r="Y42" s="3" t="s">
        <v>505</v>
      </c>
      <c r="Z42" s="1">
        <v>2</v>
      </c>
      <c r="AA42" s="2">
        <v>0.59</v>
      </c>
      <c r="AC42" s="2">
        <v>0.56999999999999995</v>
      </c>
      <c r="AE42" s="1">
        <v>56</v>
      </c>
      <c r="AF42" s="1">
        <v>38</v>
      </c>
      <c r="AG42" s="2">
        <v>0.39</v>
      </c>
    </row>
    <row r="43" spans="1:33" x14ac:dyDescent="0.25">
      <c r="A43" s="1">
        <v>42</v>
      </c>
      <c r="B43" s="1" t="s">
        <v>490</v>
      </c>
      <c r="E43" s="1">
        <v>2</v>
      </c>
      <c r="F43" s="1">
        <v>70</v>
      </c>
      <c r="G43" s="1">
        <v>3.4</v>
      </c>
      <c r="H43" s="1">
        <v>30</v>
      </c>
      <c r="I43" s="2">
        <v>0.91</v>
      </c>
      <c r="K43" s="2">
        <v>0.86</v>
      </c>
      <c r="L43" s="2">
        <v>0.88</v>
      </c>
      <c r="N43" s="3" t="s">
        <v>992</v>
      </c>
      <c r="O43" s="1">
        <v>50</v>
      </c>
      <c r="P43" s="2">
        <v>0.71</v>
      </c>
      <c r="R43" s="2">
        <v>0.01</v>
      </c>
      <c r="T43" s="3" t="s">
        <v>40</v>
      </c>
      <c r="V43" s="2">
        <v>0.88</v>
      </c>
      <c r="X43" s="1">
        <v>36</v>
      </c>
      <c r="Y43" s="3" t="s">
        <v>1097</v>
      </c>
      <c r="Z43" s="1">
        <v>9</v>
      </c>
      <c r="AA43" s="2">
        <v>0.6</v>
      </c>
      <c r="AB43" s="1">
        <v>5</v>
      </c>
      <c r="AC43" s="2">
        <v>0.37</v>
      </c>
      <c r="AE43" s="1">
        <v>41</v>
      </c>
      <c r="AF43" s="1">
        <v>38</v>
      </c>
      <c r="AG43" s="2">
        <v>0.39</v>
      </c>
    </row>
    <row r="44" spans="1:33" x14ac:dyDescent="0.25">
      <c r="A44" s="1">
        <v>43</v>
      </c>
      <c r="B44" s="1" t="s">
        <v>501</v>
      </c>
      <c r="D44" s="1" t="s">
        <v>2</v>
      </c>
      <c r="E44" s="1">
        <v>2</v>
      </c>
      <c r="F44" s="1">
        <v>69</v>
      </c>
      <c r="G44" s="1">
        <v>3.5</v>
      </c>
      <c r="H44" s="1">
        <v>47</v>
      </c>
      <c r="I44" s="2">
        <v>0.9</v>
      </c>
      <c r="K44" s="2">
        <v>0.84</v>
      </c>
      <c r="L44" s="2">
        <v>0.85</v>
      </c>
      <c r="N44" s="3" t="s">
        <v>974</v>
      </c>
      <c r="O44" s="1">
        <v>32</v>
      </c>
      <c r="P44" s="2">
        <v>0.7</v>
      </c>
      <c r="R44" s="2">
        <v>0</v>
      </c>
      <c r="T44" s="3" t="s">
        <v>1</v>
      </c>
      <c r="V44" s="2">
        <v>0.91</v>
      </c>
      <c r="X44" s="1">
        <v>62</v>
      </c>
      <c r="Y44" s="3" t="s">
        <v>538</v>
      </c>
      <c r="AA44" s="2">
        <v>0.51</v>
      </c>
      <c r="AC44" s="2">
        <v>0.65</v>
      </c>
      <c r="AE44" s="1">
        <v>60</v>
      </c>
      <c r="AF44" s="1">
        <v>50</v>
      </c>
      <c r="AG44" s="2">
        <v>0.36</v>
      </c>
    </row>
    <row r="45" spans="1:33" x14ac:dyDescent="0.25">
      <c r="A45" s="1">
        <v>43</v>
      </c>
      <c r="B45" s="1" t="s">
        <v>499</v>
      </c>
      <c r="D45" s="1" t="s">
        <v>9</v>
      </c>
      <c r="E45" s="1">
        <v>2</v>
      </c>
      <c r="F45" s="1">
        <v>69</v>
      </c>
      <c r="G45" s="1">
        <v>3.4</v>
      </c>
      <c r="H45" s="1">
        <v>47</v>
      </c>
      <c r="I45" s="2">
        <v>0.92</v>
      </c>
      <c r="K45" s="2">
        <v>0.81</v>
      </c>
      <c r="L45" s="2">
        <v>0.79</v>
      </c>
      <c r="N45" s="3" t="s">
        <v>977</v>
      </c>
      <c r="O45" s="1">
        <v>50</v>
      </c>
      <c r="P45" s="2">
        <v>0.56999999999999995</v>
      </c>
      <c r="R45" s="4">
        <v>4.0000000000000001E-3</v>
      </c>
      <c r="T45" s="3" t="s">
        <v>1</v>
      </c>
      <c r="V45" s="2">
        <v>0.93</v>
      </c>
      <c r="X45" s="1">
        <v>43</v>
      </c>
      <c r="Y45" s="3" t="s">
        <v>1093</v>
      </c>
      <c r="Z45" s="1">
        <v>2</v>
      </c>
      <c r="AA45" s="2">
        <v>0.61</v>
      </c>
      <c r="AB45" s="1">
        <v>5</v>
      </c>
      <c r="AC45" s="2">
        <v>0.36</v>
      </c>
      <c r="AE45" s="1">
        <v>37</v>
      </c>
      <c r="AF45" s="1">
        <v>48</v>
      </c>
      <c r="AG45" s="2">
        <v>0.36</v>
      </c>
    </row>
    <row r="46" spans="1:33" x14ac:dyDescent="0.25">
      <c r="A46" s="1">
        <v>43</v>
      </c>
      <c r="B46" s="1" t="s">
        <v>500</v>
      </c>
      <c r="D46" s="1" t="s">
        <v>26</v>
      </c>
      <c r="E46" s="1">
        <v>2</v>
      </c>
      <c r="F46" s="1">
        <v>69</v>
      </c>
      <c r="G46" s="1">
        <v>3.2</v>
      </c>
      <c r="H46" s="1">
        <v>30</v>
      </c>
      <c r="I46" s="2">
        <v>0.92</v>
      </c>
      <c r="K46" s="2">
        <v>0.82</v>
      </c>
      <c r="L46" s="2">
        <v>0.85</v>
      </c>
      <c r="N46" s="3" t="s">
        <v>1006</v>
      </c>
      <c r="O46" s="1">
        <v>32</v>
      </c>
      <c r="P46" s="2">
        <v>0.7</v>
      </c>
      <c r="R46" s="2">
        <v>0.01</v>
      </c>
      <c r="T46" s="3" t="s">
        <v>1</v>
      </c>
      <c r="V46" s="2">
        <v>0.95</v>
      </c>
      <c r="X46" s="1">
        <v>39</v>
      </c>
      <c r="Y46" s="3" t="s">
        <v>586</v>
      </c>
      <c r="Z46" s="1">
        <v>2</v>
      </c>
      <c r="AA46" s="2">
        <v>0.56999999999999995</v>
      </c>
      <c r="AB46" s="1">
        <v>5</v>
      </c>
      <c r="AC46" s="2">
        <v>0.39</v>
      </c>
      <c r="AE46" s="1">
        <v>49</v>
      </c>
      <c r="AF46" s="1">
        <v>44</v>
      </c>
      <c r="AG46" s="2">
        <v>0.37</v>
      </c>
    </row>
    <row r="47" spans="1:33" x14ac:dyDescent="0.25">
      <c r="A47" s="1">
        <v>46</v>
      </c>
      <c r="B47" s="1" t="s">
        <v>508</v>
      </c>
      <c r="D47" s="1" t="s">
        <v>29</v>
      </c>
      <c r="E47" s="1">
        <v>2</v>
      </c>
      <c r="F47" s="1">
        <v>68</v>
      </c>
      <c r="G47" s="1">
        <v>3.4</v>
      </c>
      <c r="H47" s="1">
        <v>54</v>
      </c>
      <c r="I47" s="2">
        <v>0.91</v>
      </c>
      <c r="K47" s="2">
        <v>0.8</v>
      </c>
      <c r="L47" s="2">
        <v>0.83</v>
      </c>
      <c r="N47" s="3" t="s">
        <v>1006</v>
      </c>
      <c r="O47" s="1">
        <v>76</v>
      </c>
      <c r="P47" s="2">
        <v>0.56000000000000005</v>
      </c>
      <c r="R47" s="2">
        <v>0</v>
      </c>
      <c r="T47" s="3" t="s">
        <v>5</v>
      </c>
      <c r="V47" s="2">
        <v>0.94</v>
      </c>
      <c r="X47" s="1">
        <v>49</v>
      </c>
      <c r="Y47" s="3" t="s">
        <v>209</v>
      </c>
      <c r="AA47" s="2">
        <v>0.53</v>
      </c>
      <c r="AC47" s="2">
        <v>0.63</v>
      </c>
      <c r="AE47" s="1">
        <v>73</v>
      </c>
      <c r="AF47" s="1">
        <v>3</v>
      </c>
      <c r="AG47" s="2">
        <v>0.6</v>
      </c>
    </row>
    <row r="48" spans="1:33" x14ac:dyDescent="0.25">
      <c r="A48" s="1">
        <v>46</v>
      </c>
      <c r="B48" s="1" t="s">
        <v>510</v>
      </c>
      <c r="D48" s="1" t="s">
        <v>9</v>
      </c>
      <c r="E48" s="1">
        <v>2</v>
      </c>
      <c r="F48" s="1">
        <v>68</v>
      </c>
      <c r="G48" s="1">
        <v>3.4</v>
      </c>
      <c r="H48" s="1">
        <v>41</v>
      </c>
      <c r="I48" s="2">
        <v>0.91</v>
      </c>
      <c r="K48" s="2">
        <v>0.82</v>
      </c>
      <c r="L48" s="2">
        <v>0.84</v>
      </c>
      <c r="N48" s="3" t="s">
        <v>992</v>
      </c>
      <c r="O48" s="1">
        <v>55</v>
      </c>
      <c r="P48" s="2">
        <v>0.68</v>
      </c>
      <c r="R48" s="2">
        <v>0</v>
      </c>
      <c r="T48" s="3" t="s">
        <v>1</v>
      </c>
      <c r="V48" s="2">
        <v>0.93</v>
      </c>
      <c r="X48" s="1">
        <v>47</v>
      </c>
      <c r="Y48" s="3" t="s">
        <v>1335</v>
      </c>
      <c r="Z48" s="1">
        <v>2</v>
      </c>
      <c r="AA48" s="2">
        <v>0.5</v>
      </c>
      <c r="AB48" s="1">
        <v>5</v>
      </c>
      <c r="AC48" s="2">
        <v>0.44</v>
      </c>
      <c r="AE48" s="1">
        <v>60</v>
      </c>
      <c r="AF48" s="1">
        <v>50</v>
      </c>
      <c r="AG48" s="2">
        <v>0.36</v>
      </c>
    </row>
    <row r="49" spans="1:34" x14ac:dyDescent="0.25">
      <c r="A49" s="1">
        <v>46</v>
      </c>
      <c r="B49" s="1" t="s">
        <v>507</v>
      </c>
      <c r="D49" s="1" t="s">
        <v>26</v>
      </c>
      <c r="E49" s="1">
        <v>2</v>
      </c>
      <c r="F49" s="1">
        <v>68</v>
      </c>
      <c r="G49" s="1">
        <v>3.5</v>
      </c>
      <c r="H49" s="1">
        <v>50</v>
      </c>
      <c r="I49" s="2">
        <v>0.93</v>
      </c>
      <c r="K49" s="2">
        <v>0.79</v>
      </c>
      <c r="L49" s="2">
        <v>0.81</v>
      </c>
      <c r="N49" s="3" t="s">
        <v>992</v>
      </c>
      <c r="O49" s="1">
        <v>42</v>
      </c>
      <c r="P49" s="2">
        <v>0.72</v>
      </c>
      <c r="R49" s="2">
        <v>0.01</v>
      </c>
      <c r="T49" s="3" t="s">
        <v>119</v>
      </c>
      <c r="V49" s="2">
        <v>0.87</v>
      </c>
      <c r="X49" s="1">
        <v>68</v>
      </c>
      <c r="Y49" s="3" t="s">
        <v>44</v>
      </c>
      <c r="AA49" s="2">
        <v>0.37</v>
      </c>
      <c r="AB49" s="1">
        <v>5</v>
      </c>
      <c r="AC49" s="2">
        <v>0.3</v>
      </c>
      <c r="AE49" s="1">
        <v>45</v>
      </c>
      <c r="AF49" s="1">
        <v>68</v>
      </c>
      <c r="AG49" s="2">
        <v>0.33</v>
      </c>
    </row>
    <row r="50" spans="1:34" x14ac:dyDescent="0.25">
      <c r="A50" s="1">
        <v>49</v>
      </c>
      <c r="B50" s="1" t="s">
        <v>511</v>
      </c>
      <c r="D50" s="1" t="s">
        <v>9</v>
      </c>
      <c r="E50" s="1">
        <v>2</v>
      </c>
      <c r="F50" s="1">
        <v>67</v>
      </c>
      <c r="G50" s="1">
        <v>3.3</v>
      </c>
      <c r="H50" s="1">
        <v>54</v>
      </c>
      <c r="I50" s="2">
        <v>0.91</v>
      </c>
      <c r="K50" s="2">
        <v>0.82</v>
      </c>
      <c r="L50" s="2">
        <v>0.82</v>
      </c>
      <c r="N50" s="3" t="s">
        <v>58</v>
      </c>
      <c r="O50" s="1">
        <v>55</v>
      </c>
      <c r="P50" s="2">
        <v>0.69</v>
      </c>
      <c r="R50" s="4">
        <v>2E-3</v>
      </c>
      <c r="T50" s="3" t="s">
        <v>5</v>
      </c>
      <c r="V50" s="2">
        <v>0.89</v>
      </c>
      <c r="X50" s="1">
        <v>39</v>
      </c>
      <c r="Y50" s="3" t="s">
        <v>1168</v>
      </c>
      <c r="Z50" s="1">
        <v>9</v>
      </c>
      <c r="AA50" s="2">
        <v>0.66</v>
      </c>
      <c r="AB50" s="1">
        <v>5</v>
      </c>
      <c r="AC50" s="2">
        <v>0.38</v>
      </c>
      <c r="AE50" s="1">
        <v>60</v>
      </c>
      <c r="AF50" s="1">
        <v>44</v>
      </c>
      <c r="AG50" s="2">
        <v>0.37</v>
      </c>
    </row>
    <row r="51" spans="1:34" x14ac:dyDescent="0.25">
      <c r="A51" s="1">
        <v>49</v>
      </c>
      <c r="B51" s="1" t="s">
        <v>568</v>
      </c>
      <c r="D51" s="1" t="s">
        <v>18</v>
      </c>
      <c r="E51" s="1">
        <v>2</v>
      </c>
      <c r="F51" s="1">
        <v>67</v>
      </c>
      <c r="G51" s="1">
        <v>3.6</v>
      </c>
      <c r="H51" s="1">
        <v>89</v>
      </c>
      <c r="I51" s="2">
        <v>0.91</v>
      </c>
      <c r="K51" s="2">
        <v>0.64</v>
      </c>
      <c r="L51" s="2">
        <v>0.7</v>
      </c>
      <c r="N51" s="3" t="s">
        <v>1011</v>
      </c>
      <c r="O51" s="1">
        <v>62</v>
      </c>
      <c r="P51" s="2">
        <v>0.67</v>
      </c>
      <c r="R51" s="2">
        <v>0</v>
      </c>
      <c r="T51" s="3" t="s">
        <v>14</v>
      </c>
      <c r="V51" s="2">
        <v>0.87</v>
      </c>
      <c r="X51" s="1">
        <v>62</v>
      </c>
      <c r="Y51" s="3" t="s">
        <v>464</v>
      </c>
      <c r="Z51" s="1">
        <v>9</v>
      </c>
      <c r="AA51" s="2">
        <v>0.51</v>
      </c>
      <c r="AC51" s="2">
        <v>0.22</v>
      </c>
      <c r="AE51" s="1">
        <v>37</v>
      </c>
      <c r="AF51" s="1">
        <v>85</v>
      </c>
      <c r="AG51" s="2">
        <v>0.31</v>
      </c>
    </row>
    <row r="52" spans="1:34" x14ac:dyDescent="0.25">
      <c r="A52" s="1">
        <v>49</v>
      </c>
      <c r="B52" s="1" t="s">
        <v>574</v>
      </c>
      <c r="C52" s="1">
        <v>10</v>
      </c>
      <c r="D52" s="1" t="s">
        <v>217</v>
      </c>
      <c r="E52" s="1">
        <v>2</v>
      </c>
      <c r="F52" s="1">
        <v>67</v>
      </c>
      <c r="G52" s="1">
        <v>3.9</v>
      </c>
      <c r="H52" s="1">
        <v>72</v>
      </c>
      <c r="I52" s="2">
        <v>0.9</v>
      </c>
      <c r="J52" s="1">
        <v>8</v>
      </c>
      <c r="K52" s="2">
        <v>0.79</v>
      </c>
      <c r="L52" s="2">
        <v>0.77</v>
      </c>
      <c r="N52" s="3" t="s">
        <v>977</v>
      </c>
      <c r="O52" s="1">
        <v>39</v>
      </c>
      <c r="P52" s="2">
        <v>0.73</v>
      </c>
      <c r="R52" s="2">
        <v>0.04</v>
      </c>
      <c r="T52" s="3" t="s">
        <v>1</v>
      </c>
      <c r="V52" s="2">
        <v>0.98</v>
      </c>
      <c r="X52" s="1">
        <v>32</v>
      </c>
      <c r="Y52" s="3" t="s">
        <v>777</v>
      </c>
      <c r="Z52" s="1">
        <v>3</v>
      </c>
      <c r="AA52" s="2">
        <v>0.65</v>
      </c>
      <c r="AB52" s="1">
        <v>5</v>
      </c>
      <c r="AC52" s="2">
        <v>0.32</v>
      </c>
      <c r="AE52" s="1">
        <v>185</v>
      </c>
      <c r="AF52" s="1">
        <v>107</v>
      </c>
      <c r="AG52" s="2">
        <v>0.28000000000000003</v>
      </c>
      <c r="AH52" s="1">
        <v>7</v>
      </c>
    </row>
    <row r="53" spans="1:34" x14ac:dyDescent="0.25">
      <c r="A53" s="1">
        <v>49</v>
      </c>
      <c r="B53" s="1" t="s">
        <v>582</v>
      </c>
      <c r="D53" s="1" t="s">
        <v>65</v>
      </c>
      <c r="E53" s="1">
        <v>2</v>
      </c>
      <c r="F53" s="1">
        <v>67</v>
      </c>
      <c r="G53" s="1">
        <v>3.6</v>
      </c>
      <c r="H53" s="1">
        <v>30</v>
      </c>
      <c r="I53" s="2">
        <v>0.93</v>
      </c>
      <c r="K53" s="2">
        <v>0.81</v>
      </c>
      <c r="L53" s="2">
        <v>0.86</v>
      </c>
      <c r="N53" s="3" t="s">
        <v>999</v>
      </c>
      <c r="O53" s="1">
        <v>122</v>
      </c>
      <c r="P53" s="2">
        <v>0.61</v>
      </c>
      <c r="R53" s="2">
        <v>0.04</v>
      </c>
      <c r="T53" s="3" t="s">
        <v>787</v>
      </c>
      <c r="V53" s="2">
        <v>0.82</v>
      </c>
      <c r="X53" s="1">
        <v>36</v>
      </c>
      <c r="Y53" s="3" t="s">
        <v>1015</v>
      </c>
      <c r="AA53" s="2">
        <v>0.59</v>
      </c>
      <c r="AC53" s="2">
        <v>0.59</v>
      </c>
      <c r="AE53" s="1">
        <v>98</v>
      </c>
      <c r="AF53" s="1">
        <v>79</v>
      </c>
      <c r="AG53" s="2">
        <v>0.32</v>
      </c>
    </row>
  </sheetData>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0634-A830-4595-BE33-F51D4FEA1D11}">
  <dimension ref="A1:Z75"/>
  <sheetViews>
    <sheetView topLeftCell="A55" workbookViewId="0"/>
  </sheetViews>
  <sheetFormatPr defaultRowHeight="12.5" x14ac:dyDescent="0.25"/>
  <cols>
    <col min="1" max="1" width="4.83203125" style="1" bestFit="1" customWidth="1"/>
    <col min="2" max="2" width="24.58203125" style="1" bestFit="1" customWidth="1"/>
    <col min="3" max="3" width="13.5" style="1" bestFit="1" customWidth="1"/>
    <col min="4" max="4" width="5" style="1" bestFit="1" customWidth="1"/>
    <col min="5" max="5" width="11.25" style="1" bestFit="1" customWidth="1"/>
    <col min="6" max="6" width="11" style="1" bestFit="1" customWidth="1"/>
    <col min="7" max="7" width="19.25" style="1" bestFit="1" customWidth="1"/>
    <col min="8" max="8" width="25.83203125" style="1" bestFit="1" customWidth="1"/>
    <col min="9" max="9" width="7.58203125" style="1" bestFit="1" customWidth="1"/>
    <col min="10" max="10" width="24.58203125" style="1" bestFit="1" customWidth="1"/>
    <col min="11" max="11" width="22.1640625" style="1" bestFit="1" customWidth="1"/>
    <col min="12" max="12" width="7.58203125" style="1" bestFit="1" customWidth="1"/>
    <col min="13" max="13" width="18.08203125" style="1" bestFit="1" customWidth="1"/>
    <col min="14" max="14" width="7.58203125" style="1" bestFit="1" customWidth="1"/>
    <col min="15" max="15" width="21.58203125" style="1" bestFit="1" customWidth="1"/>
    <col min="16" max="16" width="7.58203125" style="1" bestFit="1" customWidth="1"/>
    <col min="17" max="17" width="23.08203125" style="1" bestFit="1" customWidth="1"/>
    <col min="18" max="18" width="7.58203125" style="1" bestFit="1" customWidth="1"/>
    <col min="19" max="19" width="24" style="1" bestFit="1" customWidth="1"/>
    <col min="20" max="20" width="7.58203125" style="1" bestFit="1" customWidth="1"/>
    <col min="21" max="21" width="27" style="1" bestFit="1" customWidth="1"/>
    <col min="22" max="22" width="7.58203125" style="1" bestFit="1" customWidth="1"/>
    <col min="23" max="23" width="13.5" style="1" bestFit="1" customWidth="1"/>
    <col min="24" max="24" width="7.58203125" style="1" bestFit="1" customWidth="1"/>
    <col min="25" max="25" width="20.9140625" style="1" bestFit="1" customWidth="1"/>
    <col min="26" max="26" width="7.58203125" style="1" bestFit="1" customWidth="1"/>
    <col min="27" max="256" width="8.6640625" style="1"/>
    <col min="257" max="257" width="4.83203125" style="1" bestFit="1" customWidth="1"/>
    <col min="258" max="258" width="24.58203125" style="1" bestFit="1" customWidth="1"/>
    <col min="259" max="259" width="13.5" style="1" bestFit="1" customWidth="1"/>
    <col min="260" max="260" width="5" style="1" bestFit="1" customWidth="1"/>
    <col min="261" max="261" width="11.25" style="1" bestFit="1" customWidth="1"/>
    <col min="262" max="262" width="11" style="1" bestFit="1" customWidth="1"/>
    <col min="263" max="263" width="19.25" style="1" bestFit="1" customWidth="1"/>
    <col min="264" max="264" width="25.83203125" style="1" bestFit="1" customWidth="1"/>
    <col min="265" max="265" width="7.58203125" style="1" bestFit="1" customWidth="1"/>
    <col min="266" max="266" width="24.58203125" style="1" bestFit="1" customWidth="1"/>
    <col min="267" max="267" width="22.1640625" style="1" bestFit="1" customWidth="1"/>
    <col min="268" max="268" width="7.58203125" style="1" bestFit="1" customWidth="1"/>
    <col min="269" max="269" width="18.08203125" style="1" bestFit="1" customWidth="1"/>
    <col min="270" max="270" width="7.58203125" style="1" bestFit="1" customWidth="1"/>
    <col min="271" max="271" width="21.58203125" style="1" bestFit="1" customWidth="1"/>
    <col min="272" max="272" width="7.58203125" style="1" bestFit="1" customWidth="1"/>
    <col min="273" max="273" width="23.08203125" style="1" bestFit="1" customWidth="1"/>
    <col min="274" max="274" width="7.58203125" style="1" bestFit="1" customWidth="1"/>
    <col min="275" max="275" width="24" style="1" bestFit="1" customWidth="1"/>
    <col min="276" max="276" width="7.58203125" style="1" bestFit="1" customWidth="1"/>
    <col min="277" max="277" width="27" style="1" bestFit="1" customWidth="1"/>
    <col min="278" max="278" width="7.58203125" style="1" bestFit="1" customWidth="1"/>
    <col min="279" max="279" width="13.5" style="1" bestFit="1" customWidth="1"/>
    <col min="280" max="280" width="7.58203125" style="1" bestFit="1" customWidth="1"/>
    <col min="281" max="281" width="20.9140625" style="1" bestFit="1" customWidth="1"/>
    <col min="282" max="282" width="7.58203125" style="1" bestFit="1" customWidth="1"/>
    <col min="283" max="512" width="8.6640625" style="1"/>
    <col min="513" max="513" width="4.83203125" style="1" bestFit="1" customWidth="1"/>
    <col min="514" max="514" width="24.58203125" style="1" bestFit="1" customWidth="1"/>
    <col min="515" max="515" width="13.5" style="1" bestFit="1" customWidth="1"/>
    <col min="516" max="516" width="5" style="1" bestFit="1" customWidth="1"/>
    <col min="517" max="517" width="11.25" style="1" bestFit="1" customWidth="1"/>
    <col min="518" max="518" width="11" style="1" bestFit="1" customWidth="1"/>
    <col min="519" max="519" width="19.25" style="1" bestFit="1" customWidth="1"/>
    <col min="520" max="520" width="25.83203125" style="1" bestFit="1" customWidth="1"/>
    <col min="521" max="521" width="7.58203125" style="1" bestFit="1" customWidth="1"/>
    <col min="522" max="522" width="24.58203125" style="1" bestFit="1" customWidth="1"/>
    <col min="523" max="523" width="22.1640625" style="1" bestFit="1" customWidth="1"/>
    <col min="524" max="524" width="7.58203125" style="1" bestFit="1" customWidth="1"/>
    <col min="525" max="525" width="18.08203125" style="1" bestFit="1" customWidth="1"/>
    <col min="526" max="526" width="7.58203125" style="1" bestFit="1" customWidth="1"/>
    <col min="527" max="527" width="21.58203125" style="1" bestFit="1" customWidth="1"/>
    <col min="528" max="528" width="7.58203125" style="1" bestFit="1" customWidth="1"/>
    <col min="529" max="529" width="23.08203125" style="1" bestFit="1" customWidth="1"/>
    <col min="530" max="530" width="7.58203125" style="1" bestFit="1" customWidth="1"/>
    <col min="531" max="531" width="24" style="1" bestFit="1" customWidth="1"/>
    <col min="532" max="532" width="7.58203125" style="1" bestFit="1" customWidth="1"/>
    <col min="533" max="533" width="27" style="1" bestFit="1" customWidth="1"/>
    <col min="534" max="534" width="7.58203125" style="1" bestFit="1" customWidth="1"/>
    <col min="535" max="535" width="13.5" style="1" bestFit="1" customWidth="1"/>
    <col min="536" max="536" width="7.58203125" style="1" bestFit="1" customWidth="1"/>
    <col min="537" max="537" width="20.9140625" style="1" bestFit="1" customWidth="1"/>
    <col min="538" max="538" width="7.58203125" style="1" bestFit="1" customWidth="1"/>
    <col min="539" max="768" width="8.6640625" style="1"/>
    <col min="769" max="769" width="4.83203125" style="1" bestFit="1" customWidth="1"/>
    <col min="770" max="770" width="24.58203125" style="1" bestFit="1" customWidth="1"/>
    <col min="771" max="771" width="13.5" style="1" bestFit="1" customWidth="1"/>
    <col min="772" max="772" width="5" style="1" bestFit="1" customWidth="1"/>
    <col min="773" max="773" width="11.25" style="1" bestFit="1" customWidth="1"/>
    <col min="774" max="774" width="11" style="1" bestFit="1" customWidth="1"/>
    <col min="775" max="775" width="19.25" style="1" bestFit="1" customWidth="1"/>
    <col min="776" max="776" width="25.83203125" style="1" bestFit="1" customWidth="1"/>
    <col min="777" max="777" width="7.58203125" style="1" bestFit="1" customWidth="1"/>
    <col min="778" max="778" width="24.58203125" style="1" bestFit="1" customWidth="1"/>
    <col min="779" max="779" width="22.1640625" style="1" bestFit="1" customWidth="1"/>
    <col min="780" max="780" width="7.58203125" style="1" bestFit="1" customWidth="1"/>
    <col min="781" max="781" width="18.08203125" style="1" bestFit="1" customWidth="1"/>
    <col min="782" max="782" width="7.58203125" style="1" bestFit="1" customWidth="1"/>
    <col min="783" max="783" width="21.58203125" style="1" bestFit="1" customWidth="1"/>
    <col min="784" max="784" width="7.58203125" style="1" bestFit="1" customWidth="1"/>
    <col min="785" max="785" width="23.08203125" style="1" bestFit="1" customWidth="1"/>
    <col min="786" max="786" width="7.58203125" style="1" bestFit="1" customWidth="1"/>
    <col min="787" max="787" width="24" style="1" bestFit="1" customWidth="1"/>
    <col min="788" max="788" width="7.58203125" style="1" bestFit="1" customWidth="1"/>
    <col min="789" max="789" width="27" style="1" bestFit="1" customWidth="1"/>
    <col min="790" max="790" width="7.58203125" style="1" bestFit="1" customWidth="1"/>
    <col min="791" max="791" width="13.5" style="1" bestFit="1" customWidth="1"/>
    <col min="792" max="792" width="7.58203125" style="1" bestFit="1" customWidth="1"/>
    <col min="793" max="793" width="20.9140625" style="1" bestFit="1" customWidth="1"/>
    <col min="794" max="794" width="7.58203125" style="1" bestFit="1" customWidth="1"/>
    <col min="795" max="1024" width="8.6640625" style="1"/>
    <col min="1025" max="1025" width="4.83203125" style="1" bestFit="1" customWidth="1"/>
    <col min="1026" max="1026" width="24.58203125" style="1" bestFit="1" customWidth="1"/>
    <col min="1027" max="1027" width="13.5" style="1" bestFit="1" customWidth="1"/>
    <col min="1028" max="1028" width="5" style="1" bestFit="1" customWidth="1"/>
    <col min="1029" max="1029" width="11.25" style="1" bestFit="1" customWidth="1"/>
    <col min="1030" max="1030" width="11" style="1" bestFit="1" customWidth="1"/>
    <col min="1031" max="1031" width="19.25" style="1" bestFit="1" customWidth="1"/>
    <col min="1032" max="1032" width="25.83203125" style="1" bestFit="1" customWidth="1"/>
    <col min="1033" max="1033" width="7.58203125" style="1" bestFit="1" customWidth="1"/>
    <col min="1034" max="1034" width="24.58203125" style="1" bestFit="1" customWidth="1"/>
    <col min="1035" max="1035" width="22.1640625" style="1" bestFit="1" customWidth="1"/>
    <col min="1036" max="1036" width="7.58203125" style="1" bestFit="1" customWidth="1"/>
    <col min="1037" max="1037" width="18.08203125" style="1" bestFit="1" customWidth="1"/>
    <col min="1038" max="1038" width="7.58203125" style="1" bestFit="1" customWidth="1"/>
    <col min="1039" max="1039" width="21.58203125" style="1" bestFit="1" customWidth="1"/>
    <col min="1040" max="1040" width="7.58203125" style="1" bestFit="1" customWidth="1"/>
    <col min="1041" max="1041" width="23.08203125" style="1" bestFit="1" customWidth="1"/>
    <col min="1042" max="1042" width="7.58203125" style="1" bestFit="1" customWidth="1"/>
    <col min="1043" max="1043" width="24" style="1" bestFit="1" customWidth="1"/>
    <col min="1044" max="1044" width="7.58203125" style="1" bestFit="1" customWidth="1"/>
    <col min="1045" max="1045" width="27" style="1" bestFit="1" customWidth="1"/>
    <col min="1046" max="1046" width="7.58203125" style="1" bestFit="1" customWidth="1"/>
    <col min="1047" max="1047" width="13.5" style="1" bestFit="1" customWidth="1"/>
    <col min="1048" max="1048" width="7.58203125" style="1" bestFit="1" customWidth="1"/>
    <col min="1049" max="1049" width="20.9140625" style="1" bestFit="1" customWidth="1"/>
    <col min="1050" max="1050" width="7.58203125" style="1" bestFit="1" customWidth="1"/>
    <col min="1051" max="1280" width="8.6640625" style="1"/>
    <col min="1281" max="1281" width="4.83203125" style="1" bestFit="1" customWidth="1"/>
    <col min="1282" max="1282" width="24.58203125" style="1" bestFit="1" customWidth="1"/>
    <col min="1283" max="1283" width="13.5" style="1" bestFit="1" customWidth="1"/>
    <col min="1284" max="1284" width="5" style="1" bestFit="1" customWidth="1"/>
    <col min="1285" max="1285" width="11.25" style="1" bestFit="1" customWidth="1"/>
    <col min="1286" max="1286" width="11" style="1" bestFit="1" customWidth="1"/>
    <col min="1287" max="1287" width="19.25" style="1" bestFit="1" customWidth="1"/>
    <col min="1288" max="1288" width="25.83203125" style="1" bestFit="1" customWidth="1"/>
    <col min="1289" max="1289" width="7.58203125" style="1" bestFit="1" customWidth="1"/>
    <col min="1290" max="1290" width="24.58203125" style="1" bestFit="1" customWidth="1"/>
    <col min="1291" max="1291" width="22.1640625" style="1" bestFit="1" customWidth="1"/>
    <col min="1292" max="1292" width="7.58203125" style="1" bestFit="1" customWidth="1"/>
    <col min="1293" max="1293" width="18.08203125" style="1" bestFit="1" customWidth="1"/>
    <col min="1294" max="1294" width="7.58203125" style="1" bestFit="1" customWidth="1"/>
    <col min="1295" max="1295" width="21.58203125" style="1" bestFit="1" customWidth="1"/>
    <col min="1296" max="1296" width="7.58203125" style="1" bestFit="1" customWidth="1"/>
    <col min="1297" max="1297" width="23.08203125" style="1" bestFit="1" customWidth="1"/>
    <col min="1298" max="1298" width="7.58203125" style="1" bestFit="1" customWidth="1"/>
    <col min="1299" max="1299" width="24" style="1" bestFit="1" customWidth="1"/>
    <col min="1300" max="1300" width="7.58203125" style="1" bestFit="1" customWidth="1"/>
    <col min="1301" max="1301" width="27" style="1" bestFit="1" customWidth="1"/>
    <col min="1302" max="1302" width="7.58203125" style="1" bestFit="1" customWidth="1"/>
    <col min="1303" max="1303" width="13.5" style="1" bestFit="1" customWidth="1"/>
    <col min="1304" max="1304" width="7.58203125" style="1" bestFit="1" customWidth="1"/>
    <col min="1305" max="1305" width="20.9140625" style="1" bestFit="1" customWidth="1"/>
    <col min="1306" max="1306" width="7.58203125" style="1" bestFit="1" customWidth="1"/>
    <col min="1307" max="1536" width="8.6640625" style="1"/>
    <col min="1537" max="1537" width="4.83203125" style="1" bestFit="1" customWidth="1"/>
    <col min="1538" max="1538" width="24.58203125" style="1" bestFit="1" customWidth="1"/>
    <col min="1539" max="1539" width="13.5" style="1" bestFit="1" customWidth="1"/>
    <col min="1540" max="1540" width="5" style="1" bestFit="1" customWidth="1"/>
    <col min="1541" max="1541" width="11.25" style="1" bestFit="1" customWidth="1"/>
    <col min="1542" max="1542" width="11" style="1" bestFit="1" customWidth="1"/>
    <col min="1543" max="1543" width="19.25" style="1" bestFit="1" customWidth="1"/>
    <col min="1544" max="1544" width="25.83203125" style="1" bestFit="1" customWidth="1"/>
    <col min="1545" max="1545" width="7.58203125" style="1" bestFit="1" customWidth="1"/>
    <col min="1546" max="1546" width="24.58203125" style="1" bestFit="1" customWidth="1"/>
    <col min="1547" max="1547" width="22.1640625" style="1" bestFit="1" customWidth="1"/>
    <col min="1548" max="1548" width="7.58203125" style="1" bestFit="1" customWidth="1"/>
    <col min="1549" max="1549" width="18.08203125" style="1" bestFit="1" customWidth="1"/>
    <col min="1550" max="1550" width="7.58203125" style="1" bestFit="1" customWidth="1"/>
    <col min="1551" max="1551" width="21.58203125" style="1" bestFit="1" customWidth="1"/>
    <col min="1552" max="1552" width="7.58203125" style="1" bestFit="1" customWidth="1"/>
    <col min="1553" max="1553" width="23.08203125" style="1" bestFit="1" customWidth="1"/>
    <col min="1554" max="1554" width="7.58203125" style="1" bestFit="1" customWidth="1"/>
    <col min="1555" max="1555" width="24" style="1" bestFit="1" customWidth="1"/>
    <col min="1556" max="1556" width="7.58203125" style="1" bestFit="1" customWidth="1"/>
    <col min="1557" max="1557" width="27" style="1" bestFit="1" customWidth="1"/>
    <col min="1558" max="1558" width="7.58203125" style="1" bestFit="1" customWidth="1"/>
    <col min="1559" max="1559" width="13.5" style="1" bestFit="1" customWidth="1"/>
    <col min="1560" max="1560" width="7.58203125" style="1" bestFit="1" customWidth="1"/>
    <col min="1561" max="1561" width="20.9140625" style="1" bestFit="1" customWidth="1"/>
    <col min="1562" max="1562" width="7.58203125" style="1" bestFit="1" customWidth="1"/>
    <col min="1563" max="1792" width="8.6640625" style="1"/>
    <col min="1793" max="1793" width="4.83203125" style="1" bestFit="1" customWidth="1"/>
    <col min="1794" max="1794" width="24.58203125" style="1" bestFit="1" customWidth="1"/>
    <col min="1795" max="1795" width="13.5" style="1" bestFit="1" customWidth="1"/>
    <col min="1796" max="1796" width="5" style="1" bestFit="1" customWidth="1"/>
    <col min="1797" max="1797" width="11.25" style="1" bestFit="1" customWidth="1"/>
    <col min="1798" max="1798" width="11" style="1" bestFit="1" customWidth="1"/>
    <col min="1799" max="1799" width="19.25" style="1" bestFit="1" customWidth="1"/>
    <col min="1800" max="1800" width="25.83203125" style="1" bestFit="1" customWidth="1"/>
    <col min="1801" max="1801" width="7.58203125" style="1" bestFit="1" customWidth="1"/>
    <col min="1802" max="1802" width="24.58203125" style="1" bestFit="1" customWidth="1"/>
    <col min="1803" max="1803" width="22.1640625" style="1" bestFit="1" customWidth="1"/>
    <col min="1804" max="1804" width="7.58203125" style="1" bestFit="1" customWidth="1"/>
    <col min="1805" max="1805" width="18.08203125" style="1" bestFit="1" customWidth="1"/>
    <col min="1806" max="1806" width="7.58203125" style="1" bestFit="1" customWidth="1"/>
    <col min="1807" max="1807" width="21.58203125" style="1" bestFit="1" customWidth="1"/>
    <col min="1808" max="1808" width="7.58203125" style="1" bestFit="1" customWidth="1"/>
    <col min="1809" max="1809" width="23.08203125" style="1" bestFit="1" customWidth="1"/>
    <col min="1810" max="1810" width="7.58203125" style="1" bestFit="1" customWidth="1"/>
    <col min="1811" max="1811" width="24" style="1" bestFit="1" customWidth="1"/>
    <col min="1812" max="1812" width="7.58203125" style="1" bestFit="1" customWidth="1"/>
    <col min="1813" max="1813" width="27" style="1" bestFit="1" customWidth="1"/>
    <col min="1814" max="1814" width="7.58203125" style="1" bestFit="1" customWidth="1"/>
    <col min="1815" max="1815" width="13.5" style="1" bestFit="1" customWidth="1"/>
    <col min="1816" max="1816" width="7.58203125" style="1" bestFit="1" customWidth="1"/>
    <col min="1817" max="1817" width="20.9140625" style="1" bestFit="1" customWidth="1"/>
    <col min="1818" max="1818" width="7.58203125" style="1" bestFit="1" customWidth="1"/>
    <col min="1819" max="2048" width="8.6640625" style="1"/>
    <col min="2049" max="2049" width="4.83203125" style="1" bestFit="1" customWidth="1"/>
    <col min="2050" max="2050" width="24.58203125" style="1" bestFit="1" customWidth="1"/>
    <col min="2051" max="2051" width="13.5" style="1" bestFit="1" customWidth="1"/>
    <col min="2052" max="2052" width="5" style="1" bestFit="1" customWidth="1"/>
    <col min="2053" max="2053" width="11.25" style="1" bestFit="1" customWidth="1"/>
    <col min="2054" max="2054" width="11" style="1" bestFit="1" customWidth="1"/>
    <col min="2055" max="2055" width="19.25" style="1" bestFit="1" customWidth="1"/>
    <col min="2056" max="2056" width="25.83203125" style="1" bestFit="1" customWidth="1"/>
    <col min="2057" max="2057" width="7.58203125" style="1" bestFit="1" customWidth="1"/>
    <col min="2058" max="2058" width="24.58203125" style="1" bestFit="1" customWidth="1"/>
    <col min="2059" max="2059" width="22.1640625" style="1" bestFit="1" customWidth="1"/>
    <col min="2060" max="2060" width="7.58203125" style="1" bestFit="1" customWidth="1"/>
    <col min="2061" max="2061" width="18.08203125" style="1" bestFit="1" customWidth="1"/>
    <col min="2062" max="2062" width="7.58203125" style="1" bestFit="1" customWidth="1"/>
    <col min="2063" max="2063" width="21.58203125" style="1" bestFit="1" customWidth="1"/>
    <col min="2064" max="2064" width="7.58203125" style="1" bestFit="1" customWidth="1"/>
    <col min="2065" max="2065" width="23.08203125" style="1" bestFit="1" customWidth="1"/>
    <col min="2066" max="2066" width="7.58203125" style="1" bestFit="1" customWidth="1"/>
    <col min="2067" max="2067" width="24" style="1" bestFit="1" customWidth="1"/>
    <col min="2068" max="2068" width="7.58203125" style="1" bestFit="1" customWidth="1"/>
    <col min="2069" max="2069" width="27" style="1" bestFit="1" customWidth="1"/>
    <col min="2070" max="2070" width="7.58203125" style="1" bestFit="1" customWidth="1"/>
    <col min="2071" max="2071" width="13.5" style="1" bestFit="1" customWidth="1"/>
    <col min="2072" max="2072" width="7.58203125" style="1" bestFit="1" customWidth="1"/>
    <col min="2073" max="2073" width="20.9140625" style="1" bestFit="1" customWidth="1"/>
    <col min="2074" max="2074" width="7.58203125" style="1" bestFit="1" customWidth="1"/>
    <col min="2075" max="2304" width="8.6640625" style="1"/>
    <col min="2305" max="2305" width="4.83203125" style="1" bestFit="1" customWidth="1"/>
    <col min="2306" max="2306" width="24.58203125" style="1" bestFit="1" customWidth="1"/>
    <col min="2307" max="2307" width="13.5" style="1" bestFit="1" customWidth="1"/>
    <col min="2308" max="2308" width="5" style="1" bestFit="1" customWidth="1"/>
    <col min="2309" max="2309" width="11.25" style="1" bestFit="1" customWidth="1"/>
    <col min="2310" max="2310" width="11" style="1" bestFit="1" customWidth="1"/>
    <col min="2311" max="2311" width="19.25" style="1" bestFit="1" customWidth="1"/>
    <col min="2312" max="2312" width="25.83203125" style="1" bestFit="1" customWidth="1"/>
    <col min="2313" max="2313" width="7.58203125" style="1" bestFit="1" customWidth="1"/>
    <col min="2314" max="2314" width="24.58203125" style="1" bestFit="1" customWidth="1"/>
    <col min="2315" max="2315" width="22.1640625" style="1" bestFit="1" customWidth="1"/>
    <col min="2316" max="2316" width="7.58203125" style="1" bestFit="1" customWidth="1"/>
    <col min="2317" max="2317" width="18.08203125" style="1" bestFit="1" customWidth="1"/>
    <col min="2318" max="2318" width="7.58203125" style="1" bestFit="1" customWidth="1"/>
    <col min="2319" max="2319" width="21.58203125" style="1" bestFit="1" customWidth="1"/>
    <col min="2320" max="2320" width="7.58203125" style="1" bestFit="1" customWidth="1"/>
    <col min="2321" max="2321" width="23.08203125" style="1" bestFit="1" customWidth="1"/>
    <col min="2322" max="2322" width="7.58203125" style="1" bestFit="1" customWidth="1"/>
    <col min="2323" max="2323" width="24" style="1" bestFit="1" customWidth="1"/>
    <col min="2324" max="2324" width="7.58203125" style="1" bestFit="1" customWidth="1"/>
    <col min="2325" max="2325" width="27" style="1" bestFit="1" customWidth="1"/>
    <col min="2326" max="2326" width="7.58203125" style="1" bestFit="1" customWidth="1"/>
    <col min="2327" max="2327" width="13.5" style="1" bestFit="1" customWidth="1"/>
    <col min="2328" max="2328" width="7.58203125" style="1" bestFit="1" customWidth="1"/>
    <col min="2329" max="2329" width="20.9140625" style="1" bestFit="1" customWidth="1"/>
    <col min="2330" max="2330" width="7.58203125" style="1" bestFit="1" customWidth="1"/>
    <col min="2331" max="2560" width="8.6640625" style="1"/>
    <col min="2561" max="2561" width="4.83203125" style="1" bestFit="1" customWidth="1"/>
    <col min="2562" max="2562" width="24.58203125" style="1" bestFit="1" customWidth="1"/>
    <col min="2563" max="2563" width="13.5" style="1" bestFit="1" customWidth="1"/>
    <col min="2564" max="2564" width="5" style="1" bestFit="1" customWidth="1"/>
    <col min="2565" max="2565" width="11.25" style="1" bestFit="1" customWidth="1"/>
    <col min="2566" max="2566" width="11" style="1" bestFit="1" customWidth="1"/>
    <col min="2567" max="2567" width="19.25" style="1" bestFit="1" customWidth="1"/>
    <col min="2568" max="2568" width="25.83203125" style="1" bestFit="1" customWidth="1"/>
    <col min="2569" max="2569" width="7.58203125" style="1" bestFit="1" customWidth="1"/>
    <col min="2570" max="2570" width="24.58203125" style="1" bestFit="1" customWidth="1"/>
    <col min="2571" max="2571" width="22.1640625" style="1" bestFit="1" customWidth="1"/>
    <col min="2572" max="2572" width="7.58203125" style="1" bestFit="1" customWidth="1"/>
    <col min="2573" max="2573" width="18.08203125" style="1" bestFit="1" customWidth="1"/>
    <col min="2574" max="2574" width="7.58203125" style="1" bestFit="1" customWidth="1"/>
    <col min="2575" max="2575" width="21.58203125" style="1" bestFit="1" customWidth="1"/>
    <col min="2576" max="2576" width="7.58203125" style="1" bestFit="1" customWidth="1"/>
    <col min="2577" max="2577" width="23.08203125" style="1" bestFit="1" customWidth="1"/>
    <col min="2578" max="2578" width="7.58203125" style="1" bestFit="1" customWidth="1"/>
    <col min="2579" max="2579" width="24" style="1" bestFit="1" customWidth="1"/>
    <col min="2580" max="2580" width="7.58203125" style="1" bestFit="1" customWidth="1"/>
    <col min="2581" max="2581" width="27" style="1" bestFit="1" customWidth="1"/>
    <col min="2582" max="2582" width="7.58203125" style="1" bestFit="1" customWidth="1"/>
    <col min="2583" max="2583" width="13.5" style="1" bestFit="1" customWidth="1"/>
    <col min="2584" max="2584" width="7.58203125" style="1" bestFit="1" customWidth="1"/>
    <col min="2585" max="2585" width="20.9140625" style="1" bestFit="1" customWidth="1"/>
    <col min="2586" max="2586" width="7.58203125" style="1" bestFit="1" customWidth="1"/>
    <col min="2587" max="2816" width="8.6640625" style="1"/>
    <col min="2817" max="2817" width="4.83203125" style="1" bestFit="1" customWidth="1"/>
    <col min="2818" max="2818" width="24.58203125" style="1" bestFit="1" customWidth="1"/>
    <col min="2819" max="2819" width="13.5" style="1" bestFit="1" customWidth="1"/>
    <col min="2820" max="2820" width="5" style="1" bestFit="1" customWidth="1"/>
    <col min="2821" max="2821" width="11.25" style="1" bestFit="1" customWidth="1"/>
    <col min="2822" max="2822" width="11" style="1" bestFit="1" customWidth="1"/>
    <col min="2823" max="2823" width="19.25" style="1" bestFit="1" customWidth="1"/>
    <col min="2824" max="2824" width="25.83203125" style="1" bestFit="1" customWidth="1"/>
    <col min="2825" max="2825" width="7.58203125" style="1" bestFit="1" customWidth="1"/>
    <col min="2826" max="2826" width="24.58203125" style="1" bestFit="1" customWidth="1"/>
    <col min="2827" max="2827" width="22.1640625" style="1" bestFit="1" customWidth="1"/>
    <col min="2828" max="2828" width="7.58203125" style="1" bestFit="1" customWidth="1"/>
    <col min="2829" max="2829" width="18.08203125" style="1" bestFit="1" customWidth="1"/>
    <col min="2830" max="2830" width="7.58203125" style="1" bestFit="1" customWidth="1"/>
    <col min="2831" max="2831" width="21.58203125" style="1" bestFit="1" customWidth="1"/>
    <col min="2832" max="2832" width="7.58203125" style="1" bestFit="1" customWidth="1"/>
    <col min="2833" max="2833" width="23.08203125" style="1" bestFit="1" customWidth="1"/>
    <col min="2834" max="2834" width="7.58203125" style="1" bestFit="1" customWidth="1"/>
    <col min="2835" max="2835" width="24" style="1" bestFit="1" customWidth="1"/>
    <col min="2836" max="2836" width="7.58203125" style="1" bestFit="1" customWidth="1"/>
    <col min="2837" max="2837" width="27" style="1" bestFit="1" customWidth="1"/>
    <col min="2838" max="2838" width="7.58203125" style="1" bestFit="1" customWidth="1"/>
    <col min="2839" max="2839" width="13.5" style="1" bestFit="1" customWidth="1"/>
    <col min="2840" max="2840" width="7.58203125" style="1" bestFit="1" customWidth="1"/>
    <col min="2841" max="2841" width="20.9140625" style="1" bestFit="1" customWidth="1"/>
    <col min="2842" max="2842" width="7.58203125" style="1" bestFit="1" customWidth="1"/>
    <col min="2843" max="3072" width="8.6640625" style="1"/>
    <col min="3073" max="3073" width="4.83203125" style="1" bestFit="1" customWidth="1"/>
    <col min="3074" max="3074" width="24.58203125" style="1" bestFit="1" customWidth="1"/>
    <col min="3075" max="3075" width="13.5" style="1" bestFit="1" customWidth="1"/>
    <col min="3076" max="3076" width="5" style="1" bestFit="1" customWidth="1"/>
    <col min="3077" max="3077" width="11.25" style="1" bestFit="1" customWidth="1"/>
    <col min="3078" max="3078" width="11" style="1" bestFit="1" customWidth="1"/>
    <col min="3079" max="3079" width="19.25" style="1" bestFit="1" customWidth="1"/>
    <col min="3080" max="3080" width="25.83203125" style="1" bestFit="1" customWidth="1"/>
    <col min="3081" max="3081" width="7.58203125" style="1" bestFit="1" customWidth="1"/>
    <col min="3082" max="3082" width="24.58203125" style="1" bestFit="1" customWidth="1"/>
    <col min="3083" max="3083" width="22.1640625" style="1" bestFit="1" customWidth="1"/>
    <col min="3084" max="3084" width="7.58203125" style="1" bestFit="1" customWidth="1"/>
    <col min="3085" max="3085" width="18.08203125" style="1" bestFit="1" customWidth="1"/>
    <col min="3086" max="3086" width="7.58203125" style="1" bestFit="1" customWidth="1"/>
    <col min="3087" max="3087" width="21.58203125" style="1" bestFit="1" customWidth="1"/>
    <col min="3088" max="3088" width="7.58203125" style="1" bestFit="1" customWidth="1"/>
    <col min="3089" max="3089" width="23.08203125" style="1" bestFit="1" customWidth="1"/>
    <col min="3090" max="3090" width="7.58203125" style="1" bestFit="1" customWidth="1"/>
    <col min="3091" max="3091" width="24" style="1" bestFit="1" customWidth="1"/>
    <col min="3092" max="3092" width="7.58203125" style="1" bestFit="1" customWidth="1"/>
    <col min="3093" max="3093" width="27" style="1" bestFit="1" customWidth="1"/>
    <col min="3094" max="3094" width="7.58203125" style="1" bestFit="1" customWidth="1"/>
    <col min="3095" max="3095" width="13.5" style="1" bestFit="1" customWidth="1"/>
    <col min="3096" max="3096" width="7.58203125" style="1" bestFit="1" customWidth="1"/>
    <col min="3097" max="3097" width="20.9140625" style="1" bestFit="1" customWidth="1"/>
    <col min="3098" max="3098" width="7.58203125" style="1" bestFit="1" customWidth="1"/>
    <col min="3099" max="3328" width="8.6640625" style="1"/>
    <col min="3329" max="3329" width="4.83203125" style="1" bestFit="1" customWidth="1"/>
    <col min="3330" max="3330" width="24.58203125" style="1" bestFit="1" customWidth="1"/>
    <col min="3331" max="3331" width="13.5" style="1" bestFit="1" customWidth="1"/>
    <col min="3332" max="3332" width="5" style="1" bestFit="1" customWidth="1"/>
    <col min="3333" max="3333" width="11.25" style="1" bestFit="1" customWidth="1"/>
    <col min="3334" max="3334" width="11" style="1" bestFit="1" customWidth="1"/>
    <col min="3335" max="3335" width="19.25" style="1" bestFit="1" customWidth="1"/>
    <col min="3336" max="3336" width="25.83203125" style="1" bestFit="1" customWidth="1"/>
    <col min="3337" max="3337" width="7.58203125" style="1" bestFit="1" customWidth="1"/>
    <col min="3338" max="3338" width="24.58203125" style="1" bestFit="1" customWidth="1"/>
    <col min="3339" max="3339" width="22.1640625" style="1" bestFit="1" customWidth="1"/>
    <col min="3340" max="3340" width="7.58203125" style="1" bestFit="1" customWidth="1"/>
    <col min="3341" max="3341" width="18.08203125" style="1" bestFit="1" customWidth="1"/>
    <col min="3342" max="3342" width="7.58203125" style="1" bestFit="1" customWidth="1"/>
    <col min="3343" max="3343" width="21.58203125" style="1" bestFit="1" customWidth="1"/>
    <col min="3344" max="3344" width="7.58203125" style="1" bestFit="1" customWidth="1"/>
    <col min="3345" max="3345" width="23.08203125" style="1" bestFit="1" customWidth="1"/>
    <col min="3346" max="3346" width="7.58203125" style="1" bestFit="1" customWidth="1"/>
    <col min="3347" max="3347" width="24" style="1" bestFit="1" customWidth="1"/>
    <col min="3348" max="3348" width="7.58203125" style="1" bestFit="1" customWidth="1"/>
    <col min="3349" max="3349" width="27" style="1" bestFit="1" customWidth="1"/>
    <col min="3350" max="3350" width="7.58203125" style="1" bestFit="1" customWidth="1"/>
    <col min="3351" max="3351" width="13.5" style="1" bestFit="1" customWidth="1"/>
    <col min="3352" max="3352" width="7.58203125" style="1" bestFit="1" customWidth="1"/>
    <col min="3353" max="3353" width="20.9140625" style="1" bestFit="1" customWidth="1"/>
    <col min="3354" max="3354" width="7.58203125" style="1" bestFit="1" customWidth="1"/>
    <col min="3355" max="3584" width="8.6640625" style="1"/>
    <col min="3585" max="3585" width="4.83203125" style="1" bestFit="1" customWidth="1"/>
    <col min="3586" max="3586" width="24.58203125" style="1" bestFit="1" customWidth="1"/>
    <col min="3587" max="3587" width="13.5" style="1" bestFit="1" customWidth="1"/>
    <col min="3588" max="3588" width="5" style="1" bestFit="1" customWidth="1"/>
    <col min="3589" max="3589" width="11.25" style="1" bestFit="1" customWidth="1"/>
    <col min="3590" max="3590" width="11" style="1" bestFit="1" customWidth="1"/>
    <col min="3591" max="3591" width="19.25" style="1" bestFit="1" customWidth="1"/>
    <col min="3592" max="3592" width="25.83203125" style="1" bestFit="1" customWidth="1"/>
    <col min="3593" max="3593" width="7.58203125" style="1" bestFit="1" customWidth="1"/>
    <col min="3594" max="3594" width="24.58203125" style="1" bestFit="1" customWidth="1"/>
    <col min="3595" max="3595" width="22.1640625" style="1" bestFit="1" customWidth="1"/>
    <col min="3596" max="3596" width="7.58203125" style="1" bestFit="1" customWidth="1"/>
    <col min="3597" max="3597" width="18.08203125" style="1" bestFit="1" customWidth="1"/>
    <col min="3598" max="3598" width="7.58203125" style="1" bestFit="1" customWidth="1"/>
    <col min="3599" max="3599" width="21.58203125" style="1" bestFit="1" customWidth="1"/>
    <col min="3600" max="3600" width="7.58203125" style="1" bestFit="1" customWidth="1"/>
    <col min="3601" max="3601" width="23.08203125" style="1" bestFit="1" customWidth="1"/>
    <col min="3602" max="3602" width="7.58203125" style="1" bestFit="1" customWidth="1"/>
    <col min="3603" max="3603" width="24" style="1" bestFit="1" customWidth="1"/>
    <col min="3604" max="3604" width="7.58203125" style="1" bestFit="1" customWidth="1"/>
    <col min="3605" max="3605" width="27" style="1" bestFit="1" customWidth="1"/>
    <col min="3606" max="3606" width="7.58203125" style="1" bestFit="1" customWidth="1"/>
    <col min="3607" max="3607" width="13.5" style="1" bestFit="1" customWidth="1"/>
    <col min="3608" max="3608" width="7.58203125" style="1" bestFit="1" customWidth="1"/>
    <col min="3609" max="3609" width="20.9140625" style="1" bestFit="1" customWidth="1"/>
    <col min="3610" max="3610" width="7.58203125" style="1" bestFit="1" customWidth="1"/>
    <col min="3611" max="3840" width="8.6640625" style="1"/>
    <col min="3841" max="3841" width="4.83203125" style="1" bestFit="1" customWidth="1"/>
    <col min="3842" max="3842" width="24.58203125" style="1" bestFit="1" customWidth="1"/>
    <col min="3843" max="3843" width="13.5" style="1" bestFit="1" customWidth="1"/>
    <col min="3844" max="3844" width="5" style="1" bestFit="1" customWidth="1"/>
    <col min="3845" max="3845" width="11.25" style="1" bestFit="1" customWidth="1"/>
    <col min="3846" max="3846" width="11" style="1" bestFit="1" customWidth="1"/>
    <col min="3847" max="3847" width="19.25" style="1" bestFit="1" customWidth="1"/>
    <col min="3848" max="3848" width="25.83203125" style="1" bestFit="1" customWidth="1"/>
    <col min="3849" max="3849" width="7.58203125" style="1" bestFit="1" customWidth="1"/>
    <col min="3850" max="3850" width="24.58203125" style="1" bestFit="1" customWidth="1"/>
    <col min="3851" max="3851" width="22.1640625" style="1" bestFit="1" customWidth="1"/>
    <col min="3852" max="3852" width="7.58203125" style="1" bestFit="1" customWidth="1"/>
    <col min="3853" max="3853" width="18.08203125" style="1" bestFit="1" customWidth="1"/>
    <col min="3854" max="3854" width="7.58203125" style="1" bestFit="1" customWidth="1"/>
    <col min="3855" max="3855" width="21.58203125" style="1" bestFit="1" customWidth="1"/>
    <col min="3856" max="3856" width="7.58203125" style="1" bestFit="1" customWidth="1"/>
    <col min="3857" max="3857" width="23.08203125" style="1" bestFit="1" customWidth="1"/>
    <col min="3858" max="3858" width="7.58203125" style="1" bestFit="1" customWidth="1"/>
    <col min="3859" max="3859" width="24" style="1" bestFit="1" customWidth="1"/>
    <col min="3860" max="3860" width="7.58203125" style="1" bestFit="1" customWidth="1"/>
    <col min="3861" max="3861" width="27" style="1" bestFit="1" customWidth="1"/>
    <col min="3862" max="3862" width="7.58203125" style="1" bestFit="1" customWidth="1"/>
    <col min="3863" max="3863" width="13.5" style="1" bestFit="1" customWidth="1"/>
    <col min="3864" max="3864" width="7.58203125" style="1" bestFit="1" customWidth="1"/>
    <col min="3865" max="3865" width="20.9140625" style="1" bestFit="1" customWidth="1"/>
    <col min="3866" max="3866" width="7.58203125" style="1" bestFit="1" customWidth="1"/>
    <col min="3867" max="4096" width="8.6640625" style="1"/>
    <col min="4097" max="4097" width="4.83203125" style="1" bestFit="1" customWidth="1"/>
    <col min="4098" max="4098" width="24.58203125" style="1" bestFit="1" customWidth="1"/>
    <col min="4099" max="4099" width="13.5" style="1" bestFit="1" customWidth="1"/>
    <col min="4100" max="4100" width="5" style="1" bestFit="1" customWidth="1"/>
    <col min="4101" max="4101" width="11.25" style="1" bestFit="1" customWidth="1"/>
    <col min="4102" max="4102" width="11" style="1" bestFit="1" customWidth="1"/>
    <col min="4103" max="4103" width="19.25" style="1" bestFit="1" customWidth="1"/>
    <col min="4104" max="4104" width="25.83203125" style="1" bestFit="1" customWidth="1"/>
    <col min="4105" max="4105" width="7.58203125" style="1" bestFit="1" customWidth="1"/>
    <col min="4106" max="4106" width="24.58203125" style="1" bestFit="1" customWidth="1"/>
    <col min="4107" max="4107" width="22.1640625" style="1" bestFit="1" customWidth="1"/>
    <col min="4108" max="4108" width="7.58203125" style="1" bestFit="1" customWidth="1"/>
    <col min="4109" max="4109" width="18.08203125" style="1" bestFit="1" customWidth="1"/>
    <col min="4110" max="4110" width="7.58203125" style="1" bestFit="1" customWidth="1"/>
    <col min="4111" max="4111" width="21.58203125" style="1" bestFit="1" customWidth="1"/>
    <col min="4112" max="4112" width="7.58203125" style="1" bestFit="1" customWidth="1"/>
    <col min="4113" max="4113" width="23.08203125" style="1" bestFit="1" customWidth="1"/>
    <col min="4114" max="4114" width="7.58203125" style="1" bestFit="1" customWidth="1"/>
    <col min="4115" max="4115" width="24" style="1" bestFit="1" customWidth="1"/>
    <col min="4116" max="4116" width="7.58203125" style="1" bestFit="1" customWidth="1"/>
    <col min="4117" max="4117" width="27" style="1" bestFit="1" customWidth="1"/>
    <col min="4118" max="4118" width="7.58203125" style="1" bestFit="1" customWidth="1"/>
    <col min="4119" max="4119" width="13.5" style="1" bestFit="1" customWidth="1"/>
    <col min="4120" max="4120" width="7.58203125" style="1" bestFit="1" customWidth="1"/>
    <col min="4121" max="4121" width="20.9140625" style="1" bestFit="1" customWidth="1"/>
    <col min="4122" max="4122" width="7.58203125" style="1" bestFit="1" customWidth="1"/>
    <col min="4123" max="4352" width="8.6640625" style="1"/>
    <col min="4353" max="4353" width="4.83203125" style="1" bestFit="1" customWidth="1"/>
    <col min="4354" max="4354" width="24.58203125" style="1" bestFit="1" customWidth="1"/>
    <col min="4355" max="4355" width="13.5" style="1" bestFit="1" customWidth="1"/>
    <col min="4356" max="4356" width="5" style="1" bestFit="1" customWidth="1"/>
    <col min="4357" max="4357" width="11.25" style="1" bestFit="1" customWidth="1"/>
    <col min="4358" max="4358" width="11" style="1" bestFit="1" customWidth="1"/>
    <col min="4359" max="4359" width="19.25" style="1" bestFit="1" customWidth="1"/>
    <col min="4360" max="4360" width="25.83203125" style="1" bestFit="1" customWidth="1"/>
    <col min="4361" max="4361" width="7.58203125" style="1" bestFit="1" customWidth="1"/>
    <col min="4362" max="4362" width="24.58203125" style="1" bestFit="1" customWidth="1"/>
    <col min="4363" max="4363" width="22.1640625" style="1" bestFit="1" customWidth="1"/>
    <col min="4364" max="4364" width="7.58203125" style="1" bestFit="1" customWidth="1"/>
    <col min="4365" max="4365" width="18.08203125" style="1" bestFit="1" customWidth="1"/>
    <col min="4366" max="4366" width="7.58203125" style="1" bestFit="1" customWidth="1"/>
    <col min="4367" max="4367" width="21.58203125" style="1" bestFit="1" customWidth="1"/>
    <col min="4368" max="4368" width="7.58203125" style="1" bestFit="1" customWidth="1"/>
    <col min="4369" max="4369" width="23.08203125" style="1" bestFit="1" customWidth="1"/>
    <col min="4370" max="4370" width="7.58203125" style="1" bestFit="1" customWidth="1"/>
    <col min="4371" max="4371" width="24" style="1" bestFit="1" customWidth="1"/>
    <col min="4372" max="4372" width="7.58203125" style="1" bestFit="1" customWidth="1"/>
    <col min="4373" max="4373" width="27" style="1" bestFit="1" customWidth="1"/>
    <col min="4374" max="4374" width="7.58203125" style="1" bestFit="1" customWidth="1"/>
    <col min="4375" max="4375" width="13.5" style="1" bestFit="1" customWidth="1"/>
    <col min="4376" max="4376" width="7.58203125" style="1" bestFit="1" customWidth="1"/>
    <col min="4377" max="4377" width="20.9140625" style="1" bestFit="1" customWidth="1"/>
    <col min="4378" max="4378" width="7.58203125" style="1" bestFit="1" customWidth="1"/>
    <col min="4379" max="4608" width="8.6640625" style="1"/>
    <col min="4609" max="4609" width="4.83203125" style="1" bestFit="1" customWidth="1"/>
    <col min="4610" max="4610" width="24.58203125" style="1" bestFit="1" customWidth="1"/>
    <col min="4611" max="4611" width="13.5" style="1" bestFit="1" customWidth="1"/>
    <col min="4612" max="4612" width="5" style="1" bestFit="1" customWidth="1"/>
    <col min="4613" max="4613" width="11.25" style="1" bestFit="1" customWidth="1"/>
    <col min="4614" max="4614" width="11" style="1" bestFit="1" customWidth="1"/>
    <col min="4615" max="4615" width="19.25" style="1" bestFit="1" customWidth="1"/>
    <col min="4616" max="4616" width="25.83203125" style="1" bestFit="1" customWidth="1"/>
    <col min="4617" max="4617" width="7.58203125" style="1" bestFit="1" customWidth="1"/>
    <col min="4618" max="4618" width="24.58203125" style="1" bestFit="1" customWidth="1"/>
    <col min="4619" max="4619" width="22.1640625" style="1" bestFit="1" customWidth="1"/>
    <col min="4620" max="4620" width="7.58203125" style="1" bestFit="1" customWidth="1"/>
    <col min="4621" max="4621" width="18.08203125" style="1" bestFit="1" customWidth="1"/>
    <col min="4622" max="4622" width="7.58203125" style="1" bestFit="1" customWidth="1"/>
    <col min="4623" max="4623" width="21.58203125" style="1" bestFit="1" customWidth="1"/>
    <col min="4624" max="4624" width="7.58203125" style="1" bestFit="1" customWidth="1"/>
    <col min="4625" max="4625" width="23.08203125" style="1" bestFit="1" customWidth="1"/>
    <col min="4626" max="4626" width="7.58203125" style="1" bestFit="1" customWidth="1"/>
    <col min="4627" max="4627" width="24" style="1" bestFit="1" customWidth="1"/>
    <col min="4628" max="4628" width="7.58203125" style="1" bestFit="1" customWidth="1"/>
    <col min="4629" max="4629" width="27" style="1" bestFit="1" customWidth="1"/>
    <col min="4630" max="4630" width="7.58203125" style="1" bestFit="1" customWidth="1"/>
    <col min="4631" max="4631" width="13.5" style="1" bestFit="1" customWidth="1"/>
    <col min="4632" max="4632" width="7.58203125" style="1" bestFit="1" customWidth="1"/>
    <col min="4633" max="4633" width="20.9140625" style="1" bestFit="1" customWidth="1"/>
    <col min="4634" max="4634" width="7.58203125" style="1" bestFit="1" customWidth="1"/>
    <col min="4635" max="4864" width="8.6640625" style="1"/>
    <col min="4865" max="4865" width="4.83203125" style="1" bestFit="1" customWidth="1"/>
    <col min="4866" max="4866" width="24.58203125" style="1" bestFit="1" customWidth="1"/>
    <col min="4867" max="4867" width="13.5" style="1" bestFit="1" customWidth="1"/>
    <col min="4868" max="4868" width="5" style="1" bestFit="1" customWidth="1"/>
    <col min="4869" max="4869" width="11.25" style="1" bestFit="1" customWidth="1"/>
    <col min="4870" max="4870" width="11" style="1" bestFit="1" customWidth="1"/>
    <col min="4871" max="4871" width="19.25" style="1" bestFit="1" customWidth="1"/>
    <col min="4872" max="4872" width="25.83203125" style="1" bestFit="1" customWidth="1"/>
    <col min="4873" max="4873" width="7.58203125" style="1" bestFit="1" customWidth="1"/>
    <col min="4874" max="4874" width="24.58203125" style="1" bestFit="1" customWidth="1"/>
    <col min="4875" max="4875" width="22.1640625" style="1" bestFit="1" customWidth="1"/>
    <col min="4876" max="4876" width="7.58203125" style="1" bestFit="1" customWidth="1"/>
    <col min="4877" max="4877" width="18.08203125" style="1" bestFit="1" customWidth="1"/>
    <col min="4878" max="4878" width="7.58203125" style="1" bestFit="1" customWidth="1"/>
    <col min="4879" max="4879" width="21.58203125" style="1" bestFit="1" customWidth="1"/>
    <col min="4880" max="4880" width="7.58203125" style="1" bestFit="1" customWidth="1"/>
    <col min="4881" max="4881" width="23.08203125" style="1" bestFit="1" customWidth="1"/>
    <col min="4882" max="4882" width="7.58203125" style="1" bestFit="1" customWidth="1"/>
    <col min="4883" max="4883" width="24" style="1" bestFit="1" customWidth="1"/>
    <col min="4884" max="4884" width="7.58203125" style="1" bestFit="1" customWidth="1"/>
    <col min="4885" max="4885" width="27" style="1" bestFit="1" customWidth="1"/>
    <col min="4886" max="4886" width="7.58203125" style="1" bestFit="1" customWidth="1"/>
    <col min="4887" max="4887" width="13.5" style="1" bestFit="1" customWidth="1"/>
    <col min="4888" max="4888" width="7.58203125" style="1" bestFit="1" customWidth="1"/>
    <col min="4889" max="4889" width="20.9140625" style="1" bestFit="1" customWidth="1"/>
    <col min="4890" max="4890" width="7.58203125" style="1" bestFit="1" customWidth="1"/>
    <col min="4891" max="5120" width="8.6640625" style="1"/>
    <col min="5121" max="5121" width="4.83203125" style="1" bestFit="1" customWidth="1"/>
    <col min="5122" max="5122" width="24.58203125" style="1" bestFit="1" customWidth="1"/>
    <col min="5123" max="5123" width="13.5" style="1" bestFit="1" customWidth="1"/>
    <col min="5124" max="5124" width="5" style="1" bestFit="1" customWidth="1"/>
    <col min="5125" max="5125" width="11.25" style="1" bestFit="1" customWidth="1"/>
    <col min="5126" max="5126" width="11" style="1" bestFit="1" customWidth="1"/>
    <col min="5127" max="5127" width="19.25" style="1" bestFit="1" customWidth="1"/>
    <col min="5128" max="5128" width="25.83203125" style="1" bestFit="1" customWidth="1"/>
    <col min="5129" max="5129" width="7.58203125" style="1" bestFit="1" customWidth="1"/>
    <col min="5130" max="5130" width="24.58203125" style="1" bestFit="1" customWidth="1"/>
    <col min="5131" max="5131" width="22.1640625" style="1" bestFit="1" customWidth="1"/>
    <col min="5132" max="5132" width="7.58203125" style="1" bestFit="1" customWidth="1"/>
    <col min="5133" max="5133" width="18.08203125" style="1" bestFit="1" customWidth="1"/>
    <col min="5134" max="5134" width="7.58203125" style="1" bestFit="1" customWidth="1"/>
    <col min="5135" max="5135" width="21.58203125" style="1" bestFit="1" customWidth="1"/>
    <col min="5136" max="5136" width="7.58203125" style="1" bestFit="1" customWidth="1"/>
    <col min="5137" max="5137" width="23.08203125" style="1" bestFit="1" customWidth="1"/>
    <col min="5138" max="5138" width="7.58203125" style="1" bestFit="1" customWidth="1"/>
    <col min="5139" max="5139" width="24" style="1" bestFit="1" customWidth="1"/>
    <col min="5140" max="5140" width="7.58203125" style="1" bestFit="1" customWidth="1"/>
    <col min="5141" max="5141" width="27" style="1" bestFit="1" customWidth="1"/>
    <col min="5142" max="5142" width="7.58203125" style="1" bestFit="1" customWidth="1"/>
    <col min="5143" max="5143" width="13.5" style="1" bestFit="1" customWidth="1"/>
    <col min="5144" max="5144" width="7.58203125" style="1" bestFit="1" customWidth="1"/>
    <col min="5145" max="5145" width="20.9140625" style="1" bestFit="1" customWidth="1"/>
    <col min="5146" max="5146" width="7.58203125" style="1" bestFit="1" customWidth="1"/>
    <col min="5147" max="5376" width="8.6640625" style="1"/>
    <col min="5377" max="5377" width="4.83203125" style="1" bestFit="1" customWidth="1"/>
    <col min="5378" max="5378" width="24.58203125" style="1" bestFit="1" customWidth="1"/>
    <col min="5379" max="5379" width="13.5" style="1" bestFit="1" customWidth="1"/>
    <col min="5380" max="5380" width="5" style="1" bestFit="1" customWidth="1"/>
    <col min="5381" max="5381" width="11.25" style="1" bestFit="1" customWidth="1"/>
    <col min="5382" max="5382" width="11" style="1" bestFit="1" customWidth="1"/>
    <col min="5383" max="5383" width="19.25" style="1" bestFit="1" customWidth="1"/>
    <col min="5384" max="5384" width="25.83203125" style="1" bestFit="1" customWidth="1"/>
    <col min="5385" max="5385" width="7.58203125" style="1" bestFit="1" customWidth="1"/>
    <col min="5386" max="5386" width="24.58203125" style="1" bestFit="1" customWidth="1"/>
    <col min="5387" max="5387" width="22.1640625" style="1" bestFit="1" customWidth="1"/>
    <col min="5388" max="5388" width="7.58203125" style="1" bestFit="1" customWidth="1"/>
    <col min="5389" max="5389" width="18.08203125" style="1" bestFit="1" customWidth="1"/>
    <col min="5390" max="5390" width="7.58203125" style="1" bestFit="1" customWidth="1"/>
    <col min="5391" max="5391" width="21.58203125" style="1" bestFit="1" customWidth="1"/>
    <col min="5392" max="5392" width="7.58203125" style="1" bestFit="1" customWidth="1"/>
    <col min="5393" max="5393" width="23.08203125" style="1" bestFit="1" customWidth="1"/>
    <col min="5394" max="5394" width="7.58203125" style="1" bestFit="1" customWidth="1"/>
    <col min="5395" max="5395" width="24" style="1" bestFit="1" customWidth="1"/>
    <col min="5396" max="5396" width="7.58203125" style="1" bestFit="1" customWidth="1"/>
    <col min="5397" max="5397" width="27" style="1" bestFit="1" customWidth="1"/>
    <col min="5398" max="5398" width="7.58203125" style="1" bestFit="1" customWidth="1"/>
    <col min="5399" max="5399" width="13.5" style="1" bestFit="1" customWidth="1"/>
    <col min="5400" max="5400" width="7.58203125" style="1" bestFit="1" customWidth="1"/>
    <col min="5401" max="5401" width="20.9140625" style="1" bestFit="1" customWidth="1"/>
    <col min="5402" max="5402" width="7.58203125" style="1" bestFit="1" customWidth="1"/>
    <col min="5403" max="5632" width="8.6640625" style="1"/>
    <col min="5633" max="5633" width="4.83203125" style="1" bestFit="1" customWidth="1"/>
    <col min="5634" max="5634" width="24.58203125" style="1" bestFit="1" customWidth="1"/>
    <col min="5635" max="5635" width="13.5" style="1" bestFit="1" customWidth="1"/>
    <col min="5636" max="5636" width="5" style="1" bestFit="1" customWidth="1"/>
    <col min="5637" max="5637" width="11.25" style="1" bestFit="1" customWidth="1"/>
    <col min="5638" max="5638" width="11" style="1" bestFit="1" customWidth="1"/>
    <col min="5639" max="5639" width="19.25" style="1" bestFit="1" customWidth="1"/>
    <col min="5640" max="5640" width="25.83203125" style="1" bestFit="1" customWidth="1"/>
    <col min="5641" max="5641" width="7.58203125" style="1" bestFit="1" customWidth="1"/>
    <col min="5642" max="5642" width="24.58203125" style="1" bestFit="1" customWidth="1"/>
    <col min="5643" max="5643" width="22.1640625" style="1" bestFit="1" customWidth="1"/>
    <col min="5644" max="5644" width="7.58203125" style="1" bestFit="1" customWidth="1"/>
    <col min="5645" max="5645" width="18.08203125" style="1" bestFit="1" customWidth="1"/>
    <col min="5646" max="5646" width="7.58203125" style="1" bestFit="1" customWidth="1"/>
    <col min="5647" max="5647" width="21.58203125" style="1" bestFit="1" customWidth="1"/>
    <col min="5648" max="5648" width="7.58203125" style="1" bestFit="1" customWidth="1"/>
    <col min="5649" max="5649" width="23.08203125" style="1" bestFit="1" customWidth="1"/>
    <col min="5650" max="5650" width="7.58203125" style="1" bestFit="1" customWidth="1"/>
    <col min="5651" max="5651" width="24" style="1" bestFit="1" customWidth="1"/>
    <col min="5652" max="5652" width="7.58203125" style="1" bestFit="1" customWidth="1"/>
    <col min="5653" max="5653" width="27" style="1" bestFit="1" customWidth="1"/>
    <col min="5654" max="5654" width="7.58203125" style="1" bestFit="1" customWidth="1"/>
    <col min="5655" max="5655" width="13.5" style="1" bestFit="1" customWidth="1"/>
    <col min="5656" max="5656" width="7.58203125" style="1" bestFit="1" customWidth="1"/>
    <col min="5657" max="5657" width="20.9140625" style="1" bestFit="1" customWidth="1"/>
    <col min="5658" max="5658" width="7.58203125" style="1" bestFit="1" customWidth="1"/>
    <col min="5659" max="5888" width="8.6640625" style="1"/>
    <col min="5889" max="5889" width="4.83203125" style="1" bestFit="1" customWidth="1"/>
    <col min="5890" max="5890" width="24.58203125" style="1" bestFit="1" customWidth="1"/>
    <col min="5891" max="5891" width="13.5" style="1" bestFit="1" customWidth="1"/>
    <col min="5892" max="5892" width="5" style="1" bestFit="1" customWidth="1"/>
    <col min="5893" max="5893" width="11.25" style="1" bestFit="1" customWidth="1"/>
    <col min="5894" max="5894" width="11" style="1" bestFit="1" customWidth="1"/>
    <col min="5895" max="5895" width="19.25" style="1" bestFit="1" customWidth="1"/>
    <col min="5896" max="5896" width="25.83203125" style="1" bestFit="1" customWidth="1"/>
    <col min="5897" max="5897" width="7.58203125" style="1" bestFit="1" customWidth="1"/>
    <col min="5898" max="5898" width="24.58203125" style="1" bestFit="1" customWidth="1"/>
    <col min="5899" max="5899" width="22.1640625" style="1" bestFit="1" customWidth="1"/>
    <col min="5900" max="5900" width="7.58203125" style="1" bestFit="1" customWidth="1"/>
    <col min="5901" max="5901" width="18.08203125" style="1" bestFit="1" customWidth="1"/>
    <col min="5902" max="5902" width="7.58203125" style="1" bestFit="1" customWidth="1"/>
    <col min="5903" max="5903" width="21.58203125" style="1" bestFit="1" customWidth="1"/>
    <col min="5904" max="5904" width="7.58203125" style="1" bestFit="1" customWidth="1"/>
    <col min="5905" max="5905" width="23.08203125" style="1" bestFit="1" customWidth="1"/>
    <col min="5906" max="5906" width="7.58203125" style="1" bestFit="1" customWidth="1"/>
    <col min="5907" max="5907" width="24" style="1" bestFit="1" customWidth="1"/>
    <col min="5908" max="5908" width="7.58203125" style="1" bestFit="1" customWidth="1"/>
    <col min="5909" max="5909" width="27" style="1" bestFit="1" customWidth="1"/>
    <col min="5910" max="5910" width="7.58203125" style="1" bestFit="1" customWidth="1"/>
    <col min="5911" max="5911" width="13.5" style="1" bestFit="1" customWidth="1"/>
    <col min="5912" max="5912" width="7.58203125" style="1" bestFit="1" customWidth="1"/>
    <col min="5913" max="5913" width="20.9140625" style="1" bestFit="1" customWidth="1"/>
    <col min="5914" max="5914" width="7.58203125" style="1" bestFit="1" customWidth="1"/>
    <col min="5915" max="6144" width="8.6640625" style="1"/>
    <col min="6145" max="6145" width="4.83203125" style="1" bestFit="1" customWidth="1"/>
    <col min="6146" max="6146" width="24.58203125" style="1" bestFit="1" customWidth="1"/>
    <col min="6147" max="6147" width="13.5" style="1" bestFit="1" customWidth="1"/>
    <col min="6148" max="6148" width="5" style="1" bestFit="1" customWidth="1"/>
    <col min="6149" max="6149" width="11.25" style="1" bestFit="1" customWidth="1"/>
    <col min="6150" max="6150" width="11" style="1" bestFit="1" customWidth="1"/>
    <col min="6151" max="6151" width="19.25" style="1" bestFit="1" customWidth="1"/>
    <col min="6152" max="6152" width="25.83203125" style="1" bestFit="1" customWidth="1"/>
    <col min="6153" max="6153" width="7.58203125" style="1" bestFit="1" customWidth="1"/>
    <col min="6154" max="6154" width="24.58203125" style="1" bestFit="1" customWidth="1"/>
    <col min="6155" max="6155" width="22.1640625" style="1" bestFit="1" customWidth="1"/>
    <col min="6156" max="6156" width="7.58203125" style="1" bestFit="1" customWidth="1"/>
    <col min="6157" max="6157" width="18.08203125" style="1" bestFit="1" customWidth="1"/>
    <col min="6158" max="6158" width="7.58203125" style="1" bestFit="1" customWidth="1"/>
    <col min="6159" max="6159" width="21.58203125" style="1" bestFit="1" customWidth="1"/>
    <col min="6160" max="6160" width="7.58203125" style="1" bestFit="1" customWidth="1"/>
    <col min="6161" max="6161" width="23.08203125" style="1" bestFit="1" customWidth="1"/>
    <col min="6162" max="6162" width="7.58203125" style="1" bestFit="1" customWidth="1"/>
    <col min="6163" max="6163" width="24" style="1" bestFit="1" customWidth="1"/>
    <col min="6164" max="6164" width="7.58203125" style="1" bestFit="1" customWidth="1"/>
    <col min="6165" max="6165" width="27" style="1" bestFit="1" customWidth="1"/>
    <col min="6166" max="6166" width="7.58203125" style="1" bestFit="1" customWidth="1"/>
    <col min="6167" max="6167" width="13.5" style="1" bestFit="1" customWidth="1"/>
    <col min="6168" max="6168" width="7.58203125" style="1" bestFit="1" customWidth="1"/>
    <col min="6169" max="6169" width="20.9140625" style="1" bestFit="1" customWidth="1"/>
    <col min="6170" max="6170" width="7.58203125" style="1" bestFit="1" customWidth="1"/>
    <col min="6171" max="6400" width="8.6640625" style="1"/>
    <col min="6401" max="6401" width="4.83203125" style="1" bestFit="1" customWidth="1"/>
    <col min="6402" max="6402" width="24.58203125" style="1" bestFit="1" customWidth="1"/>
    <col min="6403" max="6403" width="13.5" style="1" bestFit="1" customWidth="1"/>
    <col min="6404" max="6404" width="5" style="1" bestFit="1" customWidth="1"/>
    <col min="6405" max="6405" width="11.25" style="1" bestFit="1" customWidth="1"/>
    <col min="6406" max="6406" width="11" style="1" bestFit="1" customWidth="1"/>
    <col min="6407" max="6407" width="19.25" style="1" bestFit="1" customWidth="1"/>
    <col min="6408" max="6408" width="25.83203125" style="1" bestFit="1" customWidth="1"/>
    <col min="6409" max="6409" width="7.58203125" style="1" bestFit="1" customWidth="1"/>
    <col min="6410" max="6410" width="24.58203125" style="1" bestFit="1" customWidth="1"/>
    <col min="6411" max="6411" width="22.1640625" style="1" bestFit="1" customWidth="1"/>
    <col min="6412" max="6412" width="7.58203125" style="1" bestFit="1" customWidth="1"/>
    <col min="6413" max="6413" width="18.08203125" style="1" bestFit="1" customWidth="1"/>
    <col min="6414" max="6414" width="7.58203125" style="1" bestFit="1" customWidth="1"/>
    <col min="6415" max="6415" width="21.58203125" style="1" bestFit="1" customWidth="1"/>
    <col min="6416" max="6416" width="7.58203125" style="1" bestFit="1" customWidth="1"/>
    <col min="6417" max="6417" width="23.08203125" style="1" bestFit="1" customWidth="1"/>
    <col min="6418" max="6418" width="7.58203125" style="1" bestFit="1" customWidth="1"/>
    <col min="6419" max="6419" width="24" style="1" bestFit="1" customWidth="1"/>
    <col min="6420" max="6420" width="7.58203125" style="1" bestFit="1" customWidth="1"/>
    <col min="6421" max="6421" width="27" style="1" bestFit="1" customWidth="1"/>
    <col min="6422" max="6422" width="7.58203125" style="1" bestFit="1" customWidth="1"/>
    <col min="6423" max="6423" width="13.5" style="1" bestFit="1" customWidth="1"/>
    <col min="6424" max="6424" width="7.58203125" style="1" bestFit="1" customWidth="1"/>
    <col min="6425" max="6425" width="20.9140625" style="1" bestFit="1" customWidth="1"/>
    <col min="6426" max="6426" width="7.58203125" style="1" bestFit="1" customWidth="1"/>
    <col min="6427" max="6656" width="8.6640625" style="1"/>
    <col min="6657" max="6657" width="4.83203125" style="1" bestFit="1" customWidth="1"/>
    <col min="6658" max="6658" width="24.58203125" style="1" bestFit="1" customWidth="1"/>
    <col min="6659" max="6659" width="13.5" style="1" bestFit="1" customWidth="1"/>
    <col min="6660" max="6660" width="5" style="1" bestFit="1" customWidth="1"/>
    <col min="6661" max="6661" width="11.25" style="1" bestFit="1" customWidth="1"/>
    <col min="6662" max="6662" width="11" style="1" bestFit="1" customWidth="1"/>
    <col min="6663" max="6663" width="19.25" style="1" bestFit="1" customWidth="1"/>
    <col min="6664" max="6664" width="25.83203125" style="1" bestFit="1" customWidth="1"/>
    <col min="6665" max="6665" width="7.58203125" style="1" bestFit="1" customWidth="1"/>
    <col min="6666" max="6666" width="24.58203125" style="1" bestFit="1" customWidth="1"/>
    <col min="6667" max="6667" width="22.1640625" style="1" bestFit="1" customWidth="1"/>
    <col min="6668" max="6668" width="7.58203125" style="1" bestFit="1" customWidth="1"/>
    <col min="6669" max="6669" width="18.08203125" style="1" bestFit="1" customWidth="1"/>
    <col min="6670" max="6670" width="7.58203125" style="1" bestFit="1" customWidth="1"/>
    <col min="6671" max="6671" width="21.58203125" style="1" bestFit="1" customWidth="1"/>
    <col min="6672" max="6672" width="7.58203125" style="1" bestFit="1" customWidth="1"/>
    <col min="6673" max="6673" width="23.08203125" style="1" bestFit="1" customWidth="1"/>
    <col min="6674" max="6674" width="7.58203125" style="1" bestFit="1" customWidth="1"/>
    <col min="6675" max="6675" width="24" style="1" bestFit="1" customWidth="1"/>
    <col min="6676" max="6676" width="7.58203125" style="1" bestFit="1" customWidth="1"/>
    <col min="6677" max="6677" width="27" style="1" bestFit="1" customWidth="1"/>
    <col min="6678" max="6678" width="7.58203125" style="1" bestFit="1" customWidth="1"/>
    <col min="6679" max="6679" width="13.5" style="1" bestFit="1" customWidth="1"/>
    <col min="6680" max="6680" width="7.58203125" style="1" bestFit="1" customWidth="1"/>
    <col min="6681" max="6681" width="20.9140625" style="1" bestFit="1" customWidth="1"/>
    <col min="6682" max="6682" width="7.58203125" style="1" bestFit="1" customWidth="1"/>
    <col min="6683" max="6912" width="8.6640625" style="1"/>
    <col min="6913" max="6913" width="4.83203125" style="1" bestFit="1" customWidth="1"/>
    <col min="6914" max="6914" width="24.58203125" style="1" bestFit="1" customWidth="1"/>
    <col min="6915" max="6915" width="13.5" style="1" bestFit="1" customWidth="1"/>
    <col min="6916" max="6916" width="5" style="1" bestFit="1" customWidth="1"/>
    <col min="6917" max="6917" width="11.25" style="1" bestFit="1" customWidth="1"/>
    <col min="6918" max="6918" width="11" style="1" bestFit="1" customWidth="1"/>
    <col min="6919" max="6919" width="19.25" style="1" bestFit="1" customWidth="1"/>
    <col min="6920" max="6920" width="25.83203125" style="1" bestFit="1" customWidth="1"/>
    <col min="6921" max="6921" width="7.58203125" style="1" bestFit="1" customWidth="1"/>
    <col min="6922" max="6922" width="24.58203125" style="1" bestFit="1" customWidth="1"/>
    <col min="6923" max="6923" width="22.1640625" style="1" bestFit="1" customWidth="1"/>
    <col min="6924" max="6924" width="7.58203125" style="1" bestFit="1" customWidth="1"/>
    <col min="6925" max="6925" width="18.08203125" style="1" bestFit="1" customWidth="1"/>
    <col min="6926" max="6926" width="7.58203125" style="1" bestFit="1" customWidth="1"/>
    <col min="6927" max="6927" width="21.58203125" style="1" bestFit="1" customWidth="1"/>
    <col min="6928" max="6928" width="7.58203125" style="1" bestFit="1" customWidth="1"/>
    <col min="6929" max="6929" width="23.08203125" style="1" bestFit="1" customWidth="1"/>
    <col min="6930" max="6930" width="7.58203125" style="1" bestFit="1" customWidth="1"/>
    <col min="6931" max="6931" width="24" style="1" bestFit="1" customWidth="1"/>
    <col min="6932" max="6932" width="7.58203125" style="1" bestFit="1" customWidth="1"/>
    <col min="6933" max="6933" width="27" style="1" bestFit="1" customWidth="1"/>
    <col min="6934" max="6934" width="7.58203125" style="1" bestFit="1" customWidth="1"/>
    <col min="6935" max="6935" width="13.5" style="1" bestFit="1" customWidth="1"/>
    <col min="6936" max="6936" width="7.58203125" style="1" bestFit="1" customWidth="1"/>
    <col min="6937" max="6937" width="20.9140625" style="1" bestFit="1" customWidth="1"/>
    <col min="6938" max="6938" width="7.58203125" style="1" bestFit="1" customWidth="1"/>
    <col min="6939" max="7168" width="8.6640625" style="1"/>
    <col min="7169" max="7169" width="4.83203125" style="1" bestFit="1" customWidth="1"/>
    <col min="7170" max="7170" width="24.58203125" style="1" bestFit="1" customWidth="1"/>
    <col min="7171" max="7171" width="13.5" style="1" bestFit="1" customWidth="1"/>
    <col min="7172" max="7172" width="5" style="1" bestFit="1" customWidth="1"/>
    <col min="7173" max="7173" width="11.25" style="1" bestFit="1" customWidth="1"/>
    <col min="7174" max="7174" width="11" style="1" bestFit="1" customWidth="1"/>
    <col min="7175" max="7175" width="19.25" style="1" bestFit="1" customWidth="1"/>
    <col min="7176" max="7176" width="25.83203125" style="1" bestFit="1" customWidth="1"/>
    <col min="7177" max="7177" width="7.58203125" style="1" bestFit="1" customWidth="1"/>
    <col min="7178" max="7178" width="24.58203125" style="1" bestFit="1" customWidth="1"/>
    <col min="7179" max="7179" width="22.1640625" style="1" bestFit="1" customWidth="1"/>
    <col min="7180" max="7180" width="7.58203125" style="1" bestFit="1" customWidth="1"/>
    <col min="7181" max="7181" width="18.08203125" style="1" bestFit="1" customWidth="1"/>
    <col min="7182" max="7182" width="7.58203125" style="1" bestFit="1" customWidth="1"/>
    <col min="7183" max="7183" width="21.58203125" style="1" bestFit="1" customWidth="1"/>
    <col min="7184" max="7184" width="7.58203125" style="1" bestFit="1" customWidth="1"/>
    <col min="7185" max="7185" width="23.08203125" style="1" bestFit="1" customWidth="1"/>
    <col min="7186" max="7186" width="7.58203125" style="1" bestFit="1" customWidth="1"/>
    <col min="7187" max="7187" width="24" style="1" bestFit="1" customWidth="1"/>
    <col min="7188" max="7188" width="7.58203125" style="1" bestFit="1" customWidth="1"/>
    <col min="7189" max="7189" width="27" style="1" bestFit="1" customWidth="1"/>
    <col min="7190" max="7190" width="7.58203125" style="1" bestFit="1" customWidth="1"/>
    <col min="7191" max="7191" width="13.5" style="1" bestFit="1" customWidth="1"/>
    <col min="7192" max="7192" width="7.58203125" style="1" bestFit="1" customWidth="1"/>
    <col min="7193" max="7193" width="20.9140625" style="1" bestFit="1" customWidth="1"/>
    <col min="7194" max="7194" width="7.58203125" style="1" bestFit="1" customWidth="1"/>
    <col min="7195" max="7424" width="8.6640625" style="1"/>
    <col min="7425" max="7425" width="4.83203125" style="1" bestFit="1" customWidth="1"/>
    <col min="7426" max="7426" width="24.58203125" style="1" bestFit="1" customWidth="1"/>
    <col min="7427" max="7427" width="13.5" style="1" bestFit="1" customWidth="1"/>
    <col min="7428" max="7428" width="5" style="1" bestFit="1" customWidth="1"/>
    <col min="7429" max="7429" width="11.25" style="1" bestFit="1" customWidth="1"/>
    <col min="7430" max="7430" width="11" style="1" bestFit="1" customWidth="1"/>
    <col min="7431" max="7431" width="19.25" style="1" bestFit="1" customWidth="1"/>
    <col min="7432" max="7432" width="25.83203125" style="1" bestFit="1" customWidth="1"/>
    <col min="7433" max="7433" width="7.58203125" style="1" bestFit="1" customWidth="1"/>
    <col min="7434" max="7434" width="24.58203125" style="1" bestFit="1" customWidth="1"/>
    <col min="7435" max="7435" width="22.1640625" style="1" bestFit="1" customWidth="1"/>
    <col min="7436" max="7436" width="7.58203125" style="1" bestFit="1" customWidth="1"/>
    <col min="7437" max="7437" width="18.08203125" style="1" bestFit="1" customWidth="1"/>
    <col min="7438" max="7438" width="7.58203125" style="1" bestFit="1" customWidth="1"/>
    <col min="7439" max="7439" width="21.58203125" style="1" bestFit="1" customWidth="1"/>
    <col min="7440" max="7440" width="7.58203125" style="1" bestFit="1" customWidth="1"/>
    <col min="7441" max="7441" width="23.08203125" style="1" bestFit="1" customWidth="1"/>
    <col min="7442" max="7442" width="7.58203125" style="1" bestFit="1" customWidth="1"/>
    <col min="7443" max="7443" width="24" style="1" bestFit="1" customWidth="1"/>
    <col min="7444" max="7444" width="7.58203125" style="1" bestFit="1" customWidth="1"/>
    <col min="7445" max="7445" width="27" style="1" bestFit="1" customWidth="1"/>
    <col min="7446" max="7446" width="7.58203125" style="1" bestFit="1" customWidth="1"/>
    <col min="7447" max="7447" width="13.5" style="1" bestFit="1" customWidth="1"/>
    <col min="7448" max="7448" width="7.58203125" style="1" bestFit="1" customWidth="1"/>
    <col min="7449" max="7449" width="20.9140625" style="1" bestFit="1" customWidth="1"/>
    <col min="7450" max="7450" width="7.58203125" style="1" bestFit="1" customWidth="1"/>
    <col min="7451" max="7680" width="8.6640625" style="1"/>
    <col min="7681" max="7681" width="4.83203125" style="1" bestFit="1" customWidth="1"/>
    <col min="7682" max="7682" width="24.58203125" style="1" bestFit="1" customWidth="1"/>
    <col min="7683" max="7683" width="13.5" style="1" bestFit="1" customWidth="1"/>
    <col min="7684" max="7684" width="5" style="1" bestFit="1" customWidth="1"/>
    <col min="7685" max="7685" width="11.25" style="1" bestFit="1" customWidth="1"/>
    <col min="7686" max="7686" width="11" style="1" bestFit="1" customWidth="1"/>
    <col min="7687" max="7687" width="19.25" style="1" bestFit="1" customWidth="1"/>
    <col min="7688" max="7688" width="25.83203125" style="1" bestFit="1" customWidth="1"/>
    <col min="7689" max="7689" width="7.58203125" style="1" bestFit="1" customWidth="1"/>
    <col min="7690" max="7690" width="24.58203125" style="1" bestFit="1" customWidth="1"/>
    <col min="7691" max="7691" width="22.1640625" style="1" bestFit="1" customWidth="1"/>
    <col min="7692" max="7692" width="7.58203125" style="1" bestFit="1" customWidth="1"/>
    <col min="7693" max="7693" width="18.08203125" style="1" bestFit="1" customWidth="1"/>
    <col min="7694" max="7694" width="7.58203125" style="1" bestFit="1" customWidth="1"/>
    <col min="7695" max="7695" width="21.58203125" style="1" bestFit="1" customWidth="1"/>
    <col min="7696" max="7696" width="7.58203125" style="1" bestFit="1" customWidth="1"/>
    <col min="7697" max="7697" width="23.08203125" style="1" bestFit="1" customWidth="1"/>
    <col min="7698" max="7698" width="7.58203125" style="1" bestFit="1" customWidth="1"/>
    <col min="7699" max="7699" width="24" style="1" bestFit="1" customWidth="1"/>
    <col min="7700" max="7700" width="7.58203125" style="1" bestFit="1" customWidth="1"/>
    <col min="7701" max="7701" width="27" style="1" bestFit="1" customWidth="1"/>
    <col min="7702" max="7702" width="7.58203125" style="1" bestFit="1" customWidth="1"/>
    <col min="7703" max="7703" width="13.5" style="1" bestFit="1" customWidth="1"/>
    <col min="7704" max="7704" width="7.58203125" style="1" bestFit="1" customWidth="1"/>
    <col min="7705" max="7705" width="20.9140625" style="1" bestFit="1" customWidth="1"/>
    <col min="7706" max="7706" width="7.58203125" style="1" bestFit="1" customWidth="1"/>
    <col min="7707" max="7936" width="8.6640625" style="1"/>
    <col min="7937" max="7937" width="4.83203125" style="1" bestFit="1" customWidth="1"/>
    <col min="7938" max="7938" width="24.58203125" style="1" bestFit="1" customWidth="1"/>
    <col min="7939" max="7939" width="13.5" style="1" bestFit="1" customWidth="1"/>
    <col min="7940" max="7940" width="5" style="1" bestFit="1" customWidth="1"/>
    <col min="7941" max="7941" width="11.25" style="1" bestFit="1" customWidth="1"/>
    <col min="7942" max="7942" width="11" style="1" bestFit="1" customWidth="1"/>
    <col min="7943" max="7943" width="19.25" style="1" bestFit="1" customWidth="1"/>
    <col min="7944" max="7944" width="25.83203125" style="1" bestFit="1" customWidth="1"/>
    <col min="7945" max="7945" width="7.58203125" style="1" bestFit="1" customWidth="1"/>
    <col min="7946" max="7946" width="24.58203125" style="1" bestFit="1" customWidth="1"/>
    <col min="7947" max="7947" width="22.1640625" style="1" bestFit="1" customWidth="1"/>
    <col min="7948" max="7948" width="7.58203125" style="1" bestFit="1" customWidth="1"/>
    <col min="7949" max="7949" width="18.08203125" style="1" bestFit="1" customWidth="1"/>
    <col min="7950" max="7950" width="7.58203125" style="1" bestFit="1" customWidth="1"/>
    <col min="7951" max="7951" width="21.58203125" style="1" bestFit="1" customWidth="1"/>
    <col min="7952" max="7952" width="7.58203125" style="1" bestFit="1" customWidth="1"/>
    <col min="7953" max="7953" width="23.08203125" style="1" bestFit="1" customWidth="1"/>
    <col min="7954" max="7954" width="7.58203125" style="1" bestFit="1" customWidth="1"/>
    <col min="7955" max="7955" width="24" style="1" bestFit="1" customWidth="1"/>
    <col min="7956" max="7956" width="7.58203125" style="1" bestFit="1" customWidth="1"/>
    <col min="7957" max="7957" width="27" style="1" bestFit="1" customWidth="1"/>
    <col min="7958" max="7958" width="7.58203125" style="1" bestFit="1" customWidth="1"/>
    <col min="7959" max="7959" width="13.5" style="1" bestFit="1" customWidth="1"/>
    <col min="7960" max="7960" width="7.58203125" style="1" bestFit="1" customWidth="1"/>
    <col min="7961" max="7961" width="20.9140625" style="1" bestFit="1" customWidth="1"/>
    <col min="7962" max="7962" width="7.58203125" style="1" bestFit="1" customWidth="1"/>
    <col min="7963" max="8192" width="8.6640625" style="1"/>
    <col min="8193" max="8193" width="4.83203125" style="1" bestFit="1" customWidth="1"/>
    <col min="8194" max="8194" width="24.58203125" style="1" bestFit="1" customWidth="1"/>
    <col min="8195" max="8195" width="13.5" style="1" bestFit="1" customWidth="1"/>
    <col min="8196" max="8196" width="5" style="1" bestFit="1" customWidth="1"/>
    <col min="8197" max="8197" width="11.25" style="1" bestFit="1" customWidth="1"/>
    <col min="8198" max="8198" width="11" style="1" bestFit="1" customWidth="1"/>
    <col min="8199" max="8199" width="19.25" style="1" bestFit="1" customWidth="1"/>
    <col min="8200" max="8200" width="25.83203125" style="1" bestFit="1" customWidth="1"/>
    <col min="8201" max="8201" width="7.58203125" style="1" bestFit="1" customWidth="1"/>
    <col min="8202" max="8202" width="24.58203125" style="1" bestFit="1" customWidth="1"/>
    <col min="8203" max="8203" width="22.1640625" style="1" bestFit="1" customWidth="1"/>
    <col min="8204" max="8204" width="7.58203125" style="1" bestFit="1" customWidth="1"/>
    <col min="8205" max="8205" width="18.08203125" style="1" bestFit="1" customWidth="1"/>
    <col min="8206" max="8206" width="7.58203125" style="1" bestFit="1" customWidth="1"/>
    <col min="8207" max="8207" width="21.58203125" style="1" bestFit="1" customWidth="1"/>
    <col min="8208" max="8208" width="7.58203125" style="1" bestFit="1" customWidth="1"/>
    <col min="8209" max="8209" width="23.08203125" style="1" bestFit="1" customWidth="1"/>
    <col min="8210" max="8210" width="7.58203125" style="1" bestFit="1" customWidth="1"/>
    <col min="8211" max="8211" width="24" style="1" bestFit="1" customWidth="1"/>
    <col min="8212" max="8212" width="7.58203125" style="1" bestFit="1" customWidth="1"/>
    <col min="8213" max="8213" width="27" style="1" bestFit="1" customWidth="1"/>
    <col min="8214" max="8214" width="7.58203125" style="1" bestFit="1" customWidth="1"/>
    <col min="8215" max="8215" width="13.5" style="1" bestFit="1" customWidth="1"/>
    <col min="8216" max="8216" width="7.58203125" style="1" bestFit="1" customWidth="1"/>
    <col min="8217" max="8217" width="20.9140625" style="1" bestFit="1" customWidth="1"/>
    <col min="8218" max="8218" width="7.58203125" style="1" bestFit="1" customWidth="1"/>
    <col min="8219" max="8448" width="8.6640625" style="1"/>
    <col min="8449" max="8449" width="4.83203125" style="1" bestFit="1" customWidth="1"/>
    <col min="8450" max="8450" width="24.58203125" style="1" bestFit="1" customWidth="1"/>
    <col min="8451" max="8451" width="13.5" style="1" bestFit="1" customWidth="1"/>
    <col min="8452" max="8452" width="5" style="1" bestFit="1" customWidth="1"/>
    <col min="8453" max="8453" width="11.25" style="1" bestFit="1" customWidth="1"/>
    <col min="8454" max="8454" width="11" style="1" bestFit="1" customWidth="1"/>
    <col min="8455" max="8455" width="19.25" style="1" bestFit="1" customWidth="1"/>
    <col min="8456" max="8456" width="25.83203125" style="1" bestFit="1" customWidth="1"/>
    <col min="8457" max="8457" width="7.58203125" style="1" bestFit="1" customWidth="1"/>
    <col min="8458" max="8458" width="24.58203125" style="1" bestFit="1" customWidth="1"/>
    <col min="8459" max="8459" width="22.1640625" style="1" bestFit="1" customWidth="1"/>
    <col min="8460" max="8460" width="7.58203125" style="1" bestFit="1" customWidth="1"/>
    <col min="8461" max="8461" width="18.08203125" style="1" bestFit="1" customWidth="1"/>
    <col min="8462" max="8462" width="7.58203125" style="1" bestFit="1" customWidth="1"/>
    <col min="8463" max="8463" width="21.58203125" style="1" bestFit="1" customWidth="1"/>
    <col min="8464" max="8464" width="7.58203125" style="1" bestFit="1" customWidth="1"/>
    <col min="8465" max="8465" width="23.08203125" style="1" bestFit="1" customWidth="1"/>
    <col min="8466" max="8466" width="7.58203125" style="1" bestFit="1" customWidth="1"/>
    <col min="8467" max="8467" width="24" style="1" bestFit="1" customWidth="1"/>
    <col min="8468" max="8468" width="7.58203125" style="1" bestFit="1" customWidth="1"/>
    <col min="8469" max="8469" width="27" style="1" bestFit="1" customWidth="1"/>
    <col min="8470" max="8470" width="7.58203125" style="1" bestFit="1" customWidth="1"/>
    <col min="8471" max="8471" width="13.5" style="1" bestFit="1" customWidth="1"/>
    <col min="8472" max="8472" width="7.58203125" style="1" bestFit="1" customWidth="1"/>
    <col min="8473" max="8473" width="20.9140625" style="1" bestFit="1" customWidth="1"/>
    <col min="8474" max="8474" width="7.58203125" style="1" bestFit="1" customWidth="1"/>
    <col min="8475" max="8704" width="8.6640625" style="1"/>
    <col min="8705" max="8705" width="4.83203125" style="1" bestFit="1" customWidth="1"/>
    <col min="8706" max="8706" width="24.58203125" style="1" bestFit="1" customWidth="1"/>
    <col min="8707" max="8707" width="13.5" style="1" bestFit="1" customWidth="1"/>
    <col min="8708" max="8708" width="5" style="1" bestFit="1" customWidth="1"/>
    <col min="8709" max="8709" width="11.25" style="1" bestFit="1" customWidth="1"/>
    <col min="8710" max="8710" width="11" style="1" bestFit="1" customWidth="1"/>
    <col min="8711" max="8711" width="19.25" style="1" bestFit="1" customWidth="1"/>
    <col min="8712" max="8712" width="25.83203125" style="1" bestFit="1" customWidth="1"/>
    <col min="8713" max="8713" width="7.58203125" style="1" bestFit="1" customWidth="1"/>
    <col min="8714" max="8714" width="24.58203125" style="1" bestFit="1" customWidth="1"/>
    <col min="8715" max="8715" width="22.1640625" style="1" bestFit="1" customWidth="1"/>
    <col min="8716" max="8716" width="7.58203125" style="1" bestFit="1" customWidth="1"/>
    <col min="8717" max="8717" width="18.08203125" style="1" bestFit="1" customWidth="1"/>
    <col min="8718" max="8718" width="7.58203125" style="1" bestFit="1" customWidth="1"/>
    <col min="8719" max="8719" width="21.58203125" style="1" bestFit="1" customWidth="1"/>
    <col min="8720" max="8720" width="7.58203125" style="1" bestFit="1" customWidth="1"/>
    <col min="8721" max="8721" width="23.08203125" style="1" bestFit="1" customWidth="1"/>
    <col min="8722" max="8722" width="7.58203125" style="1" bestFit="1" customWidth="1"/>
    <col min="8723" max="8723" width="24" style="1" bestFit="1" customWidth="1"/>
    <col min="8724" max="8724" width="7.58203125" style="1" bestFit="1" customWidth="1"/>
    <col min="8725" max="8725" width="27" style="1" bestFit="1" customWidth="1"/>
    <col min="8726" max="8726" width="7.58203125" style="1" bestFit="1" customWidth="1"/>
    <col min="8727" max="8727" width="13.5" style="1" bestFit="1" customWidth="1"/>
    <col min="8728" max="8728" width="7.58203125" style="1" bestFit="1" customWidth="1"/>
    <col min="8729" max="8729" width="20.9140625" style="1" bestFit="1" customWidth="1"/>
    <col min="8730" max="8730" width="7.58203125" style="1" bestFit="1" customWidth="1"/>
    <col min="8731" max="8960" width="8.6640625" style="1"/>
    <col min="8961" max="8961" width="4.83203125" style="1" bestFit="1" customWidth="1"/>
    <col min="8962" max="8962" width="24.58203125" style="1" bestFit="1" customWidth="1"/>
    <col min="8963" max="8963" width="13.5" style="1" bestFit="1" customWidth="1"/>
    <col min="8964" max="8964" width="5" style="1" bestFit="1" customWidth="1"/>
    <col min="8965" max="8965" width="11.25" style="1" bestFit="1" customWidth="1"/>
    <col min="8966" max="8966" width="11" style="1" bestFit="1" customWidth="1"/>
    <col min="8967" max="8967" width="19.25" style="1" bestFit="1" customWidth="1"/>
    <col min="8968" max="8968" width="25.83203125" style="1" bestFit="1" customWidth="1"/>
    <col min="8969" max="8969" width="7.58203125" style="1" bestFit="1" customWidth="1"/>
    <col min="8970" max="8970" width="24.58203125" style="1" bestFit="1" customWidth="1"/>
    <col min="8971" max="8971" width="22.1640625" style="1" bestFit="1" customWidth="1"/>
    <col min="8972" max="8972" width="7.58203125" style="1" bestFit="1" customWidth="1"/>
    <col min="8973" max="8973" width="18.08203125" style="1" bestFit="1" customWidth="1"/>
    <col min="8974" max="8974" width="7.58203125" style="1" bestFit="1" customWidth="1"/>
    <col min="8975" max="8975" width="21.58203125" style="1" bestFit="1" customWidth="1"/>
    <col min="8976" max="8976" width="7.58203125" style="1" bestFit="1" customWidth="1"/>
    <col min="8977" max="8977" width="23.08203125" style="1" bestFit="1" customWidth="1"/>
    <col min="8978" max="8978" width="7.58203125" style="1" bestFit="1" customWidth="1"/>
    <col min="8979" max="8979" width="24" style="1" bestFit="1" customWidth="1"/>
    <col min="8980" max="8980" width="7.58203125" style="1" bestFit="1" customWidth="1"/>
    <col min="8981" max="8981" width="27" style="1" bestFit="1" customWidth="1"/>
    <col min="8982" max="8982" width="7.58203125" style="1" bestFit="1" customWidth="1"/>
    <col min="8983" max="8983" width="13.5" style="1" bestFit="1" customWidth="1"/>
    <col min="8984" max="8984" width="7.58203125" style="1" bestFit="1" customWidth="1"/>
    <col min="8985" max="8985" width="20.9140625" style="1" bestFit="1" customWidth="1"/>
    <col min="8986" max="8986" width="7.58203125" style="1" bestFit="1" customWidth="1"/>
    <col min="8987" max="9216" width="8.6640625" style="1"/>
    <col min="9217" max="9217" width="4.83203125" style="1" bestFit="1" customWidth="1"/>
    <col min="9218" max="9218" width="24.58203125" style="1" bestFit="1" customWidth="1"/>
    <col min="9219" max="9219" width="13.5" style="1" bestFit="1" customWidth="1"/>
    <col min="9220" max="9220" width="5" style="1" bestFit="1" customWidth="1"/>
    <col min="9221" max="9221" width="11.25" style="1" bestFit="1" customWidth="1"/>
    <col min="9222" max="9222" width="11" style="1" bestFit="1" customWidth="1"/>
    <col min="9223" max="9223" width="19.25" style="1" bestFit="1" customWidth="1"/>
    <col min="9224" max="9224" width="25.83203125" style="1" bestFit="1" customWidth="1"/>
    <col min="9225" max="9225" width="7.58203125" style="1" bestFit="1" customWidth="1"/>
    <col min="9226" max="9226" width="24.58203125" style="1" bestFit="1" customWidth="1"/>
    <col min="9227" max="9227" width="22.1640625" style="1" bestFit="1" customWidth="1"/>
    <col min="9228" max="9228" width="7.58203125" style="1" bestFit="1" customWidth="1"/>
    <col min="9229" max="9229" width="18.08203125" style="1" bestFit="1" customWidth="1"/>
    <col min="9230" max="9230" width="7.58203125" style="1" bestFit="1" customWidth="1"/>
    <col min="9231" max="9231" width="21.58203125" style="1" bestFit="1" customWidth="1"/>
    <col min="9232" max="9232" width="7.58203125" style="1" bestFit="1" customWidth="1"/>
    <col min="9233" max="9233" width="23.08203125" style="1" bestFit="1" customWidth="1"/>
    <col min="9234" max="9234" width="7.58203125" style="1" bestFit="1" customWidth="1"/>
    <col min="9235" max="9235" width="24" style="1" bestFit="1" customWidth="1"/>
    <col min="9236" max="9236" width="7.58203125" style="1" bestFit="1" customWidth="1"/>
    <col min="9237" max="9237" width="27" style="1" bestFit="1" customWidth="1"/>
    <col min="9238" max="9238" width="7.58203125" style="1" bestFit="1" customWidth="1"/>
    <col min="9239" max="9239" width="13.5" style="1" bestFit="1" customWidth="1"/>
    <col min="9240" max="9240" width="7.58203125" style="1" bestFit="1" customWidth="1"/>
    <col min="9241" max="9241" width="20.9140625" style="1" bestFit="1" customWidth="1"/>
    <col min="9242" max="9242" width="7.58203125" style="1" bestFit="1" customWidth="1"/>
    <col min="9243" max="9472" width="8.6640625" style="1"/>
    <col min="9473" max="9473" width="4.83203125" style="1" bestFit="1" customWidth="1"/>
    <col min="9474" max="9474" width="24.58203125" style="1" bestFit="1" customWidth="1"/>
    <col min="9475" max="9475" width="13.5" style="1" bestFit="1" customWidth="1"/>
    <col min="9476" max="9476" width="5" style="1" bestFit="1" customWidth="1"/>
    <col min="9477" max="9477" width="11.25" style="1" bestFit="1" customWidth="1"/>
    <col min="9478" max="9478" width="11" style="1" bestFit="1" customWidth="1"/>
    <col min="9479" max="9479" width="19.25" style="1" bestFit="1" customWidth="1"/>
    <col min="9480" max="9480" width="25.83203125" style="1" bestFit="1" customWidth="1"/>
    <col min="9481" max="9481" width="7.58203125" style="1" bestFit="1" customWidth="1"/>
    <col min="9482" max="9482" width="24.58203125" style="1" bestFit="1" customWidth="1"/>
    <col min="9483" max="9483" width="22.1640625" style="1" bestFit="1" customWidth="1"/>
    <col min="9484" max="9484" width="7.58203125" style="1" bestFit="1" customWidth="1"/>
    <col min="9485" max="9485" width="18.08203125" style="1" bestFit="1" customWidth="1"/>
    <col min="9486" max="9486" width="7.58203125" style="1" bestFit="1" customWidth="1"/>
    <col min="9487" max="9487" width="21.58203125" style="1" bestFit="1" customWidth="1"/>
    <col min="9488" max="9488" width="7.58203125" style="1" bestFit="1" customWidth="1"/>
    <col min="9489" max="9489" width="23.08203125" style="1" bestFit="1" customWidth="1"/>
    <col min="9490" max="9490" width="7.58203125" style="1" bestFit="1" customWidth="1"/>
    <col min="9491" max="9491" width="24" style="1" bestFit="1" customWidth="1"/>
    <col min="9492" max="9492" width="7.58203125" style="1" bestFit="1" customWidth="1"/>
    <col min="9493" max="9493" width="27" style="1" bestFit="1" customWidth="1"/>
    <col min="9494" max="9494" width="7.58203125" style="1" bestFit="1" customWidth="1"/>
    <col min="9495" max="9495" width="13.5" style="1" bestFit="1" customWidth="1"/>
    <col min="9496" max="9496" width="7.58203125" style="1" bestFit="1" customWidth="1"/>
    <col min="9497" max="9497" width="20.9140625" style="1" bestFit="1" customWidth="1"/>
    <col min="9498" max="9498" width="7.58203125" style="1" bestFit="1" customWidth="1"/>
    <col min="9499" max="9728" width="8.6640625" style="1"/>
    <col min="9729" max="9729" width="4.83203125" style="1" bestFit="1" customWidth="1"/>
    <col min="9730" max="9730" width="24.58203125" style="1" bestFit="1" customWidth="1"/>
    <col min="9731" max="9731" width="13.5" style="1" bestFit="1" customWidth="1"/>
    <col min="9732" max="9732" width="5" style="1" bestFit="1" customWidth="1"/>
    <col min="9733" max="9733" width="11.25" style="1" bestFit="1" customWidth="1"/>
    <col min="9734" max="9734" width="11" style="1" bestFit="1" customWidth="1"/>
    <col min="9735" max="9735" width="19.25" style="1" bestFit="1" customWidth="1"/>
    <col min="9736" max="9736" width="25.83203125" style="1" bestFit="1" customWidth="1"/>
    <col min="9737" max="9737" width="7.58203125" style="1" bestFit="1" customWidth="1"/>
    <col min="9738" max="9738" width="24.58203125" style="1" bestFit="1" customWidth="1"/>
    <col min="9739" max="9739" width="22.1640625" style="1" bestFit="1" customWidth="1"/>
    <col min="9740" max="9740" width="7.58203125" style="1" bestFit="1" customWidth="1"/>
    <col min="9741" max="9741" width="18.08203125" style="1" bestFit="1" customWidth="1"/>
    <col min="9742" max="9742" width="7.58203125" style="1" bestFit="1" customWidth="1"/>
    <col min="9743" max="9743" width="21.58203125" style="1" bestFit="1" customWidth="1"/>
    <col min="9744" max="9744" width="7.58203125" style="1" bestFit="1" customWidth="1"/>
    <col min="9745" max="9745" width="23.08203125" style="1" bestFit="1" customWidth="1"/>
    <col min="9746" max="9746" width="7.58203125" style="1" bestFit="1" customWidth="1"/>
    <col min="9747" max="9747" width="24" style="1" bestFit="1" customWidth="1"/>
    <col min="9748" max="9748" width="7.58203125" style="1" bestFit="1" customWidth="1"/>
    <col min="9749" max="9749" width="27" style="1" bestFit="1" customWidth="1"/>
    <col min="9750" max="9750" width="7.58203125" style="1" bestFit="1" customWidth="1"/>
    <col min="9751" max="9751" width="13.5" style="1" bestFit="1" customWidth="1"/>
    <col min="9752" max="9752" width="7.58203125" style="1" bestFit="1" customWidth="1"/>
    <col min="9753" max="9753" width="20.9140625" style="1" bestFit="1" customWidth="1"/>
    <col min="9754" max="9754" width="7.58203125" style="1" bestFit="1" customWidth="1"/>
    <col min="9755" max="9984" width="8.6640625" style="1"/>
    <col min="9985" max="9985" width="4.83203125" style="1" bestFit="1" customWidth="1"/>
    <col min="9986" max="9986" width="24.58203125" style="1" bestFit="1" customWidth="1"/>
    <col min="9987" max="9987" width="13.5" style="1" bestFit="1" customWidth="1"/>
    <col min="9988" max="9988" width="5" style="1" bestFit="1" customWidth="1"/>
    <col min="9989" max="9989" width="11.25" style="1" bestFit="1" customWidth="1"/>
    <col min="9990" max="9990" width="11" style="1" bestFit="1" customWidth="1"/>
    <col min="9991" max="9991" width="19.25" style="1" bestFit="1" customWidth="1"/>
    <col min="9992" max="9992" width="25.83203125" style="1" bestFit="1" customWidth="1"/>
    <col min="9993" max="9993" width="7.58203125" style="1" bestFit="1" customWidth="1"/>
    <col min="9994" max="9994" width="24.58203125" style="1" bestFit="1" customWidth="1"/>
    <col min="9995" max="9995" width="22.1640625" style="1" bestFit="1" customWidth="1"/>
    <col min="9996" max="9996" width="7.58203125" style="1" bestFit="1" customWidth="1"/>
    <col min="9997" max="9997" width="18.08203125" style="1" bestFit="1" customWidth="1"/>
    <col min="9998" max="9998" width="7.58203125" style="1" bestFit="1" customWidth="1"/>
    <col min="9999" max="9999" width="21.58203125" style="1" bestFit="1" customWidth="1"/>
    <col min="10000" max="10000" width="7.58203125" style="1" bestFit="1" customWidth="1"/>
    <col min="10001" max="10001" width="23.08203125" style="1" bestFit="1" customWidth="1"/>
    <col min="10002" max="10002" width="7.58203125" style="1" bestFit="1" customWidth="1"/>
    <col min="10003" max="10003" width="24" style="1" bestFit="1" customWidth="1"/>
    <col min="10004" max="10004" width="7.58203125" style="1" bestFit="1" customWidth="1"/>
    <col min="10005" max="10005" width="27" style="1" bestFit="1" customWidth="1"/>
    <col min="10006" max="10006" width="7.58203125" style="1" bestFit="1" customWidth="1"/>
    <col min="10007" max="10007" width="13.5" style="1" bestFit="1" customWidth="1"/>
    <col min="10008" max="10008" width="7.58203125" style="1" bestFit="1" customWidth="1"/>
    <col min="10009" max="10009" width="20.9140625" style="1" bestFit="1" customWidth="1"/>
    <col min="10010" max="10010" width="7.58203125" style="1" bestFit="1" customWidth="1"/>
    <col min="10011" max="10240" width="8.6640625" style="1"/>
    <col min="10241" max="10241" width="4.83203125" style="1" bestFit="1" customWidth="1"/>
    <col min="10242" max="10242" width="24.58203125" style="1" bestFit="1" customWidth="1"/>
    <col min="10243" max="10243" width="13.5" style="1" bestFit="1" customWidth="1"/>
    <col min="10244" max="10244" width="5" style="1" bestFit="1" customWidth="1"/>
    <col min="10245" max="10245" width="11.25" style="1" bestFit="1" customWidth="1"/>
    <col min="10246" max="10246" width="11" style="1" bestFit="1" customWidth="1"/>
    <col min="10247" max="10247" width="19.25" style="1" bestFit="1" customWidth="1"/>
    <col min="10248" max="10248" width="25.83203125" style="1" bestFit="1" customWidth="1"/>
    <col min="10249" max="10249" width="7.58203125" style="1" bestFit="1" customWidth="1"/>
    <col min="10250" max="10250" width="24.58203125" style="1" bestFit="1" customWidth="1"/>
    <col min="10251" max="10251" width="22.1640625" style="1" bestFit="1" customWidth="1"/>
    <col min="10252" max="10252" width="7.58203125" style="1" bestFit="1" customWidth="1"/>
    <col min="10253" max="10253" width="18.08203125" style="1" bestFit="1" customWidth="1"/>
    <col min="10254" max="10254" width="7.58203125" style="1" bestFit="1" customWidth="1"/>
    <col min="10255" max="10255" width="21.58203125" style="1" bestFit="1" customWidth="1"/>
    <col min="10256" max="10256" width="7.58203125" style="1" bestFit="1" customWidth="1"/>
    <col min="10257" max="10257" width="23.08203125" style="1" bestFit="1" customWidth="1"/>
    <col min="10258" max="10258" width="7.58203125" style="1" bestFit="1" customWidth="1"/>
    <col min="10259" max="10259" width="24" style="1" bestFit="1" customWidth="1"/>
    <col min="10260" max="10260" width="7.58203125" style="1" bestFit="1" customWidth="1"/>
    <col min="10261" max="10261" width="27" style="1" bestFit="1" customWidth="1"/>
    <col min="10262" max="10262" width="7.58203125" style="1" bestFit="1" customWidth="1"/>
    <col min="10263" max="10263" width="13.5" style="1" bestFit="1" customWidth="1"/>
    <col min="10264" max="10264" width="7.58203125" style="1" bestFit="1" customWidth="1"/>
    <col min="10265" max="10265" width="20.9140625" style="1" bestFit="1" customWidth="1"/>
    <col min="10266" max="10266" width="7.58203125" style="1" bestFit="1" customWidth="1"/>
    <col min="10267" max="10496" width="8.6640625" style="1"/>
    <col min="10497" max="10497" width="4.83203125" style="1" bestFit="1" customWidth="1"/>
    <col min="10498" max="10498" width="24.58203125" style="1" bestFit="1" customWidth="1"/>
    <col min="10499" max="10499" width="13.5" style="1" bestFit="1" customWidth="1"/>
    <col min="10500" max="10500" width="5" style="1" bestFit="1" customWidth="1"/>
    <col min="10501" max="10501" width="11.25" style="1" bestFit="1" customWidth="1"/>
    <col min="10502" max="10502" width="11" style="1" bestFit="1" customWidth="1"/>
    <col min="10503" max="10503" width="19.25" style="1" bestFit="1" customWidth="1"/>
    <col min="10504" max="10504" width="25.83203125" style="1" bestFit="1" customWidth="1"/>
    <col min="10505" max="10505" width="7.58203125" style="1" bestFit="1" customWidth="1"/>
    <col min="10506" max="10506" width="24.58203125" style="1" bestFit="1" customWidth="1"/>
    <col min="10507" max="10507" width="22.1640625" style="1" bestFit="1" customWidth="1"/>
    <col min="10508" max="10508" width="7.58203125" style="1" bestFit="1" customWidth="1"/>
    <col min="10509" max="10509" width="18.08203125" style="1" bestFit="1" customWidth="1"/>
    <col min="10510" max="10510" width="7.58203125" style="1" bestFit="1" customWidth="1"/>
    <col min="10511" max="10511" width="21.58203125" style="1" bestFit="1" customWidth="1"/>
    <col min="10512" max="10512" width="7.58203125" style="1" bestFit="1" customWidth="1"/>
    <col min="10513" max="10513" width="23.08203125" style="1" bestFit="1" customWidth="1"/>
    <col min="10514" max="10514" width="7.58203125" style="1" bestFit="1" customWidth="1"/>
    <col min="10515" max="10515" width="24" style="1" bestFit="1" customWidth="1"/>
    <col min="10516" max="10516" width="7.58203125" style="1" bestFit="1" customWidth="1"/>
    <col min="10517" max="10517" width="27" style="1" bestFit="1" customWidth="1"/>
    <col min="10518" max="10518" width="7.58203125" style="1" bestFit="1" customWidth="1"/>
    <col min="10519" max="10519" width="13.5" style="1" bestFit="1" customWidth="1"/>
    <col min="10520" max="10520" width="7.58203125" style="1" bestFit="1" customWidth="1"/>
    <col min="10521" max="10521" width="20.9140625" style="1" bestFit="1" customWidth="1"/>
    <col min="10522" max="10522" width="7.58203125" style="1" bestFit="1" customWidth="1"/>
    <col min="10523" max="10752" width="8.6640625" style="1"/>
    <col min="10753" max="10753" width="4.83203125" style="1" bestFit="1" customWidth="1"/>
    <col min="10754" max="10754" width="24.58203125" style="1" bestFit="1" customWidth="1"/>
    <col min="10755" max="10755" width="13.5" style="1" bestFit="1" customWidth="1"/>
    <col min="10756" max="10756" width="5" style="1" bestFit="1" customWidth="1"/>
    <col min="10757" max="10757" width="11.25" style="1" bestFit="1" customWidth="1"/>
    <col min="10758" max="10758" width="11" style="1" bestFit="1" customWidth="1"/>
    <col min="10759" max="10759" width="19.25" style="1" bestFit="1" customWidth="1"/>
    <col min="10760" max="10760" width="25.83203125" style="1" bestFit="1" customWidth="1"/>
    <col min="10761" max="10761" width="7.58203125" style="1" bestFit="1" customWidth="1"/>
    <col min="10762" max="10762" width="24.58203125" style="1" bestFit="1" customWidth="1"/>
    <col min="10763" max="10763" width="22.1640625" style="1" bestFit="1" customWidth="1"/>
    <col min="10764" max="10764" width="7.58203125" style="1" bestFit="1" customWidth="1"/>
    <col min="10765" max="10765" width="18.08203125" style="1" bestFit="1" customWidth="1"/>
    <col min="10766" max="10766" width="7.58203125" style="1" bestFit="1" customWidth="1"/>
    <col min="10767" max="10767" width="21.58203125" style="1" bestFit="1" customWidth="1"/>
    <col min="10768" max="10768" width="7.58203125" style="1" bestFit="1" customWidth="1"/>
    <col min="10769" max="10769" width="23.08203125" style="1" bestFit="1" customWidth="1"/>
    <col min="10770" max="10770" width="7.58203125" style="1" bestFit="1" customWidth="1"/>
    <col min="10771" max="10771" width="24" style="1" bestFit="1" customWidth="1"/>
    <col min="10772" max="10772" width="7.58203125" style="1" bestFit="1" customWidth="1"/>
    <col min="10773" max="10773" width="27" style="1" bestFit="1" customWidth="1"/>
    <col min="10774" max="10774" width="7.58203125" style="1" bestFit="1" customWidth="1"/>
    <col min="10775" max="10775" width="13.5" style="1" bestFit="1" customWidth="1"/>
    <col min="10776" max="10776" width="7.58203125" style="1" bestFit="1" customWidth="1"/>
    <col min="10777" max="10777" width="20.9140625" style="1" bestFit="1" customWidth="1"/>
    <col min="10778" max="10778" width="7.58203125" style="1" bestFit="1" customWidth="1"/>
    <col min="10779" max="11008" width="8.6640625" style="1"/>
    <col min="11009" max="11009" width="4.83203125" style="1" bestFit="1" customWidth="1"/>
    <col min="11010" max="11010" width="24.58203125" style="1" bestFit="1" customWidth="1"/>
    <col min="11011" max="11011" width="13.5" style="1" bestFit="1" customWidth="1"/>
    <col min="11012" max="11012" width="5" style="1" bestFit="1" customWidth="1"/>
    <col min="11013" max="11013" width="11.25" style="1" bestFit="1" customWidth="1"/>
    <col min="11014" max="11014" width="11" style="1" bestFit="1" customWidth="1"/>
    <col min="11015" max="11015" width="19.25" style="1" bestFit="1" customWidth="1"/>
    <col min="11016" max="11016" width="25.83203125" style="1" bestFit="1" customWidth="1"/>
    <col min="11017" max="11017" width="7.58203125" style="1" bestFit="1" customWidth="1"/>
    <col min="11018" max="11018" width="24.58203125" style="1" bestFit="1" customWidth="1"/>
    <col min="11019" max="11019" width="22.1640625" style="1" bestFit="1" customWidth="1"/>
    <col min="11020" max="11020" width="7.58203125" style="1" bestFit="1" customWidth="1"/>
    <col min="11021" max="11021" width="18.08203125" style="1" bestFit="1" customWidth="1"/>
    <col min="11022" max="11022" width="7.58203125" style="1" bestFit="1" customWidth="1"/>
    <col min="11023" max="11023" width="21.58203125" style="1" bestFit="1" customWidth="1"/>
    <col min="11024" max="11024" width="7.58203125" style="1" bestFit="1" customWidth="1"/>
    <col min="11025" max="11025" width="23.08203125" style="1" bestFit="1" customWidth="1"/>
    <col min="11026" max="11026" width="7.58203125" style="1" bestFit="1" customWidth="1"/>
    <col min="11027" max="11027" width="24" style="1" bestFit="1" customWidth="1"/>
    <col min="11028" max="11028" width="7.58203125" style="1" bestFit="1" customWidth="1"/>
    <col min="11029" max="11029" width="27" style="1" bestFit="1" customWidth="1"/>
    <col min="11030" max="11030" width="7.58203125" style="1" bestFit="1" customWidth="1"/>
    <col min="11031" max="11031" width="13.5" style="1" bestFit="1" customWidth="1"/>
    <col min="11032" max="11032" width="7.58203125" style="1" bestFit="1" customWidth="1"/>
    <col min="11033" max="11033" width="20.9140625" style="1" bestFit="1" customWidth="1"/>
    <col min="11034" max="11034" width="7.58203125" style="1" bestFit="1" customWidth="1"/>
    <col min="11035" max="11264" width="8.6640625" style="1"/>
    <col min="11265" max="11265" width="4.83203125" style="1" bestFit="1" customWidth="1"/>
    <col min="11266" max="11266" width="24.58203125" style="1" bestFit="1" customWidth="1"/>
    <col min="11267" max="11267" width="13.5" style="1" bestFit="1" customWidth="1"/>
    <col min="11268" max="11268" width="5" style="1" bestFit="1" customWidth="1"/>
    <col min="11269" max="11269" width="11.25" style="1" bestFit="1" customWidth="1"/>
    <col min="11270" max="11270" width="11" style="1" bestFit="1" customWidth="1"/>
    <col min="11271" max="11271" width="19.25" style="1" bestFit="1" customWidth="1"/>
    <col min="11272" max="11272" width="25.83203125" style="1" bestFit="1" customWidth="1"/>
    <col min="11273" max="11273" width="7.58203125" style="1" bestFit="1" customWidth="1"/>
    <col min="11274" max="11274" width="24.58203125" style="1" bestFit="1" customWidth="1"/>
    <col min="11275" max="11275" width="22.1640625" style="1" bestFit="1" customWidth="1"/>
    <col min="11276" max="11276" width="7.58203125" style="1" bestFit="1" customWidth="1"/>
    <col min="11277" max="11277" width="18.08203125" style="1" bestFit="1" customWidth="1"/>
    <col min="11278" max="11278" width="7.58203125" style="1" bestFit="1" customWidth="1"/>
    <col min="11279" max="11279" width="21.58203125" style="1" bestFit="1" customWidth="1"/>
    <col min="11280" max="11280" width="7.58203125" style="1" bestFit="1" customWidth="1"/>
    <col min="11281" max="11281" width="23.08203125" style="1" bestFit="1" customWidth="1"/>
    <col min="11282" max="11282" width="7.58203125" style="1" bestFit="1" customWidth="1"/>
    <col min="11283" max="11283" width="24" style="1" bestFit="1" customWidth="1"/>
    <col min="11284" max="11284" width="7.58203125" style="1" bestFit="1" customWidth="1"/>
    <col min="11285" max="11285" width="27" style="1" bestFit="1" customWidth="1"/>
    <col min="11286" max="11286" width="7.58203125" style="1" bestFit="1" customWidth="1"/>
    <col min="11287" max="11287" width="13.5" style="1" bestFit="1" customWidth="1"/>
    <col min="11288" max="11288" width="7.58203125" style="1" bestFit="1" customWidth="1"/>
    <col min="11289" max="11289" width="20.9140625" style="1" bestFit="1" customWidth="1"/>
    <col min="11290" max="11290" width="7.58203125" style="1" bestFit="1" customWidth="1"/>
    <col min="11291" max="11520" width="8.6640625" style="1"/>
    <col min="11521" max="11521" width="4.83203125" style="1" bestFit="1" customWidth="1"/>
    <col min="11522" max="11522" width="24.58203125" style="1" bestFit="1" customWidth="1"/>
    <col min="11523" max="11523" width="13.5" style="1" bestFit="1" customWidth="1"/>
    <col min="11524" max="11524" width="5" style="1" bestFit="1" customWidth="1"/>
    <col min="11525" max="11525" width="11.25" style="1" bestFit="1" customWidth="1"/>
    <col min="11526" max="11526" width="11" style="1" bestFit="1" customWidth="1"/>
    <col min="11527" max="11527" width="19.25" style="1" bestFit="1" customWidth="1"/>
    <col min="11528" max="11528" width="25.83203125" style="1" bestFit="1" customWidth="1"/>
    <col min="11529" max="11529" width="7.58203125" style="1" bestFit="1" customWidth="1"/>
    <col min="11530" max="11530" width="24.58203125" style="1" bestFit="1" customWidth="1"/>
    <col min="11531" max="11531" width="22.1640625" style="1" bestFit="1" customWidth="1"/>
    <col min="11532" max="11532" width="7.58203125" style="1" bestFit="1" customWidth="1"/>
    <col min="11533" max="11533" width="18.08203125" style="1" bestFit="1" customWidth="1"/>
    <col min="11534" max="11534" width="7.58203125" style="1" bestFit="1" customWidth="1"/>
    <col min="11535" max="11535" width="21.58203125" style="1" bestFit="1" customWidth="1"/>
    <col min="11536" max="11536" width="7.58203125" style="1" bestFit="1" customWidth="1"/>
    <col min="11537" max="11537" width="23.08203125" style="1" bestFit="1" customWidth="1"/>
    <col min="11538" max="11538" width="7.58203125" style="1" bestFit="1" customWidth="1"/>
    <col min="11539" max="11539" width="24" style="1" bestFit="1" customWidth="1"/>
    <col min="11540" max="11540" width="7.58203125" style="1" bestFit="1" customWidth="1"/>
    <col min="11541" max="11541" width="27" style="1" bestFit="1" customWidth="1"/>
    <col min="11542" max="11542" width="7.58203125" style="1" bestFit="1" customWidth="1"/>
    <col min="11543" max="11543" width="13.5" style="1" bestFit="1" customWidth="1"/>
    <col min="11544" max="11544" width="7.58203125" style="1" bestFit="1" customWidth="1"/>
    <col min="11545" max="11545" width="20.9140625" style="1" bestFit="1" customWidth="1"/>
    <col min="11546" max="11546" width="7.58203125" style="1" bestFit="1" customWidth="1"/>
    <col min="11547" max="11776" width="8.6640625" style="1"/>
    <col min="11777" max="11777" width="4.83203125" style="1" bestFit="1" customWidth="1"/>
    <col min="11778" max="11778" width="24.58203125" style="1" bestFit="1" customWidth="1"/>
    <col min="11779" max="11779" width="13.5" style="1" bestFit="1" customWidth="1"/>
    <col min="11780" max="11780" width="5" style="1" bestFit="1" customWidth="1"/>
    <col min="11781" max="11781" width="11.25" style="1" bestFit="1" customWidth="1"/>
    <col min="11782" max="11782" width="11" style="1" bestFit="1" customWidth="1"/>
    <col min="11783" max="11783" width="19.25" style="1" bestFit="1" customWidth="1"/>
    <col min="11784" max="11784" width="25.83203125" style="1" bestFit="1" customWidth="1"/>
    <col min="11785" max="11785" width="7.58203125" style="1" bestFit="1" customWidth="1"/>
    <col min="11786" max="11786" width="24.58203125" style="1" bestFit="1" customWidth="1"/>
    <col min="11787" max="11787" width="22.1640625" style="1" bestFit="1" customWidth="1"/>
    <col min="11788" max="11788" width="7.58203125" style="1" bestFit="1" customWidth="1"/>
    <col min="11789" max="11789" width="18.08203125" style="1" bestFit="1" customWidth="1"/>
    <col min="11790" max="11790" width="7.58203125" style="1" bestFit="1" customWidth="1"/>
    <col min="11791" max="11791" width="21.58203125" style="1" bestFit="1" customWidth="1"/>
    <col min="11792" max="11792" width="7.58203125" style="1" bestFit="1" customWidth="1"/>
    <col min="11793" max="11793" width="23.08203125" style="1" bestFit="1" customWidth="1"/>
    <col min="11794" max="11794" width="7.58203125" style="1" bestFit="1" customWidth="1"/>
    <col min="11795" max="11795" width="24" style="1" bestFit="1" customWidth="1"/>
    <col min="11796" max="11796" width="7.58203125" style="1" bestFit="1" customWidth="1"/>
    <col min="11797" max="11797" width="27" style="1" bestFit="1" customWidth="1"/>
    <col min="11798" max="11798" width="7.58203125" style="1" bestFit="1" customWidth="1"/>
    <col min="11799" max="11799" width="13.5" style="1" bestFit="1" customWidth="1"/>
    <col min="11800" max="11800" width="7.58203125" style="1" bestFit="1" customWidth="1"/>
    <col min="11801" max="11801" width="20.9140625" style="1" bestFit="1" customWidth="1"/>
    <col min="11802" max="11802" width="7.58203125" style="1" bestFit="1" customWidth="1"/>
    <col min="11803" max="12032" width="8.6640625" style="1"/>
    <col min="12033" max="12033" width="4.83203125" style="1" bestFit="1" customWidth="1"/>
    <col min="12034" max="12034" width="24.58203125" style="1" bestFit="1" customWidth="1"/>
    <col min="12035" max="12035" width="13.5" style="1" bestFit="1" customWidth="1"/>
    <col min="12036" max="12036" width="5" style="1" bestFit="1" customWidth="1"/>
    <col min="12037" max="12037" width="11.25" style="1" bestFit="1" customWidth="1"/>
    <col min="12038" max="12038" width="11" style="1" bestFit="1" customWidth="1"/>
    <col min="12039" max="12039" width="19.25" style="1" bestFit="1" customWidth="1"/>
    <col min="12040" max="12040" width="25.83203125" style="1" bestFit="1" customWidth="1"/>
    <col min="12041" max="12041" width="7.58203125" style="1" bestFit="1" customWidth="1"/>
    <col min="12042" max="12042" width="24.58203125" style="1" bestFit="1" customWidth="1"/>
    <col min="12043" max="12043" width="22.1640625" style="1" bestFit="1" customWidth="1"/>
    <col min="12044" max="12044" width="7.58203125" style="1" bestFit="1" customWidth="1"/>
    <col min="12045" max="12045" width="18.08203125" style="1" bestFit="1" customWidth="1"/>
    <col min="12046" max="12046" width="7.58203125" style="1" bestFit="1" customWidth="1"/>
    <col min="12047" max="12047" width="21.58203125" style="1" bestFit="1" customWidth="1"/>
    <col min="12048" max="12048" width="7.58203125" style="1" bestFit="1" customWidth="1"/>
    <col min="12049" max="12049" width="23.08203125" style="1" bestFit="1" customWidth="1"/>
    <col min="12050" max="12050" width="7.58203125" style="1" bestFit="1" customWidth="1"/>
    <col min="12051" max="12051" width="24" style="1" bestFit="1" customWidth="1"/>
    <col min="12052" max="12052" width="7.58203125" style="1" bestFit="1" customWidth="1"/>
    <col min="12053" max="12053" width="27" style="1" bestFit="1" customWidth="1"/>
    <col min="12054" max="12054" width="7.58203125" style="1" bestFit="1" customWidth="1"/>
    <col min="12055" max="12055" width="13.5" style="1" bestFit="1" customWidth="1"/>
    <col min="12056" max="12056" width="7.58203125" style="1" bestFit="1" customWidth="1"/>
    <col min="12057" max="12057" width="20.9140625" style="1" bestFit="1" customWidth="1"/>
    <col min="12058" max="12058" width="7.58203125" style="1" bestFit="1" customWidth="1"/>
    <col min="12059" max="12288" width="8.6640625" style="1"/>
    <col min="12289" max="12289" width="4.83203125" style="1" bestFit="1" customWidth="1"/>
    <col min="12290" max="12290" width="24.58203125" style="1" bestFit="1" customWidth="1"/>
    <col min="12291" max="12291" width="13.5" style="1" bestFit="1" customWidth="1"/>
    <col min="12292" max="12292" width="5" style="1" bestFit="1" customWidth="1"/>
    <col min="12293" max="12293" width="11.25" style="1" bestFit="1" customWidth="1"/>
    <col min="12294" max="12294" width="11" style="1" bestFit="1" customWidth="1"/>
    <col min="12295" max="12295" width="19.25" style="1" bestFit="1" customWidth="1"/>
    <col min="12296" max="12296" width="25.83203125" style="1" bestFit="1" customWidth="1"/>
    <col min="12297" max="12297" width="7.58203125" style="1" bestFit="1" customWidth="1"/>
    <col min="12298" max="12298" width="24.58203125" style="1" bestFit="1" customWidth="1"/>
    <col min="12299" max="12299" width="22.1640625" style="1" bestFit="1" customWidth="1"/>
    <col min="12300" max="12300" width="7.58203125" style="1" bestFit="1" customWidth="1"/>
    <col min="12301" max="12301" width="18.08203125" style="1" bestFit="1" customWidth="1"/>
    <col min="12302" max="12302" width="7.58203125" style="1" bestFit="1" customWidth="1"/>
    <col min="12303" max="12303" width="21.58203125" style="1" bestFit="1" customWidth="1"/>
    <col min="12304" max="12304" width="7.58203125" style="1" bestFit="1" customWidth="1"/>
    <col min="12305" max="12305" width="23.08203125" style="1" bestFit="1" customWidth="1"/>
    <col min="12306" max="12306" width="7.58203125" style="1" bestFit="1" customWidth="1"/>
    <col min="12307" max="12307" width="24" style="1" bestFit="1" customWidth="1"/>
    <col min="12308" max="12308" width="7.58203125" style="1" bestFit="1" customWidth="1"/>
    <col min="12309" max="12309" width="27" style="1" bestFit="1" customWidth="1"/>
    <col min="12310" max="12310" width="7.58203125" style="1" bestFit="1" customWidth="1"/>
    <col min="12311" max="12311" width="13.5" style="1" bestFit="1" customWidth="1"/>
    <col min="12312" max="12312" width="7.58203125" style="1" bestFit="1" customWidth="1"/>
    <col min="12313" max="12313" width="20.9140625" style="1" bestFit="1" customWidth="1"/>
    <col min="12314" max="12314" width="7.58203125" style="1" bestFit="1" customWidth="1"/>
    <col min="12315" max="12544" width="8.6640625" style="1"/>
    <col min="12545" max="12545" width="4.83203125" style="1" bestFit="1" customWidth="1"/>
    <col min="12546" max="12546" width="24.58203125" style="1" bestFit="1" customWidth="1"/>
    <col min="12547" max="12547" width="13.5" style="1" bestFit="1" customWidth="1"/>
    <col min="12548" max="12548" width="5" style="1" bestFit="1" customWidth="1"/>
    <col min="12549" max="12549" width="11.25" style="1" bestFit="1" customWidth="1"/>
    <col min="12550" max="12550" width="11" style="1" bestFit="1" customWidth="1"/>
    <col min="12551" max="12551" width="19.25" style="1" bestFit="1" customWidth="1"/>
    <col min="12552" max="12552" width="25.83203125" style="1" bestFit="1" customWidth="1"/>
    <col min="12553" max="12553" width="7.58203125" style="1" bestFit="1" customWidth="1"/>
    <col min="12554" max="12554" width="24.58203125" style="1" bestFit="1" customWidth="1"/>
    <col min="12555" max="12555" width="22.1640625" style="1" bestFit="1" customWidth="1"/>
    <col min="12556" max="12556" width="7.58203125" style="1" bestFit="1" customWidth="1"/>
    <col min="12557" max="12557" width="18.08203125" style="1" bestFit="1" customWidth="1"/>
    <col min="12558" max="12558" width="7.58203125" style="1" bestFit="1" customWidth="1"/>
    <col min="12559" max="12559" width="21.58203125" style="1" bestFit="1" customWidth="1"/>
    <col min="12560" max="12560" width="7.58203125" style="1" bestFit="1" customWidth="1"/>
    <col min="12561" max="12561" width="23.08203125" style="1" bestFit="1" customWidth="1"/>
    <col min="12562" max="12562" width="7.58203125" style="1" bestFit="1" customWidth="1"/>
    <col min="12563" max="12563" width="24" style="1" bestFit="1" customWidth="1"/>
    <col min="12564" max="12564" width="7.58203125" style="1" bestFit="1" customWidth="1"/>
    <col min="12565" max="12565" width="27" style="1" bestFit="1" customWidth="1"/>
    <col min="12566" max="12566" width="7.58203125" style="1" bestFit="1" customWidth="1"/>
    <col min="12567" max="12567" width="13.5" style="1" bestFit="1" customWidth="1"/>
    <col min="12568" max="12568" width="7.58203125" style="1" bestFit="1" customWidth="1"/>
    <col min="12569" max="12569" width="20.9140625" style="1" bestFit="1" customWidth="1"/>
    <col min="12570" max="12570" width="7.58203125" style="1" bestFit="1" customWidth="1"/>
    <col min="12571" max="12800" width="8.6640625" style="1"/>
    <col min="12801" max="12801" width="4.83203125" style="1" bestFit="1" customWidth="1"/>
    <col min="12802" max="12802" width="24.58203125" style="1" bestFit="1" customWidth="1"/>
    <col min="12803" max="12803" width="13.5" style="1" bestFit="1" customWidth="1"/>
    <col min="12804" max="12804" width="5" style="1" bestFit="1" customWidth="1"/>
    <col min="12805" max="12805" width="11.25" style="1" bestFit="1" customWidth="1"/>
    <col min="12806" max="12806" width="11" style="1" bestFit="1" customWidth="1"/>
    <col min="12807" max="12807" width="19.25" style="1" bestFit="1" customWidth="1"/>
    <col min="12808" max="12808" width="25.83203125" style="1" bestFit="1" customWidth="1"/>
    <col min="12809" max="12809" width="7.58203125" style="1" bestFit="1" customWidth="1"/>
    <col min="12810" max="12810" width="24.58203125" style="1" bestFit="1" customWidth="1"/>
    <col min="12811" max="12811" width="22.1640625" style="1" bestFit="1" customWidth="1"/>
    <col min="12812" max="12812" width="7.58203125" style="1" bestFit="1" customWidth="1"/>
    <col min="12813" max="12813" width="18.08203125" style="1" bestFit="1" customWidth="1"/>
    <col min="12814" max="12814" width="7.58203125" style="1" bestFit="1" customWidth="1"/>
    <col min="12815" max="12815" width="21.58203125" style="1" bestFit="1" customWidth="1"/>
    <col min="12816" max="12816" width="7.58203125" style="1" bestFit="1" customWidth="1"/>
    <col min="12817" max="12817" width="23.08203125" style="1" bestFit="1" customWidth="1"/>
    <col min="12818" max="12818" width="7.58203125" style="1" bestFit="1" customWidth="1"/>
    <col min="12819" max="12819" width="24" style="1" bestFit="1" customWidth="1"/>
    <col min="12820" max="12820" width="7.58203125" style="1" bestFit="1" customWidth="1"/>
    <col min="12821" max="12821" width="27" style="1" bestFit="1" customWidth="1"/>
    <col min="12822" max="12822" width="7.58203125" style="1" bestFit="1" customWidth="1"/>
    <col min="12823" max="12823" width="13.5" style="1" bestFit="1" customWidth="1"/>
    <col min="12824" max="12824" width="7.58203125" style="1" bestFit="1" customWidth="1"/>
    <col min="12825" max="12825" width="20.9140625" style="1" bestFit="1" customWidth="1"/>
    <col min="12826" max="12826" width="7.58203125" style="1" bestFit="1" customWidth="1"/>
    <col min="12827" max="13056" width="8.6640625" style="1"/>
    <col min="13057" max="13057" width="4.83203125" style="1" bestFit="1" customWidth="1"/>
    <col min="13058" max="13058" width="24.58203125" style="1" bestFit="1" customWidth="1"/>
    <col min="13059" max="13059" width="13.5" style="1" bestFit="1" customWidth="1"/>
    <col min="13060" max="13060" width="5" style="1" bestFit="1" customWidth="1"/>
    <col min="13061" max="13061" width="11.25" style="1" bestFit="1" customWidth="1"/>
    <col min="13062" max="13062" width="11" style="1" bestFit="1" customWidth="1"/>
    <col min="13063" max="13063" width="19.25" style="1" bestFit="1" customWidth="1"/>
    <col min="13064" max="13064" width="25.83203125" style="1" bestFit="1" customWidth="1"/>
    <col min="13065" max="13065" width="7.58203125" style="1" bestFit="1" customWidth="1"/>
    <col min="13066" max="13066" width="24.58203125" style="1" bestFit="1" customWidth="1"/>
    <col min="13067" max="13067" width="22.1640625" style="1" bestFit="1" customWidth="1"/>
    <col min="13068" max="13068" width="7.58203125" style="1" bestFit="1" customWidth="1"/>
    <col min="13069" max="13069" width="18.08203125" style="1" bestFit="1" customWidth="1"/>
    <col min="13070" max="13070" width="7.58203125" style="1" bestFit="1" customWidth="1"/>
    <col min="13071" max="13071" width="21.58203125" style="1" bestFit="1" customWidth="1"/>
    <col min="13072" max="13072" width="7.58203125" style="1" bestFit="1" customWidth="1"/>
    <col min="13073" max="13073" width="23.08203125" style="1" bestFit="1" customWidth="1"/>
    <col min="13074" max="13074" width="7.58203125" style="1" bestFit="1" customWidth="1"/>
    <col min="13075" max="13075" width="24" style="1" bestFit="1" customWidth="1"/>
    <col min="13076" max="13076" width="7.58203125" style="1" bestFit="1" customWidth="1"/>
    <col min="13077" max="13077" width="27" style="1" bestFit="1" customWidth="1"/>
    <col min="13078" max="13078" width="7.58203125" style="1" bestFit="1" customWidth="1"/>
    <col min="13079" max="13079" width="13.5" style="1" bestFit="1" customWidth="1"/>
    <col min="13080" max="13080" width="7.58203125" style="1" bestFit="1" customWidth="1"/>
    <col min="13081" max="13081" width="20.9140625" style="1" bestFit="1" customWidth="1"/>
    <col min="13082" max="13082" width="7.58203125" style="1" bestFit="1" customWidth="1"/>
    <col min="13083" max="13312" width="8.6640625" style="1"/>
    <col min="13313" max="13313" width="4.83203125" style="1" bestFit="1" customWidth="1"/>
    <col min="13314" max="13314" width="24.58203125" style="1" bestFit="1" customWidth="1"/>
    <col min="13315" max="13315" width="13.5" style="1" bestFit="1" customWidth="1"/>
    <col min="13316" max="13316" width="5" style="1" bestFit="1" customWidth="1"/>
    <col min="13317" max="13317" width="11.25" style="1" bestFit="1" customWidth="1"/>
    <col min="13318" max="13318" width="11" style="1" bestFit="1" customWidth="1"/>
    <col min="13319" max="13319" width="19.25" style="1" bestFit="1" customWidth="1"/>
    <col min="13320" max="13320" width="25.83203125" style="1" bestFit="1" customWidth="1"/>
    <col min="13321" max="13321" width="7.58203125" style="1" bestFit="1" customWidth="1"/>
    <col min="13322" max="13322" width="24.58203125" style="1" bestFit="1" customWidth="1"/>
    <col min="13323" max="13323" width="22.1640625" style="1" bestFit="1" customWidth="1"/>
    <col min="13324" max="13324" width="7.58203125" style="1" bestFit="1" customWidth="1"/>
    <col min="13325" max="13325" width="18.08203125" style="1" bestFit="1" customWidth="1"/>
    <col min="13326" max="13326" width="7.58203125" style="1" bestFit="1" customWidth="1"/>
    <col min="13327" max="13327" width="21.58203125" style="1" bestFit="1" customWidth="1"/>
    <col min="13328" max="13328" width="7.58203125" style="1" bestFit="1" customWidth="1"/>
    <col min="13329" max="13329" width="23.08203125" style="1" bestFit="1" customWidth="1"/>
    <col min="13330" max="13330" width="7.58203125" style="1" bestFit="1" customWidth="1"/>
    <col min="13331" max="13331" width="24" style="1" bestFit="1" customWidth="1"/>
    <col min="13332" max="13332" width="7.58203125" style="1" bestFit="1" customWidth="1"/>
    <col min="13333" max="13333" width="27" style="1" bestFit="1" customWidth="1"/>
    <col min="13334" max="13334" width="7.58203125" style="1" bestFit="1" customWidth="1"/>
    <col min="13335" max="13335" width="13.5" style="1" bestFit="1" customWidth="1"/>
    <col min="13336" max="13336" width="7.58203125" style="1" bestFit="1" customWidth="1"/>
    <col min="13337" max="13337" width="20.9140625" style="1" bestFit="1" customWidth="1"/>
    <col min="13338" max="13338" width="7.58203125" style="1" bestFit="1" customWidth="1"/>
    <col min="13339" max="13568" width="8.6640625" style="1"/>
    <col min="13569" max="13569" width="4.83203125" style="1" bestFit="1" customWidth="1"/>
    <col min="13570" max="13570" width="24.58203125" style="1" bestFit="1" customWidth="1"/>
    <col min="13571" max="13571" width="13.5" style="1" bestFit="1" customWidth="1"/>
    <col min="13572" max="13572" width="5" style="1" bestFit="1" customWidth="1"/>
    <col min="13573" max="13573" width="11.25" style="1" bestFit="1" customWidth="1"/>
    <col min="13574" max="13574" width="11" style="1" bestFit="1" customWidth="1"/>
    <col min="13575" max="13575" width="19.25" style="1" bestFit="1" customWidth="1"/>
    <col min="13576" max="13576" width="25.83203125" style="1" bestFit="1" customWidth="1"/>
    <col min="13577" max="13577" width="7.58203125" style="1" bestFit="1" customWidth="1"/>
    <col min="13578" max="13578" width="24.58203125" style="1" bestFit="1" customWidth="1"/>
    <col min="13579" max="13579" width="22.1640625" style="1" bestFit="1" customWidth="1"/>
    <col min="13580" max="13580" width="7.58203125" style="1" bestFit="1" customWidth="1"/>
    <col min="13581" max="13581" width="18.08203125" style="1" bestFit="1" customWidth="1"/>
    <col min="13582" max="13582" width="7.58203125" style="1" bestFit="1" customWidth="1"/>
    <col min="13583" max="13583" width="21.58203125" style="1" bestFit="1" customWidth="1"/>
    <col min="13584" max="13584" width="7.58203125" style="1" bestFit="1" customWidth="1"/>
    <col min="13585" max="13585" width="23.08203125" style="1" bestFit="1" customWidth="1"/>
    <col min="13586" max="13586" width="7.58203125" style="1" bestFit="1" customWidth="1"/>
    <col min="13587" max="13587" width="24" style="1" bestFit="1" customWidth="1"/>
    <col min="13588" max="13588" width="7.58203125" style="1" bestFit="1" customWidth="1"/>
    <col min="13589" max="13589" width="27" style="1" bestFit="1" customWidth="1"/>
    <col min="13590" max="13590" width="7.58203125" style="1" bestFit="1" customWidth="1"/>
    <col min="13591" max="13591" width="13.5" style="1" bestFit="1" customWidth="1"/>
    <col min="13592" max="13592" width="7.58203125" style="1" bestFit="1" customWidth="1"/>
    <col min="13593" max="13593" width="20.9140625" style="1" bestFit="1" customWidth="1"/>
    <col min="13594" max="13594" width="7.58203125" style="1" bestFit="1" customWidth="1"/>
    <col min="13595" max="13824" width="8.6640625" style="1"/>
    <col min="13825" max="13825" width="4.83203125" style="1" bestFit="1" customWidth="1"/>
    <col min="13826" max="13826" width="24.58203125" style="1" bestFit="1" customWidth="1"/>
    <col min="13827" max="13827" width="13.5" style="1" bestFit="1" customWidth="1"/>
    <col min="13828" max="13828" width="5" style="1" bestFit="1" customWidth="1"/>
    <col min="13829" max="13829" width="11.25" style="1" bestFit="1" customWidth="1"/>
    <col min="13830" max="13830" width="11" style="1" bestFit="1" customWidth="1"/>
    <col min="13831" max="13831" width="19.25" style="1" bestFit="1" customWidth="1"/>
    <col min="13832" max="13832" width="25.83203125" style="1" bestFit="1" customWidth="1"/>
    <col min="13833" max="13833" width="7.58203125" style="1" bestFit="1" customWidth="1"/>
    <col min="13834" max="13834" width="24.58203125" style="1" bestFit="1" customWidth="1"/>
    <col min="13835" max="13835" width="22.1640625" style="1" bestFit="1" customWidth="1"/>
    <col min="13836" max="13836" width="7.58203125" style="1" bestFit="1" customWidth="1"/>
    <col min="13837" max="13837" width="18.08203125" style="1" bestFit="1" customWidth="1"/>
    <col min="13838" max="13838" width="7.58203125" style="1" bestFit="1" customWidth="1"/>
    <col min="13839" max="13839" width="21.58203125" style="1" bestFit="1" customWidth="1"/>
    <col min="13840" max="13840" width="7.58203125" style="1" bestFit="1" customWidth="1"/>
    <col min="13841" max="13841" width="23.08203125" style="1" bestFit="1" customWidth="1"/>
    <col min="13842" max="13842" width="7.58203125" style="1" bestFit="1" customWidth="1"/>
    <col min="13843" max="13843" width="24" style="1" bestFit="1" customWidth="1"/>
    <col min="13844" max="13844" width="7.58203125" style="1" bestFit="1" customWidth="1"/>
    <col min="13845" max="13845" width="27" style="1" bestFit="1" customWidth="1"/>
    <col min="13846" max="13846" width="7.58203125" style="1" bestFit="1" customWidth="1"/>
    <col min="13847" max="13847" width="13.5" style="1" bestFit="1" customWidth="1"/>
    <col min="13848" max="13848" width="7.58203125" style="1" bestFit="1" customWidth="1"/>
    <col min="13849" max="13849" width="20.9140625" style="1" bestFit="1" customWidth="1"/>
    <col min="13850" max="13850" width="7.58203125" style="1" bestFit="1" customWidth="1"/>
    <col min="13851" max="14080" width="8.6640625" style="1"/>
    <col min="14081" max="14081" width="4.83203125" style="1" bestFit="1" customWidth="1"/>
    <col min="14082" max="14082" width="24.58203125" style="1" bestFit="1" customWidth="1"/>
    <col min="14083" max="14083" width="13.5" style="1" bestFit="1" customWidth="1"/>
    <col min="14084" max="14084" width="5" style="1" bestFit="1" customWidth="1"/>
    <col min="14085" max="14085" width="11.25" style="1" bestFit="1" customWidth="1"/>
    <col min="14086" max="14086" width="11" style="1" bestFit="1" customWidth="1"/>
    <col min="14087" max="14087" width="19.25" style="1" bestFit="1" customWidth="1"/>
    <col min="14088" max="14088" width="25.83203125" style="1" bestFit="1" customWidth="1"/>
    <col min="14089" max="14089" width="7.58203125" style="1" bestFit="1" customWidth="1"/>
    <col min="14090" max="14090" width="24.58203125" style="1" bestFit="1" customWidth="1"/>
    <col min="14091" max="14091" width="22.1640625" style="1" bestFit="1" customWidth="1"/>
    <col min="14092" max="14092" width="7.58203125" style="1" bestFit="1" customWidth="1"/>
    <col min="14093" max="14093" width="18.08203125" style="1" bestFit="1" customWidth="1"/>
    <col min="14094" max="14094" width="7.58203125" style="1" bestFit="1" customWidth="1"/>
    <col min="14095" max="14095" width="21.58203125" style="1" bestFit="1" customWidth="1"/>
    <col min="14096" max="14096" width="7.58203125" style="1" bestFit="1" customWidth="1"/>
    <col min="14097" max="14097" width="23.08203125" style="1" bestFit="1" customWidth="1"/>
    <col min="14098" max="14098" width="7.58203125" style="1" bestFit="1" customWidth="1"/>
    <col min="14099" max="14099" width="24" style="1" bestFit="1" customWidth="1"/>
    <col min="14100" max="14100" width="7.58203125" style="1" bestFit="1" customWidth="1"/>
    <col min="14101" max="14101" width="27" style="1" bestFit="1" customWidth="1"/>
    <col min="14102" max="14102" width="7.58203125" style="1" bestFit="1" customWidth="1"/>
    <col min="14103" max="14103" width="13.5" style="1" bestFit="1" customWidth="1"/>
    <col min="14104" max="14104" width="7.58203125" style="1" bestFit="1" customWidth="1"/>
    <col min="14105" max="14105" width="20.9140625" style="1" bestFit="1" customWidth="1"/>
    <col min="14106" max="14106" width="7.58203125" style="1" bestFit="1" customWidth="1"/>
    <col min="14107" max="14336" width="8.6640625" style="1"/>
    <col min="14337" max="14337" width="4.83203125" style="1" bestFit="1" customWidth="1"/>
    <col min="14338" max="14338" width="24.58203125" style="1" bestFit="1" customWidth="1"/>
    <col min="14339" max="14339" width="13.5" style="1" bestFit="1" customWidth="1"/>
    <col min="14340" max="14340" width="5" style="1" bestFit="1" customWidth="1"/>
    <col min="14341" max="14341" width="11.25" style="1" bestFit="1" customWidth="1"/>
    <col min="14342" max="14342" width="11" style="1" bestFit="1" customWidth="1"/>
    <col min="14343" max="14343" width="19.25" style="1" bestFit="1" customWidth="1"/>
    <col min="14344" max="14344" width="25.83203125" style="1" bestFit="1" customWidth="1"/>
    <col min="14345" max="14345" width="7.58203125" style="1" bestFit="1" customWidth="1"/>
    <col min="14346" max="14346" width="24.58203125" style="1" bestFit="1" customWidth="1"/>
    <col min="14347" max="14347" width="22.1640625" style="1" bestFit="1" customWidth="1"/>
    <col min="14348" max="14348" width="7.58203125" style="1" bestFit="1" customWidth="1"/>
    <col min="14349" max="14349" width="18.08203125" style="1" bestFit="1" customWidth="1"/>
    <col min="14350" max="14350" width="7.58203125" style="1" bestFit="1" customWidth="1"/>
    <col min="14351" max="14351" width="21.58203125" style="1" bestFit="1" customWidth="1"/>
    <col min="14352" max="14352" width="7.58203125" style="1" bestFit="1" customWidth="1"/>
    <col min="14353" max="14353" width="23.08203125" style="1" bestFit="1" customWidth="1"/>
    <col min="14354" max="14354" width="7.58203125" style="1" bestFit="1" customWidth="1"/>
    <col min="14355" max="14355" width="24" style="1" bestFit="1" customWidth="1"/>
    <col min="14356" max="14356" width="7.58203125" style="1" bestFit="1" customWidth="1"/>
    <col min="14357" max="14357" width="27" style="1" bestFit="1" customWidth="1"/>
    <col min="14358" max="14358" width="7.58203125" style="1" bestFit="1" customWidth="1"/>
    <col min="14359" max="14359" width="13.5" style="1" bestFit="1" customWidth="1"/>
    <col min="14360" max="14360" width="7.58203125" style="1" bestFit="1" customWidth="1"/>
    <col min="14361" max="14361" width="20.9140625" style="1" bestFit="1" customWidth="1"/>
    <col min="14362" max="14362" width="7.58203125" style="1" bestFit="1" customWidth="1"/>
    <col min="14363" max="14592" width="8.6640625" style="1"/>
    <col min="14593" max="14593" width="4.83203125" style="1" bestFit="1" customWidth="1"/>
    <col min="14594" max="14594" width="24.58203125" style="1" bestFit="1" customWidth="1"/>
    <col min="14595" max="14595" width="13.5" style="1" bestFit="1" customWidth="1"/>
    <col min="14596" max="14596" width="5" style="1" bestFit="1" customWidth="1"/>
    <col min="14597" max="14597" width="11.25" style="1" bestFit="1" customWidth="1"/>
    <col min="14598" max="14598" width="11" style="1" bestFit="1" customWidth="1"/>
    <col min="14599" max="14599" width="19.25" style="1" bestFit="1" customWidth="1"/>
    <col min="14600" max="14600" width="25.83203125" style="1" bestFit="1" customWidth="1"/>
    <col min="14601" max="14601" width="7.58203125" style="1" bestFit="1" customWidth="1"/>
    <col min="14602" max="14602" width="24.58203125" style="1" bestFit="1" customWidth="1"/>
    <col min="14603" max="14603" width="22.1640625" style="1" bestFit="1" customWidth="1"/>
    <col min="14604" max="14604" width="7.58203125" style="1" bestFit="1" customWidth="1"/>
    <col min="14605" max="14605" width="18.08203125" style="1" bestFit="1" customWidth="1"/>
    <col min="14606" max="14606" width="7.58203125" style="1" bestFit="1" customWidth="1"/>
    <col min="14607" max="14607" width="21.58203125" style="1" bestFit="1" customWidth="1"/>
    <col min="14608" max="14608" width="7.58203125" style="1" bestFit="1" customWidth="1"/>
    <col min="14609" max="14609" width="23.08203125" style="1" bestFit="1" customWidth="1"/>
    <col min="14610" max="14610" width="7.58203125" style="1" bestFit="1" customWidth="1"/>
    <col min="14611" max="14611" width="24" style="1" bestFit="1" customWidth="1"/>
    <col min="14612" max="14612" width="7.58203125" style="1" bestFit="1" customWidth="1"/>
    <col min="14613" max="14613" width="27" style="1" bestFit="1" customWidth="1"/>
    <col min="14614" max="14614" width="7.58203125" style="1" bestFit="1" customWidth="1"/>
    <col min="14615" max="14615" width="13.5" style="1" bestFit="1" customWidth="1"/>
    <col min="14616" max="14616" width="7.58203125" style="1" bestFit="1" customWidth="1"/>
    <col min="14617" max="14617" width="20.9140625" style="1" bestFit="1" customWidth="1"/>
    <col min="14618" max="14618" width="7.58203125" style="1" bestFit="1" customWidth="1"/>
    <col min="14619" max="14848" width="8.6640625" style="1"/>
    <col min="14849" max="14849" width="4.83203125" style="1" bestFit="1" customWidth="1"/>
    <col min="14850" max="14850" width="24.58203125" style="1" bestFit="1" customWidth="1"/>
    <col min="14851" max="14851" width="13.5" style="1" bestFit="1" customWidth="1"/>
    <col min="14852" max="14852" width="5" style="1" bestFit="1" customWidth="1"/>
    <col min="14853" max="14853" width="11.25" style="1" bestFit="1" customWidth="1"/>
    <col min="14854" max="14854" width="11" style="1" bestFit="1" customWidth="1"/>
    <col min="14855" max="14855" width="19.25" style="1" bestFit="1" customWidth="1"/>
    <col min="14856" max="14856" width="25.83203125" style="1" bestFit="1" customWidth="1"/>
    <col min="14857" max="14857" width="7.58203125" style="1" bestFit="1" customWidth="1"/>
    <col min="14858" max="14858" width="24.58203125" style="1" bestFit="1" customWidth="1"/>
    <col min="14859" max="14859" width="22.1640625" style="1" bestFit="1" customWidth="1"/>
    <col min="14860" max="14860" width="7.58203125" style="1" bestFit="1" customWidth="1"/>
    <col min="14861" max="14861" width="18.08203125" style="1" bestFit="1" customWidth="1"/>
    <col min="14862" max="14862" width="7.58203125" style="1" bestFit="1" customWidth="1"/>
    <col min="14863" max="14863" width="21.58203125" style="1" bestFit="1" customWidth="1"/>
    <col min="14864" max="14864" width="7.58203125" style="1" bestFit="1" customWidth="1"/>
    <col min="14865" max="14865" width="23.08203125" style="1" bestFit="1" customWidth="1"/>
    <col min="14866" max="14866" width="7.58203125" style="1" bestFit="1" customWidth="1"/>
    <col min="14867" max="14867" width="24" style="1" bestFit="1" customWidth="1"/>
    <col min="14868" max="14868" width="7.58203125" style="1" bestFit="1" customWidth="1"/>
    <col min="14869" max="14869" width="27" style="1" bestFit="1" customWidth="1"/>
    <col min="14870" max="14870" width="7.58203125" style="1" bestFit="1" customWidth="1"/>
    <col min="14871" max="14871" width="13.5" style="1" bestFit="1" customWidth="1"/>
    <col min="14872" max="14872" width="7.58203125" style="1" bestFit="1" customWidth="1"/>
    <col min="14873" max="14873" width="20.9140625" style="1" bestFit="1" customWidth="1"/>
    <col min="14874" max="14874" width="7.58203125" style="1" bestFit="1" customWidth="1"/>
    <col min="14875" max="15104" width="8.6640625" style="1"/>
    <col min="15105" max="15105" width="4.83203125" style="1" bestFit="1" customWidth="1"/>
    <col min="15106" max="15106" width="24.58203125" style="1" bestFit="1" customWidth="1"/>
    <col min="15107" max="15107" width="13.5" style="1" bestFit="1" customWidth="1"/>
    <col min="15108" max="15108" width="5" style="1" bestFit="1" customWidth="1"/>
    <col min="15109" max="15109" width="11.25" style="1" bestFit="1" customWidth="1"/>
    <col min="15110" max="15110" width="11" style="1" bestFit="1" customWidth="1"/>
    <col min="15111" max="15111" width="19.25" style="1" bestFit="1" customWidth="1"/>
    <col min="15112" max="15112" width="25.83203125" style="1" bestFit="1" customWidth="1"/>
    <col min="15113" max="15113" width="7.58203125" style="1" bestFit="1" customWidth="1"/>
    <col min="15114" max="15114" width="24.58203125" style="1" bestFit="1" customWidth="1"/>
    <col min="15115" max="15115" width="22.1640625" style="1" bestFit="1" customWidth="1"/>
    <col min="15116" max="15116" width="7.58203125" style="1" bestFit="1" customWidth="1"/>
    <col min="15117" max="15117" width="18.08203125" style="1" bestFit="1" customWidth="1"/>
    <col min="15118" max="15118" width="7.58203125" style="1" bestFit="1" customWidth="1"/>
    <col min="15119" max="15119" width="21.58203125" style="1" bestFit="1" customWidth="1"/>
    <col min="15120" max="15120" width="7.58203125" style="1" bestFit="1" customWidth="1"/>
    <col min="15121" max="15121" width="23.08203125" style="1" bestFit="1" customWidth="1"/>
    <col min="15122" max="15122" width="7.58203125" style="1" bestFit="1" customWidth="1"/>
    <col min="15123" max="15123" width="24" style="1" bestFit="1" customWidth="1"/>
    <col min="15124" max="15124" width="7.58203125" style="1" bestFit="1" customWidth="1"/>
    <col min="15125" max="15125" width="27" style="1" bestFit="1" customWidth="1"/>
    <col min="15126" max="15126" width="7.58203125" style="1" bestFit="1" customWidth="1"/>
    <col min="15127" max="15127" width="13.5" style="1" bestFit="1" customWidth="1"/>
    <col min="15128" max="15128" width="7.58203125" style="1" bestFit="1" customWidth="1"/>
    <col min="15129" max="15129" width="20.9140625" style="1" bestFit="1" customWidth="1"/>
    <col min="15130" max="15130" width="7.58203125" style="1" bestFit="1" customWidth="1"/>
    <col min="15131" max="15360" width="8.6640625" style="1"/>
    <col min="15361" max="15361" width="4.83203125" style="1" bestFit="1" customWidth="1"/>
    <col min="15362" max="15362" width="24.58203125" style="1" bestFit="1" customWidth="1"/>
    <col min="15363" max="15363" width="13.5" style="1" bestFit="1" customWidth="1"/>
    <col min="15364" max="15364" width="5" style="1" bestFit="1" customWidth="1"/>
    <col min="15365" max="15365" width="11.25" style="1" bestFit="1" customWidth="1"/>
    <col min="15366" max="15366" width="11" style="1" bestFit="1" customWidth="1"/>
    <col min="15367" max="15367" width="19.25" style="1" bestFit="1" customWidth="1"/>
    <col min="15368" max="15368" width="25.83203125" style="1" bestFit="1" customWidth="1"/>
    <col min="15369" max="15369" width="7.58203125" style="1" bestFit="1" customWidth="1"/>
    <col min="15370" max="15370" width="24.58203125" style="1" bestFit="1" customWidth="1"/>
    <col min="15371" max="15371" width="22.1640625" style="1" bestFit="1" customWidth="1"/>
    <col min="15372" max="15372" width="7.58203125" style="1" bestFit="1" customWidth="1"/>
    <col min="15373" max="15373" width="18.08203125" style="1" bestFit="1" customWidth="1"/>
    <col min="15374" max="15374" width="7.58203125" style="1" bestFit="1" customWidth="1"/>
    <col min="15375" max="15375" width="21.58203125" style="1" bestFit="1" customWidth="1"/>
    <col min="15376" max="15376" width="7.58203125" style="1" bestFit="1" customWidth="1"/>
    <col min="15377" max="15377" width="23.08203125" style="1" bestFit="1" customWidth="1"/>
    <col min="15378" max="15378" width="7.58203125" style="1" bestFit="1" customWidth="1"/>
    <col min="15379" max="15379" width="24" style="1" bestFit="1" customWidth="1"/>
    <col min="15380" max="15380" width="7.58203125" style="1" bestFit="1" customWidth="1"/>
    <col min="15381" max="15381" width="27" style="1" bestFit="1" customWidth="1"/>
    <col min="15382" max="15382" width="7.58203125" style="1" bestFit="1" customWidth="1"/>
    <col min="15383" max="15383" width="13.5" style="1" bestFit="1" customWidth="1"/>
    <col min="15384" max="15384" width="7.58203125" style="1" bestFit="1" customWidth="1"/>
    <col min="15385" max="15385" width="20.9140625" style="1" bestFit="1" customWidth="1"/>
    <col min="15386" max="15386" width="7.58203125" style="1" bestFit="1" customWidth="1"/>
    <col min="15387" max="15616" width="8.6640625" style="1"/>
    <col min="15617" max="15617" width="4.83203125" style="1" bestFit="1" customWidth="1"/>
    <col min="15618" max="15618" width="24.58203125" style="1" bestFit="1" customWidth="1"/>
    <col min="15619" max="15619" width="13.5" style="1" bestFit="1" customWidth="1"/>
    <col min="15620" max="15620" width="5" style="1" bestFit="1" customWidth="1"/>
    <col min="15621" max="15621" width="11.25" style="1" bestFit="1" customWidth="1"/>
    <col min="15622" max="15622" width="11" style="1" bestFit="1" customWidth="1"/>
    <col min="15623" max="15623" width="19.25" style="1" bestFit="1" customWidth="1"/>
    <col min="15624" max="15624" width="25.83203125" style="1" bestFit="1" customWidth="1"/>
    <col min="15625" max="15625" width="7.58203125" style="1" bestFit="1" customWidth="1"/>
    <col min="15626" max="15626" width="24.58203125" style="1" bestFit="1" customWidth="1"/>
    <col min="15627" max="15627" width="22.1640625" style="1" bestFit="1" customWidth="1"/>
    <col min="15628" max="15628" width="7.58203125" style="1" bestFit="1" customWidth="1"/>
    <col min="15629" max="15629" width="18.08203125" style="1" bestFit="1" customWidth="1"/>
    <col min="15630" max="15630" width="7.58203125" style="1" bestFit="1" customWidth="1"/>
    <col min="15631" max="15631" width="21.58203125" style="1" bestFit="1" customWidth="1"/>
    <col min="15632" max="15632" width="7.58203125" style="1" bestFit="1" customWidth="1"/>
    <col min="15633" max="15633" width="23.08203125" style="1" bestFit="1" customWidth="1"/>
    <col min="15634" max="15634" width="7.58203125" style="1" bestFit="1" customWidth="1"/>
    <col min="15635" max="15635" width="24" style="1" bestFit="1" customWidth="1"/>
    <col min="15636" max="15636" width="7.58203125" style="1" bestFit="1" customWidth="1"/>
    <col min="15637" max="15637" width="27" style="1" bestFit="1" customWidth="1"/>
    <col min="15638" max="15638" width="7.58203125" style="1" bestFit="1" customWidth="1"/>
    <col min="15639" max="15639" width="13.5" style="1" bestFit="1" customWidth="1"/>
    <col min="15640" max="15640" width="7.58203125" style="1" bestFit="1" customWidth="1"/>
    <col min="15641" max="15641" width="20.9140625" style="1" bestFit="1" customWidth="1"/>
    <col min="15642" max="15642" width="7.58203125" style="1" bestFit="1" customWidth="1"/>
    <col min="15643" max="15872" width="8.6640625" style="1"/>
    <col min="15873" max="15873" width="4.83203125" style="1" bestFit="1" customWidth="1"/>
    <col min="15874" max="15874" width="24.58203125" style="1" bestFit="1" customWidth="1"/>
    <col min="15875" max="15875" width="13.5" style="1" bestFit="1" customWidth="1"/>
    <col min="15876" max="15876" width="5" style="1" bestFit="1" customWidth="1"/>
    <col min="15877" max="15877" width="11.25" style="1" bestFit="1" customWidth="1"/>
    <col min="15878" max="15878" width="11" style="1" bestFit="1" customWidth="1"/>
    <col min="15879" max="15879" width="19.25" style="1" bestFit="1" customWidth="1"/>
    <col min="15880" max="15880" width="25.83203125" style="1" bestFit="1" customWidth="1"/>
    <col min="15881" max="15881" width="7.58203125" style="1" bestFit="1" customWidth="1"/>
    <col min="15882" max="15882" width="24.58203125" style="1" bestFit="1" customWidth="1"/>
    <col min="15883" max="15883" width="22.1640625" style="1" bestFit="1" customWidth="1"/>
    <col min="15884" max="15884" width="7.58203125" style="1" bestFit="1" customWidth="1"/>
    <col min="15885" max="15885" width="18.08203125" style="1" bestFit="1" customWidth="1"/>
    <col min="15886" max="15886" width="7.58203125" style="1" bestFit="1" customWidth="1"/>
    <col min="15887" max="15887" width="21.58203125" style="1" bestFit="1" customWidth="1"/>
    <col min="15888" max="15888" width="7.58203125" style="1" bestFit="1" customWidth="1"/>
    <col min="15889" max="15889" width="23.08203125" style="1" bestFit="1" customWidth="1"/>
    <col min="15890" max="15890" width="7.58203125" style="1" bestFit="1" customWidth="1"/>
    <col min="15891" max="15891" width="24" style="1" bestFit="1" customWidth="1"/>
    <col min="15892" max="15892" width="7.58203125" style="1" bestFit="1" customWidth="1"/>
    <col min="15893" max="15893" width="27" style="1" bestFit="1" customWidth="1"/>
    <col min="15894" max="15894" width="7.58203125" style="1" bestFit="1" customWidth="1"/>
    <col min="15895" max="15895" width="13.5" style="1" bestFit="1" customWidth="1"/>
    <col min="15896" max="15896" width="7.58203125" style="1" bestFit="1" customWidth="1"/>
    <col min="15897" max="15897" width="20.9140625" style="1" bestFit="1" customWidth="1"/>
    <col min="15898" max="15898" width="7.58203125" style="1" bestFit="1" customWidth="1"/>
    <col min="15899" max="16128" width="8.6640625" style="1"/>
    <col min="16129" max="16129" width="4.83203125" style="1" bestFit="1" customWidth="1"/>
    <col min="16130" max="16130" width="24.58203125" style="1" bestFit="1" customWidth="1"/>
    <col min="16131" max="16131" width="13.5" style="1" bestFit="1" customWidth="1"/>
    <col min="16132" max="16132" width="5" style="1" bestFit="1" customWidth="1"/>
    <col min="16133" max="16133" width="11.25" style="1" bestFit="1" customWidth="1"/>
    <col min="16134" max="16134" width="11" style="1" bestFit="1" customWidth="1"/>
    <col min="16135" max="16135" width="19.25" style="1" bestFit="1" customWidth="1"/>
    <col min="16136" max="16136" width="25.83203125" style="1" bestFit="1" customWidth="1"/>
    <col min="16137" max="16137" width="7.58203125" style="1" bestFit="1" customWidth="1"/>
    <col min="16138" max="16138" width="24.58203125" style="1" bestFit="1" customWidth="1"/>
    <col min="16139" max="16139" width="22.1640625" style="1" bestFit="1" customWidth="1"/>
    <col min="16140" max="16140" width="7.58203125" style="1" bestFit="1" customWidth="1"/>
    <col min="16141" max="16141" width="18.08203125" style="1" bestFit="1" customWidth="1"/>
    <col min="16142" max="16142" width="7.58203125" style="1" bestFit="1" customWidth="1"/>
    <col min="16143" max="16143" width="21.58203125" style="1" bestFit="1" customWidth="1"/>
    <col min="16144" max="16144" width="7.58203125" style="1" bestFit="1" customWidth="1"/>
    <col min="16145" max="16145" width="23.08203125" style="1" bestFit="1" customWidth="1"/>
    <col min="16146" max="16146" width="7.58203125" style="1" bestFit="1" customWidth="1"/>
    <col min="16147" max="16147" width="24" style="1" bestFit="1" customWidth="1"/>
    <col min="16148" max="16148" width="7.58203125" style="1" bestFit="1" customWidth="1"/>
    <col min="16149" max="16149" width="27" style="1" bestFit="1" customWidth="1"/>
    <col min="16150" max="16150" width="7.58203125" style="1" bestFit="1" customWidth="1"/>
    <col min="16151" max="16151" width="13.5" style="1" bestFit="1" customWidth="1"/>
    <col min="16152" max="16152" width="7.58203125" style="1" bestFit="1" customWidth="1"/>
    <col min="16153" max="16153" width="20.9140625" style="1" bestFit="1" customWidth="1"/>
    <col min="16154" max="16154" width="7.58203125" style="1" bestFit="1" customWidth="1"/>
    <col min="16155" max="16384" width="8.6640625" style="1"/>
  </cols>
  <sheetData>
    <row r="1" spans="1:26" x14ac:dyDescent="0.25">
      <c r="A1" s="1" t="s">
        <v>759</v>
      </c>
      <c r="B1" s="1" t="s">
        <v>148</v>
      </c>
      <c r="C1" s="1" t="s">
        <v>147</v>
      </c>
      <c r="D1" s="1" t="s">
        <v>146</v>
      </c>
      <c r="E1" s="1" t="s">
        <v>145</v>
      </c>
      <c r="F1" s="1" t="s">
        <v>967</v>
      </c>
      <c r="G1" s="1" t="s">
        <v>1382</v>
      </c>
      <c r="H1" s="1" t="s">
        <v>1383</v>
      </c>
      <c r="I1" s="1" t="s">
        <v>152</v>
      </c>
      <c r="J1" s="1" t="s">
        <v>1384</v>
      </c>
      <c r="K1" s="1" t="s">
        <v>1385</v>
      </c>
      <c r="L1" s="1" t="s">
        <v>152</v>
      </c>
      <c r="M1" s="1" t="s">
        <v>1318</v>
      </c>
      <c r="N1" s="1" t="s">
        <v>152</v>
      </c>
      <c r="O1" s="1" t="s">
        <v>1319</v>
      </c>
      <c r="P1" s="1" t="s">
        <v>152</v>
      </c>
      <c r="Q1" s="1" t="s">
        <v>1387</v>
      </c>
      <c r="R1" s="1" t="s">
        <v>152</v>
      </c>
      <c r="S1" s="1" t="s">
        <v>770</v>
      </c>
      <c r="T1" s="1" t="s">
        <v>152</v>
      </c>
      <c r="U1" s="1" t="s">
        <v>771</v>
      </c>
      <c r="V1" s="1" t="s">
        <v>152</v>
      </c>
      <c r="W1" s="1" t="s">
        <v>1324</v>
      </c>
      <c r="X1" s="1" t="s">
        <v>152</v>
      </c>
      <c r="Y1" s="1" t="s">
        <v>1327</v>
      </c>
      <c r="Z1" s="1" t="s">
        <v>152</v>
      </c>
    </row>
    <row r="2" spans="1:26" x14ac:dyDescent="0.25">
      <c r="A2" s="1">
        <v>53</v>
      </c>
      <c r="B2" s="1" t="s">
        <v>537</v>
      </c>
      <c r="D2" s="1" t="s">
        <v>50</v>
      </c>
      <c r="E2" s="1">
        <v>2</v>
      </c>
      <c r="F2" s="1">
        <v>66</v>
      </c>
      <c r="G2" s="1">
        <v>3.3</v>
      </c>
      <c r="H2" s="2">
        <v>0.9</v>
      </c>
      <c r="J2" s="2">
        <v>0.82</v>
      </c>
      <c r="K2" s="2">
        <v>0.82</v>
      </c>
      <c r="M2" s="2">
        <v>0.7</v>
      </c>
      <c r="O2" s="4">
        <v>4.0000000000000001E-3</v>
      </c>
      <c r="Q2" s="2">
        <v>0.96</v>
      </c>
      <c r="S2" s="3" t="s">
        <v>898</v>
      </c>
      <c r="T2" s="1">
        <v>9</v>
      </c>
      <c r="U2" s="2">
        <v>0.5</v>
      </c>
      <c r="V2" s="1">
        <v>5</v>
      </c>
      <c r="W2" s="2">
        <v>0.38</v>
      </c>
      <c r="Y2" s="2">
        <v>0.38</v>
      </c>
    </row>
    <row r="3" spans="1:26" x14ac:dyDescent="0.25">
      <c r="A3" s="1">
        <v>54</v>
      </c>
      <c r="B3" s="1" t="s">
        <v>506</v>
      </c>
      <c r="D3" s="1" t="s">
        <v>15</v>
      </c>
      <c r="E3" s="1">
        <v>2</v>
      </c>
      <c r="F3" s="1">
        <v>65</v>
      </c>
      <c r="G3" s="1">
        <v>3.5</v>
      </c>
      <c r="H3" s="2">
        <v>0.88</v>
      </c>
      <c r="J3" s="2">
        <v>0.85</v>
      </c>
      <c r="K3" s="2">
        <v>0.74</v>
      </c>
      <c r="M3" s="2">
        <v>0.74</v>
      </c>
      <c r="O3" s="2">
        <v>0.01</v>
      </c>
      <c r="Q3" s="2">
        <v>0.93</v>
      </c>
      <c r="S3" s="3" t="s">
        <v>209</v>
      </c>
      <c r="U3" s="2">
        <v>0.55000000000000004</v>
      </c>
      <c r="V3" s="1">
        <v>5</v>
      </c>
      <c r="W3" s="2">
        <v>0.5</v>
      </c>
      <c r="Y3" s="2">
        <v>0.37</v>
      </c>
    </row>
    <row r="4" spans="1:26" x14ac:dyDescent="0.25">
      <c r="A4" s="1">
        <v>54</v>
      </c>
      <c r="B4" s="1" t="s">
        <v>515</v>
      </c>
      <c r="D4" s="1" t="s">
        <v>2</v>
      </c>
      <c r="E4" s="1">
        <v>2</v>
      </c>
      <c r="F4" s="1">
        <v>65</v>
      </c>
      <c r="G4" s="1">
        <v>3.3</v>
      </c>
      <c r="H4" s="2">
        <v>0.88</v>
      </c>
      <c r="J4" s="2">
        <v>0.73</v>
      </c>
      <c r="K4" s="2">
        <v>0.7</v>
      </c>
      <c r="M4" s="2">
        <v>0.8</v>
      </c>
      <c r="O4" s="2">
        <v>0.01</v>
      </c>
      <c r="Q4" s="2">
        <v>0.99</v>
      </c>
      <c r="S4" s="3" t="s">
        <v>289</v>
      </c>
      <c r="U4" s="2">
        <v>0.31</v>
      </c>
      <c r="W4" s="2">
        <v>0.49</v>
      </c>
      <c r="Y4" s="2">
        <v>0.41</v>
      </c>
    </row>
    <row r="5" spans="1:26" x14ac:dyDescent="0.25">
      <c r="A5" s="1">
        <v>56</v>
      </c>
      <c r="B5" s="1" t="s">
        <v>579</v>
      </c>
      <c r="D5" s="1" t="s">
        <v>26</v>
      </c>
      <c r="E5" s="1">
        <v>2</v>
      </c>
      <c r="F5" s="1">
        <v>64</v>
      </c>
      <c r="G5" s="1">
        <v>3.2</v>
      </c>
      <c r="H5" s="2">
        <v>0.89</v>
      </c>
      <c r="J5" s="2">
        <v>0.7</v>
      </c>
      <c r="K5" s="2">
        <v>0.76</v>
      </c>
      <c r="M5" s="2">
        <v>0.7</v>
      </c>
      <c r="O5" s="2">
        <v>0.01</v>
      </c>
      <c r="Q5" s="2">
        <v>0.96</v>
      </c>
      <c r="S5" s="3" t="s">
        <v>1400</v>
      </c>
      <c r="T5" s="1">
        <v>2</v>
      </c>
      <c r="U5" s="2">
        <v>0.44</v>
      </c>
      <c r="V5" s="1">
        <v>5</v>
      </c>
      <c r="W5" s="2">
        <v>0.34</v>
      </c>
      <c r="Y5" s="2">
        <v>0.34</v>
      </c>
    </row>
    <row r="6" spans="1:26" x14ac:dyDescent="0.25">
      <c r="A6" s="1">
        <v>56</v>
      </c>
      <c r="B6" s="1" t="s">
        <v>598</v>
      </c>
      <c r="D6" s="1" t="s">
        <v>169</v>
      </c>
      <c r="E6" s="1">
        <v>2</v>
      </c>
      <c r="F6" s="1">
        <v>64</v>
      </c>
      <c r="G6" s="1">
        <v>3.3</v>
      </c>
      <c r="H6" s="2">
        <v>0.95</v>
      </c>
      <c r="J6" s="2">
        <v>0.85</v>
      </c>
      <c r="K6" s="2">
        <v>0.86</v>
      </c>
      <c r="M6" s="2">
        <v>0.59</v>
      </c>
      <c r="O6" s="2">
        <v>0.04</v>
      </c>
      <c r="Q6" s="2">
        <v>0.85</v>
      </c>
      <c r="S6" s="3" t="s">
        <v>86</v>
      </c>
      <c r="U6" s="2">
        <v>0.59</v>
      </c>
      <c r="W6" s="2">
        <v>0.62</v>
      </c>
      <c r="Y6" s="2">
        <v>0.33</v>
      </c>
    </row>
    <row r="7" spans="1:26" x14ac:dyDescent="0.25">
      <c r="A7" s="1">
        <v>58</v>
      </c>
      <c r="B7" s="1" t="s">
        <v>598</v>
      </c>
      <c r="D7" s="1" t="s">
        <v>53</v>
      </c>
      <c r="E7" s="1">
        <v>2</v>
      </c>
      <c r="F7" s="1">
        <v>63</v>
      </c>
      <c r="G7" s="1">
        <v>3.3</v>
      </c>
      <c r="H7" s="2">
        <v>0.86</v>
      </c>
      <c r="J7" s="2">
        <v>0.8</v>
      </c>
      <c r="K7" s="2">
        <v>0.82</v>
      </c>
      <c r="M7" s="2">
        <v>0.68</v>
      </c>
      <c r="O7" s="2">
        <v>0.02</v>
      </c>
      <c r="Q7" s="2">
        <v>0.91</v>
      </c>
      <c r="S7" s="3" t="s">
        <v>20</v>
      </c>
      <c r="T7" s="1">
        <v>9</v>
      </c>
      <c r="U7" s="2">
        <v>0.56000000000000005</v>
      </c>
      <c r="V7" s="1">
        <v>5</v>
      </c>
      <c r="W7" s="2">
        <v>0.39</v>
      </c>
      <c r="Y7" s="2">
        <v>0.31</v>
      </c>
    </row>
    <row r="8" spans="1:26" x14ac:dyDescent="0.25">
      <c r="A8" s="1">
        <v>59</v>
      </c>
      <c r="B8" s="1" t="s">
        <v>522</v>
      </c>
      <c r="D8" s="1" t="s">
        <v>159</v>
      </c>
      <c r="E8" s="1">
        <v>2</v>
      </c>
      <c r="F8" s="1">
        <v>62</v>
      </c>
      <c r="G8" s="1">
        <v>3.3</v>
      </c>
      <c r="H8" s="2">
        <v>0.81</v>
      </c>
      <c r="J8" s="2">
        <v>0.73</v>
      </c>
      <c r="K8" s="2">
        <v>0.71</v>
      </c>
      <c r="M8" s="2">
        <v>0.8</v>
      </c>
      <c r="O8" s="2">
        <v>0</v>
      </c>
      <c r="Q8" s="2">
        <v>0.88</v>
      </c>
      <c r="S8" s="3" t="s">
        <v>1401</v>
      </c>
      <c r="T8" s="1">
        <v>2</v>
      </c>
      <c r="U8" s="2">
        <v>0.34</v>
      </c>
      <c r="W8" s="2">
        <v>0.48</v>
      </c>
      <c r="Y8" s="2">
        <v>0.42</v>
      </c>
    </row>
    <row r="9" spans="1:26" x14ac:dyDescent="0.25">
      <c r="A9" s="1">
        <v>59</v>
      </c>
      <c r="B9" s="1" t="s">
        <v>519</v>
      </c>
      <c r="D9" s="1" t="s">
        <v>6</v>
      </c>
      <c r="E9" s="1">
        <v>2</v>
      </c>
      <c r="F9" s="1">
        <v>62</v>
      </c>
      <c r="G9" s="1">
        <v>3.2</v>
      </c>
      <c r="H9" s="2">
        <v>0.88</v>
      </c>
      <c r="J9" s="2">
        <v>0.77</v>
      </c>
      <c r="K9" s="2">
        <v>0.76</v>
      </c>
      <c r="M9" s="2">
        <v>0.73</v>
      </c>
      <c r="O9" s="2">
        <v>0.02</v>
      </c>
      <c r="Q9" s="2">
        <v>0.94</v>
      </c>
      <c r="S9" s="3" t="s">
        <v>1015</v>
      </c>
      <c r="T9" s="1">
        <v>2</v>
      </c>
      <c r="U9" s="2">
        <v>0.41</v>
      </c>
      <c r="W9" s="2">
        <v>0.59</v>
      </c>
      <c r="Y9" s="2">
        <v>0.43</v>
      </c>
    </row>
    <row r="10" spans="1:26" x14ac:dyDescent="0.25">
      <c r="A10" s="1">
        <v>61</v>
      </c>
      <c r="B10" s="1" t="s">
        <v>575</v>
      </c>
      <c r="D10" s="1" t="s">
        <v>172</v>
      </c>
      <c r="E10" s="1">
        <v>2</v>
      </c>
      <c r="F10" s="1">
        <v>61</v>
      </c>
      <c r="G10" s="1">
        <v>3.1</v>
      </c>
      <c r="H10" s="2">
        <v>0.87</v>
      </c>
      <c r="J10" s="2">
        <v>0.78</v>
      </c>
      <c r="K10" s="2">
        <v>0.76</v>
      </c>
      <c r="M10" s="2">
        <v>0.79</v>
      </c>
      <c r="O10" s="4">
        <v>2E-3</v>
      </c>
      <c r="Q10" s="2">
        <v>0.88</v>
      </c>
      <c r="S10" s="3" t="s">
        <v>790</v>
      </c>
      <c r="U10" s="2">
        <v>0.51</v>
      </c>
      <c r="W10" s="2">
        <v>0.65</v>
      </c>
      <c r="Y10" s="2">
        <v>0.28999999999999998</v>
      </c>
    </row>
    <row r="11" spans="1:26" x14ac:dyDescent="0.25">
      <c r="A11" s="1">
        <v>62</v>
      </c>
      <c r="B11" s="1" t="s">
        <v>529</v>
      </c>
      <c r="D11" s="1" t="s">
        <v>6</v>
      </c>
      <c r="E11" s="1">
        <v>2</v>
      </c>
      <c r="F11" s="1">
        <v>60</v>
      </c>
      <c r="G11" s="1">
        <v>3.1</v>
      </c>
      <c r="H11" s="2">
        <v>0.89</v>
      </c>
      <c r="J11" s="2">
        <v>0.76</v>
      </c>
      <c r="K11" s="2">
        <v>0.78</v>
      </c>
      <c r="M11" s="2">
        <v>0.7</v>
      </c>
      <c r="O11" s="2">
        <v>0</v>
      </c>
      <c r="Q11" s="2">
        <v>0.98</v>
      </c>
      <c r="S11" s="3" t="s">
        <v>4</v>
      </c>
      <c r="U11" s="2">
        <v>0.4</v>
      </c>
      <c r="W11" s="2">
        <v>0.63</v>
      </c>
      <c r="Y11" s="2">
        <v>0.36</v>
      </c>
    </row>
    <row r="12" spans="1:26" x14ac:dyDescent="0.25">
      <c r="A12" s="1">
        <v>62</v>
      </c>
      <c r="B12" s="1" t="s">
        <v>541</v>
      </c>
      <c r="D12" s="1" t="s">
        <v>2</v>
      </c>
      <c r="E12" s="1">
        <v>2</v>
      </c>
      <c r="F12" s="1">
        <v>60</v>
      </c>
      <c r="G12" s="1">
        <v>3.5</v>
      </c>
      <c r="H12" s="2">
        <v>0.84</v>
      </c>
      <c r="J12" s="2">
        <v>0.7</v>
      </c>
      <c r="K12" s="2">
        <v>0.73</v>
      </c>
      <c r="M12" s="2">
        <v>0.68</v>
      </c>
      <c r="O12" s="2">
        <v>0.03</v>
      </c>
      <c r="Q12" s="2">
        <v>0.97</v>
      </c>
      <c r="S12" s="3" t="s">
        <v>683</v>
      </c>
      <c r="U12" s="2">
        <v>0.32</v>
      </c>
      <c r="V12" s="1">
        <v>5</v>
      </c>
      <c r="W12" s="2">
        <v>0.75</v>
      </c>
      <c r="Y12" s="2">
        <v>0.28999999999999998</v>
      </c>
    </row>
    <row r="13" spans="1:26" x14ac:dyDescent="0.25">
      <c r="A13" s="1">
        <v>62</v>
      </c>
      <c r="B13" s="1" t="s">
        <v>518</v>
      </c>
      <c r="E13" s="1">
        <v>2</v>
      </c>
      <c r="F13" s="1">
        <v>60</v>
      </c>
      <c r="G13" s="1">
        <v>3.1</v>
      </c>
      <c r="H13" s="2">
        <v>0.92</v>
      </c>
      <c r="J13" s="2">
        <v>0.84</v>
      </c>
      <c r="K13" s="2">
        <v>0.83</v>
      </c>
      <c r="M13" s="2">
        <v>0.64</v>
      </c>
      <c r="O13" s="2">
        <v>0.01</v>
      </c>
      <c r="Q13" s="2">
        <v>0.87</v>
      </c>
      <c r="S13" s="3" t="s">
        <v>209</v>
      </c>
      <c r="U13" s="2">
        <v>0.45</v>
      </c>
      <c r="W13" s="2">
        <v>0.52</v>
      </c>
      <c r="Y13" s="2">
        <v>0.22</v>
      </c>
    </row>
    <row r="14" spans="1:26" x14ac:dyDescent="0.25">
      <c r="A14" s="1">
        <v>62</v>
      </c>
      <c r="B14" s="1" t="s">
        <v>590</v>
      </c>
      <c r="E14" s="1">
        <v>1</v>
      </c>
      <c r="F14" s="1">
        <v>60</v>
      </c>
      <c r="G14" s="1">
        <v>3.1</v>
      </c>
      <c r="H14" s="2">
        <v>0.82</v>
      </c>
      <c r="J14" s="2">
        <v>0.57999999999999996</v>
      </c>
      <c r="K14" s="2">
        <v>0.74</v>
      </c>
      <c r="M14" s="2">
        <v>0.73</v>
      </c>
      <c r="O14" s="2">
        <v>0</v>
      </c>
      <c r="Q14" s="2">
        <v>0.87</v>
      </c>
      <c r="S14" s="3" t="s">
        <v>204</v>
      </c>
      <c r="U14" s="2">
        <v>0.1</v>
      </c>
      <c r="W14" s="2">
        <v>0.54</v>
      </c>
      <c r="Y14" s="2">
        <v>0.35</v>
      </c>
    </row>
    <row r="15" spans="1:26" x14ac:dyDescent="0.25">
      <c r="A15" s="1">
        <v>62</v>
      </c>
      <c r="B15" s="1" t="s">
        <v>520</v>
      </c>
      <c r="D15" s="1" t="s">
        <v>217</v>
      </c>
      <c r="E15" s="1">
        <v>2</v>
      </c>
      <c r="F15" s="1">
        <v>60</v>
      </c>
      <c r="G15" s="1">
        <v>3.1</v>
      </c>
      <c r="H15" s="2">
        <v>0.87</v>
      </c>
      <c r="J15" s="2">
        <v>0.77</v>
      </c>
      <c r="K15" s="2">
        <v>0.71</v>
      </c>
      <c r="M15" s="2">
        <v>0.71</v>
      </c>
      <c r="O15" s="2">
        <v>0</v>
      </c>
      <c r="Q15" s="2">
        <v>0.89</v>
      </c>
      <c r="S15" s="3" t="s">
        <v>946</v>
      </c>
      <c r="U15" s="2">
        <v>0.47</v>
      </c>
      <c r="W15" s="2">
        <v>0.67</v>
      </c>
      <c r="Y15" s="2">
        <v>0.26</v>
      </c>
    </row>
    <row r="16" spans="1:26" x14ac:dyDescent="0.25">
      <c r="A16" s="1">
        <v>62</v>
      </c>
      <c r="B16" s="1" t="s">
        <v>601</v>
      </c>
      <c r="D16" s="1" t="s">
        <v>21</v>
      </c>
      <c r="E16" s="1">
        <v>2</v>
      </c>
      <c r="F16" s="1">
        <v>60</v>
      </c>
      <c r="G16" s="1">
        <v>3</v>
      </c>
      <c r="H16" s="2">
        <v>0.91</v>
      </c>
      <c r="J16" s="2">
        <v>0.8</v>
      </c>
      <c r="K16" s="2">
        <v>0.83</v>
      </c>
      <c r="M16" s="2">
        <v>0.59</v>
      </c>
      <c r="O16" s="2">
        <v>0.01</v>
      </c>
      <c r="Q16" s="2">
        <v>0.91</v>
      </c>
      <c r="S16" s="3" t="s">
        <v>797</v>
      </c>
      <c r="U16" s="2">
        <v>0.56000000000000005</v>
      </c>
      <c r="W16" s="2">
        <v>0.59</v>
      </c>
      <c r="Y16" s="2">
        <v>0.37</v>
      </c>
    </row>
    <row r="17" spans="1:26" x14ac:dyDescent="0.25">
      <c r="A17" s="1">
        <v>68</v>
      </c>
      <c r="B17" s="1" t="s">
        <v>528</v>
      </c>
      <c r="D17" s="1" t="s">
        <v>172</v>
      </c>
      <c r="E17" s="1">
        <v>2</v>
      </c>
      <c r="F17" s="1">
        <v>58</v>
      </c>
      <c r="G17" s="1">
        <v>3.1</v>
      </c>
      <c r="H17" s="2">
        <v>0.84</v>
      </c>
      <c r="J17" s="2">
        <v>0.76</v>
      </c>
      <c r="K17" s="2">
        <v>0.78</v>
      </c>
      <c r="M17" s="2">
        <v>0.65</v>
      </c>
      <c r="O17" s="2">
        <v>0.02</v>
      </c>
      <c r="Q17" s="2">
        <v>0.9</v>
      </c>
      <c r="S17" s="3" t="s">
        <v>946</v>
      </c>
      <c r="U17" s="2">
        <v>0.36</v>
      </c>
      <c r="W17" s="2">
        <v>0.78</v>
      </c>
      <c r="Y17" s="2">
        <v>0.3</v>
      </c>
      <c r="Z17" s="1">
        <v>4</v>
      </c>
    </row>
    <row r="18" spans="1:26" x14ac:dyDescent="0.25">
      <c r="A18" s="1">
        <v>68</v>
      </c>
      <c r="B18" s="1" t="s">
        <v>535</v>
      </c>
      <c r="D18" s="1" t="s">
        <v>50</v>
      </c>
      <c r="E18" s="1">
        <v>2</v>
      </c>
      <c r="F18" s="1">
        <v>58</v>
      </c>
      <c r="G18" s="1">
        <v>3.3</v>
      </c>
      <c r="H18" s="2">
        <v>0.87</v>
      </c>
      <c r="J18" s="2">
        <v>0.76</v>
      </c>
      <c r="K18" s="2">
        <v>0.77</v>
      </c>
      <c r="M18" s="2">
        <v>0.63</v>
      </c>
      <c r="O18" s="2">
        <v>0.01</v>
      </c>
      <c r="Q18" s="2">
        <v>0.92</v>
      </c>
      <c r="S18" s="3" t="s">
        <v>542</v>
      </c>
      <c r="U18" s="2">
        <v>0.25</v>
      </c>
      <c r="W18" s="2">
        <v>0.62</v>
      </c>
      <c r="Y18" s="2">
        <v>0.3</v>
      </c>
    </row>
    <row r="19" spans="1:26" x14ac:dyDescent="0.25">
      <c r="A19" s="1">
        <v>68</v>
      </c>
      <c r="B19" s="1" t="s">
        <v>539</v>
      </c>
      <c r="D19" s="1" t="s">
        <v>186</v>
      </c>
      <c r="E19" s="1">
        <v>2</v>
      </c>
      <c r="F19" s="1">
        <v>58</v>
      </c>
      <c r="G19" s="1">
        <v>3</v>
      </c>
      <c r="H19" s="2">
        <v>0.83</v>
      </c>
      <c r="J19" s="2">
        <v>0.78</v>
      </c>
      <c r="K19" s="2">
        <v>0.77</v>
      </c>
      <c r="M19" s="2">
        <v>0.74</v>
      </c>
      <c r="O19" s="2">
        <v>0.01</v>
      </c>
      <c r="Q19" s="2">
        <v>0.87</v>
      </c>
      <c r="S19" s="3" t="s">
        <v>949</v>
      </c>
      <c r="T19" s="1">
        <v>2</v>
      </c>
      <c r="U19" s="2">
        <v>0.36</v>
      </c>
      <c r="V19" s="1">
        <v>5</v>
      </c>
      <c r="W19" s="2">
        <v>0.68</v>
      </c>
      <c r="Y19" s="2">
        <v>0.31</v>
      </c>
    </row>
    <row r="20" spans="1:26" x14ac:dyDescent="0.25">
      <c r="A20" s="1">
        <v>68</v>
      </c>
      <c r="B20" s="1" t="s">
        <v>549</v>
      </c>
      <c r="D20" s="1" t="s">
        <v>26</v>
      </c>
      <c r="E20" s="1">
        <v>2</v>
      </c>
      <c r="F20" s="1">
        <v>58</v>
      </c>
      <c r="G20" s="1">
        <v>3.1</v>
      </c>
      <c r="H20" s="2">
        <v>0.86</v>
      </c>
      <c r="J20" s="2">
        <v>0.7</v>
      </c>
      <c r="K20" s="2">
        <v>0.73</v>
      </c>
      <c r="M20" s="2">
        <v>0.67</v>
      </c>
      <c r="O20" s="2">
        <v>0.02</v>
      </c>
      <c r="Q20" s="2">
        <v>0.98</v>
      </c>
      <c r="S20" s="3" t="s">
        <v>796</v>
      </c>
      <c r="T20" s="1">
        <v>9</v>
      </c>
      <c r="U20" s="2">
        <v>0.32</v>
      </c>
      <c r="V20" s="1">
        <v>5</v>
      </c>
      <c r="W20" s="2">
        <v>0.54</v>
      </c>
      <c r="Y20" s="2">
        <v>0.32</v>
      </c>
    </row>
    <row r="21" spans="1:26" x14ac:dyDescent="0.25">
      <c r="A21" s="1">
        <v>68</v>
      </c>
      <c r="B21" s="1" t="s">
        <v>556</v>
      </c>
      <c r="D21" s="1" t="s">
        <v>162</v>
      </c>
      <c r="E21" s="1">
        <v>2</v>
      </c>
      <c r="F21" s="1">
        <v>58</v>
      </c>
      <c r="G21" s="1">
        <v>3.2</v>
      </c>
      <c r="H21" s="2">
        <v>0.91</v>
      </c>
      <c r="J21" s="2">
        <v>0.82</v>
      </c>
      <c r="K21" s="2">
        <v>0.76</v>
      </c>
      <c r="M21" s="2">
        <v>0.61</v>
      </c>
      <c r="O21" s="2">
        <v>0.01</v>
      </c>
      <c r="Q21" s="2">
        <v>0.94</v>
      </c>
      <c r="S21" s="3" t="s">
        <v>209</v>
      </c>
      <c r="U21" s="2">
        <v>0.42</v>
      </c>
      <c r="W21" s="2">
        <v>0.7</v>
      </c>
      <c r="Y21" s="2">
        <v>0.34</v>
      </c>
    </row>
    <row r="22" spans="1:26" x14ac:dyDescent="0.25">
      <c r="A22" s="1">
        <v>68</v>
      </c>
      <c r="B22" s="1" t="s">
        <v>565</v>
      </c>
      <c r="D22" s="1" t="s">
        <v>9</v>
      </c>
      <c r="E22" s="1">
        <v>2</v>
      </c>
      <c r="F22" s="1">
        <v>58</v>
      </c>
      <c r="G22" s="1">
        <v>2.8</v>
      </c>
      <c r="H22" s="2">
        <v>0.93</v>
      </c>
      <c r="J22" s="2">
        <v>0.8</v>
      </c>
      <c r="K22" s="2">
        <v>0.86</v>
      </c>
      <c r="M22" s="2">
        <v>0.59</v>
      </c>
      <c r="O22" s="2">
        <v>0.01</v>
      </c>
      <c r="Q22" s="2">
        <v>0.85</v>
      </c>
      <c r="S22" s="3" t="s">
        <v>11</v>
      </c>
      <c r="T22" s="1">
        <v>2</v>
      </c>
      <c r="U22" s="2">
        <v>0.5</v>
      </c>
      <c r="V22" s="1">
        <v>5</v>
      </c>
      <c r="W22" s="2">
        <v>0.4</v>
      </c>
      <c r="Y22" s="2">
        <v>0.28999999999999998</v>
      </c>
    </row>
    <row r="23" spans="1:26" x14ac:dyDescent="0.25">
      <c r="A23" s="1">
        <v>68</v>
      </c>
      <c r="B23" s="1" t="s">
        <v>576</v>
      </c>
      <c r="D23" s="1" t="s">
        <v>159</v>
      </c>
      <c r="E23" s="1">
        <v>2</v>
      </c>
      <c r="F23" s="1">
        <v>58</v>
      </c>
      <c r="G23" s="1">
        <v>3.5</v>
      </c>
      <c r="H23" s="2">
        <v>0.9</v>
      </c>
      <c r="J23" s="2">
        <v>0.69</v>
      </c>
      <c r="K23" s="2">
        <v>0.8</v>
      </c>
      <c r="M23" s="2">
        <v>0.56999999999999995</v>
      </c>
      <c r="O23" s="2">
        <v>0.01</v>
      </c>
      <c r="Q23" s="2">
        <v>0.87</v>
      </c>
      <c r="S23" s="3" t="s">
        <v>849</v>
      </c>
      <c r="U23" s="2">
        <v>0.28999999999999998</v>
      </c>
      <c r="W23" s="2">
        <v>0.35</v>
      </c>
      <c r="Y23" s="2">
        <v>0.28000000000000003</v>
      </c>
    </row>
    <row r="24" spans="1:26" x14ac:dyDescent="0.25">
      <c r="A24" s="1">
        <v>68</v>
      </c>
      <c r="B24" s="1" t="s">
        <v>578</v>
      </c>
      <c r="D24" s="1" t="s">
        <v>65</v>
      </c>
      <c r="E24" s="1">
        <v>2</v>
      </c>
      <c r="F24" s="1">
        <v>58</v>
      </c>
      <c r="G24" s="1">
        <v>3.2</v>
      </c>
      <c r="H24" s="2">
        <v>0.89</v>
      </c>
      <c r="J24" s="2">
        <v>0.7</v>
      </c>
      <c r="K24" s="2">
        <v>0.83</v>
      </c>
      <c r="M24" s="2">
        <v>0.49</v>
      </c>
      <c r="O24" s="4">
        <v>1E-3</v>
      </c>
      <c r="Q24" s="2">
        <v>0.93</v>
      </c>
      <c r="S24" s="3" t="s">
        <v>163</v>
      </c>
      <c r="U24" s="2">
        <v>0.24</v>
      </c>
      <c r="W24" s="2">
        <v>0.74</v>
      </c>
      <c r="Y24" s="2">
        <v>0.34</v>
      </c>
    </row>
    <row r="25" spans="1:26" x14ac:dyDescent="0.25">
      <c r="A25" s="1">
        <v>68</v>
      </c>
      <c r="B25" s="1" t="s">
        <v>585</v>
      </c>
      <c r="D25" s="1" t="s">
        <v>18</v>
      </c>
      <c r="E25" s="1">
        <v>2</v>
      </c>
      <c r="F25" s="1">
        <v>58</v>
      </c>
      <c r="G25" s="1">
        <v>2.8</v>
      </c>
      <c r="H25" s="2">
        <v>0.88</v>
      </c>
      <c r="J25" s="2">
        <v>0.84</v>
      </c>
      <c r="K25" s="2">
        <v>0.69</v>
      </c>
      <c r="M25" s="2">
        <v>1</v>
      </c>
      <c r="O25" s="2">
        <v>0</v>
      </c>
      <c r="Q25" s="2">
        <v>0.91</v>
      </c>
      <c r="S25" s="3" t="s">
        <v>1019</v>
      </c>
      <c r="U25" s="2">
        <v>0.75</v>
      </c>
      <c r="V25" s="1">
        <v>5</v>
      </c>
      <c r="W25" s="2">
        <v>0.64</v>
      </c>
      <c r="Y25" s="2">
        <v>0.43</v>
      </c>
    </row>
    <row r="26" spans="1:26" x14ac:dyDescent="0.25">
      <c r="A26" s="1">
        <v>77</v>
      </c>
      <c r="B26" s="1" t="s">
        <v>583</v>
      </c>
      <c r="D26" s="1" t="s">
        <v>94</v>
      </c>
      <c r="E26" s="1">
        <v>2</v>
      </c>
      <c r="F26" s="1">
        <v>57</v>
      </c>
      <c r="G26" s="1">
        <v>2.9</v>
      </c>
      <c r="H26" s="2">
        <v>0.75</v>
      </c>
      <c r="J26" s="2">
        <v>0.71</v>
      </c>
      <c r="K26" s="2">
        <v>0.72</v>
      </c>
      <c r="M26" s="2">
        <v>0.91</v>
      </c>
      <c r="O26" s="2">
        <v>0</v>
      </c>
      <c r="Q26" s="2">
        <v>0.84</v>
      </c>
      <c r="S26" s="3" t="s">
        <v>1402</v>
      </c>
      <c r="U26" s="2">
        <v>0.28000000000000003</v>
      </c>
      <c r="W26" s="2">
        <v>0.83</v>
      </c>
      <c r="Y26" s="2">
        <v>0.33</v>
      </c>
    </row>
    <row r="27" spans="1:26" x14ac:dyDescent="0.25">
      <c r="A27" s="1">
        <v>77</v>
      </c>
      <c r="B27" s="1" t="s">
        <v>589</v>
      </c>
      <c r="D27" s="1" t="s">
        <v>9</v>
      </c>
      <c r="E27" s="1">
        <v>2</v>
      </c>
      <c r="F27" s="1">
        <v>57</v>
      </c>
      <c r="G27" s="1">
        <v>2.8</v>
      </c>
      <c r="H27" s="2">
        <v>0.9</v>
      </c>
      <c r="J27" s="2">
        <v>0.77</v>
      </c>
      <c r="K27" s="2">
        <v>0.76</v>
      </c>
      <c r="M27" s="2">
        <v>0.79</v>
      </c>
      <c r="O27" s="2">
        <v>0.01</v>
      </c>
      <c r="Q27" s="2">
        <v>0.89</v>
      </c>
      <c r="S27" s="3" t="s">
        <v>917</v>
      </c>
      <c r="T27" s="1">
        <v>2</v>
      </c>
      <c r="U27" s="2">
        <v>0.48</v>
      </c>
      <c r="W27" s="2">
        <v>0.55000000000000004</v>
      </c>
      <c r="Y27" s="2">
        <v>0.31</v>
      </c>
    </row>
    <row r="28" spans="1:26" x14ac:dyDescent="0.25">
      <c r="A28" s="1">
        <v>79</v>
      </c>
      <c r="B28" s="1" t="s">
        <v>1403</v>
      </c>
      <c r="D28" s="1" t="s">
        <v>217</v>
      </c>
      <c r="E28" s="1">
        <v>2</v>
      </c>
      <c r="F28" s="1">
        <v>56</v>
      </c>
      <c r="G28" s="1">
        <v>3.2</v>
      </c>
      <c r="H28" s="2">
        <v>0.86</v>
      </c>
      <c r="J28" s="2">
        <v>0.8</v>
      </c>
      <c r="K28" s="2">
        <v>0.71</v>
      </c>
      <c r="M28" s="2">
        <v>0.61</v>
      </c>
      <c r="O28" s="2">
        <v>0.02</v>
      </c>
      <c r="Q28" s="2">
        <v>0.81</v>
      </c>
      <c r="S28" s="3" t="s">
        <v>36</v>
      </c>
      <c r="T28" s="1">
        <v>2</v>
      </c>
      <c r="U28" s="2">
        <v>0.43</v>
      </c>
      <c r="W28" s="2">
        <v>0.57999999999999996</v>
      </c>
      <c r="Y28" s="2">
        <v>0.18</v>
      </c>
    </row>
    <row r="29" spans="1:26" x14ac:dyDescent="0.25">
      <c r="A29" s="1">
        <v>80</v>
      </c>
      <c r="B29" s="1" t="s">
        <v>534</v>
      </c>
      <c r="D29" s="1" t="s">
        <v>65</v>
      </c>
      <c r="E29" s="1">
        <v>2</v>
      </c>
      <c r="F29" s="1">
        <v>55</v>
      </c>
      <c r="G29" s="1">
        <v>3</v>
      </c>
      <c r="H29" s="2">
        <v>0.9</v>
      </c>
      <c r="J29" s="2">
        <v>0.75</v>
      </c>
      <c r="K29" s="2">
        <v>0.84</v>
      </c>
      <c r="M29" s="2">
        <v>0.49</v>
      </c>
      <c r="O29" s="4">
        <v>1E-3</v>
      </c>
      <c r="Q29" s="2">
        <v>0.93</v>
      </c>
      <c r="S29" s="3" t="s">
        <v>163</v>
      </c>
      <c r="U29" s="2">
        <v>0.41</v>
      </c>
      <c r="W29" s="2">
        <v>0.75</v>
      </c>
      <c r="Y29" s="2">
        <v>0.33</v>
      </c>
    </row>
    <row r="30" spans="1:26" x14ac:dyDescent="0.25">
      <c r="A30" s="1">
        <v>80</v>
      </c>
      <c r="B30" s="1" t="s">
        <v>544</v>
      </c>
      <c r="D30" s="1" t="s">
        <v>65</v>
      </c>
      <c r="E30" s="1">
        <v>2</v>
      </c>
      <c r="F30" s="1">
        <v>55</v>
      </c>
      <c r="G30" s="1">
        <v>3.2</v>
      </c>
      <c r="H30" s="2">
        <v>0.89</v>
      </c>
      <c r="J30" s="2">
        <v>0.75</v>
      </c>
      <c r="K30" s="2">
        <v>0.81</v>
      </c>
      <c r="M30" s="2">
        <v>0.51</v>
      </c>
      <c r="O30" s="2">
        <v>0.03</v>
      </c>
      <c r="Q30" s="2">
        <v>0.92</v>
      </c>
      <c r="S30" s="3" t="s">
        <v>28</v>
      </c>
      <c r="T30" s="1">
        <v>2</v>
      </c>
      <c r="U30" s="2">
        <v>0.34</v>
      </c>
      <c r="W30" s="2">
        <v>0.75</v>
      </c>
      <c r="Y30" s="2">
        <v>0.31</v>
      </c>
    </row>
    <row r="31" spans="1:26" x14ac:dyDescent="0.25">
      <c r="A31" s="1">
        <v>80</v>
      </c>
      <c r="B31" s="1" t="s">
        <v>547</v>
      </c>
      <c r="D31" s="1" t="s">
        <v>200</v>
      </c>
      <c r="E31" s="1">
        <v>2</v>
      </c>
      <c r="F31" s="1">
        <v>55</v>
      </c>
      <c r="G31" s="1">
        <v>3.2</v>
      </c>
      <c r="H31" s="2">
        <v>0.85</v>
      </c>
      <c r="J31" s="2">
        <v>0.77</v>
      </c>
      <c r="K31" s="2">
        <v>0.69</v>
      </c>
      <c r="M31" s="2">
        <v>0.63</v>
      </c>
      <c r="O31" s="2">
        <v>0.01</v>
      </c>
      <c r="Q31" s="2">
        <v>0.92</v>
      </c>
      <c r="S31" s="3" t="s">
        <v>201</v>
      </c>
      <c r="U31" s="2">
        <v>0.41</v>
      </c>
      <c r="W31" s="2">
        <v>0.79</v>
      </c>
      <c r="Y31" s="2">
        <v>0.27</v>
      </c>
    </row>
    <row r="32" spans="1:26" x14ac:dyDescent="0.25">
      <c r="A32" s="1">
        <v>80</v>
      </c>
      <c r="B32" s="1" t="s">
        <v>558</v>
      </c>
      <c r="D32" s="1" t="s">
        <v>169</v>
      </c>
      <c r="E32" s="1">
        <v>2</v>
      </c>
      <c r="F32" s="1">
        <v>55</v>
      </c>
      <c r="G32" s="1">
        <v>3</v>
      </c>
      <c r="H32" s="2">
        <v>0.89</v>
      </c>
      <c r="J32" s="2">
        <v>0.72</v>
      </c>
      <c r="K32" s="2">
        <v>0.75</v>
      </c>
      <c r="M32" s="2">
        <v>0.57999999999999996</v>
      </c>
      <c r="O32" s="2">
        <v>0.01</v>
      </c>
      <c r="Q32" s="2">
        <v>0.93</v>
      </c>
      <c r="S32" s="3" t="s">
        <v>557</v>
      </c>
      <c r="T32" s="1">
        <v>2</v>
      </c>
      <c r="U32" s="2">
        <v>0.44</v>
      </c>
      <c r="W32" s="2">
        <v>0.66</v>
      </c>
      <c r="Y32" s="2">
        <v>0.36</v>
      </c>
    </row>
    <row r="33" spans="1:25" x14ac:dyDescent="0.25">
      <c r="A33" s="1">
        <v>80</v>
      </c>
      <c r="B33" s="1" t="s">
        <v>588</v>
      </c>
      <c r="D33" s="1" t="s">
        <v>37</v>
      </c>
      <c r="E33" s="1">
        <v>2</v>
      </c>
      <c r="F33" s="1">
        <v>55</v>
      </c>
      <c r="G33" s="1">
        <v>3</v>
      </c>
      <c r="H33" s="2">
        <v>0.85</v>
      </c>
      <c r="J33" s="2">
        <v>0.8</v>
      </c>
      <c r="K33" s="2">
        <v>0.76</v>
      </c>
      <c r="M33" s="2">
        <v>0.57999999999999996</v>
      </c>
      <c r="O33" s="4">
        <v>2E-3</v>
      </c>
      <c r="Q33" s="2">
        <v>0.93</v>
      </c>
      <c r="S33" s="3" t="s">
        <v>828</v>
      </c>
      <c r="U33" s="2">
        <v>0.39</v>
      </c>
      <c r="W33" s="2">
        <v>0.65</v>
      </c>
      <c r="Y33" s="2">
        <v>0.19</v>
      </c>
    </row>
    <row r="34" spans="1:25" x14ac:dyDescent="0.25">
      <c r="A34" s="1">
        <v>85</v>
      </c>
      <c r="B34" s="1" t="s">
        <v>525</v>
      </c>
      <c r="D34" s="1" t="s">
        <v>9</v>
      </c>
      <c r="E34" s="1">
        <v>2</v>
      </c>
      <c r="F34" s="1">
        <v>54</v>
      </c>
      <c r="G34" s="1">
        <v>3</v>
      </c>
      <c r="H34" s="2">
        <v>0.88</v>
      </c>
      <c r="J34" s="2">
        <v>0.75</v>
      </c>
      <c r="K34" s="2">
        <v>0.74</v>
      </c>
      <c r="M34" s="2">
        <v>0.62</v>
      </c>
      <c r="O34" s="2">
        <v>0.02</v>
      </c>
      <c r="Q34" s="2">
        <v>0.93</v>
      </c>
      <c r="S34" s="3" t="s">
        <v>538</v>
      </c>
      <c r="U34" s="2">
        <v>0.46</v>
      </c>
      <c r="W34" s="2">
        <v>0.61</v>
      </c>
      <c r="Y34" s="2">
        <v>0.28999999999999998</v>
      </c>
    </row>
    <row r="35" spans="1:25" x14ac:dyDescent="0.25">
      <c r="A35" s="1">
        <v>85</v>
      </c>
      <c r="B35" s="1" t="s">
        <v>536</v>
      </c>
      <c r="D35" s="1" t="s">
        <v>99</v>
      </c>
      <c r="E35" s="1">
        <v>2</v>
      </c>
      <c r="F35" s="1">
        <v>54</v>
      </c>
      <c r="G35" s="1">
        <v>3.1</v>
      </c>
      <c r="H35" s="2">
        <v>0.83</v>
      </c>
      <c r="J35" s="2">
        <v>0.67</v>
      </c>
      <c r="K35" s="2">
        <v>0.71</v>
      </c>
      <c r="M35" s="2">
        <v>0.61</v>
      </c>
      <c r="O35" s="2">
        <v>0</v>
      </c>
      <c r="Q35" s="2">
        <v>0.97</v>
      </c>
      <c r="S35" s="3" t="s">
        <v>28</v>
      </c>
      <c r="U35" s="2">
        <v>0.24</v>
      </c>
      <c r="W35" s="2">
        <v>0.44</v>
      </c>
      <c r="Y35" s="2">
        <v>0.32</v>
      </c>
    </row>
    <row r="36" spans="1:25" x14ac:dyDescent="0.25">
      <c r="A36" s="1">
        <v>85</v>
      </c>
      <c r="B36" s="1" t="s">
        <v>554</v>
      </c>
      <c r="D36" s="1" t="s">
        <v>9</v>
      </c>
      <c r="E36" s="1">
        <v>2</v>
      </c>
      <c r="F36" s="1">
        <v>54</v>
      </c>
      <c r="G36" s="1">
        <v>2.7</v>
      </c>
      <c r="H36" s="2">
        <v>0.84</v>
      </c>
      <c r="J36" s="2">
        <v>0.71</v>
      </c>
      <c r="K36" s="2">
        <v>0.8</v>
      </c>
      <c r="M36" s="2">
        <v>0.7</v>
      </c>
      <c r="O36" s="2">
        <v>0.01</v>
      </c>
      <c r="Q36" s="2">
        <v>0.86</v>
      </c>
      <c r="S36" s="3" t="s">
        <v>1404</v>
      </c>
      <c r="T36" s="1">
        <v>2</v>
      </c>
      <c r="U36" s="2">
        <v>0.44</v>
      </c>
      <c r="W36" s="2">
        <v>0.69</v>
      </c>
      <c r="Y36" s="2">
        <v>0.34</v>
      </c>
    </row>
    <row r="37" spans="1:25" x14ac:dyDescent="0.25">
      <c r="A37" s="1">
        <v>85</v>
      </c>
      <c r="B37" s="1" t="s">
        <v>587</v>
      </c>
      <c r="D37" s="1" t="s">
        <v>29</v>
      </c>
      <c r="E37" s="1">
        <v>2</v>
      </c>
      <c r="F37" s="1">
        <v>54</v>
      </c>
      <c r="G37" s="1">
        <v>2.9</v>
      </c>
      <c r="H37" s="2">
        <v>0.84</v>
      </c>
      <c r="J37" s="2">
        <v>0.77</v>
      </c>
      <c r="K37" s="2">
        <v>0.7</v>
      </c>
      <c r="M37" s="2">
        <v>0.61</v>
      </c>
      <c r="O37" s="2">
        <v>0</v>
      </c>
      <c r="Q37" s="2">
        <v>0.91</v>
      </c>
      <c r="S37" s="3" t="s">
        <v>28</v>
      </c>
      <c r="U37" s="2">
        <v>0.41</v>
      </c>
      <c r="W37" s="2">
        <v>0.79</v>
      </c>
      <c r="Y37" s="2">
        <v>0.49</v>
      </c>
    </row>
    <row r="38" spans="1:25" x14ac:dyDescent="0.25">
      <c r="A38" s="1">
        <v>89</v>
      </c>
      <c r="B38" s="1" t="s">
        <v>548</v>
      </c>
      <c r="D38" s="1" t="s">
        <v>162</v>
      </c>
      <c r="E38" s="1">
        <v>2</v>
      </c>
      <c r="F38" s="1">
        <v>53</v>
      </c>
      <c r="G38" s="1">
        <v>2.5</v>
      </c>
      <c r="H38" s="2">
        <v>0.88</v>
      </c>
      <c r="J38" s="2">
        <v>0.77</v>
      </c>
      <c r="K38" s="2">
        <v>0.76</v>
      </c>
      <c r="M38" s="2">
        <v>0.78</v>
      </c>
      <c r="O38" s="4">
        <v>4.0000000000000001E-3</v>
      </c>
      <c r="Q38" s="2">
        <v>0.91</v>
      </c>
      <c r="S38" s="3" t="s">
        <v>4</v>
      </c>
      <c r="U38" s="2">
        <v>0.5</v>
      </c>
      <c r="W38" s="2">
        <v>0.64</v>
      </c>
      <c r="Y38" s="2">
        <v>0.26</v>
      </c>
    </row>
    <row r="39" spans="1:25" x14ac:dyDescent="0.25">
      <c r="A39" s="1">
        <v>89</v>
      </c>
      <c r="B39" s="1" t="s">
        <v>561</v>
      </c>
      <c r="D39" s="1" t="s">
        <v>99</v>
      </c>
      <c r="E39" s="1">
        <v>2</v>
      </c>
      <c r="F39" s="1">
        <v>53</v>
      </c>
      <c r="G39" s="1">
        <v>3</v>
      </c>
      <c r="H39" s="2">
        <v>0.85</v>
      </c>
      <c r="J39" s="2">
        <v>0.69</v>
      </c>
      <c r="K39" s="2">
        <v>0.72</v>
      </c>
      <c r="M39" s="2">
        <v>0.56999999999999995</v>
      </c>
      <c r="O39" s="2">
        <v>0.02</v>
      </c>
      <c r="Q39" s="2">
        <v>0.88</v>
      </c>
      <c r="S39" s="3" t="s">
        <v>170</v>
      </c>
      <c r="U39" s="2">
        <v>0.39</v>
      </c>
      <c r="W39" s="2">
        <v>0.8</v>
      </c>
      <c r="Y39" s="2">
        <v>0.28000000000000003</v>
      </c>
    </row>
    <row r="40" spans="1:25" x14ac:dyDescent="0.25">
      <c r="A40" s="1">
        <v>89</v>
      </c>
      <c r="B40" s="1" t="s">
        <v>562</v>
      </c>
      <c r="D40" s="1" t="s">
        <v>221</v>
      </c>
      <c r="E40" s="1">
        <v>2</v>
      </c>
      <c r="F40" s="1">
        <v>53</v>
      </c>
      <c r="G40" s="1">
        <v>2.9</v>
      </c>
      <c r="H40" s="2">
        <v>0.8</v>
      </c>
      <c r="J40" s="2">
        <v>0.71</v>
      </c>
      <c r="K40" s="2">
        <v>0.68</v>
      </c>
      <c r="M40" s="2">
        <v>0.71</v>
      </c>
      <c r="O40" s="4">
        <v>4.0000000000000001E-3</v>
      </c>
      <c r="Q40" s="2">
        <v>0.95</v>
      </c>
      <c r="S40" s="3" t="s">
        <v>170</v>
      </c>
      <c r="U40" s="2">
        <v>0.4</v>
      </c>
      <c r="V40" s="1">
        <v>4</v>
      </c>
      <c r="W40" s="2">
        <v>0.77</v>
      </c>
      <c r="Y40" s="2">
        <v>0.27</v>
      </c>
    </row>
    <row r="41" spans="1:25" x14ac:dyDescent="0.25">
      <c r="A41" s="1">
        <v>92</v>
      </c>
      <c r="B41" s="1" t="s">
        <v>1339</v>
      </c>
      <c r="D41" s="1" t="s">
        <v>179</v>
      </c>
      <c r="E41" s="1">
        <v>2</v>
      </c>
      <c r="F41" s="1">
        <v>52</v>
      </c>
      <c r="G41" s="1">
        <v>3</v>
      </c>
      <c r="H41" s="2">
        <v>0.8</v>
      </c>
      <c r="I41" s="1">
        <v>8</v>
      </c>
      <c r="J41" s="2">
        <v>0.77</v>
      </c>
      <c r="K41" s="2">
        <v>0.66</v>
      </c>
      <c r="M41" s="2">
        <v>0.65</v>
      </c>
      <c r="O41" s="2">
        <v>0.01</v>
      </c>
      <c r="Q41" s="2">
        <v>0.9</v>
      </c>
      <c r="S41" s="3" t="s">
        <v>163</v>
      </c>
      <c r="U41" s="2">
        <v>0.32</v>
      </c>
      <c r="W41" s="2">
        <v>0.69</v>
      </c>
      <c r="Y41" s="2">
        <v>0.24</v>
      </c>
    </row>
    <row r="42" spans="1:25" x14ac:dyDescent="0.25">
      <c r="A42" s="1">
        <v>92</v>
      </c>
      <c r="B42" s="1" t="s">
        <v>553</v>
      </c>
      <c r="D42" s="1" t="s">
        <v>162</v>
      </c>
      <c r="E42" s="1">
        <v>2</v>
      </c>
      <c r="F42" s="1">
        <v>52</v>
      </c>
      <c r="G42" s="1">
        <v>3</v>
      </c>
      <c r="H42" s="2">
        <v>0.89</v>
      </c>
      <c r="J42" s="2">
        <v>0.68</v>
      </c>
      <c r="K42" s="2">
        <v>0.73</v>
      </c>
      <c r="M42" s="2">
        <v>0.54</v>
      </c>
      <c r="O42" s="2">
        <v>0.02</v>
      </c>
      <c r="Q42" s="2">
        <v>0.88</v>
      </c>
      <c r="S42" s="3" t="s">
        <v>170</v>
      </c>
      <c r="U42" s="2">
        <v>0.38</v>
      </c>
      <c r="W42" s="2">
        <v>0.82</v>
      </c>
      <c r="Y42" s="2">
        <v>0.28999999999999998</v>
      </c>
    </row>
    <row r="43" spans="1:25" x14ac:dyDescent="0.25">
      <c r="A43" s="1">
        <v>92</v>
      </c>
      <c r="B43" s="1" t="s">
        <v>580</v>
      </c>
      <c r="E43" s="1">
        <v>1</v>
      </c>
      <c r="F43" s="1">
        <v>52</v>
      </c>
      <c r="G43" s="1">
        <v>2.8</v>
      </c>
      <c r="H43" s="2">
        <v>0.89</v>
      </c>
      <c r="J43" s="2">
        <v>0.73</v>
      </c>
      <c r="K43" s="2">
        <v>0.75</v>
      </c>
      <c r="M43" s="2">
        <v>0.64</v>
      </c>
      <c r="O43" s="2">
        <v>0.02</v>
      </c>
      <c r="Q43" s="2">
        <v>0.83</v>
      </c>
      <c r="S43" s="3" t="s">
        <v>31</v>
      </c>
      <c r="T43" s="1">
        <v>3</v>
      </c>
      <c r="U43" s="2">
        <v>0.47</v>
      </c>
      <c r="V43" s="1">
        <v>5</v>
      </c>
      <c r="W43" s="2">
        <v>0.52</v>
      </c>
      <c r="Y43" s="2">
        <v>0.17</v>
      </c>
    </row>
    <row r="44" spans="1:25" x14ac:dyDescent="0.25">
      <c r="A44" s="1">
        <v>92</v>
      </c>
      <c r="B44" s="1" t="s">
        <v>592</v>
      </c>
      <c r="D44" s="1" t="s">
        <v>9</v>
      </c>
      <c r="E44" s="1">
        <v>2</v>
      </c>
      <c r="F44" s="1">
        <v>52</v>
      </c>
      <c r="G44" s="1">
        <v>2.8</v>
      </c>
      <c r="H44" s="2">
        <v>0.86</v>
      </c>
      <c r="J44" s="2">
        <v>0.65</v>
      </c>
      <c r="K44" s="2">
        <v>0.73</v>
      </c>
      <c r="M44" s="2">
        <v>0.71</v>
      </c>
      <c r="O44" s="2">
        <v>0</v>
      </c>
      <c r="Q44" s="2">
        <v>0.9</v>
      </c>
      <c r="S44" s="3" t="s">
        <v>204</v>
      </c>
      <c r="T44" s="1">
        <v>2</v>
      </c>
      <c r="U44" s="2">
        <v>0.39</v>
      </c>
      <c r="W44" s="2">
        <v>0.38</v>
      </c>
      <c r="Y44" s="2">
        <v>0.24</v>
      </c>
    </row>
    <row r="45" spans="1:25" x14ac:dyDescent="0.25">
      <c r="A45" s="1">
        <v>92</v>
      </c>
      <c r="B45" s="1" t="s">
        <v>664</v>
      </c>
      <c r="D45" s="1" t="s">
        <v>18</v>
      </c>
      <c r="E45" s="1">
        <v>2</v>
      </c>
      <c r="F45" s="1">
        <v>52</v>
      </c>
      <c r="G45" s="1">
        <v>2.7</v>
      </c>
      <c r="H45" s="2">
        <v>0.88</v>
      </c>
      <c r="J45" s="2">
        <v>0.84</v>
      </c>
      <c r="K45" s="2">
        <v>0.8</v>
      </c>
      <c r="M45" s="2">
        <v>0.59</v>
      </c>
      <c r="O45" s="2">
        <v>0.02</v>
      </c>
      <c r="Q45" s="2">
        <v>0.88</v>
      </c>
      <c r="S45" s="3" t="s">
        <v>174</v>
      </c>
      <c r="U45" s="2">
        <v>0.4</v>
      </c>
      <c r="W45" s="2">
        <v>0.66</v>
      </c>
      <c r="Y45" s="2">
        <v>0.31</v>
      </c>
    </row>
    <row r="46" spans="1:25" x14ac:dyDescent="0.25">
      <c r="A46" s="1">
        <v>97</v>
      </c>
      <c r="B46" s="1" t="s">
        <v>524</v>
      </c>
      <c r="D46" s="1" t="s">
        <v>162</v>
      </c>
      <c r="E46" s="1">
        <v>2</v>
      </c>
      <c r="F46" s="1">
        <v>51</v>
      </c>
      <c r="G46" s="1">
        <v>2.9</v>
      </c>
      <c r="H46" s="2">
        <v>0.86</v>
      </c>
      <c r="J46" s="2">
        <v>0.72</v>
      </c>
      <c r="K46" s="2">
        <v>0.73</v>
      </c>
      <c r="M46" s="2">
        <v>0.66</v>
      </c>
      <c r="O46" s="4">
        <v>2E-3</v>
      </c>
      <c r="Q46" s="2">
        <v>0.93</v>
      </c>
      <c r="S46" s="3" t="s">
        <v>215</v>
      </c>
      <c r="U46" s="2">
        <v>0.27</v>
      </c>
      <c r="W46" s="2">
        <v>0.83</v>
      </c>
      <c r="Y46" s="2">
        <v>0.3</v>
      </c>
    </row>
    <row r="47" spans="1:25" x14ac:dyDescent="0.25">
      <c r="A47" s="1">
        <v>97</v>
      </c>
      <c r="B47" s="1" t="s">
        <v>527</v>
      </c>
      <c r="D47" s="1" t="s">
        <v>169</v>
      </c>
      <c r="E47" s="1">
        <v>2</v>
      </c>
      <c r="F47" s="1">
        <v>51</v>
      </c>
      <c r="G47" s="1">
        <v>2.9</v>
      </c>
      <c r="H47" s="2">
        <v>0.86</v>
      </c>
      <c r="J47" s="2">
        <v>0.74</v>
      </c>
      <c r="K47" s="2">
        <v>0.75</v>
      </c>
      <c r="M47" s="2">
        <v>0.55000000000000004</v>
      </c>
      <c r="O47" s="2">
        <v>0.01</v>
      </c>
      <c r="Q47" s="2">
        <v>0.87</v>
      </c>
      <c r="S47" s="3" t="s">
        <v>170</v>
      </c>
      <c r="T47" s="1">
        <v>2</v>
      </c>
      <c r="U47" s="2">
        <v>0.32</v>
      </c>
      <c r="W47" s="2">
        <v>0.69</v>
      </c>
      <c r="Y47" s="2">
        <v>0.32</v>
      </c>
    </row>
    <row r="48" spans="1:25" x14ac:dyDescent="0.25">
      <c r="A48" s="1">
        <v>97</v>
      </c>
      <c r="B48" s="1" t="s">
        <v>533</v>
      </c>
      <c r="D48" s="1" t="s">
        <v>99</v>
      </c>
      <c r="E48" s="1">
        <v>2</v>
      </c>
      <c r="F48" s="1">
        <v>51</v>
      </c>
      <c r="G48" s="1">
        <v>2.9</v>
      </c>
      <c r="H48" s="2">
        <v>0.81</v>
      </c>
      <c r="J48" s="2">
        <v>0.67</v>
      </c>
      <c r="K48" s="2">
        <v>0.7</v>
      </c>
      <c r="M48" s="2">
        <v>0.68</v>
      </c>
      <c r="O48" s="2">
        <v>0.01</v>
      </c>
      <c r="Q48" s="2">
        <v>0.76</v>
      </c>
      <c r="S48" s="3" t="s">
        <v>163</v>
      </c>
      <c r="U48" s="2">
        <v>0.3</v>
      </c>
      <c r="W48" s="2">
        <v>0.63</v>
      </c>
      <c r="Y48" s="2">
        <v>0.26</v>
      </c>
    </row>
    <row r="49" spans="1:26" x14ac:dyDescent="0.25">
      <c r="A49" s="1">
        <v>97</v>
      </c>
      <c r="B49" s="1" t="s">
        <v>621</v>
      </c>
      <c r="D49" s="1" t="s">
        <v>94</v>
      </c>
      <c r="E49" s="1">
        <v>2</v>
      </c>
      <c r="F49" s="1">
        <v>51</v>
      </c>
      <c r="G49" s="1">
        <v>2.8</v>
      </c>
      <c r="H49" s="2">
        <v>0.79</v>
      </c>
      <c r="J49" s="2">
        <v>0.61</v>
      </c>
      <c r="K49" s="2">
        <v>0.62</v>
      </c>
      <c r="M49" s="2">
        <v>0.68</v>
      </c>
      <c r="O49" s="2">
        <v>0</v>
      </c>
      <c r="Q49" s="2">
        <v>0.93</v>
      </c>
      <c r="S49" s="3" t="s">
        <v>1405</v>
      </c>
      <c r="U49" s="2">
        <v>0.14000000000000001</v>
      </c>
      <c r="W49" s="2">
        <v>0.64</v>
      </c>
      <c r="Y49" s="2">
        <v>0.35</v>
      </c>
    </row>
    <row r="50" spans="1:26" x14ac:dyDescent="0.25">
      <c r="A50" s="1">
        <v>97</v>
      </c>
      <c r="B50" s="1" t="s">
        <v>559</v>
      </c>
      <c r="D50" s="1" t="s">
        <v>169</v>
      </c>
      <c r="E50" s="1">
        <v>2</v>
      </c>
      <c r="F50" s="1">
        <v>51</v>
      </c>
      <c r="G50" s="1">
        <v>2.9</v>
      </c>
      <c r="H50" s="2">
        <v>0.79</v>
      </c>
      <c r="J50" s="2">
        <v>0.65</v>
      </c>
      <c r="K50" s="2">
        <v>0.66</v>
      </c>
      <c r="M50" s="2">
        <v>0.66</v>
      </c>
      <c r="O50" s="2">
        <v>0</v>
      </c>
      <c r="Q50" s="2">
        <v>0.81</v>
      </c>
      <c r="S50" s="3" t="s">
        <v>163</v>
      </c>
      <c r="T50" s="1">
        <v>2</v>
      </c>
      <c r="U50" s="2">
        <v>0.36</v>
      </c>
      <c r="V50" s="1">
        <v>5</v>
      </c>
      <c r="W50" s="2">
        <v>0.59</v>
      </c>
      <c r="Y50" s="2">
        <v>0.27</v>
      </c>
    </row>
    <row r="51" spans="1:26" x14ac:dyDescent="0.25">
      <c r="A51" s="1">
        <v>97</v>
      </c>
      <c r="B51" s="1" t="s">
        <v>631</v>
      </c>
      <c r="D51" s="1" t="s">
        <v>200</v>
      </c>
      <c r="E51" s="1">
        <v>2</v>
      </c>
      <c r="F51" s="1">
        <v>51</v>
      </c>
      <c r="G51" s="1">
        <v>2.7</v>
      </c>
      <c r="H51" s="2">
        <v>0.7</v>
      </c>
      <c r="J51" s="2">
        <v>0.64</v>
      </c>
      <c r="K51" s="2">
        <v>0.64</v>
      </c>
      <c r="M51" s="2">
        <v>0.78</v>
      </c>
      <c r="O51" s="2">
        <v>0</v>
      </c>
      <c r="Q51" s="2">
        <v>0.89</v>
      </c>
      <c r="S51" s="3" t="s">
        <v>181</v>
      </c>
      <c r="U51" s="2">
        <v>0.27</v>
      </c>
      <c r="W51" s="2">
        <v>0.67</v>
      </c>
      <c r="Y51" s="2">
        <v>0.46</v>
      </c>
    </row>
    <row r="52" spans="1:26" x14ac:dyDescent="0.25">
      <c r="A52" s="1">
        <v>97</v>
      </c>
      <c r="B52" s="1" t="s">
        <v>1033</v>
      </c>
      <c r="E52" s="1">
        <v>1</v>
      </c>
      <c r="F52" s="1">
        <v>51</v>
      </c>
      <c r="G52" s="1">
        <v>2.9</v>
      </c>
      <c r="H52" s="2">
        <v>0.83</v>
      </c>
      <c r="J52" s="2">
        <v>0.77</v>
      </c>
      <c r="K52" s="2">
        <v>0.63</v>
      </c>
      <c r="M52" s="2">
        <v>0.66</v>
      </c>
      <c r="O52" s="2">
        <v>0.02</v>
      </c>
      <c r="Q52" s="2">
        <v>0.94</v>
      </c>
      <c r="S52" s="3" t="s">
        <v>36</v>
      </c>
      <c r="U52" s="2">
        <v>0.39</v>
      </c>
      <c r="W52" s="2">
        <v>0.57999999999999996</v>
      </c>
      <c r="Y52" s="2">
        <v>0.26</v>
      </c>
    </row>
    <row r="53" spans="1:26" x14ac:dyDescent="0.25">
      <c r="A53" s="1">
        <v>97</v>
      </c>
      <c r="B53" s="1" t="s">
        <v>1183</v>
      </c>
      <c r="D53" s="1" t="s">
        <v>2</v>
      </c>
      <c r="E53" s="1">
        <v>2</v>
      </c>
      <c r="F53" s="1">
        <v>51</v>
      </c>
      <c r="G53" s="1">
        <v>2.7</v>
      </c>
      <c r="H53" s="2">
        <v>0.85</v>
      </c>
      <c r="J53" s="2">
        <v>0.75</v>
      </c>
      <c r="K53" s="2">
        <v>0.76</v>
      </c>
      <c r="M53" s="2">
        <v>0.61</v>
      </c>
      <c r="O53" s="2">
        <v>0.01</v>
      </c>
      <c r="Q53" s="2">
        <v>0.86</v>
      </c>
      <c r="S53" s="3" t="s">
        <v>215</v>
      </c>
      <c r="U53" s="2">
        <v>0.35</v>
      </c>
      <c r="W53" s="2">
        <v>0.8</v>
      </c>
      <c r="Y53" s="2">
        <v>0.32</v>
      </c>
    </row>
    <row r="54" spans="1:26" x14ac:dyDescent="0.25">
      <c r="A54" s="1">
        <v>105</v>
      </c>
      <c r="B54" s="1" t="s">
        <v>543</v>
      </c>
      <c r="D54" s="1" t="s">
        <v>190</v>
      </c>
      <c r="E54" s="1">
        <v>2</v>
      </c>
      <c r="F54" s="1">
        <v>50</v>
      </c>
      <c r="G54" s="1">
        <v>3</v>
      </c>
      <c r="H54" s="2">
        <v>0.82</v>
      </c>
      <c r="J54" s="2">
        <v>0.73</v>
      </c>
      <c r="K54" s="2">
        <v>0.64</v>
      </c>
      <c r="M54" s="2">
        <v>0.74</v>
      </c>
      <c r="O54" s="2">
        <v>0.01</v>
      </c>
      <c r="Q54" s="2">
        <v>0.83</v>
      </c>
      <c r="S54" s="3" t="s">
        <v>1182</v>
      </c>
      <c r="T54" s="1">
        <v>2</v>
      </c>
      <c r="U54" s="2">
        <v>0.28000000000000003</v>
      </c>
      <c r="V54" s="1">
        <v>5</v>
      </c>
      <c r="W54" s="2">
        <v>0.64</v>
      </c>
      <c r="Y54" s="2">
        <v>0.25</v>
      </c>
    </row>
    <row r="55" spans="1:26" x14ac:dyDescent="0.25">
      <c r="A55" s="1">
        <v>105</v>
      </c>
      <c r="B55" s="1" t="s">
        <v>545</v>
      </c>
      <c r="D55" s="1" t="s">
        <v>53</v>
      </c>
      <c r="E55" s="1">
        <v>2</v>
      </c>
      <c r="F55" s="1">
        <v>50</v>
      </c>
      <c r="G55" s="1">
        <v>3</v>
      </c>
      <c r="H55" s="2">
        <v>0.8</v>
      </c>
      <c r="J55" s="2">
        <v>0.68</v>
      </c>
      <c r="K55" s="2">
        <v>0.67</v>
      </c>
      <c r="M55" s="2">
        <v>0.66</v>
      </c>
      <c r="O55" s="2">
        <v>0</v>
      </c>
      <c r="Q55" s="2">
        <v>0.82</v>
      </c>
      <c r="S55" s="3" t="s">
        <v>1019</v>
      </c>
      <c r="T55" s="1">
        <v>9</v>
      </c>
      <c r="U55" s="2">
        <v>0.25</v>
      </c>
      <c r="W55" s="2">
        <v>0.53</v>
      </c>
      <c r="Y55" s="2">
        <v>0.15</v>
      </c>
      <c r="Z55" s="1">
        <v>7</v>
      </c>
    </row>
    <row r="56" spans="1:26" x14ac:dyDescent="0.25">
      <c r="A56" s="1">
        <v>105</v>
      </c>
      <c r="B56" s="1" t="s">
        <v>546</v>
      </c>
      <c r="D56" s="1" t="s">
        <v>2</v>
      </c>
      <c r="E56" s="1">
        <v>2</v>
      </c>
      <c r="F56" s="1">
        <v>50</v>
      </c>
      <c r="G56" s="1">
        <v>2.7</v>
      </c>
      <c r="H56" s="2">
        <v>0.81</v>
      </c>
      <c r="J56" s="2">
        <v>0.74</v>
      </c>
      <c r="K56" s="2">
        <v>0.59</v>
      </c>
      <c r="M56" s="2">
        <v>0.85</v>
      </c>
      <c r="O56" s="2">
        <v>0</v>
      </c>
      <c r="Q56" s="2">
        <v>0.99</v>
      </c>
      <c r="S56" s="3" t="s">
        <v>1406</v>
      </c>
      <c r="U56" s="2">
        <v>0.31</v>
      </c>
      <c r="W56" s="2">
        <v>0.67</v>
      </c>
      <c r="Y56" s="2">
        <v>0.3</v>
      </c>
    </row>
    <row r="57" spans="1:26" x14ac:dyDescent="0.25">
      <c r="A57" s="1">
        <v>105</v>
      </c>
      <c r="B57" s="1" t="s">
        <v>551</v>
      </c>
      <c r="D57" s="1" t="s">
        <v>94</v>
      </c>
      <c r="E57" s="1">
        <v>2</v>
      </c>
      <c r="F57" s="1">
        <v>50</v>
      </c>
      <c r="G57" s="1">
        <v>2.7</v>
      </c>
      <c r="H57" s="2">
        <v>0.74</v>
      </c>
      <c r="J57" s="2">
        <v>0.67</v>
      </c>
      <c r="K57" s="2">
        <v>0.61</v>
      </c>
      <c r="M57" s="2">
        <v>0.85</v>
      </c>
      <c r="O57" s="2">
        <v>0</v>
      </c>
      <c r="Q57" s="2">
        <v>0.86</v>
      </c>
      <c r="S57" s="3" t="s">
        <v>803</v>
      </c>
      <c r="U57" s="2">
        <v>0.3</v>
      </c>
      <c r="W57" s="2">
        <v>0.87</v>
      </c>
      <c r="Y57" s="2">
        <v>0.32</v>
      </c>
    </row>
    <row r="58" spans="1:26" x14ac:dyDescent="0.25">
      <c r="A58" s="1">
        <v>105</v>
      </c>
      <c r="B58" s="1" t="s">
        <v>567</v>
      </c>
      <c r="E58" s="1">
        <v>2</v>
      </c>
      <c r="F58" s="1">
        <v>50</v>
      </c>
      <c r="G58" s="1">
        <v>3</v>
      </c>
      <c r="H58" s="2">
        <v>0.81</v>
      </c>
      <c r="J58" s="2">
        <v>0.68</v>
      </c>
      <c r="K58" s="2">
        <v>0.63</v>
      </c>
      <c r="M58" s="2">
        <v>0.61</v>
      </c>
      <c r="O58" s="4">
        <v>4.0000000000000001E-3</v>
      </c>
      <c r="Q58" s="2">
        <v>0.86</v>
      </c>
      <c r="S58" s="3" t="s">
        <v>627</v>
      </c>
      <c r="U58" s="2">
        <v>0.3</v>
      </c>
      <c r="W58" s="2">
        <v>0.64</v>
      </c>
      <c r="Y58" s="2">
        <v>0.27</v>
      </c>
    </row>
    <row r="59" spans="1:26" x14ac:dyDescent="0.25">
      <c r="A59" s="1">
        <v>105</v>
      </c>
      <c r="B59" s="1" t="s">
        <v>569</v>
      </c>
      <c r="D59" s="1" t="s">
        <v>21</v>
      </c>
      <c r="E59" s="1">
        <v>2</v>
      </c>
      <c r="F59" s="1">
        <v>50</v>
      </c>
      <c r="G59" s="1">
        <v>2.7</v>
      </c>
      <c r="H59" s="2">
        <v>0.84</v>
      </c>
      <c r="J59" s="2">
        <v>0.69</v>
      </c>
      <c r="K59" s="2">
        <v>0.73</v>
      </c>
      <c r="M59" s="2">
        <v>0.62</v>
      </c>
      <c r="O59" s="2">
        <v>0.01</v>
      </c>
      <c r="Q59" s="2">
        <v>0.91</v>
      </c>
      <c r="S59" s="3" t="s">
        <v>1407</v>
      </c>
      <c r="U59" s="2">
        <v>0.35</v>
      </c>
      <c r="W59" s="2">
        <v>0.69</v>
      </c>
      <c r="Y59" s="2">
        <v>0.26</v>
      </c>
    </row>
    <row r="60" spans="1:26" x14ac:dyDescent="0.25">
      <c r="A60" s="1">
        <v>105</v>
      </c>
      <c r="B60" s="1" t="s">
        <v>1186</v>
      </c>
      <c r="D60" s="1" t="s">
        <v>105</v>
      </c>
      <c r="E60" s="1">
        <v>2</v>
      </c>
      <c r="F60" s="1">
        <v>50</v>
      </c>
      <c r="G60" s="1">
        <v>2.6</v>
      </c>
      <c r="H60" s="2">
        <v>0.89</v>
      </c>
      <c r="J60" s="2">
        <v>0.68</v>
      </c>
      <c r="K60" s="2">
        <v>0.81</v>
      </c>
      <c r="M60" s="2">
        <v>0.57999999999999996</v>
      </c>
      <c r="O60" s="2">
        <v>0.01</v>
      </c>
      <c r="Q60" s="2">
        <v>0.89</v>
      </c>
      <c r="S60" s="3" t="s">
        <v>263</v>
      </c>
      <c r="U60" s="2">
        <v>0.24</v>
      </c>
      <c r="W60" s="2">
        <v>0.69</v>
      </c>
      <c r="Y60" s="2">
        <v>0.22</v>
      </c>
    </row>
    <row r="61" spans="1:26" x14ac:dyDescent="0.25">
      <c r="A61" s="1">
        <v>112</v>
      </c>
      <c r="B61" s="1" t="s">
        <v>531</v>
      </c>
      <c r="D61" s="1" t="s">
        <v>105</v>
      </c>
      <c r="E61" s="1">
        <v>2</v>
      </c>
      <c r="F61" s="1">
        <v>49</v>
      </c>
      <c r="G61" s="1">
        <v>2.9</v>
      </c>
      <c r="H61" s="2">
        <v>0.86</v>
      </c>
      <c r="J61" s="2">
        <v>0.74</v>
      </c>
      <c r="K61" s="2">
        <v>0.61</v>
      </c>
      <c r="M61" s="2">
        <v>0.84</v>
      </c>
      <c r="O61" s="2">
        <v>0.01</v>
      </c>
      <c r="Q61" s="2">
        <v>0.86</v>
      </c>
      <c r="S61" s="3" t="s">
        <v>493</v>
      </c>
      <c r="T61" s="1">
        <v>9</v>
      </c>
      <c r="U61" s="2">
        <v>0.31</v>
      </c>
      <c r="V61" s="1">
        <v>5</v>
      </c>
      <c r="W61" s="2">
        <v>0.62</v>
      </c>
      <c r="Y61" s="2">
        <v>0.22</v>
      </c>
    </row>
    <row r="62" spans="1:26" x14ac:dyDescent="0.25">
      <c r="A62" s="1">
        <v>112</v>
      </c>
      <c r="B62" s="1" t="s">
        <v>1190</v>
      </c>
      <c r="D62" s="1" t="s">
        <v>159</v>
      </c>
      <c r="E62" s="1">
        <v>2</v>
      </c>
      <c r="F62" s="1">
        <v>49</v>
      </c>
      <c r="G62" s="1">
        <v>2.9</v>
      </c>
      <c r="H62" s="2">
        <v>0.77</v>
      </c>
      <c r="J62" s="2">
        <v>0.74</v>
      </c>
      <c r="K62" s="2">
        <v>0.61</v>
      </c>
      <c r="M62" s="2">
        <v>0.69</v>
      </c>
      <c r="O62" s="2">
        <v>0.01</v>
      </c>
      <c r="Q62" s="2">
        <v>0.89</v>
      </c>
      <c r="S62" s="3" t="s">
        <v>805</v>
      </c>
      <c r="U62" s="2">
        <v>0.34</v>
      </c>
      <c r="W62" s="2">
        <v>0.7</v>
      </c>
      <c r="Y62" s="2">
        <v>0.25</v>
      </c>
    </row>
    <row r="63" spans="1:26" x14ac:dyDescent="0.25">
      <c r="A63" s="1">
        <v>112</v>
      </c>
      <c r="B63" s="1" t="s">
        <v>1189</v>
      </c>
      <c r="D63" s="1" t="s">
        <v>162</v>
      </c>
      <c r="E63" s="1">
        <v>2</v>
      </c>
      <c r="F63" s="1">
        <v>49</v>
      </c>
      <c r="G63" s="1">
        <v>2.9</v>
      </c>
      <c r="H63" s="2">
        <v>0.88</v>
      </c>
      <c r="J63" s="2">
        <v>0.68</v>
      </c>
      <c r="K63" s="2">
        <v>0.75</v>
      </c>
      <c r="M63" s="2">
        <v>0.38</v>
      </c>
      <c r="O63" s="2">
        <v>0.01</v>
      </c>
      <c r="Q63" s="2">
        <v>0.91</v>
      </c>
      <c r="S63" s="3" t="s">
        <v>163</v>
      </c>
      <c r="U63" s="2">
        <v>0.27</v>
      </c>
      <c r="W63" s="2">
        <v>0.94</v>
      </c>
      <c r="Y63" s="2">
        <v>0.3</v>
      </c>
    </row>
    <row r="64" spans="1:26" x14ac:dyDescent="0.25">
      <c r="A64" s="1">
        <v>112</v>
      </c>
      <c r="B64" s="1" t="s">
        <v>1187</v>
      </c>
      <c r="D64" s="1" t="s">
        <v>53</v>
      </c>
      <c r="E64" s="1">
        <v>2</v>
      </c>
      <c r="F64" s="1">
        <v>49</v>
      </c>
      <c r="G64" s="1">
        <v>2.7</v>
      </c>
      <c r="H64" s="2">
        <v>0.88</v>
      </c>
      <c r="J64" s="2">
        <v>0.85</v>
      </c>
      <c r="K64" s="2">
        <v>0.82</v>
      </c>
      <c r="M64" s="2">
        <v>0.43</v>
      </c>
      <c r="O64" s="4">
        <v>4.0000000000000001E-3</v>
      </c>
      <c r="Q64" s="2">
        <v>0.83</v>
      </c>
      <c r="S64" s="3" t="s">
        <v>502</v>
      </c>
      <c r="T64" s="1">
        <v>2</v>
      </c>
      <c r="U64" s="2">
        <v>0.56999999999999995</v>
      </c>
      <c r="W64" s="2">
        <v>0.45</v>
      </c>
      <c r="Y64" s="2">
        <v>0.2</v>
      </c>
    </row>
    <row r="65" spans="1:25" x14ac:dyDescent="0.25">
      <c r="A65" s="1">
        <v>112</v>
      </c>
      <c r="B65" s="1" t="s">
        <v>656</v>
      </c>
      <c r="D65" s="1" t="s">
        <v>9</v>
      </c>
      <c r="E65" s="1">
        <v>2</v>
      </c>
      <c r="F65" s="1">
        <v>49</v>
      </c>
      <c r="G65" s="1">
        <v>2.8</v>
      </c>
      <c r="H65" s="2">
        <v>0.85</v>
      </c>
      <c r="J65" s="2">
        <v>0.75</v>
      </c>
      <c r="K65" s="2">
        <v>0.82</v>
      </c>
      <c r="M65" s="2">
        <v>0.52</v>
      </c>
      <c r="O65" s="2">
        <v>0</v>
      </c>
      <c r="Q65" s="2">
        <v>0.76</v>
      </c>
      <c r="S65" s="3" t="s">
        <v>324</v>
      </c>
      <c r="T65" s="1">
        <v>2</v>
      </c>
      <c r="U65" s="2">
        <v>0.25</v>
      </c>
      <c r="W65" s="2">
        <v>0.73</v>
      </c>
      <c r="Y65" s="2">
        <v>0.2</v>
      </c>
    </row>
    <row r="66" spans="1:25" x14ac:dyDescent="0.25">
      <c r="A66" s="1">
        <v>112</v>
      </c>
      <c r="B66" s="1" t="s">
        <v>593</v>
      </c>
      <c r="D66" s="1" t="s">
        <v>190</v>
      </c>
      <c r="E66" s="1">
        <v>2</v>
      </c>
      <c r="F66" s="1">
        <v>49</v>
      </c>
      <c r="G66" s="1">
        <v>2.7</v>
      </c>
      <c r="H66" s="2">
        <v>0.83</v>
      </c>
      <c r="J66" s="2">
        <v>0.75</v>
      </c>
      <c r="K66" s="2">
        <v>0.8</v>
      </c>
      <c r="M66" s="2">
        <v>0.66</v>
      </c>
      <c r="O66" s="2">
        <v>0.02</v>
      </c>
      <c r="Q66" s="2">
        <v>0.85</v>
      </c>
      <c r="S66" s="3" t="s">
        <v>204</v>
      </c>
      <c r="U66" s="2">
        <v>0.28999999999999998</v>
      </c>
      <c r="V66" s="1">
        <v>5</v>
      </c>
      <c r="W66" s="2">
        <v>0.69</v>
      </c>
      <c r="Y66" s="2">
        <v>0.17</v>
      </c>
    </row>
    <row r="67" spans="1:25" x14ac:dyDescent="0.25">
      <c r="A67" s="1">
        <v>118</v>
      </c>
      <c r="B67" s="1" t="s">
        <v>1191</v>
      </c>
      <c r="D67" s="1" t="s">
        <v>217</v>
      </c>
      <c r="E67" s="1">
        <v>2</v>
      </c>
      <c r="F67" s="1">
        <v>48</v>
      </c>
      <c r="G67" s="1">
        <v>2.6</v>
      </c>
      <c r="H67" s="2">
        <v>0.82</v>
      </c>
      <c r="J67" s="2">
        <v>0.6</v>
      </c>
      <c r="K67" s="2">
        <v>0.72</v>
      </c>
      <c r="M67" s="2">
        <v>0.65</v>
      </c>
      <c r="O67" s="2">
        <v>0.01</v>
      </c>
      <c r="Q67" s="2">
        <v>0.8</v>
      </c>
      <c r="S67" s="3" t="s">
        <v>342</v>
      </c>
      <c r="U67" s="2">
        <v>0.33</v>
      </c>
      <c r="W67" s="2">
        <v>0.79</v>
      </c>
      <c r="Y67" s="2">
        <v>0.19</v>
      </c>
    </row>
    <row r="68" spans="1:25" x14ac:dyDescent="0.25">
      <c r="A68" s="1">
        <v>118</v>
      </c>
      <c r="B68" s="1" t="s">
        <v>1181</v>
      </c>
      <c r="D68" s="1" t="s">
        <v>94</v>
      </c>
      <c r="E68" s="1">
        <v>2</v>
      </c>
      <c r="F68" s="1">
        <v>48</v>
      </c>
      <c r="G68" s="1">
        <v>2.5</v>
      </c>
      <c r="H68" s="2">
        <v>0.74</v>
      </c>
      <c r="J68" s="2">
        <v>0.7</v>
      </c>
      <c r="K68" s="2">
        <v>0.67</v>
      </c>
      <c r="M68" s="2">
        <v>0.88</v>
      </c>
      <c r="O68" s="2">
        <v>0</v>
      </c>
      <c r="Q68" s="2">
        <v>0.9</v>
      </c>
      <c r="S68" s="3" t="s">
        <v>293</v>
      </c>
      <c r="U68" s="2">
        <v>0.2</v>
      </c>
      <c r="W68" s="2">
        <v>0.83</v>
      </c>
      <c r="Y68" s="2">
        <v>0.25</v>
      </c>
    </row>
    <row r="69" spans="1:25" x14ac:dyDescent="0.25">
      <c r="A69" s="1">
        <v>118</v>
      </c>
      <c r="B69" s="1" t="s">
        <v>600</v>
      </c>
      <c r="D69" s="1" t="s">
        <v>50</v>
      </c>
      <c r="E69" s="1">
        <v>2</v>
      </c>
      <c r="F69" s="1">
        <v>48</v>
      </c>
      <c r="G69" s="1">
        <v>2.9</v>
      </c>
      <c r="H69" s="2">
        <v>0.78</v>
      </c>
      <c r="J69" s="2">
        <v>0.69</v>
      </c>
      <c r="K69" s="2">
        <v>0.63</v>
      </c>
      <c r="M69" s="2">
        <v>0.61</v>
      </c>
      <c r="O69" s="2">
        <v>0.01</v>
      </c>
      <c r="Q69" s="2">
        <v>0.89</v>
      </c>
      <c r="S69" s="3" t="s">
        <v>170</v>
      </c>
      <c r="T69" s="1">
        <v>2</v>
      </c>
      <c r="U69" s="2">
        <v>0.33</v>
      </c>
      <c r="W69" s="2">
        <v>0.69</v>
      </c>
      <c r="Y69" s="2">
        <v>0.2</v>
      </c>
    </row>
    <row r="70" spans="1:25" x14ac:dyDescent="0.25">
      <c r="A70" s="1">
        <v>121</v>
      </c>
      <c r="B70" s="1" t="s">
        <v>651</v>
      </c>
      <c r="D70" s="1" t="s">
        <v>26</v>
      </c>
      <c r="E70" s="1">
        <v>2</v>
      </c>
      <c r="F70" s="1">
        <v>47</v>
      </c>
      <c r="G70" s="1">
        <v>2.6</v>
      </c>
      <c r="H70" s="2">
        <v>0.87</v>
      </c>
      <c r="J70" s="2">
        <v>0.64</v>
      </c>
      <c r="K70" s="2">
        <v>0.8</v>
      </c>
      <c r="M70" s="2">
        <v>0.38</v>
      </c>
      <c r="O70" s="2">
        <v>0</v>
      </c>
      <c r="Q70" s="2">
        <v>0.81</v>
      </c>
      <c r="S70" s="3" t="s">
        <v>1175</v>
      </c>
      <c r="U70" s="2">
        <v>0.25</v>
      </c>
      <c r="W70" s="2">
        <v>0.56000000000000005</v>
      </c>
      <c r="Y70" s="2">
        <v>0.2</v>
      </c>
    </row>
    <row r="71" spans="1:25" x14ac:dyDescent="0.25">
      <c r="A71" s="1">
        <v>122</v>
      </c>
      <c r="B71" s="1" t="s">
        <v>1204</v>
      </c>
      <c r="D71" s="1" t="s">
        <v>99</v>
      </c>
      <c r="E71" s="1">
        <v>2</v>
      </c>
      <c r="F71" s="1">
        <v>46</v>
      </c>
      <c r="G71" s="1">
        <v>2.8</v>
      </c>
      <c r="H71" s="2">
        <v>0.8</v>
      </c>
      <c r="J71" s="2">
        <v>0.62</v>
      </c>
      <c r="K71" s="2">
        <v>0.68</v>
      </c>
      <c r="M71" s="2">
        <v>0.6</v>
      </c>
      <c r="O71" s="2">
        <v>0.01</v>
      </c>
      <c r="Q71" s="2">
        <v>0.88</v>
      </c>
      <c r="S71" s="3" t="s">
        <v>240</v>
      </c>
      <c r="U71" s="2">
        <v>0.25</v>
      </c>
      <c r="W71" s="2">
        <v>0.77</v>
      </c>
      <c r="Y71" s="2">
        <v>0.23</v>
      </c>
    </row>
    <row r="72" spans="1:25" x14ac:dyDescent="0.25">
      <c r="A72" s="1">
        <v>122</v>
      </c>
      <c r="B72" s="1" t="s">
        <v>637</v>
      </c>
      <c r="D72" s="1" t="s">
        <v>9</v>
      </c>
      <c r="E72" s="1">
        <v>2</v>
      </c>
      <c r="F72" s="1">
        <v>46</v>
      </c>
      <c r="G72" s="1">
        <v>2.4</v>
      </c>
      <c r="H72" s="2">
        <v>0.85</v>
      </c>
      <c r="J72" s="2">
        <v>0.66</v>
      </c>
      <c r="K72" s="2">
        <v>0.76</v>
      </c>
      <c r="M72" s="2">
        <v>0.68</v>
      </c>
      <c r="O72" s="2">
        <v>0</v>
      </c>
      <c r="Q72" s="2">
        <v>0.84</v>
      </c>
      <c r="S72" s="3" t="s">
        <v>230</v>
      </c>
      <c r="U72" s="2">
        <v>0.27</v>
      </c>
      <c r="W72" s="2">
        <v>0.7</v>
      </c>
      <c r="Y72" s="2">
        <v>0.22</v>
      </c>
    </row>
    <row r="73" spans="1:25" x14ac:dyDescent="0.25">
      <c r="A73" s="1">
        <v>122</v>
      </c>
      <c r="B73" s="1" t="s">
        <v>645</v>
      </c>
      <c r="D73" s="1" t="s">
        <v>6</v>
      </c>
      <c r="E73" s="1">
        <v>2</v>
      </c>
      <c r="F73" s="1">
        <v>46</v>
      </c>
      <c r="G73" s="1">
        <v>2.6</v>
      </c>
      <c r="H73" s="2">
        <v>0.86</v>
      </c>
      <c r="J73" s="2">
        <v>0.63</v>
      </c>
      <c r="K73" s="2">
        <v>0.7</v>
      </c>
      <c r="M73" s="2">
        <v>0.57999999999999996</v>
      </c>
      <c r="O73" s="2">
        <v>0.02</v>
      </c>
      <c r="Q73" s="2">
        <v>0.82</v>
      </c>
      <c r="S73" s="3" t="s">
        <v>625</v>
      </c>
      <c r="U73" s="2">
        <v>0.26</v>
      </c>
      <c r="W73" s="2">
        <v>0.79</v>
      </c>
      <c r="Y73" s="2">
        <v>0.39</v>
      </c>
    </row>
    <row r="74" spans="1:25" x14ac:dyDescent="0.25">
      <c r="A74" s="1">
        <v>122</v>
      </c>
      <c r="B74" s="1" t="s">
        <v>653</v>
      </c>
      <c r="C74" s="1">
        <v>1</v>
      </c>
      <c r="D74" s="1" t="s">
        <v>331</v>
      </c>
      <c r="E74" s="1">
        <v>2</v>
      </c>
      <c r="F74" s="1">
        <v>46</v>
      </c>
      <c r="G74" s="1">
        <v>3.2</v>
      </c>
      <c r="H74" s="1" t="s">
        <v>176</v>
      </c>
      <c r="J74" s="2">
        <v>0.76</v>
      </c>
      <c r="K74" s="2">
        <v>0.56000000000000005</v>
      </c>
      <c r="L74" s="1">
        <v>6</v>
      </c>
      <c r="M74" s="2">
        <v>0.97</v>
      </c>
      <c r="N74" s="1">
        <v>4</v>
      </c>
      <c r="O74" s="2">
        <v>0</v>
      </c>
      <c r="P74" s="1">
        <v>4</v>
      </c>
      <c r="Q74" s="2">
        <v>1</v>
      </c>
      <c r="R74" s="1">
        <v>4</v>
      </c>
      <c r="S74" s="3" t="s">
        <v>1345</v>
      </c>
      <c r="T74" s="1">
        <v>4</v>
      </c>
      <c r="U74" s="2">
        <v>0.28000000000000003</v>
      </c>
      <c r="V74" s="1">
        <v>4</v>
      </c>
      <c r="W74" s="2">
        <v>0.79</v>
      </c>
      <c r="X74" s="1">
        <v>4</v>
      </c>
      <c r="Y74" s="1" t="s">
        <v>176</v>
      </c>
    </row>
    <row r="75" spans="1:25" x14ac:dyDescent="0.25">
      <c r="A75" s="1">
        <v>122</v>
      </c>
      <c r="B75" s="1" t="s">
        <v>596</v>
      </c>
      <c r="D75" s="1" t="s">
        <v>9</v>
      </c>
      <c r="E75" s="1">
        <v>2</v>
      </c>
      <c r="F75" s="1">
        <v>46</v>
      </c>
      <c r="G75" s="1">
        <v>2.6</v>
      </c>
      <c r="H75" s="2">
        <v>0.86</v>
      </c>
      <c r="I75" s="1">
        <v>8</v>
      </c>
      <c r="J75" s="2">
        <v>0.64</v>
      </c>
      <c r="K75" s="2">
        <v>0.73</v>
      </c>
      <c r="M75" s="2">
        <v>0.63</v>
      </c>
      <c r="O75" s="2">
        <v>0.01</v>
      </c>
      <c r="Q75" s="2">
        <v>0.82</v>
      </c>
      <c r="S75" s="3" t="s">
        <v>1109</v>
      </c>
      <c r="T75" s="1">
        <v>3</v>
      </c>
      <c r="U75" s="2">
        <v>0.28999999999999998</v>
      </c>
      <c r="W75" s="2">
        <v>0.71</v>
      </c>
      <c r="X75" s="1">
        <v>4</v>
      </c>
      <c r="Y75" s="2">
        <v>0.27</v>
      </c>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AC53-3A3E-4F83-BE65-598CC846DDE0}">
  <dimension ref="A1:AA124"/>
  <sheetViews>
    <sheetView workbookViewId="0"/>
  </sheetViews>
  <sheetFormatPr defaultRowHeight="12.5" x14ac:dyDescent="0.25"/>
  <cols>
    <col min="1" max="1" width="8.6640625" style="1"/>
    <col min="2" max="2" width="3.6640625" style="1" bestFit="1" customWidth="1"/>
    <col min="3" max="3" width="27.75" style="1" bestFit="1" customWidth="1"/>
    <col min="4" max="4" width="13.5" style="1" bestFit="1" customWidth="1"/>
    <col min="5" max="5" width="5" style="1" bestFit="1" customWidth="1"/>
    <col min="6" max="6" width="11.25" style="1" bestFit="1" customWidth="1"/>
    <col min="7" max="7" width="19.25" style="1" bestFit="1" customWidth="1"/>
    <col min="8" max="8" width="25.83203125" style="1" bestFit="1" customWidth="1"/>
    <col min="9" max="9" width="7.58203125" style="1" bestFit="1" customWidth="1"/>
    <col min="10" max="10" width="24.58203125" style="1" bestFit="1" customWidth="1"/>
    <col min="11" max="11" width="22.1640625" style="1" bestFit="1" customWidth="1"/>
    <col min="12" max="12" width="7.58203125" style="1" bestFit="1" customWidth="1"/>
    <col min="13" max="13" width="28.58203125" style="1" bestFit="1" customWidth="1"/>
    <col min="14" max="14" width="18.08203125" style="1" bestFit="1" customWidth="1"/>
    <col min="15" max="15" width="7.58203125" style="1" bestFit="1" customWidth="1"/>
    <col min="16" max="16" width="21.58203125" style="1" bestFit="1" customWidth="1"/>
    <col min="17" max="17" width="7.58203125" style="1" bestFit="1" customWidth="1"/>
    <col min="18" max="18" width="23.08203125" style="1" bestFit="1" customWidth="1"/>
    <col min="19" max="19" width="7.58203125" style="1" bestFit="1" customWidth="1"/>
    <col min="20" max="20" width="24" style="1" bestFit="1" customWidth="1"/>
    <col min="21" max="21" width="7.58203125" style="1" bestFit="1" customWidth="1"/>
    <col min="22" max="22" width="27" style="1" bestFit="1" customWidth="1"/>
    <col min="23" max="23" width="7.58203125" style="1" bestFit="1" customWidth="1"/>
    <col min="24" max="24" width="13.5" style="1" bestFit="1" customWidth="1"/>
    <col min="25" max="25" width="7.58203125" style="1" bestFit="1" customWidth="1"/>
    <col min="26" max="26" width="20.9140625" style="1" bestFit="1" customWidth="1"/>
    <col min="27" max="27" width="7.58203125" style="1" bestFit="1" customWidth="1"/>
    <col min="28" max="257" width="8.6640625" style="1"/>
    <col min="258" max="258" width="3.6640625" style="1" bestFit="1" customWidth="1"/>
    <col min="259" max="259" width="27.75" style="1" bestFit="1" customWidth="1"/>
    <col min="260" max="260" width="13.5" style="1" bestFit="1" customWidth="1"/>
    <col min="261" max="261" width="5" style="1" bestFit="1" customWidth="1"/>
    <col min="262" max="262" width="11.25" style="1" bestFit="1" customWidth="1"/>
    <col min="263" max="263" width="19.25" style="1" bestFit="1" customWidth="1"/>
    <col min="264" max="264" width="25.83203125" style="1" bestFit="1" customWidth="1"/>
    <col min="265" max="265" width="7.58203125" style="1" bestFit="1" customWidth="1"/>
    <col min="266" max="266" width="24.58203125" style="1" bestFit="1" customWidth="1"/>
    <col min="267" max="267" width="22.1640625" style="1" bestFit="1" customWidth="1"/>
    <col min="268" max="268" width="7.58203125" style="1" bestFit="1" customWidth="1"/>
    <col min="269" max="269" width="28.58203125" style="1" bestFit="1" customWidth="1"/>
    <col min="270" max="270" width="18.08203125" style="1" bestFit="1" customWidth="1"/>
    <col min="271" max="271" width="7.58203125" style="1" bestFit="1" customWidth="1"/>
    <col min="272" max="272" width="21.58203125" style="1" bestFit="1" customWidth="1"/>
    <col min="273" max="273" width="7.58203125" style="1" bestFit="1" customWidth="1"/>
    <col min="274" max="274" width="23.08203125" style="1" bestFit="1" customWidth="1"/>
    <col min="275" max="275" width="7.58203125" style="1" bestFit="1" customWidth="1"/>
    <col min="276" max="276" width="24" style="1" bestFit="1" customWidth="1"/>
    <col min="277" max="277" width="7.58203125" style="1" bestFit="1" customWidth="1"/>
    <col min="278" max="278" width="27" style="1" bestFit="1" customWidth="1"/>
    <col min="279" max="279" width="7.58203125" style="1" bestFit="1" customWidth="1"/>
    <col min="280" max="280" width="13.5" style="1" bestFit="1" customWidth="1"/>
    <col min="281" max="281" width="7.58203125" style="1" bestFit="1" customWidth="1"/>
    <col min="282" max="282" width="20.9140625" style="1" bestFit="1" customWidth="1"/>
    <col min="283" max="283" width="7.58203125" style="1" bestFit="1" customWidth="1"/>
    <col min="284" max="513" width="8.6640625" style="1"/>
    <col min="514" max="514" width="3.6640625" style="1" bestFit="1" customWidth="1"/>
    <col min="515" max="515" width="27.75" style="1" bestFit="1" customWidth="1"/>
    <col min="516" max="516" width="13.5" style="1" bestFit="1" customWidth="1"/>
    <col min="517" max="517" width="5" style="1" bestFit="1" customWidth="1"/>
    <col min="518" max="518" width="11.25" style="1" bestFit="1" customWidth="1"/>
    <col min="519" max="519" width="19.25" style="1" bestFit="1" customWidth="1"/>
    <col min="520" max="520" width="25.83203125" style="1" bestFit="1" customWidth="1"/>
    <col min="521" max="521" width="7.58203125" style="1" bestFit="1" customWidth="1"/>
    <col min="522" max="522" width="24.58203125" style="1" bestFit="1" customWidth="1"/>
    <col min="523" max="523" width="22.1640625" style="1" bestFit="1" customWidth="1"/>
    <col min="524" max="524" width="7.58203125" style="1" bestFit="1" customWidth="1"/>
    <col min="525" max="525" width="28.58203125" style="1" bestFit="1" customWidth="1"/>
    <col min="526" max="526" width="18.08203125" style="1" bestFit="1" customWidth="1"/>
    <col min="527" max="527" width="7.58203125" style="1" bestFit="1" customWidth="1"/>
    <col min="528" max="528" width="21.58203125" style="1" bestFit="1" customWidth="1"/>
    <col min="529" max="529" width="7.58203125" style="1" bestFit="1" customWidth="1"/>
    <col min="530" max="530" width="23.08203125" style="1" bestFit="1" customWidth="1"/>
    <col min="531" max="531" width="7.58203125" style="1" bestFit="1" customWidth="1"/>
    <col min="532" max="532" width="24" style="1" bestFit="1" customWidth="1"/>
    <col min="533" max="533" width="7.58203125" style="1" bestFit="1" customWidth="1"/>
    <col min="534" max="534" width="27" style="1" bestFit="1" customWidth="1"/>
    <col min="535" max="535" width="7.58203125" style="1" bestFit="1" customWidth="1"/>
    <col min="536" max="536" width="13.5" style="1" bestFit="1" customWidth="1"/>
    <col min="537" max="537" width="7.58203125" style="1" bestFit="1" customWidth="1"/>
    <col min="538" max="538" width="20.9140625" style="1" bestFit="1" customWidth="1"/>
    <col min="539" max="539" width="7.58203125" style="1" bestFit="1" customWidth="1"/>
    <col min="540" max="769" width="8.6640625" style="1"/>
    <col min="770" max="770" width="3.6640625" style="1" bestFit="1" customWidth="1"/>
    <col min="771" max="771" width="27.75" style="1" bestFit="1" customWidth="1"/>
    <col min="772" max="772" width="13.5" style="1" bestFit="1" customWidth="1"/>
    <col min="773" max="773" width="5" style="1" bestFit="1" customWidth="1"/>
    <col min="774" max="774" width="11.25" style="1" bestFit="1" customWidth="1"/>
    <col min="775" max="775" width="19.25" style="1" bestFit="1" customWidth="1"/>
    <col min="776" max="776" width="25.83203125" style="1" bestFit="1" customWidth="1"/>
    <col min="777" max="777" width="7.58203125" style="1" bestFit="1" customWidth="1"/>
    <col min="778" max="778" width="24.58203125" style="1" bestFit="1" customWidth="1"/>
    <col min="779" max="779" width="22.1640625" style="1" bestFit="1" customWidth="1"/>
    <col min="780" max="780" width="7.58203125" style="1" bestFit="1" customWidth="1"/>
    <col min="781" max="781" width="28.58203125" style="1" bestFit="1" customWidth="1"/>
    <col min="782" max="782" width="18.08203125" style="1" bestFit="1" customWidth="1"/>
    <col min="783" max="783" width="7.58203125" style="1" bestFit="1" customWidth="1"/>
    <col min="784" max="784" width="21.58203125" style="1" bestFit="1" customWidth="1"/>
    <col min="785" max="785" width="7.58203125" style="1" bestFit="1" customWidth="1"/>
    <col min="786" max="786" width="23.08203125" style="1" bestFit="1" customWidth="1"/>
    <col min="787" max="787" width="7.58203125" style="1" bestFit="1" customWidth="1"/>
    <col min="788" max="788" width="24" style="1" bestFit="1" customWidth="1"/>
    <col min="789" max="789" width="7.58203125" style="1" bestFit="1" customWidth="1"/>
    <col min="790" max="790" width="27" style="1" bestFit="1" customWidth="1"/>
    <col min="791" max="791" width="7.58203125" style="1" bestFit="1" customWidth="1"/>
    <col min="792" max="792" width="13.5" style="1" bestFit="1" customWidth="1"/>
    <col min="793" max="793" width="7.58203125" style="1" bestFit="1" customWidth="1"/>
    <col min="794" max="794" width="20.9140625" style="1" bestFit="1" customWidth="1"/>
    <col min="795" max="795" width="7.58203125" style="1" bestFit="1" customWidth="1"/>
    <col min="796" max="1025" width="8.6640625" style="1"/>
    <col min="1026" max="1026" width="3.6640625" style="1" bestFit="1" customWidth="1"/>
    <col min="1027" max="1027" width="27.75" style="1" bestFit="1" customWidth="1"/>
    <col min="1028" max="1028" width="13.5" style="1" bestFit="1" customWidth="1"/>
    <col min="1029" max="1029" width="5" style="1" bestFit="1" customWidth="1"/>
    <col min="1030" max="1030" width="11.25" style="1" bestFit="1" customWidth="1"/>
    <col min="1031" max="1031" width="19.25" style="1" bestFit="1" customWidth="1"/>
    <col min="1032" max="1032" width="25.83203125" style="1" bestFit="1" customWidth="1"/>
    <col min="1033" max="1033" width="7.58203125" style="1" bestFit="1" customWidth="1"/>
    <col min="1034" max="1034" width="24.58203125" style="1" bestFit="1" customWidth="1"/>
    <col min="1035" max="1035" width="22.1640625" style="1" bestFit="1" customWidth="1"/>
    <col min="1036" max="1036" width="7.58203125" style="1" bestFit="1" customWidth="1"/>
    <col min="1037" max="1037" width="28.58203125" style="1" bestFit="1" customWidth="1"/>
    <col min="1038" max="1038" width="18.08203125" style="1" bestFit="1" customWidth="1"/>
    <col min="1039" max="1039" width="7.58203125" style="1" bestFit="1" customWidth="1"/>
    <col min="1040" max="1040" width="21.58203125" style="1" bestFit="1" customWidth="1"/>
    <col min="1041" max="1041" width="7.58203125" style="1" bestFit="1" customWidth="1"/>
    <col min="1042" max="1042" width="23.08203125" style="1" bestFit="1" customWidth="1"/>
    <col min="1043" max="1043" width="7.58203125" style="1" bestFit="1" customWidth="1"/>
    <col min="1044" max="1044" width="24" style="1" bestFit="1" customWidth="1"/>
    <col min="1045" max="1045" width="7.58203125" style="1" bestFit="1" customWidth="1"/>
    <col min="1046" max="1046" width="27" style="1" bestFit="1" customWidth="1"/>
    <col min="1047" max="1047" width="7.58203125" style="1" bestFit="1" customWidth="1"/>
    <col min="1048" max="1048" width="13.5" style="1" bestFit="1" customWidth="1"/>
    <col min="1049" max="1049" width="7.58203125" style="1" bestFit="1" customWidth="1"/>
    <col min="1050" max="1050" width="20.9140625" style="1" bestFit="1" customWidth="1"/>
    <col min="1051" max="1051" width="7.58203125" style="1" bestFit="1" customWidth="1"/>
    <col min="1052" max="1281" width="8.6640625" style="1"/>
    <col min="1282" max="1282" width="3.6640625" style="1" bestFit="1" customWidth="1"/>
    <col min="1283" max="1283" width="27.75" style="1" bestFit="1" customWidth="1"/>
    <col min="1284" max="1284" width="13.5" style="1" bestFit="1" customWidth="1"/>
    <col min="1285" max="1285" width="5" style="1" bestFit="1" customWidth="1"/>
    <col min="1286" max="1286" width="11.25" style="1" bestFit="1" customWidth="1"/>
    <col min="1287" max="1287" width="19.25" style="1" bestFit="1" customWidth="1"/>
    <col min="1288" max="1288" width="25.83203125" style="1" bestFit="1" customWidth="1"/>
    <col min="1289" max="1289" width="7.58203125" style="1" bestFit="1" customWidth="1"/>
    <col min="1290" max="1290" width="24.58203125" style="1" bestFit="1" customWidth="1"/>
    <col min="1291" max="1291" width="22.1640625" style="1" bestFit="1" customWidth="1"/>
    <col min="1292" max="1292" width="7.58203125" style="1" bestFit="1" customWidth="1"/>
    <col min="1293" max="1293" width="28.58203125" style="1" bestFit="1" customWidth="1"/>
    <col min="1294" max="1294" width="18.08203125" style="1" bestFit="1" customWidth="1"/>
    <col min="1295" max="1295" width="7.58203125" style="1" bestFit="1" customWidth="1"/>
    <col min="1296" max="1296" width="21.58203125" style="1" bestFit="1" customWidth="1"/>
    <col min="1297" max="1297" width="7.58203125" style="1" bestFit="1" customWidth="1"/>
    <col min="1298" max="1298" width="23.08203125" style="1" bestFit="1" customWidth="1"/>
    <col min="1299" max="1299" width="7.58203125" style="1" bestFit="1" customWidth="1"/>
    <col min="1300" max="1300" width="24" style="1" bestFit="1" customWidth="1"/>
    <col min="1301" max="1301" width="7.58203125" style="1" bestFit="1" customWidth="1"/>
    <col min="1302" max="1302" width="27" style="1" bestFit="1" customWidth="1"/>
    <col min="1303" max="1303" width="7.58203125" style="1" bestFit="1" customWidth="1"/>
    <col min="1304" max="1304" width="13.5" style="1" bestFit="1" customWidth="1"/>
    <col min="1305" max="1305" width="7.58203125" style="1" bestFit="1" customWidth="1"/>
    <col min="1306" max="1306" width="20.9140625" style="1" bestFit="1" customWidth="1"/>
    <col min="1307" max="1307" width="7.58203125" style="1" bestFit="1" customWidth="1"/>
    <col min="1308" max="1537" width="8.6640625" style="1"/>
    <col min="1538" max="1538" width="3.6640625" style="1" bestFit="1" customWidth="1"/>
    <col min="1539" max="1539" width="27.75" style="1" bestFit="1" customWidth="1"/>
    <col min="1540" max="1540" width="13.5" style="1" bestFit="1" customWidth="1"/>
    <col min="1541" max="1541" width="5" style="1" bestFit="1" customWidth="1"/>
    <col min="1542" max="1542" width="11.25" style="1" bestFit="1" customWidth="1"/>
    <col min="1543" max="1543" width="19.25" style="1" bestFit="1" customWidth="1"/>
    <col min="1544" max="1544" width="25.83203125" style="1" bestFit="1" customWidth="1"/>
    <col min="1545" max="1545" width="7.58203125" style="1" bestFit="1" customWidth="1"/>
    <col min="1546" max="1546" width="24.58203125" style="1" bestFit="1" customWidth="1"/>
    <col min="1547" max="1547" width="22.1640625" style="1" bestFit="1" customWidth="1"/>
    <col min="1548" max="1548" width="7.58203125" style="1" bestFit="1" customWidth="1"/>
    <col min="1549" max="1549" width="28.58203125" style="1" bestFit="1" customWidth="1"/>
    <col min="1550" max="1550" width="18.08203125" style="1" bestFit="1" customWidth="1"/>
    <col min="1551" max="1551" width="7.58203125" style="1" bestFit="1" customWidth="1"/>
    <col min="1552" max="1552" width="21.58203125" style="1" bestFit="1" customWidth="1"/>
    <col min="1553" max="1553" width="7.58203125" style="1" bestFit="1" customWidth="1"/>
    <col min="1554" max="1554" width="23.08203125" style="1" bestFit="1" customWidth="1"/>
    <col min="1555" max="1555" width="7.58203125" style="1" bestFit="1" customWidth="1"/>
    <col min="1556" max="1556" width="24" style="1" bestFit="1" customWidth="1"/>
    <col min="1557" max="1557" width="7.58203125" style="1" bestFit="1" customWidth="1"/>
    <col min="1558" max="1558" width="27" style="1" bestFit="1" customWidth="1"/>
    <col min="1559" max="1559" width="7.58203125" style="1" bestFit="1" customWidth="1"/>
    <col min="1560" max="1560" width="13.5" style="1" bestFit="1" customWidth="1"/>
    <col min="1561" max="1561" width="7.58203125" style="1" bestFit="1" customWidth="1"/>
    <col min="1562" max="1562" width="20.9140625" style="1" bestFit="1" customWidth="1"/>
    <col min="1563" max="1563" width="7.58203125" style="1" bestFit="1" customWidth="1"/>
    <col min="1564" max="1793" width="8.6640625" style="1"/>
    <col min="1794" max="1794" width="3.6640625" style="1" bestFit="1" customWidth="1"/>
    <col min="1795" max="1795" width="27.75" style="1" bestFit="1" customWidth="1"/>
    <col min="1796" max="1796" width="13.5" style="1" bestFit="1" customWidth="1"/>
    <col min="1797" max="1797" width="5" style="1" bestFit="1" customWidth="1"/>
    <col min="1798" max="1798" width="11.25" style="1" bestFit="1" customWidth="1"/>
    <col min="1799" max="1799" width="19.25" style="1" bestFit="1" customWidth="1"/>
    <col min="1800" max="1800" width="25.83203125" style="1" bestFit="1" customWidth="1"/>
    <col min="1801" max="1801" width="7.58203125" style="1" bestFit="1" customWidth="1"/>
    <col min="1802" max="1802" width="24.58203125" style="1" bestFit="1" customWidth="1"/>
    <col min="1803" max="1803" width="22.1640625" style="1" bestFit="1" customWidth="1"/>
    <col min="1804" max="1804" width="7.58203125" style="1" bestFit="1" customWidth="1"/>
    <col min="1805" max="1805" width="28.58203125" style="1" bestFit="1" customWidth="1"/>
    <col min="1806" max="1806" width="18.08203125" style="1" bestFit="1" customWidth="1"/>
    <col min="1807" max="1807" width="7.58203125" style="1" bestFit="1" customWidth="1"/>
    <col min="1808" max="1808" width="21.58203125" style="1" bestFit="1" customWidth="1"/>
    <col min="1809" max="1809" width="7.58203125" style="1" bestFit="1" customWidth="1"/>
    <col min="1810" max="1810" width="23.08203125" style="1" bestFit="1" customWidth="1"/>
    <col min="1811" max="1811" width="7.58203125" style="1" bestFit="1" customWidth="1"/>
    <col min="1812" max="1812" width="24" style="1" bestFit="1" customWidth="1"/>
    <col min="1813" max="1813" width="7.58203125" style="1" bestFit="1" customWidth="1"/>
    <col min="1814" max="1814" width="27" style="1" bestFit="1" customWidth="1"/>
    <col min="1815" max="1815" width="7.58203125" style="1" bestFit="1" customWidth="1"/>
    <col min="1816" max="1816" width="13.5" style="1" bestFit="1" customWidth="1"/>
    <col min="1817" max="1817" width="7.58203125" style="1" bestFit="1" customWidth="1"/>
    <col min="1818" max="1818" width="20.9140625" style="1" bestFit="1" customWidth="1"/>
    <col min="1819" max="1819" width="7.58203125" style="1" bestFit="1" customWidth="1"/>
    <col min="1820" max="2049" width="8.6640625" style="1"/>
    <col min="2050" max="2050" width="3.6640625" style="1" bestFit="1" customWidth="1"/>
    <col min="2051" max="2051" width="27.75" style="1" bestFit="1" customWidth="1"/>
    <col min="2052" max="2052" width="13.5" style="1" bestFit="1" customWidth="1"/>
    <col min="2053" max="2053" width="5" style="1" bestFit="1" customWidth="1"/>
    <col min="2054" max="2054" width="11.25" style="1" bestFit="1" customWidth="1"/>
    <col min="2055" max="2055" width="19.25" style="1" bestFit="1" customWidth="1"/>
    <col min="2056" max="2056" width="25.83203125" style="1" bestFit="1" customWidth="1"/>
    <col min="2057" max="2057" width="7.58203125" style="1" bestFit="1" customWidth="1"/>
    <col min="2058" max="2058" width="24.58203125" style="1" bestFit="1" customWidth="1"/>
    <col min="2059" max="2059" width="22.1640625" style="1" bestFit="1" customWidth="1"/>
    <col min="2060" max="2060" width="7.58203125" style="1" bestFit="1" customWidth="1"/>
    <col min="2061" max="2061" width="28.58203125" style="1" bestFit="1" customWidth="1"/>
    <col min="2062" max="2062" width="18.08203125" style="1" bestFit="1" customWidth="1"/>
    <col min="2063" max="2063" width="7.58203125" style="1" bestFit="1" customWidth="1"/>
    <col min="2064" max="2064" width="21.58203125" style="1" bestFit="1" customWidth="1"/>
    <col min="2065" max="2065" width="7.58203125" style="1" bestFit="1" customWidth="1"/>
    <col min="2066" max="2066" width="23.08203125" style="1" bestFit="1" customWidth="1"/>
    <col min="2067" max="2067" width="7.58203125" style="1" bestFit="1" customWidth="1"/>
    <col min="2068" max="2068" width="24" style="1" bestFit="1" customWidth="1"/>
    <col min="2069" max="2069" width="7.58203125" style="1" bestFit="1" customWidth="1"/>
    <col min="2070" max="2070" width="27" style="1" bestFit="1" customWidth="1"/>
    <col min="2071" max="2071" width="7.58203125" style="1" bestFit="1" customWidth="1"/>
    <col min="2072" max="2072" width="13.5" style="1" bestFit="1" customWidth="1"/>
    <col min="2073" max="2073" width="7.58203125" style="1" bestFit="1" customWidth="1"/>
    <col min="2074" max="2074" width="20.9140625" style="1" bestFit="1" customWidth="1"/>
    <col min="2075" max="2075" width="7.58203125" style="1" bestFit="1" customWidth="1"/>
    <col min="2076" max="2305" width="8.6640625" style="1"/>
    <col min="2306" max="2306" width="3.6640625" style="1" bestFit="1" customWidth="1"/>
    <col min="2307" max="2307" width="27.75" style="1" bestFit="1" customWidth="1"/>
    <col min="2308" max="2308" width="13.5" style="1" bestFit="1" customWidth="1"/>
    <col min="2309" max="2309" width="5" style="1" bestFit="1" customWidth="1"/>
    <col min="2310" max="2310" width="11.25" style="1" bestFit="1" customWidth="1"/>
    <col min="2311" max="2311" width="19.25" style="1" bestFit="1" customWidth="1"/>
    <col min="2312" max="2312" width="25.83203125" style="1" bestFit="1" customWidth="1"/>
    <col min="2313" max="2313" width="7.58203125" style="1" bestFit="1" customWidth="1"/>
    <col min="2314" max="2314" width="24.58203125" style="1" bestFit="1" customWidth="1"/>
    <col min="2315" max="2315" width="22.1640625" style="1" bestFit="1" customWidth="1"/>
    <col min="2316" max="2316" width="7.58203125" style="1" bestFit="1" customWidth="1"/>
    <col min="2317" max="2317" width="28.58203125" style="1" bestFit="1" customWidth="1"/>
    <col min="2318" max="2318" width="18.08203125" style="1" bestFit="1" customWidth="1"/>
    <col min="2319" max="2319" width="7.58203125" style="1" bestFit="1" customWidth="1"/>
    <col min="2320" max="2320" width="21.58203125" style="1" bestFit="1" customWidth="1"/>
    <col min="2321" max="2321" width="7.58203125" style="1" bestFit="1" customWidth="1"/>
    <col min="2322" max="2322" width="23.08203125" style="1" bestFit="1" customWidth="1"/>
    <col min="2323" max="2323" width="7.58203125" style="1" bestFit="1" customWidth="1"/>
    <col min="2324" max="2324" width="24" style="1" bestFit="1" customWidth="1"/>
    <col min="2325" max="2325" width="7.58203125" style="1" bestFit="1" customWidth="1"/>
    <col min="2326" max="2326" width="27" style="1" bestFit="1" customWidth="1"/>
    <col min="2327" max="2327" width="7.58203125" style="1" bestFit="1" customWidth="1"/>
    <col min="2328" max="2328" width="13.5" style="1" bestFit="1" customWidth="1"/>
    <col min="2329" max="2329" width="7.58203125" style="1" bestFit="1" customWidth="1"/>
    <col min="2330" max="2330" width="20.9140625" style="1" bestFit="1" customWidth="1"/>
    <col min="2331" max="2331" width="7.58203125" style="1" bestFit="1" customWidth="1"/>
    <col min="2332" max="2561" width="8.6640625" style="1"/>
    <col min="2562" max="2562" width="3.6640625" style="1" bestFit="1" customWidth="1"/>
    <col min="2563" max="2563" width="27.75" style="1" bestFit="1" customWidth="1"/>
    <col min="2564" max="2564" width="13.5" style="1" bestFit="1" customWidth="1"/>
    <col min="2565" max="2565" width="5" style="1" bestFit="1" customWidth="1"/>
    <col min="2566" max="2566" width="11.25" style="1" bestFit="1" customWidth="1"/>
    <col min="2567" max="2567" width="19.25" style="1" bestFit="1" customWidth="1"/>
    <col min="2568" max="2568" width="25.83203125" style="1" bestFit="1" customWidth="1"/>
    <col min="2569" max="2569" width="7.58203125" style="1" bestFit="1" customWidth="1"/>
    <col min="2570" max="2570" width="24.58203125" style="1" bestFit="1" customWidth="1"/>
    <col min="2571" max="2571" width="22.1640625" style="1" bestFit="1" customWidth="1"/>
    <col min="2572" max="2572" width="7.58203125" style="1" bestFit="1" customWidth="1"/>
    <col min="2573" max="2573" width="28.58203125" style="1" bestFit="1" customWidth="1"/>
    <col min="2574" max="2574" width="18.08203125" style="1" bestFit="1" customWidth="1"/>
    <col min="2575" max="2575" width="7.58203125" style="1" bestFit="1" customWidth="1"/>
    <col min="2576" max="2576" width="21.58203125" style="1" bestFit="1" customWidth="1"/>
    <col min="2577" max="2577" width="7.58203125" style="1" bestFit="1" customWidth="1"/>
    <col min="2578" max="2578" width="23.08203125" style="1" bestFit="1" customWidth="1"/>
    <col min="2579" max="2579" width="7.58203125" style="1" bestFit="1" customWidth="1"/>
    <col min="2580" max="2580" width="24" style="1" bestFit="1" customWidth="1"/>
    <col min="2581" max="2581" width="7.58203125" style="1" bestFit="1" customWidth="1"/>
    <col min="2582" max="2582" width="27" style="1" bestFit="1" customWidth="1"/>
    <col min="2583" max="2583" width="7.58203125" style="1" bestFit="1" customWidth="1"/>
    <col min="2584" max="2584" width="13.5" style="1" bestFit="1" customWidth="1"/>
    <col min="2585" max="2585" width="7.58203125" style="1" bestFit="1" customWidth="1"/>
    <col min="2586" max="2586" width="20.9140625" style="1" bestFit="1" customWidth="1"/>
    <col min="2587" max="2587" width="7.58203125" style="1" bestFit="1" customWidth="1"/>
    <col min="2588" max="2817" width="8.6640625" style="1"/>
    <col min="2818" max="2818" width="3.6640625" style="1" bestFit="1" customWidth="1"/>
    <col min="2819" max="2819" width="27.75" style="1" bestFit="1" customWidth="1"/>
    <col min="2820" max="2820" width="13.5" style="1" bestFit="1" customWidth="1"/>
    <col min="2821" max="2821" width="5" style="1" bestFit="1" customWidth="1"/>
    <col min="2822" max="2822" width="11.25" style="1" bestFit="1" customWidth="1"/>
    <col min="2823" max="2823" width="19.25" style="1" bestFit="1" customWidth="1"/>
    <col min="2824" max="2824" width="25.83203125" style="1" bestFit="1" customWidth="1"/>
    <col min="2825" max="2825" width="7.58203125" style="1" bestFit="1" customWidth="1"/>
    <col min="2826" max="2826" width="24.58203125" style="1" bestFit="1" customWidth="1"/>
    <col min="2827" max="2827" width="22.1640625" style="1" bestFit="1" customWidth="1"/>
    <col min="2828" max="2828" width="7.58203125" style="1" bestFit="1" customWidth="1"/>
    <col min="2829" max="2829" width="28.58203125" style="1" bestFit="1" customWidth="1"/>
    <col min="2830" max="2830" width="18.08203125" style="1" bestFit="1" customWidth="1"/>
    <col min="2831" max="2831" width="7.58203125" style="1" bestFit="1" customWidth="1"/>
    <col min="2832" max="2832" width="21.58203125" style="1" bestFit="1" customWidth="1"/>
    <col min="2833" max="2833" width="7.58203125" style="1" bestFit="1" customWidth="1"/>
    <col min="2834" max="2834" width="23.08203125" style="1" bestFit="1" customWidth="1"/>
    <col min="2835" max="2835" width="7.58203125" style="1" bestFit="1" customWidth="1"/>
    <col min="2836" max="2836" width="24" style="1" bestFit="1" customWidth="1"/>
    <col min="2837" max="2837" width="7.58203125" style="1" bestFit="1" customWidth="1"/>
    <col min="2838" max="2838" width="27" style="1" bestFit="1" customWidth="1"/>
    <col min="2839" max="2839" width="7.58203125" style="1" bestFit="1" customWidth="1"/>
    <col min="2840" max="2840" width="13.5" style="1" bestFit="1" customWidth="1"/>
    <col min="2841" max="2841" width="7.58203125" style="1" bestFit="1" customWidth="1"/>
    <col min="2842" max="2842" width="20.9140625" style="1" bestFit="1" customWidth="1"/>
    <col min="2843" max="2843" width="7.58203125" style="1" bestFit="1" customWidth="1"/>
    <col min="2844" max="3073" width="8.6640625" style="1"/>
    <col min="3074" max="3074" width="3.6640625" style="1" bestFit="1" customWidth="1"/>
    <col min="3075" max="3075" width="27.75" style="1" bestFit="1" customWidth="1"/>
    <col min="3076" max="3076" width="13.5" style="1" bestFit="1" customWidth="1"/>
    <col min="3077" max="3077" width="5" style="1" bestFit="1" customWidth="1"/>
    <col min="3078" max="3078" width="11.25" style="1" bestFit="1" customWidth="1"/>
    <col min="3079" max="3079" width="19.25" style="1" bestFit="1" customWidth="1"/>
    <col min="3080" max="3080" width="25.83203125" style="1" bestFit="1" customWidth="1"/>
    <col min="3081" max="3081" width="7.58203125" style="1" bestFit="1" customWidth="1"/>
    <col min="3082" max="3082" width="24.58203125" style="1" bestFit="1" customWidth="1"/>
    <col min="3083" max="3083" width="22.1640625" style="1" bestFit="1" customWidth="1"/>
    <col min="3084" max="3084" width="7.58203125" style="1" bestFit="1" customWidth="1"/>
    <col min="3085" max="3085" width="28.58203125" style="1" bestFit="1" customWidth="1"/>
    <col min="3086" max="3086" width="18.08203125" style="1" bestFit="1" customWidth="1"/>
    <col min="3087" max="3087" width="7.58203125" style="1" bestFit="1" customWidth="1"/>
    <col min="3088" max="3088" width="21.58203125" style="1" bestFit="1" customWidth="1"/>
    <col min="3089" max="3089" width="7.58203125" style="1" bestFit="1" customWidth="1"/>
    <col min="3090" max="3090" width="23.08203125" style="1" bestFit="1" customWidth="1"/>
    <col min="3091" max="3091" width="7.58203125" style="1" bestFit="1" customWidth="1"/>
    <col min="3092" max="3092" width="24" style="1" bestFit="1" customWidth="1"/>
    <col min="3093" max="3093" width="7.58203125" style="1" bestFit="1" customWidth="1"/>
    <col min="3094" max="3094" width="27" style="1" bestFit="1" customWidth="1"/>
    <col min="3095" max="3095" width="7.58203125" style="1" bestFit="1" customWidth="1"/>
    <col min="3096" max="3096" width="13.5" style="1" bestFit="1" customWidth="1"/>
    <col min="3097" max="3097" width="7.58203125" style="1" bestFit="1" customWidth="1"/>
    <col min="3098" max="3098" width="20.9140625" style="1" bestFit="1" customWidth="1"/>
    <col min="3099" max="3099" width="7.58203125" style="1" bestFit="1" customWidth="1"/>
    <col min="3100" max="3329" width="8.6640625" style="1"/>
    <col min="3330" max="3330" width="3.6640625" style="1" bestFit="1" customWidth="1"/>
    <col min="3331" max="3331" width="27.75" style="1" bestFit="1" customWidth="1"/>
    <col min="3332" max="3332" width="13.5" style="1" bestFit="1" customWidth="1"/>
    <col min="3333" max="3333" width="5" style="1" bestFit="1" customWidth="1"/>
    <col min="3334" max="3334" width="11.25" style="1" bestFit="1" customWidth="1"/>
    <col min="3335" max="3335" width="19.25" style="1" bestFit="1" customWidth="1"/>
    <col min="3336" max="3336" width="25.83203125" style="1" bestFit="1" customWidth="1"/>
    <col min="3337" max="3337" width="7.58203125" style="1" bestFit="1" customWidth="1"/>
    <col min="3338" max="3338" width="24.58203125" style="1" bestFit="1" customWidth="1"/>
    <col min="3339" max="3339" width="22.1640625" style="1" bestFit="1" customWidth="1"/>
    <col min="3340" max="3340" width="7.58203125" style="1" bestFit="1" customWidth="1"/>
    <col min="3341" max="3341" width="28.58203125" style="1" bestFit="1" customWidth="1"/>
    <col min="3342" max="3342" width="18.08203125" style="1" bestFit="1" customWidth="1"/>
    <col min="3343" max="3343" width="7.58203125" style="1" bestFit="1" customWidth="1"/>
    <col min="3344" max="3344" width="21.58203125" style="1" bestFit="1" customWidth="1"/>
    <col min="3345" max="3345" width="7.58203125" style="1" bestFit="1" customWidth="1"/>
    <col min="3346" max="3346" width="23.08203125" style="1" bestFit="1" customWidth="1"/>
    <col min="3347" max="3347" width="7.58203125" style="1" bestFit="1" customWidth="1"/>
    <col min="3348" max="3348" width="24" style="1" bestFit="1" customWidth="1"/>
    <col min="3349" max="3349" width="7.58203125" style="1" bestFit="1" customWidth="1"/>
    <col min="3350" max="3350" width="27" style="1" bestFit="1" customWidth="1"/>
    <col min="3351" max="3351" width="7.58203125" style="1" bestFit="1" customWidth="1"/>
    <col min="3352" max="3352" width="13.5" style="1" bestFit="1" customWidth="1"/>
    <col min="3353" max="3353" width="7.58203125" style="1" bestFit="1" customWidth="1"/>
    <col min="3354" max="3354" width="20.9140625" style="1" bestFit="1" customWidth="1"/>
    <col min="3355" max="3355" width="7.58203125" style="1" bestFit="1" customWidth="1"/>
    <col min="3356" max="3585" width="8.6640625" style="1"/>
    <col min="3586" max="3586" width="3.6640625" style="1" bestFit="1" customWidth="1"/>
    <col min="3587" max="3587" width="27.75" style="1" bestFit="1" customWidth="1"/>
    <col min="3588" max="3588" width="13.5" style="1" bestFit="1" customWidth="1"/>
    <col min="3589" max="3589" width="5" style="1" bestFit="1" customWidth="1"/>
    <col min="3590" max="3590" width="11.25" style="1" bestFit="1" customWidth="1"/>
    <col min="3591" max="3591" width="19.25" style="1" bestFit="1" customWidth="1"/>
    <col min="3592" max="3592" width="25.83203125" style="1" bestFit="1" customWidth="1"/>
    <col min="3593" max="3593" width="7.58203125" style="1" bestFit="1" customWidth="1"/>
    <col min="3594" max="3594" width="24.58203125" style="1" bestFit="1" customWidth="1"/>
    <col min="3595" max="3595" width="22.1640625" style="1" bestFit="1" customWidth="1"/>
    <col min="3596" max="3596" width="7.58203125" style="1" bestFit="1" customWidth="1"/>
    <col min="3597" max="3597" width="28.58203125" style="1" bestFit="1" customWidth="1"/>
    <col min="3598" max="3598" width="18.08203125" style="1" bestFit="1" customWidth="1"/>
    <col min="3599" max="3599" width="7.58203125" style="1" bestFit="1" customWidth="1"/>
    <col min="3600" max="3600" width="21.58203125" style="1" bestFit="1" customWidth="1"/>
    <col min="3601" max="3601" width="7.58203125" style="1" bestFit="1" customWidth="1"/>
    <col min="3602" max="3602" width="23.08203125" style="1" bestFit="1" customWidth="1"/>
    <col min="3603" max="3603" width="7.58203125" style="1" bestFit="1" customWidth="1"/>
    <col min="3604" max="3604" width="24" style="1" bestFit="1" customWidth="1"/>
    <col min="3605" max="3605" width="7.58203125" style="1" bestFit="1" customWidth="1"/>
    <col min="3606" max="3606" width="27" style="1" bestFit="1" customWidth="1"/>
    <col min="3607" max="3607" width="7.58203125" style="1" bestFit="1" customWidth="1"/>
    <col min="3608" max="3608" width="13.5" style="1" bestFit="1" customWidth="1"/>
    <col min="3609" max="3609" width="7.58203125" style="1" bestFit="1" customWidth="1"/>
    <col min="3610" max="3610" width="20.9140625" style="1" bestFit="1" customWidth="1"/>
    <col min="3611" max="3611" width="7.58203125" style="1" bestFit="1" customWidth="1"/>
    <col min="3612" max="3841" width="8.6640625" style="1"/>
    <col min="3842" max="3842" width="3.6640625" style="1" bestFit="1" customWidth="1"/>
    <col min="3843" max="3843" width="27.75" style="1" bestFit="1" customWidth="1"/>
    <col min="3844" max="3844" width="13.5" style="1" bestFit="1" customWidth="1"/>
    <col min="3845" max="3845" width="5" style="1" bestFit="1" customWidth="1"/>
    <col min="3846" max="3846" width="11.25" style="1" bestFit="1" customWidth="1"/>
    <col min="3847" max="3847" width="19.25" style="1" bestFit="1" customWidth="1"/>
    <col min="3848" max="3848" width="25.83203125" style="1" bestFit="1" customWidth="1"/>
    <col min="3849" max="3849" width="7.58203125" style="1" bestFit="1" customWidth="1"/>
    <col min="3850" max="3850" width="24.58203125" style="1" bestFit="1" customWidth="1"/>
    <col min="3851" max="3851" width="22.1640625" style="1" bestFit="1" customWidth="1"/>
    <col min="3852" max="3852" width="7.58203125" style="1" bestFit="1" customWidth="1"/>
    <col min="3853" max="3853" width="28.58203125" style="1" bestFit="1" customWidth="1"/>
    <col min="3854" max="3854" width="18.08203125" style="1" bestFit="1" customWidth="1"/>
    <col min="3855" max="3855" width="7.58203125" style="1" bestFit="1" customWidth="1"/>
    <col min="3856" max="3856" width="21.58203125" style="1" bestFit="1" customWidth="1"/>
    <col min="3857" max="3857" width="7.58203125" style="1" bestFit="1" customWidth="1"/>
    <col min="3858" max="3858" width="23.08203125" style="1" bestFit="1" customWidth="1"/>
    <col min="3859" max="3859" width="7.58203125" style="1" bestFit="1" customWidth="1"/>
    <col min="3860" max="3860" width="24" style="1" bestFit="1" customWidth="1"/>
    <col min="3861" max="3861" width="7.58203125" style="1" bestFit="1" customWidth="1"/>
    <col min="3862" max="3862" width="27" style="1" bestFit="1" customWidth="1"/>
    <col min="3863" max="3863" width="7.58203125" style="1" bestFit="1" customWidth="1"/>
    <col min="3864" max="3864" width="13.5" style="1" bestFit="1" customWidth="1"/>
    <col min="3865" max="3865" width="7.58203125" style="1" bestFit="1" customWidth="1"/>
    <col min="3866" max="3866" width="20.9140625" style="1" bestFit="1" customWidth="1"/>
    <col min="3867" max="3867" width="7.58203125" style="1" bestFit="1" customWidth="1"/>
    <col min="3868" max="4097" width="8.6640625" style="1"/>
    <col min="4098" max="4098" width="3.6640625" style="1" bestFit="1" customWidth="1"/>
    <col min="4099" max="4099" width="27.75" style="1" bestFit="1" customWidth="1"/>
    <col min="4100" max="4100" width="13.5" style="1" bestFit="1" customWidth="1"/>
    <col min="4101" max="4101" width="5" style="1" bestFit="1" customWidth="1"/>
    <col min="4102" max="4102" width="11.25" style="1" bestFit="1" customWidth="1"/>
    <col min="4103" max="4103" width="19.25" style="1" bestFit="1" customWidth="1"/>
    <col min="4104" max="4104" width="25.83203125" style="1" bestFit="1" customWidth="1"/>
    <col min="4105" max="4105" width="7.58203125" style="1" bestFit="1" customWidth="1"/>
    <col min="4106" max="4106" width="24.58203125" style="1" bestFit="1" customWidth="1"/>
    <col min="4107" max="4107" width="22.1640625" style="1" bestFit="1" customWidth="1"/>
    <col min="4108" max="4108" width="7.58203125" style="1" bestFit="1" customWidth="1"/>
    <col min="4109" max="4109" width="28.58203125" style="1" bestFit="1" customWidth="1"/>
    <col min="4110" max="4110" width="18.08203125" style="1" bestFit="1" customWidth="1"/>
    <col min="4111" max="4111" width="7.58203125" style="1" bestFit="1" customWidth="1"/>
    <col min="4112" max="4112" width="21.58203125" style="1" bestFit="1" customWidth="1"/>
    <col min="4113" max="4113" width="7.58203125" style="1" bestFit="1" customWidth="1"/>
    <col min="4114" max="4114" width="23.08203125" style="1" bestFit="1" customWidth="1"/>
    <col min="4115" max="4115" width="7.58203125" style="1" bestFit="1" customWidth="1"/>
    <col min="4116" max="4116" width="24" style="1" bestFit="1" customWidth="1"/>
    <col min="4117" max="4117" width="7.58203125" style="1" bestFit="1" customWidth="1"/>
    <col min="4118" max="4118" width="27" style="1" bestFit="1" customWidth="1"/>
    <col min="4119" max="4119" width="7.58203125" style="1" bestFit="1" customWidth="1"/>
    <col min="4120" max="4120" width="13.5" style="1" bestFit="1" customWidth="1"/>
    <col min="4121" max="4121" width="7.58203125" style="1" bestFit="1" customWidth="1"/>
    <col min="4122" max="4122" width="20.9140625" style="1" bestFit="1" customWidth="1"/>
    <col min="4123" max="4123" width="7.58203125" style="1" bestFit="1" customWidth="1"/>
    <col min="4124" max="4353" width="8.6640625" style="1"/>
    <col min="4354" max="4354" width="3.6640625" style="1" bestFit="1" customWidth="1"/>
    <col min="4355" max="4355" width="27.75" style="1" bestFit="1" customWidth="1"/>
    <col min="4356" max="4356" width="13.5" style="1" bestFit="1" customWidth="1"/>
    <col min="4357" max="4357" width="5" style="1" bestFit="1" customWidth="1"/>
    <col min="4358" max="4358" width="11.25" style="1" bestFit="1" customWidth="1"/>
    <col min="4359" max="4359" width="19.25" style="1" bestFit="1" customWidth="1"/>
    <col min="4360" max="4360" width="25.83203125" style="1" bestFit="1" customWidth="1"/>
    <col min="4361" max="4361" width="7.58203125" style="1" bestFit="1" customWidth="1"/>
    <col min="4362" max="4362" width="24.58203125" style="1" bestFit="1" customWidth="1"/>
    <col min="4363" max="4363" width="22.1640625" style="1" bestFit="1" customWidth="1"/>
    <col min="4364" max="4364" width="7.58203125" style="1" bestFit="1" customWidth="1"/>
    <col min="4365" max="4365" width="28.58203125" style="1" bestFit="1" customWidth="1"/>
    <col min="4366" max="4366" width="18.08203125" style="1" bestFit="1" customWidth="1"/>
    <col min="4367" max="4367" width="7.58203125" style="1" bestFit="1" customWidth="1"/>
    <col min="4368" max="4368" width="21.58203125" style="1" bestFit="1" customWidth="1"/>
    <col min="4369" max="4369" width="7.58203125" style="1" bestFit="1" customWidth="1"/>
    <col min="4370" max="4370" width="23.08203125" style="1" bestFit="1" customWidth="1"/>
    <col min="4371" max="4371" width="7.58203125" style="1" bestFit="1" customWidth="1"/>
    <col min="4372" max="4372" width="24" style="1" bestFit="1" customWidth="1"/>
    <col min="4373" max="4373" width="7.58203125" style="1" bestFit="1" customWidth="1"/>
    <col min="4374" max="4374" width="27" style="1" bestFit="1" customWidth="1"/>
    <col min="4375" max="4375" width="7.58203125" style="1" bestFit="1" customWidth="1"/>
    <col min="4376" max="4376" width="13.5" style="1" bestFit="1" customWidth="1"/>
    <col min="4377" max="4377" width="7.58203125" style="1" bestFit="1" customWidth="1"/>
    <col min="4378" max="4378" width="20.9140625" style="1" bestFit="1" customWidth="1"/>
    <col min="4379" max="4379" width="7.58203125" style="1" bestFit="1" customWidth="1"/>
    <col min="4380" max="4609" width="8.6640625" style="1"/>
    <col min="4610" max="4610" width="3.6640625" style="1" bestFit="1" customWidth="1"/>
    <col min="4611" max="4611" width="27.75" style="1" bestFit="1" customWidth="1"/>
    <col min="4612" max="4612" width="13.5" style="1" bestFit="1" customWidth="1"/>
    <col min="4613" max="4613" width="5" style="1" bestFit="1" customWidth="1"/>
    <col min="4614" max="4614" width="11.25" style="1" bestFit="1" customWidth="1"/>
    <col min="4615" max="4615" width="19.25" style="1" bestFit="1" customWidth="1"/>
    <col min="4616" max="4616" width="25.83203125" style="1" bestFit="1" customWidth="1"/>
    <col min="4617" max="4617" width="7.58203125" style="1" bestFit="1" customWidth="1"/>
    <col min="4618" max="4618" width="24.58203125" style="1" bestFit="1" customWidth="1"/>
    <col min="4619" max="4619" width="22.1640625" style="1" bestFit="1" customWidth="1"/>
    <col min="4620" max="4620" width="7.58203125" style="1" bestFit="1" customWidth="1"/>
    <col min="4621" max="4621" width="28.58203125" style="1" bestFit="1" customWidth="1"/>
    <col min="4622" max="4622" width="18.08203125" style="1" bestFit="1" customWidth="1"/>
    <col min="4623" max="4623" width="7.58203125" style="1" bestFit="1" customWidth="1"/>
    <col min="4624" max="4624" width="21.58203125" style="1" bestFit="1" customWidth="1"/>
    <col min="4625" max="4625" width="7.58203125" style="1" bestFit="1" customWidth="1"/>
    <col min="4626" max="4626" width="23.08203125" style="1" bestFit="1" customWidth="1"/>
    <col min="4627" max="4627" width="7.58203125" style="1" bestFit="1" customWidth="1"/>
    <col min="4628" max="4628" width="24" style="1" bestFit="1" customWidth="1"/>
    <col min="4629" max="4629" width="7.58203125" style="1" bestFit="1" customWidth="1"/>
    <col min="4630" max="4630" width="27" style="1" bestFit="1" customWidth="1"/>
    <col min="4631" max="4631" width="7.58203125" style="1" bestFit="1" customWidth="1"/>
    <col min="4632" max="4632" width="13.5" style="1" bestFit="1" customWidth="1"/>
    <col min="4633" max="4633" width="7.58203125" style="1" bestFit="1" customWidth="1"/>
    <col min="4634" max="4634" width="20.9140625" style="1" bestFit="1" customWidth="1"/>
    <col min="4635" max="4635" width="7.58203125" style="1" bestFit="1" customWidth="1"/>
    <col min="4636" max="4865" width="8.6640625" style="1"/>
    <col min="4866" max="4866" width="3.6640625" style="1" bestFit="1" customWidth="1"/>
    <col min="4867" max="4867" width="27.75" style="1" bestFit="1" customWidth="1"/>
    <col min="4868" max="4868" width="13.5" style="1" bestFit="1" customWidth="1"/>
    <col min="4869" max="4869" width="5" style="1" bestFit="1" customWidth="1"/>
    <col min="4870" max="4870" width="11.25" style="1" bestFit="1" customWidth="1"/>
    <col min="4871" max="4871" width="19.25" style="1" bestFit="1" customWidth="1"/>
    <col min="4872" max="4872" width="25.83203125" style="1" bestFit="1" customWidth="1"/>
    <col min="4873" max="4873" width="7.58203125" style="1" bestFit="1" customWidth="1"/>
    <col min="4874" max="4874" width="24.58203125" style="1" bestFit="1" customWidth="1"/>
    <col min="4875" max="4875" width="22.1640625" style="1" bestFit="1" customWidth="1"/>
    <col min="4876" max="4876" width="7.58203125" style="1" bestFit="1" customWidth="1"/>
    <col min="4877" max="4877" width="28.58203125" style="1" bestFit="1" customWidth="1"/>
    <col min="4878" max="4878" width="18.08203125" style="1" bestFit="1" customWidth="1"/>
    <col min="4879" max="4879" width="7.58203125" style="1" bestFit="1" customWidth="1"/>
    <col min="4880" max="4880" width="21.58203125" style="1" bestFit="1" customWidth="1"/>
    <col min="4881" max="4881" width="7.58203125" style="1" bestFit="1" customWidth="1"/>
    <col min="4882" max="4882" width="23.08203125" style="1" bestFit="1" customWidth="1"/>
    <col min="4883" max="4883" width="7.58203125" style="1" bestFit="1" customWidth="1"/>
    <col min="4884" max="4884" width="24" style="1" bestFit="1" customWidth="1"/>
    <col min="4885" max="4885" width="7.58203125" style="1" bestFit="1" customWidth="1"/>
    <col min="4886" max="4886" width="27" style="1" bestFit="1" customWidth="1"/>
    <col min="4887" max="4887" width="7.58203125" style="1" bestFit="1" customWidth="1"/>
    <col min="4888" max="4888" width="13.5" style="1" bestFit="1" customWidth="1"/>
    <col min="4889" max="4889" width="7.58203125" style="1" bestFit="1" customWidth="1"/>
    <col min="4890" max="4890" width="20.9140625" style="1" bestFit="1" customWidth="1"/>
    <col min="4891" max="4891" width="7.58203125" style="1" bestFit="1" customWidth="1"/>
    <col min="4892" max="5121" width="8.6640625" style="1"/>
    <col min="5122" max="5122" width="3.6640625" style="1" bestFit="1" customWidth="1"/>
    <col min="5123" max="5123" width="27.75" style="1" bestFit="1" customWidth="1"/>
    <col min="5124" max="5124" width="13.5" style="1" bestFit="1" customWidth="1"/>
    <col min="5125" max="5125" width="5" style="1" bestFit="1" customWidth="1"/>
    <col min="5126" max="5126" width="11.25" style="1" bestFit="1" customWidth="1"/>
    <col min="5127" max="5127" width="19.25" style="1" bestFit="1" customWidth="1"/>
    <col min="5128" max="5128" width="25.83203125" style="1" bestFit="1" customWidth="1"/>
    <col min="5129" max="5129" width="7.58203125" style="1" bestFit="1" customWidth="1"/>
    <col min="5130" max="5130" width="24.58203125" style="1" bestFit="1" customWidth="1"/>
    <col min="5131" max="5131" width="22.1640625" style="1" bestFit="1" customWidth="1"/>
    <col min="5132" max="5132" width="7.58203125" style="1" bestFit="1" customWidth="1"/>
    <col min="5133" max="5133" width="28.58203125" style="1" bestFit="1" customWidth="1"/>
    <col min="5134" max="5134" width="18.08203125" style="1" bestFit="1" customWidth="1"/>
    <col min="5135" max="5135" width="7.58203125" style="1" bestFit="1" customWidth="1"/>
    <col min="5136" max="5136" width="21.58203125" style="1" bestFit="1" customWidth="1"/>
    <col min="5137" max="5137" width="7.58203125" style="1" bestFit="1" customWidth="1"/>
    <col min="5138" max="5138" width="23.08203125" style="1" bestFit="1" customWidth="1"/>
    <col min="5139" max="5139" width="7.58203125" style="1" bestFit="1" customWidth="1"/>
    <col min="5140" max="5140" width="24" style="1" bestFit="1" customWidth="1"/>
    <col min="5141" max="5141" width="7.58203125" style="1" bestFit="1" customWidth="1"/>
    <col min="5142" max="5142" width="27" style="1" bestFit="1" customWidth="1"/>
    <col min="5143" max="5143" width="7.58203125" style="1" bestFit="1" customWidth="1"/>
    <col min="5144" max="5144" width="13.5" style="1" bestFit="1" customWidth="1"/>
    <col min="5145" max="5145" width="7.58203125" style="1" bestFit="1" customWidth="1"/>
    <col min="5146" max="5146" width="20.9140625" style="1" bestFit="1" customWidth="1"/>
    <col min="5147" max="5147" width="7.58203125" style="1" bestFit="1" customWidth="1"/>
    <col min="5148" max="5377" width="8.6640625" style="1"/>
    <col min="5378" max="5378" width="3.6640625" style="1" bestFit="1" customWidth="1"/>
    <col min="5379" max="5379" width="27.75" style="1" bestFit="1" customWidth="1"/>
    <col min="5380" max="5380" width="13.5" style="1" bestFit="1" customWidth="1"/>
    <col min="5381" max="5381" width="5" style="1" bestFit="1" customWidth="1"/>
    <col min="5382" max="5382" width="11.25" style="1" bestFit="1" customWidth="1"/>
    <col min="5383" max="5383" width="19.25" style="1" bestFit="1" customWidth="1"/>
    <col min="5384" max="5384" width="25.83203125" style="1" bestFit="1" customWidth="1"/>
    <col min="5385" max="5385" width="7.58203125" style="1" bestFit="1" customWidth="1"/>
    <col min="5386" max="5386" width="24.58203125" style="1" bestFit="1" customWidth="1"/>
    <col min="5387" max="5387" width="22.1640625" style="1" bestFit="1" customWidth="1"/>
    <col min="5388" max="5388" width="7.58203125" style="1" bestFit="1" customWidth="1"/>
    <col min="5389" max="5389" width="28.58203125" style="1" bestFit="1" customWidth="1"/>
    <col min="5390" max="5390" width="18.08203125" style="1" bestFit="1" customWidth="1"/>
    <col min="5391" max="5391" width="7.58203125" style="1" bestFit="1" customWidth="1"/>
    <col min="5392" max="5392" width="21.58203125" style="1" bestFit="1" customWidth="1"/>
    <col min="5393" max="5393" width="7.58203125" style="1" bestFit="1" customWidth="1"/>
    <col min="5394" max="5394" width="23.08203125" style="1" bestFit="1" customWidth="1"/>
    <col min="5395" max="5395" width="7.58203125" style="1" bestFit="1" customWidth="1"/>
    <col min="5396" max="5396" width="24" style="1" bestFit="1" customWidth="1"/>
    <col min="5397" max="5397" width="7.58203125" style="1" bestFit="1" customWidth="1"/>
    <col min="5398" max="5398" width="27" style="1" bestFit="1" customWidth="1"/>
    <col min="5399" max="5399" width="7.58203125" style="1" bestFit="1" customWidth="1"/>
    <col min="5400" max="5400" width="13.5" style="1" bestFit="1" customWidth="1"/>
    <col min="5401" max="5401" width="7.58203125" style="1" bestFit="1" customWidth="1"/>
    <col min="5402" max="5402" width="20.9140625" style="1" bestFit="1" customWidth="1"/>
    <col min="5403" max="5403" width="7.58203125" style="1" bestFit="1" customWidth="1"/>
    <col min="5404" max="5633" width="8.6640625" style="1"/>
    <col min="5634" max="5634" width="3.6640625" style="1" bestFit="1" customWidth="1"/>
    <col min="5635" max="5635" width="27.75" style="1" bestFit="1" customWidth="1"/>
    <col min="5636" max="5636" width="13.5" style="1" bestFit="1" customWidth="1"/>
    <col min="5637" max="5637" width="5" style="1" bestFit="1" customWidth="1"/>
    <col min="5638" max="5638" width="11.25" style="1" bestFit="1" customWidth="1"/>
    <col min="5639" max="5639" width="19.25" style="1" bestFit="1" customWidth="1"/>
    <col min="5640" max="5640" width="25.83203125" style="1" bestFit="1" customWidth="1"/>
    <col min="5641" max="5641" width="7.58203125" style="1" bestFit="1" customWidth="1"/>
    <col min="5642" max="5642" width="24.58203125" style="1" bestFit="1" customWidth="1"/>
    <col min="5643" max="5643" width="22.1640625" style="1" bestFit="1" customWidth="1"/>
    <col min="5644" max="5644" width="7.58203125" style="1" bestFit="1" customWidth="1"/>
    <col min="5645" max="5645" width="28.58203125" style="1" bestFit="1" customWidth="1"/>
    <col min="5646" max="5646" width="18.08203125" style="1" bestFit="1" customWidth="1"/>
    <col min="5647" max="5647" width="7.58203125" style="1" bestFit="1" customWidth="1"/>
    <col min="5648" max="5648" width="21.58203125" style="1" bestFit="1" customWidth="1"/>
    <col min="5649" max="5649" width="7.58203125" style="1" bestFit="1" customWidth="1"/>
    <col min="5650" max="5650" width="23.08203125" style="1" bestFit="1" customWidth="1"/>
    <col min="5651" max="5651" width="7.58203125" style="1" bestFit="1" customWidth="1"/>
    <col min="5652" max="5652" width="24" style="1" bestFit="1" customWidth="1"/>
    <col min="5653" max="5653" width="7.58203125" style="1" bestFit="1" customWidth="1"/>
    <col min="5654" max="5654" width="27" style="1" bestFit="1" customWidth="1"/>
    <col min="5655" max="5655" width="7.58203125" style="1" bestFit="1" customWidth="1"/>
    <col min="5656" max="5656" width="13.5" style="1" bestFit="1" customWidth="1"/>
    <col min="5657" max="5657" width="7.58203125" style="1" bestFit="1" customWidth="1"/>
    <col min="5658" max="5658" width="20.9140625" style="1" bestFit="1" customWidth="1"/>
    <col min="5659" max="5659" width="7.58203125" style="1" bestFit="1" customWidth="1"/>
    <col min="5660" max="5889" width="8.6640625" style="1"/>
    <col min="5890" max="5890" width="3.6640625" style="1" bestFit="1" customWidth="1"/>
    <col min="5891" max="5891" width="27.75" style="1" bestFit="1" customWidth="1"/>
    <col min="5892" max="5892" width="13.5" style="1" bestFit="1" customWidth="1"/>
    <col min="5893" max="5893" width="5" style="1" bestFit="1" customWidth="1"/>
    <col min="5894" max="5894" width="11.25" style="1" bestFit="1" customWidth="1"/>
    <col min="5895" max="5895" width="19.25" style="1" bestFit="1" customWidth="1"/>
    <col min="5896" max="5896" width="25.83203125" style="1" bestFit="1" customWidth="1"/>
    <col min="5897" max="5897" width="7.58203125" style="1" bestFit="1" customWidth="1"/>
    <col min="5898" max="5898" width="24.58203125" style="1" bestFit="1" customWidth="1"/>
    <col min="5899" max="5899" width="22.1640625" style="1" bestFit="1" customWidth="1"/>
    <col min="5900" max="5900" width="7.58203125" style="1" bestFit="1" customWidth="1"/>
    <col min="5901" max="5901" width="28.58203125" style="1" bestFit="1" customWidth="1"/>
    <col min="5902" max="5902" width="18.08203125" style="1" bestFit="1" customWidth="1"/>
    <col min="5903" max="5903" width="7.58203125" style="1" bestFit="1" customWidth="1"/>
    <col min="5904" max="5904" width="21.58203125" style="1" bestFit="1" customWidth="1"/>
    <col min="5905" max="5905" width="7.58203125" style="1" bestFit="1" customWidth="1"/>
    <col min="5906" max="5906" width="23.08203125" style="1" bestFit="1" customWidth="1"/>
    <col min="5907" max="5907" width="7.58203125" style="1" bestFit="1" customWidth="1"/>
    <col min="5908" max="5908" width="24" style="1" bestFit="1" customWidth="1"/>
    <col min="5909" max="5909" width="7.58203125" style="1" bestFit="1" customWidth="1"/>
    <col min="5910" max="5910" width="27" style="1" bestFit="1" customWidth="1"/>
    <col min="5911" max="5911" width="7.58203125" style="1" bestFit="1" customWidth="1"/>
    <col min="5912" max="5912" width="13.5" style="1" bestFit="1" customWidth="1"/>
    <col min="5913" max="5913" width="7.58203125" style="1" bestFit="1" customWidth="1"/>
    <col min="5914" max="5914" width="20.9140625" style="1" bestFit="1" customWidth="1"/>
    <col min="5915" max="5915" width="7.58203125" style="1" bestFit="1" customWidth="1"/>
    <col min="5916" max="6145" width="8.6640625" style="1"/>
    <col min="6146" max="6146" width="3.6640625" style="1" bestFit="1" customWidth="1"/>
    <col min="6147" max="6147" width="27.75" style="1" bestFit="1" customWidth="1"/>
    <col min="6148" max="6148" width="13.5" style="1" bestFit="1" customWidth="1"/>
    <col min="6149" max="6149" width="5" style="1" bestFit="1" customWidth="1"/>
    <col min="6150" max="6150" width="11.25" style="1" bestFit="1" customWidth="1"/>
    <col min="6151" max="6151" width="19.25" style="1" bestFit="1" customWidth="1"/>
    <col min="6152" max="6152" width="25.83203125" style="1" bestFit="1" customWidth="1"/>
    <col min="6153" max="6153" width="7.58203125" style="1" bestFit="1" customWidth="1"/>
    <col min="6154" max="6154" width="24.58203125" style="1" bestFit="1" customWidth="1"/>
    <col min="6155" max="6155" width="22.1640625" style="1" bestFit="1" customWidth="1"/>
    <col min="6156" max="6156" width="7.58203125" style="1" bestFit="1" customWidth="1"/>
    <col min="6157" max="6157" width="28.58203125" style="1" bestFit="1" customWidth="1"/>
    <col min="6158" max="6158" width="18.08203125" style="1" bestFit="1" customWidth="1"/>
    <col min="6159" max="6159" width="7.58203125" style="1" bestFit="1" customWidth="1"/>
    <col min="6160" max="6160" width="21.58203125" style="1" bestFit="1" customWidth="1"/>
    <col min="6161" max="6161" width="7.58203125" style="1" bestFit="1" customWidth="1"/>
    <col min="6162" max="6162" width="23.08203125" style="1" bestFit="1" customWidth="1"/>
    <col min="6163" max="6163" width="7.58203125" style="1" bestFit="1" customWidth="1"/>
    <col min="6164" max="6164" width="24" style="1" bestFit="1" customWidth="1"/>
    <col min="6165" max="6165" width="7.58203125" style="1" bestFit="1" customWidth="1"/>
    <col min="6166" max="6166" width="27" style="1" bestFit="1" customWidth="1"/>
    <col min="6167" max="6167" width="7.58203125" style="1" bestFit="1" customWidth="1"/>
    <col min="6168" max="6168" width="13.5" style="1" bestFit="1" customWidth="1"/>
    <col min="6169" max="6169" width="7.58203125" style="1" bestFit="1" customWidth="1"/>
    <col min="6170" max="6170" width="20.9140625" style="1" bestFit="1" customWidth="1"/>
    <col min="6171" max="6171" width="7.58203125" style="1" bestFit="1" customWidth="1"/>
    <col min="6172" max="6401" width="8.6640625" style="1"/>
    <col min="6402" max="6402" width="3.6640625" style="1" bestFit="1" customWidth="1"/>
    <col min="6403" max="6403" width="27.75" style="1" bestFit="1" customWidth="1"/>
    <col min="6404" max="6404" width="13.5" style="1" bestFit="1" customWidth="1"/>
    <col min="6405" max="6405" width="5" style="1" bestFit="1" customWidth="1"/>
    <col min="6406" max="6406" width="11.25" style="1" bestFit="1" customWidth="1"/>
    <col min="6407" max="6407" width="19.25" style="1" bestFit="1" customWidth="1"/>
    <col min="6408" max="6408" width="25.83203125" style="1" bestFit="1" customWidth="1"/>
    <col min="6409" max="6409" width="7.58203125" style="1" bestFit="1" customWidth="1"/>
    <col min="6410" max="6410" width="24.58203125" style="1" bestFit="1" customWidth="1"/>
    <col min="6411" max="6411" width="22.1640625" style="1" bestFit="1" customWidth="1"/>
    <col min="6412" max="6412" width="7.58203125" style="1" bestFit="1" customWidth="1"/>
    <col min="6413" max="6413" width="28.58203125" style="1" bestFit="1" customWidth="1"/>
    <col min="6414" max="6414" width="18.08203125" style="1" bestFit="1" customWidth="1"/>
    <col min="6415" max="6415" width="7.58203125" style="1" bestFit="1" customWidth="1"/>
    <col min="6416" max="6416" width="21.58203125" style="1" bestFit="1" customWidth="1"/>
    <col min="6417" max="6417" width="7.58203125" style="1" bestFit="1" customWidth="1"/>
    <col min="6418" max="6418" width="23.08203125" style="1" bestFit="1" customWidth="1"/>
    <col min="6419" max="6419" width="7.58203125" style="1" bestFit="1" customWidth="1"/>
    <col min="6420" max="6420" width="24" style="1" bestFit="1" customWidth="1"/>
    <col min="6421" max="6421" width="7.58203125" style="1" bestFit="1" customWidth="1"/>
    <col min="6422" max="6422" width="27" style="1" bestFit="1" customWidth="1"/>
    <col min="6423" max="6423" width="7.58203125" style="1" bestFit="1" customWidth="1"/>
    <col min="6424" max="6424" width="13.5" style="1" bestFit="1" customWidth="1"/>
    <col min="6425" max="6425" width="7.58203125" style="1" bestFit="1" customWidth="1"/>
    <col min="6426" max="6426" width="20.9140625" style="1" bestFit="1" customWidth="1"/>
    <col min="6427" max="6427" width="7.58203125" style="1" bestFit="1" customWidth="1"/>
    <col min="6428" max="6657" width="8.6640625" style="1"/>
    <col min="6658" max="6658" width="3.6640625" style="1" bestFit="1" customWidth="1"/>
    <col min="6659" max="6659" width="27.75" style="1" bestFit="1" customWidth="1"/>
    <col min="6660" max="6660" width="13.5" style="1" bestFit="1" customWidth="1"/>
    <col min="6661" max="6661" width="5" style="1" bestFit="1" customWidth="1"/>
    <col min="6662" max="6662" width="11.25" style="1" bestFit="1" customWidth="1"/>
    <col min="6663" max="6663" width="19.25" style="1" bestFit="1" customWidth="1"/>
    <col min="6664" max="6664" width="25.83203125" style="1" bestFit="1" customWidth="1"/>
    <col min="6665" max="6665" width="7.58203125" style="1" bestFit="1" customWidth="1"/>
    <col min="6666" max="6666" width="24.58203125" style="1" bestFit="1" customWidth="1"/>
    <col min="6667" max="6667" width="22.1640625" style="1" bestFit="1" customWidth="1"/>
    <col min="6668" max="6668" width="7.58203125" style="1" bestFit="1" customWidth="1"/>
    <col min="6669" max="6669" width="28.58203125" style="1" bestFit="1" customWidth="1"/>
    <col min="6670" max="6670" width="18.08203125" style="1" bestFit="1" customWidth="1"/>
    <col min="6671" max="6671" width="7.58203125" style="1" bestFit="1" customWidth="1"/>
    <col min="6672" max="6672" width="21.58203125" style="1" bestFit="1" customWidth="1"/>
    <col min="6673" max="6673" width="7.58203125" style="1" bestFit="1" customWidth="1"/>
    <col min="6674" max="6674" width="23.08203125" style="1" bestFit="1" customWidth="1"/>
    <col min="6675" max="6675" width="7.58203125" style="1" bestFit="1" customWidth="1"/>
    <col min="6676" max="6676" width="24" style="1" bestFit="1" customWidth="1"/>
    <col min="6677" max="6677" width="7.58203125" style="1" bestFit="1" customWidth="1"/>
    <col min="6678" max="6678" width="27" style="1" bestFit="1" customWidth="1"/>
    <col min="6679" max="6679" width="7.58203125" style="1" bestFit="1" customWidth="1"/>
    <col min="6680" max="6680" width="13.5" style="1" bestFit="1" customWidth="1"/>
    <col min="6681" max="6681" width="7.58203125" style="1" bestFit="1" customWidth="1"/>
    <col min="6682" max="6682" width="20.9140625" style="1" bestFit="1" customWidth="1"/>
    <col min="6683" max="6683" width="7.58203125" style="1" bestFit="1" customWidth="1"/>
    <col min="6684" max="6913" width="8.6640625" style="1"/>
    <col min="6914" max="6914" width="3.6640625" style="1" bestFit="1" customWidth="1"/>
    <col min="6915" max="6915" width="27.75" style="1" bestFit="1" customWidth="1"/>
    <col min="6916" max="6916" width="13.5" style="1" bestFit="1" customWidth="1"/>
    <col min="6917" max="6917" width="5" style="1" bestFit="1" customWidth="1"/>
    <col min="6918" max="6918" width="11.25" style="1" bestFit="1" customWidth="1"/>
    <col min="6919" max="6919" width="19.25" style="1" bestFit="1" customWidth="1"/>
    <col min="6920" max="6920" width="25.83203125" style="1" bestFit="1" customWidth="1"/>
    <col min="6921" max="6921" width="7.58203125" style="1" bestFit="1" customWidth="1"/>
    <col min="6922" max="6922" width="24.58203125" style="1" bestFit="1" customWidth="1"/>
    <col min="6923" max="6923" width="22.1640625" style="1" bestFit="1" customWidth="1"/>
    <col min="6924" max="6924" width="7.58203125" style="1" bestFit="1" customWidth="1"/>
    <col min="6925" max="6925" width="28.58203125" style="1" bestFit="1" customWidth="1"/>
    <col min="6926" max="6926" width="18.08203125" style="1" bestFit="1" customWidth="1"/>
    <col min="6927" max="6927" width="7.58203125" style="1" bestFit="1" customWidth="1"/>
    <col min="6928" max="6928" width="21.58203125" style="1" bestFit="1" customWidth="1"/>
    <col min="6929" max="6929" width="7.58203125" style="1" bestFit="1" customWidth="1"/>
    <col min="6930" max="6930" width="23.08203125" style="1" bestFit="1" customWidth="1"/>
    <col min="6931" max="6931" width="7.58203125" style="1" bestFit="1" customWidth="1"/>
    <col min="6932" max="6932" width="24" style="1" bestFit="1" customWidth="1"/>
    <col min="6933" max="6933" width="7.58203125" style="1" bestFit="1" customWidth="1"/>
    <col min="6934" max="6934" width="27" style="1" bestFit="1" customWidth="1"/>
    <col min="6935" max="6935" width="7.58203125" style="1" bestFit="1" customWidth="1"/>
    <col min="6936" max="6936" width="13.5" style="1" bestFit="1" customWidth="1"/>
    <col min="6937" max="6937" width="7.58203125" style="1" bestFit="1" customWidth="1"/>
    <col min="6938" max="6938" width="20.9140625" style="1" bestFit="1" customWidth="1"/>
    <col min="6939" max="6939" width="7.58203125" style="1" bestFit="1" customWidth="1"/>
    <col min="6940" max="7169" width="8.6640625" style="1"/>
    <col min="7170" max="7170" width="3.6640625" style="1" bestFit="1" customWidth="1"/>
    <col min="7171" max="7171" width="27.75" style="1" bestFit="1" customWidth="1"/>
    <col min="7172" max="7172" width="13.5" style="1" bestFit="1" customWidth="1"/>
    <col min="7173" max="7173" width="5" style="1" bestFit="1" customWidth="1"/>
    <col min="7174" max="7174" width="11.25" style="1" bestFit="1" customWidth="1"/>
    <col min="7175" max="7175" width="19.25" style="1" bestFit="1" customWidth="1"/>
    <col min="7176" max="7176" width="25.83203125" style="1" bestFit="1" customWidth="1"/>
    <col min="7177" max="7177" width="7.58203125" style="1" bestFit="1" customWidth="1"/>
    <col min="7178" max="7178" width="24.58203125" style="1" bestFit="1" customWidth="1"/>
    <col min="7179" max="7179" width="22.1640625" style="1" bestFit="1" customWidth="1"/>
    <col min="7180" max="7180" width="7.58203125" style="1" bestFit="1" customWidth="1"/>
    <col min="7181" max="7181" width="28.58203125" style="1" bestFit="1" customWidth="1"/>
    <col min="7182" max="7182" width="18.08203125" style="1" bestFit="1" customWidth="1"/>
    <col min="7183" max="7183" width="7.58203125" style="1" bestFit="1" customWidth="1"/>
    <col min="7184" max="7184" width="21.58203125" style="1" bestFit="1" customWidth="1"/>
    <col min="7185" max="7185" width="7.58203125" style="1" bestFit="1" customWidth="1"/>
    <col min="7186" max="7186" width="23.08203125" style="1" bestFit="1" customWidth="1"/>
    <col min="7187" max="7187" width="7.58203125" style="1" bestFit="1" customWidth="1"/>
    <col min="7188" max="7188" width="24" style="1" bestFit="1" customWidth="1"/>
    <col min="7189" max="7189" width="7.58203125" style="1" bestFit="1" customWidth="1"/>
    <col min="7190" max="7190" width="27" style="1" bestFit="1" customWidth="1"/>
    <col min="7191" max="7191" width="7.58203125" style="1" bestFit="1" customWidth="1"/>
    <col min="7192" max="7192" width="13.5" style="1" bestFit="1" customWidth="1"/>
    <col min="7193" max="7193" width="7.58203125" style="1" bestFit="1" customWidth="1"/>
    <col min="7194" max="7194" width="20.9140625" style="1" bestFit="1" customWidth="1"/>
    <col min="7195" max="7195" width="7.58203125" style="1" bestFit="1" customWidth="1"/>
    <col min="7196" max="7425" width="8.6640625" style="1"/>
    <col min="7426" max="7426" width="3.6640625" style="1" bestFit="1" customWidth="1"/>
    <col min="7427" max="7427" width="27.75" style="1" bestFit="1" customWidth="1"/>
    <col min="7428" max="7428" width="13.5" style="1" bestFit="1" customWidth="1"/>
    <col min="7429" max="7429" width="5" style="1" bestFit="1" customWidth="1"/>
    <col min="7430" max="7430" width="11.25" style="1" bestFit="1" customWidth="1"/>
    <col min="7431" max="7431" width="19.25" style="1" bestFit="1" customWidth="1"/>
    <col min="7432" max="7432" width="25.83203125" style="1" bestFit="1" customWidth="1"/>
    <col min="7433" max="7433" width="7.58203125" style="1" bestFit="1" customWidth="1"/>
    <col min="7434" max="7434" width="24.58203125" style="1" bestFit="1" customWidth="1"/>
    <col min="7435" max="7435" width="22.1640625" style="1" bestFit="1" customWidth="1"/>
    <col min="7436" max="7436" width="7.58203125" style="1" bestFit="1" customWidth="1"/>
    <col min="7437" max="7437" width="28.58203125" style="1" bestFit="1" customWidth="1"/>
    <col min="7438" max="7438" width="18.08203125" style="1" bestFit="1" customWidth="1"/>
    <col min="7439" max="7439" width="7.58203125" style="1" bestFit="1" customWidth="1"/>
    <col min="7440" max="7440" width="21.58203125" style="1" bestFit="1" customWidth="1"/>
    <col min="7441" max="7441" width="7.58203125" style="1" bestFit="1" customWidth="1"/>
    <col min="7442" max="7442" width="23.08203125" style="1" bestFit="1" customWidth="1"/>
    <col min="7443" max="7443" width="7.58203125" style="1" bestFit="1" customWidth="1"/>
    <col min="7444" max="7444" width="24" style="1" bestFit="1" customWidth="1"/>
    <col min="7445" max="7445" width="7.58203125" style="1" bestFit="1" customWidth="1"/>
    <col min="7446" max="7446" width="27" style="1" bestFit="1" customWidth="1"/>
    <col min="7447" max="7447" width="7.58203125" style="1" bestFit="1" customWidth="1"/>
    <col min="7448" max="7448" width="13.5" style="1" bestFit="1" customWidth="1"/>
    <col min="7449" max="7449" width="7.58203125" style="1" bestFit="1" customWidth="1"/>
    <col min="7450" max="7450" width="20.9140625" style="1" bestFit="1" customWidth="1"/>
    <col min="7451" max="7451" width="7.58203125" style="1" bestFit="1" customWidth="1"/>
    <col min="7452" max="7681" width="8.6640625" style="1"/>
    <col min="7682" max="7682" width="3.6640625" style="1" bestFit="1" customWidth="1"/>
    <col min="7683" max="7683" width="27.75" style="1" bestFit="1" customWidth="1"/>
    <col min="7684" max="7684" width="13.5" style="1" bestFit="1" customWidth="1"/>
    <col min="7685" max="7685" width="5" style="1" bestFit="1" customWidth="1"/>
    <col min="7686" max="7686" width="11.25" style="1" bestFit="1" customWidth="1"/>
    <col min="7687" max="7687" width="19.25" style="1" bestFit="1" customWidth="1"/>
    <col min="7688" max="7688" width="25.83203125" style="1" bestFit="1" customWidth="1"/>
    <col min="7689" max="7689" width="7.58203125" style="1" bestFit="1" customWidth="1"/>
    <col min="7690" max="7690" width="24.58203125" style="1" bestFit="1" customWidth="1"/>
    <col min="7691" max="7691" width="22.1640625" style="1" bestFit="1" customWidth="1"/>
    <col min="7692" max="7692" width="7.58203125" style="1" bestFit="1" customWidth="1"/>
    <col min="7693" max="7693" width="28.58203125" style="1" bestFit="1" customWidth="1"/>
    <col min="7694" max="7694" width="18.08203125" style="1" bestFit="1" customWidth="1"/>
    <col min="7695" max="7695" width="7.58203125" style="1" bestFit="1" customWidth="1"/>
    <col min="7696" max="7696" width="21.58203125" style="1" bestFit="1" customWidth="1"/>
    <col min="7697" max="7697" width="7.58203125" style="1" bestFit="1" customWidth="1"/>
    <col min="7698" max="7698" width="23.08203125" style="1" bestFit="1" customWidth="1"/>
    <col min="7699" max="7699" width="7.58203125" style="1" bestFit="1" customWidth="1"/>
    <col min="7700" max="7700" width="24" style="1" bestFit="1" customWidth="1"/>
    <col min="7701" max="7701" width="7.58203125" style="1" bestFit="1" customWidth="1"/>
    <col min="7702" max="7702" width="27" style="1" bestFit="1" customWidth="1"/>
    <col min="7703" max="7703" width="7.58203125" style="1" bestFit="1" customWidth="1"/>
    <col min="7704" max="7704" width="13.5" style="1" bestFit="1" customWidth="1"/>
    <col min="7705" max="7705" width="7.58203125" style="1" bestFit="1" customWidth="1"/>
    <col min="7706" max="7706" width="20.9140625" style="1" bestFit="1" customWidth="1"/>
    <col min="7707" max="7707" width="7.58203125" style="1" bestFit="1" customWidth="1"/>
    <col min="7708" max="7937" width="8.6640625" style="1"/>
    <col min="7938" max="7938" width="3.6640625" style="1" bestFit="1" customWidth="1"/>
    <col min="7939" max="7939" width="27.75" style="1" bestFit="1" customWidth="1"/>
    <col min="7940" max="7940" width="13.5" style="1" bestFit="1" customWidth="1"/>
    <col min="7941" max="7941" width="5" style="1" bestFit="1" customWidth="1"/>
    <col min="7942" max="7942" width="11.25" style="1" bestFit="1" customWidth="1"/>
    <col min="7943" max="7943" width="19.25" style="1" bestFit="1" customWidth="1"/>
    <col min="7944" max="7944" width="25.83203125" style="1" bestFit="1" customWidth="1"/>
    <col min="7945" max="7945" width="7.58203125" style="1" bestFit="1" customWidth="1"/>
    <col min="7946" max="7946" width="24.58203125" style="1" bestFit="1" customWidth="1"/>
    <col min="7947" max="7947" width="22.1640625" style="1" bestFit="1" customWidth="1"/>
    <col min="7948" max="7948" width="7.58203125" style="1" bestFit="1" customWidth="1"/>
    <col min="7949" max="7949" width="28.58203125" style="1" bestFit="1" customWidth="1"/>
    <col min="7950" max="7950" width="18.08203125" style="1" bestFit="1" customWidth="1"/>
    <col min="7951" max="7951" width="7.58203125" style="1" bestFit="1" customWidth="1"/>
    <col min="7952" max="7952" width="21.58203125" style="1" bestFit="1" customWidth="1"/>
    <col min="7953" max="7953" width="7.58203125" style="1" bestFit="1" customWidth="1"/>
    <col min="7954" max="7954" width="23.08203125" style="1" bestFit="1" customWidth="1"/>
    <col min="7955" max="7955" width="7.58203125" style="1" bestFit="1" customWidth="1"/>
    <col min="7956" max="7956" width="24" style="1" bestFit="1" customWidth="1"/>
    <col min="7957" max="7957" width="7.58203125" style="1" bestFit="1" customWidth="1"/>
    <col min="7958" max="7958" width="27" style="1" bestFit="1" customWidth="1"/>
    <col min="7959" max="7959" width="7.58203125" style="1" bestFit="1" customWidth="1"/>
    <col min="7960" max="7960" width="13.5" style="1" bestFit="1" customWidth="1"/>
    <col min="7961" max="7961" width="7.58203125" style="1" bestFit="1" customWidth="1"/>
    <col min="7962" max="7962" width="20.9140625" style="1" bestFit="1" customWidth="1"/>
    <col min="7963" max="7963" width="7.58203125" style="1" bestFit="1" customWidth="1"/>
    <col min="7964" max="8193" width="8.6640625" style="1"/>
    <col min="8194" max="8194" width="3.6640625" style="1" bestFit="1" customWidth="1"/>
    <col min="8195" max="8195" width="27.75" style="1" bestFit="1" customWidth="1"/>
    <col min="8196" max="8196" width="13.5" style="1" bestFit="1" customWidth="1"/>
    <col min="8197" max="8197" width="5" style="1" bestFit="1" customWidth="1"/>
    <col min="8198" max="8198" width="11.25" style="1" bestFit="1" customWidth="1"/>
    <col min="8199" max="8199" width="19.25" style="1" bestFit="1" customWidth="1"/>
    <col min="8200" max="8200" width="25.83203125" style="1" bestFit="1" customWidth="1"/>
    <col min="8201" max="8201" width="7.58203125" style="1" bestFit="1" customWidth="1"/>
    <col min="8202" max="8202" width="24.58203125" style="1" bestFit="1" customWidth="1"/>
    <col min="8203" max="8203" width="22.1640625" style="1" bestFit="1" customWidth="1"/>
    <col min="8204" max="8204" width="7.58203125" style="1" bestFit="1" customWidth="1"/>
    <col min="8205" max="8205" width="28.58203125" style="1" bestFit="1" customWidth="1"/>
    <col min="8206" max="8206" width="18.08203125" style="1" bestFit="1" customWidth="1"/>
    <col min="8207" max="8207" width="7.58203125" style="1" bestFit="1" customWidth="1"/>
    <col min="8208" max="8208" width="21.58203125" style="1" bestFit="1" customWidth="1"/>
    <col min="8209" max="8209" width="7.58203125" style="1" bestFit="1" customWidth="1"/>
    <col min="8210" max="8210" width="23.08203125" style="1" bestFit="1" customWidth="1"/>
    <col min="8211" max="8211" width="7.58203125" style="1" bestFit="1" customWidth="1"/>
    <col min="8212" max="8212" width="24" style="1" bestFit="1" customWidth="1"/>
    <col min="8213" max="8213" width="7.58203125" style="1" bestFit="1" customWidth="1"/>
    <col min="8214" max="8214" width="27" style="1" bestFit="1" customWidth="1"/>
    <col min="8215" max="8215" width="7.58203125" style="1" bestFit="1" customWidth="1"/>
    <col min="8216" max="8216" width="13.5" style="1" bestFit="1" customWidth="1"/>
    <col min="8217" max="8217" width="7.58203125" style="1" bestFit="1" customWidth="1"/>
    <col min="8218" max="8218" width="20.9140625" style="1" bestFit="1" customWidth="1"/>
    <col min="8219" max="8219" width="7.58203125" style="1" bestFit="1" customWidth="1"/>
    <col min="8220" max="8449" width="8.6640625" style="1"/>
    <col min="8450" max="8450" width="3.6640625" style="1" bestFit="1" customWidth="1"/>
    <col min="8451" max="8451" width="27.75" style="1" bestFit="1" customWidth="1"/>
    <col min="8452" max="8452" width="13.5" style="1" bestFit="1" customWidth="1"/>
    <col min="8453" max="8453" width="5" style="1" bestFit="1" customWidth="1"/>
    <col min="8454" max="8454" width="11.25" style="1" bestFit="1" customWidth="1"/>
    <col min="8455" max="8455" width="19.25" style="1" bestFit="1" customWidth="1"/>
    <col min="8456" max="8456" width="25.83203125" style="1" bestFit="1" customWidth="1"/>
    <col min="8457" max="8457" width="7.58203125" style="1" bestFit="1" customWidth="1"/>
    <col min="8458" max="8458" width="24.58203125" style="1" bestFit="1" customWidth="1"/>
    <col min="8459" max="8459" width="22.1640625" style="1" bestFit="1" customWidth="1"/>
    <col min="8460" max="8460" width="7.58203125" style="1" bestFit="1" customWidth="1"/>
    <col min="8461" max="8461" width="28.58203125" style="1" bestFit="1" customWidth="1"/>
    <col min="8462" max="8462" width="18.08203125" style="1" bestFit="1" customWidth="1"/>
    <col min="8463" max="8463" width="7.58203125" style="1" bestFit="1" customWidth="1"/>
    <col min="8464" max="8464" width="21.58203125" style="1" bestFit="1" customWidth="1"/>
    <col min="8465" max="8465" width="7.58203125" style="1" bestFit="1" customWidth="1"/>
    <col min="8466" max="8466" width="23.08203125" style="1" bestFit="1" customWidth="1"/>
    <col min="8467" max="8467" width="7.58203125" style="1" bestFit="1" customWidth="1"/>
    <col min="8468" max="8468" width="24" style="1" bestFit="1" customWidth="1"/>
    <col min="8469" max="8469" width="7.58203125" style="1" bestFit="1" customWidth="1"/>
    <col min="8470" max="8470" width="27" style="1" bestFit="1" customWidth="1"/>
    <col min="8471" max="8471" width="7.58203125" style="1" bestFit="1" customWidth="1"/>
    <col min="8472" max="8472" width="13.5" style="1" bestFit="1" customWidth="1"/>
    <col min="8473" max="8473" width="7.58203125" style="1" bestFit="1" customWidth="1"/>
    <col min="8474" max="8474" width="20.9140625" style="1" bestFit="1" customWidth="1"/>
    <col min="8475" max="8475" width="7.58203125" style="1" bestFit="1" customWidth="1"/>
    <col min="8476" max="8705" width="8.6640625" style="1"/>
    <col min="8706" max="8706" width="3.6640625" style="1" bestFit="1" customWidth="1"/>
    <col min="8707" max="8707" width="27.75" style="1" bestFit="1" customWidth="1"/>
    <col min="8708" max="8708" width="13.5" style="1" bestFit="1" customWidth="1"/>
    <col min="8709" max="8709" width="5" style="1" bestFit="1" customWidth="1"/>
    <col min="8710" max="8710" width="11.25" style="1" bestFit="1" customWidth="1"/>
    <col min="8711" max="8711" width="19.25" style="1" bestFit="1" customWidth="1"/>
    <col min="8712" max="8712" width="25.83203125" style="1" bestFit="1" customWidth="1"/>
    <col min="8713" max="8713" width="7.58203125" style="1" bestFit="1" customWidth="1"/>
    <col min="8714" max="8714" width="24.58203125" style="1" bestFit="1" customWidth="1"/>
    <col min="8715" max="8715" width="22.1640625" style="1" bestFit="1" customWidth="1"/>
    <col min="8716" max="8716" width="7.58203125" style="1" bestFit="1" customWidth="1"/>
    <col min="8717" max="8717" width="28.58203125" style="1" bestFit="1" customWidth="1"/>
    <col min="8718" max="8718" width="18.08203125" style="1" bestFit="1" customWidth="1"/>
    <col min="8719" max="8719" width="7.58203125" style="1" bestFit="1" customWidth="1"/>
    <col min="8720" max="8720" width="21.58203125" style="1" bestFit="1" customWidth="1"/>
    <col min="8721" max="8721" width="7.58203125" style="1" bestFit="1" customWidth="1"/>
    <col min="8722" max="8722" width="23.08203125" style="1" bestFit="1" customWidth="1"/>
    <col min="8723" max="8723" width="7.58203125" style="1" bestFit="1" customWidth="1"/>
    <col min="8724" max="8724" width="24" style="1" bestFit="1" customWidth="1"/>
    <col min="8725" max="8725" width="7.58203125" style="1" bestFit="1" customWidth="1"/>
    <col min="8726" max="8726" width="27" style="1" bestFit="1" customWidth="1"/>
    <col min="8727" max="8727" width="7.58203125" style="1" bestFit="1" customWidth="1"/>
    <col min="8728" max="8728" width="13.5" style="1" bestFit="1" customWidth="1"/>
    <col min="8729" max="8729" width="7.58203125" style="1" bestFit="1" customWidth="1"/>
    <col min="8730" max="8730" width="20.9140625" style="1" bestFit="1" customWidth="1"/>
    <col min="8731" max="8731" width="7.58203125" style="1" bestFit="1" customWidth="1"/>
    <col min="8732" max="8961" width="8.6640625" style="1"/>
    <col min="8962" max="8962" width="3.6640625" style="1" bestFit="1" customWidth="1"/>
    <col min="8963" max="8963" width="27.75" style="1" bestFit="1" customWidth="1"/>
    <col min="8964" max="8964" width="13.5" style="1" bestFit="1" customWidth="1"/>
    <col min="8965" max="8965" width="5" style="1" bestFit="1" customWidth="1"/>
    <col min="8966" max="8966" width="11.25" style="1" bestFit="1" customWidth="1"/>
    <col min="8967" max="8967" width="19.25" style="1" bestFit="1" customWidth="1"/>
    <col min="8968" max="8968" width="25.83203125" style="1" bestFit="1" customWidth="1"/>
    <col min="8969" max="8969" width="7.58203125" style="1" bestFit="1" customWidth="1"/>
    <col min="8970" max="8970" width="24.58203125" style="1" bestFit="1" customWidth="1"/>
    <col min="8971" max="8971" width="22.1640625" style="1" bestFit="1" customWidth="1"/>
    <col min="8972" max="8972" width="7.58203125" style="1" bestFit="1" customWidth="1"/>
    <col min="8973" max="8973" width="28.58203125" style="1" bestFit="1" customWidth="1"/>
    <col min="8974" max="8974" width="18.08203125" style="1" bestFit="1" customWidth="1"/>
    <col min="8975" max="8975" width="7.58203125" style="1" bestFit="1" customWidth="1"/>
    <col min="8976" max="8976" width="21.58203125" style="1" bestFit="1" customWidth="1"/>
    <col min="8977" max="8977" width="7.58203125" style="1" bestFit="1" customWidth="1"/>
    <col min="8978" max="8978" width="23.08203125" style="1" bestFit="1" customWidth="1"/>
    <col min="8979" max="8979" width="7.58203125" style="1" bestFit="1" customWidth="1"/>
    <col min="8980" max="8980" width="24" style="1" bestFit="1" customWidth="1"/>
    <col min="8981" max="8981" width="7.58203125" style="1" bestFit="1" customWidth="1"/>
    <col min="8982" max="8982" width="27" style="1" bestFit="1" customWidth="1"/>
    <col min="8983" max="8983" width="7.58203125" style="1" bestFit="1" customWidth="1"/>
    <col min="8984" max="8984" width="13.5" style="1" bestFit="1" customWidth="1"/>
    <col min="8985" max="8985" width="7.58203125" style="1" bestFit="1" customWidth="1"/>
    <col min="8986" max="8986" width="20.9140625" style="1" bestFit="1" customWidth="1"/>
    <col min="8987" max="8987" width="7.58203125" style="1" bestFit="1" customWidth="1"/>
    <col min="8988" max="9217" width="8.6640625" style="1"/>
    <col min="9218" max="9218" width="3.6640625" style="1" bestFit="1" customWidth="1"/>
    <col min="9219" max="9219" width="27.75" style="1" bestFit="1" customWidth="1"/>
    <col min="9220" max="9220" width="13.5" style="1" bestFit="1" customWidth="1"/>
    <col min="9221" max="9221" width="5" style="1" bestFit="1" customWidth="1"/>
    <col min="9222" max="9222" width="11.25" style="1" bestFit="1" customWidth="1"/>
    <col min="9223" max="9223" width="19.25" style="1" bestFit="1" customWidth="1"/>
    <col min="9224" max="9224" width="25.83203125" style="1" bestFit="1" customWidth="1"/>
    <col min="9225" max="9225" width="7.58203125" style="1" bestFit="1" customWidth="1"/>
    <col min="9226" max="9226" width="24.58203125" style="1" bestFit="1" customWidth="1"/>
    <col min="9227" max="9227" width="22.1640625" style="1" bestFit="1" customWidth="1"/>
    <col min="9228" max="9228" width="7.58203125" style="1" bestFit="1" customWidth="1"/>
    <col min="9229" max="9229" width="28.58203125" style="1" bestFit="1" customWidth="1"/>
    <col min="9230" max="9230" width="18.08203125" style="1" bestFit="1" customWidth="1"/>
    <col min="9231" max="9231" width="7.58203125" style="1" bestFit="1" customWidth="1"/>
    <col min="9232" max="9232" width="21.58203125" style="1" bestFit="1" customWidth="1"/>
    <col min="9233" max="9233" width="7.58203125" style="1" bestFit="1" customWidth="1"/>
    <col min="9234" max="9234" width="23.08203125" style="1" bestFit="1" customWidth="1"/>
    <col min="9235" max="9235" width="7.58203125" style="1" bestFit="1" customWidth="1"/>
    <col min="9236" max="9236" width="24" style="1" bestFit="1" customWidth="1"/>
    <col min="9237" max="9237" width="7.58203125" style="1" bestFit="1" customWidth="1"/>
    <col min="9238" max="9238" width="27" style="1" bestFit="1" customWidth="1"/>
    <col min="9239" max="9239" width="7.58203125" style="1" bestFit="1" customWidth="1"/>
    <col min="9240" max="9240" width="13.5" style="1" bestFit="1" customWidth="1"/>
    <col min="9241" max="9241" width="7.58203125" style="1" bestFit="1" customWidth="1"/>
    <col min="9242" max="9242" width="20.9140625" style="1" bestFit="1" customWidth="1"/>
    <col min="9243" max="9243" width="7.58203125" style="1" bestFit="1" customWidth="1"/>
    <col min="9244" max="9473" width="8.6640625" style="1"/>
    <col min="9474" max="9474" width="3.6640625" style="1" bestFit="1" customWidth="1"/>
    <col min="9475" max="9475" width="27.75" style="1" bestFit="1" customWidth="1"/>
    <col min="9476" max="9476" width="13.5" style="1" bestFit="1" customWidth="1"/>
    <col min="9477" max="9477" width="5" style="1" bestFit="1" customWidth="1"/>
    <col min="9478" max="9478" width="11.25" style="1" bestFit="1" customWidth="1"/>
    <col min="9479" max="9479" width="19.25" style="1" bestFit="1" customWidth="1"/>
    <col min="9480" max="9480" width="25.83203125" style="1" bestFit="1" customWidth="1"/>
    <col min="9481" max="9481" width="7.58203125" style="1" bestFit="1" customWidth="1"/>
    <col min="9482" max="9482" width="24.58203125" style="1" bestFit="1" customWidth="1"/>
    <col min="9483" max="9483" width="22.1640625" style="1" bestFit="1" customWidth="1"/>
    <col min="9484" max="9484" width="7.58203125" style="1" bestFit="1" customWidth="1"/>
    <col min="9485" max="9485" width="28.58203125" style="1" bestFit="1" customWidth="1"/>
    <col min="9486" max="9486" width="18.08203125" style="1" bestFit="1" customWidth="1"/>
    <col min="9487" max="9487" width="7.58203125" style="1" bestFit="1" customWidth="1"/>
    <col min="9488" max="9488" width="21.58203125" style="1" bestFit="1" customWidth="1"/>
    <col min="9489" max="9489" width="7.58203125" style="1" bestFit="1" customWidth="1"/>
    <col min="9490" max="9490" width="23.08203125" style="1" bestFit="1" customWidth="1"/>
    <col min="9491" max="9491" width="7.58203125" style="1" bestFit="1" customWidth="1"/>
    <col min="9492" max="9492" width="24" style="1" bestFit="1" customWidth="1"/>
    <col min="9493" max="9493" width="7.58203125" style="1" bestFit="1" customWidth="1"/>
    <col min="9494" max="9494" width="27" style="1" bestFit="1" customWidth="1"/>
    <col min="9495" max="9495" width="7.58203125" style="1" bestFit="1" customWidth="1"/>
    <col min="9496" max="9496" width="13.5" style="1" bestFit="1" customWidth="1"/>
    <col min="9497" max="9497" width="7.58203125" style="1" bestFit="1" customWidth="1"/>
    <col min="9498" max="9498" width="20.9140625" style="1" bestFit="1" customWidth="1"/>
    <col min="9499" max="9499" width="7.58203125" style="1" bestFit="1" customWidth="1"/>
    <col min="9500" max="9729" width="8.6640625" style="1"/>
    <col min="9730" max="9730" width="3.6640625" style="1" bestFit="1" customWidth="1"/>
    <col min="9731" max="9731" width="27.75" style="1" bestFit="1" customWidth="1"/>
    <col min="9732" max="9732" width="13.5" style="1" bestFit="1" customWidth="1"/>
    <col min="9733" max="9733" width="5" style="1" bestFit="1" customWidth="1"/>
    <col min="9734" max="9734" width="11.25" style="1" bestFit="1" customWidth="1"/>
    <col min="9735" max="9735" width="19.25" style="1" bestFit="1" customWidth="1"/>
    <col min="9736" max="9736" width="25.83203125" style="1" bestFit="1" customWidth="1"/>
    <col min="9737" max="9737" width="7.58203125" style="1" bestFit="1" customWidth="1"/>
    <col min="9738" max="9738" width="24.58203125" style="1" bestFit="1" customWidth="1"/>
    <col min="9739" max="9739" width="22.1640625" style="1" bestFit="1" customWidth="1"/>
    <col min="9740" max="9740" width="7.58203125" style="1" bestFit="1" customWidth="1"/>
    <col min="9741" max="9741" width="28.58203125" style="1" bestFit="1" customWidth="1"/>
    <col min="9742" max="9742" width="18.08203125" style="1" bestFit="1" customWidth="1"/>
    <col min="9743" max="9743" width="7.58203125" style="1" bestFit="1" customWidth="1"/>
    <col min="9744" max="9744" width="21.58203125" style="1" bestFit="1" customWidth="1"/>
    <col min="9745" max="9745" width="7.58203125" style="1" bestFit="1" customWidth="1"/>
    <col min="9746" max="9746" width="23.08203125" style="1" bestFit="1" customWidth="1"/>
    <col min="9747" max="9747" width="7.58203125" style="1" bestFit="1" customWidth="1"/>
    <col min="9748" max="9748" width="24" style="1" bestFit="1" customWidth="1"/>
    <col min="9749" max="9749" width="7.58203125" style="1" bestFit="1" customWidth="1"/>
    <col min="9750" max="9750" width="27" style="1" bestFit="1" customWidth="1"/>
    <col min="9751" max="9751" width="7.58203125" style="1" bestFit="1" customWidth="1"/>
    <col min="9752" max="9752" width="13.5" style="1" bestFit="1" customWidth="1"/>
    <col min="9753" max="9753" width="7.58203125" style="1" bestFit="1" customWidth="1"/>
    <col min="9754" max="9754" width="20.9140625" style="1" bestFit="1" customWidth="1"/>
    <col min="9755" max="9755" width="7.58203125" style="1" bestFit="1" customWidth="1"/>
    <col min="9756" max="9985" width="8.6640625" style="1"/>
    <col min="9986" max="9986" width="3.6640625" style="1" bestFit="1" customWidth="1"/>
    <col min="9987" max="9987" width="27.75" style="1" bestFit="1" customWidth="1"/>
    <col min="9988" max="9988" width="13.5" style="1" bestFit="1" customWidth="1"/>
    <col min="9989" max="9989" width="5" style="1" bestFit="1" customWidth="1"/>
    <col min="9990" max="9990" width="11.25" style="1" bestFit="1" customWidth="1"/>
    <col min="9991" max="9991" width="19.25" style="1" bestFit="1" customWidth="1"/>
    <col min="9992" max="9992" width="25.83203125" style="1" bestFit="1" customWidth="1"/>
    <col min="9993" max="9993" width="7.58203125" style="1" bestFit="1" customWidth="1"/>
    <col min="9994" max="9994" width="24.58203125" style="1" bestFit="1" customWidth="1"/>
    <col min="9995" max="9995" width="22.1640625" style="1" bestFit="1" customWidth="1"/>
    <col min="9996" max="9996" width="7.58203125" style="1" bestFit="1" customWidth="1"/>
    <col min="9997" max="9997" width="28.58203125" style="1" bestFit="1" customWidth="1"/>
    <col min="9998" max="9998" width="18.08203125" style="1" bestFit="1" customWidth="1"/>
    <col min="9999" max="9999" width="7.58203125" style="1" bestFit="1" customWidth="1"/>
    <col min="10000" max="10000" width="21.58203125" style="1" bestFit="1" customWidth="1"/>
    <col min="10001" max="10001" width="7.58203125" style="1" bestFit="1" customWidth="1"/>
    <col min="10002" max="10002" width="23.08203125" style="1" bestFit="1" customWidth="1"/>
    <col min="10003" max="10003" width="7.58203125" style="1" bestFit="1" customWidth="1"/>
    <col min="10004" max="10004" width="24" style="1" bestFit="1" customWidth="1"/>
    <col min="10005" max="10005" width="7.58203125" style="1" bestFit="1" customWidth="1"/>
    <col min="10006" max="10006" width="27" style="1" bestFit="1" customWidth="1"/>
    <col min="10007" max="10007" width="7.58203125" style="1" bestFit="1" customWidth="1"/>
    <col min="10008" max="10008" width="13.5" style="1" bestFit="1" customWidth="1"/>
    <col min="10009" max="10009" width="7.58203125" style="1" bestFit="1" customWidth="1"/>
    <col min="10010" max="10010" width="20.9140625" style="1" bestFit="1" customWidth="1"/>
    <col min="10011" max="10011" width="7.58203125" style="1" bestFit="1" customWidth="1"/>
    <col min="10012" max="10241" width="8.6640625" style="1"/>
    <col min="10242" max="10242" width="3.6640625" style="1" bestFit="1" customWidth="1"/>
    <col min="10243" max="10243" width="27.75" style="1" bestFit="1" customWidth="1"/>
    <col min="10244" max="10244" width="13.5" style="1" bestFit="1" customWidth="1"/>
    <col min="10245" max="10245" width="5" style="1" bestFit="1" customWidth="1"/>
    <col min="10246" max="10246" width="11.25" style="1" bestFit="1" customWidth="1"/>
    <col min="10247" max="10247" width="19.25" style="1" bestFit="1" customWidth="1"/>
    <col min="10248" max="10248" width="25.83203125" style="1" bestFit="1" customWidth="1"/>
    <col min="10249" max="10249" width="7.58203125" style="1" bestFit="1" customWidth="1"/>
    <col min="10250" max="10250" width="24.58203125" style="1" bestFit="1" customWidth="1"/>
    <col min="10251" max="10251" width="22.1640625" style="1" bestFit="1" customWidth="1"/>
    <col min="10252" max="10252" width="7.58203125" style="1" bestFit="1" customWidth="1"/>
    <col min="10253" max="10253" width="28.58203125" style="1" bestFit="1" customWidth="1"/>
    <col min="10254" max="10254" width="18.08203125" style="1" bestFit="1" customWidth="1"/>
    <col min="10255" max="10255" width="7.58203125" style="1" bestFit="1" customWidth="1"/>
    <col min="10256" max="10256" width="21.58203125" style="1" bestFit="1" customWidth="1"/>
    <col min="10257" max="10257" width="7.58203125" style="1" bestFit="1" customWidth="1"/>
    <col min="10258" max="10258" width="23.08203125" style="1" bestFit="1" customWidth="1"/>
    <col min="10259" max="10259" width="7.58203125" style="1" bestFit="1" customWidth="1"/>
    <col min="10260" max="10260" width="24" style="1" bestFit="1" customWidth="1"/>
    <col min="10261" max="10261" width="7.58203125" style="1" bestFit="1" customWidth="1"/>
    <col min="10262" max="10262" width="27" style="1" bestFit="1" customWidth="1"/>
    <col min="10263" max="10263" width="7.58203125" style="1" bestFit="1" customWidth="1"/>
    <col min="10264" max="10264" width="13.5" style="1" bestFit="1" customWidth="1"/>
    <col min="10265" max="10265" width="7.58203125" style="1" bestFit="1" customWidth="1"/>
    <col min="10266" max="10266" width="20.9140625" style="1" bestFit="1" customWidth="1"/>
    <col min="10267" max="10267" width="7.58203125" style="1" bestFit="1" customWidth="1"/>
    <col min="10268" max="10497" width="8.6640625" style="1"/>
    <col min="10498" max="10498" width="3.6640625" style="1" bestFit="1" customWidth="1"/>
    <col min="10499" max="10499" width="27.75" style="1" bestFit="1" customWidth="1"/>
    <col min="10500" max="10500" width="13.5" style="1" bestFit="1" customWidth="1"/>
    <col min="10501" max="10501" width="5" style="1" bestFit="1" customWidth="1"/>
    <col min="10502" max="10502" width="11.25" style="1" bestFit="1" customWidth="1"/>
    <col min="10503" max="10503" width="19.25" style="1" bestFit="1" customWidth="1"/>
    <col min="10504" max="10504" width="25.83203125" style="1" bestFit="1" customWidth="1"/>
    <col min="10505" max="10505" width="7.58203125" style="1" bestFit="1" customWidth="1"/>
    <col min="10506" max="10506" width="24.58203125" style="1" bestFit="1" customWidth="1"/>
    <col min="10507" max="10507" width="22.1640625" style="1" bestFit="1" customWidth="1"/>
    <col min="10508" max="10508" width="7.58203125" style="1" bestFit="1" customWidth="1"/>
    <col min="10509" max="10509" width="28.58203125" style="1" bestFit="1" customWidth="1"/>
    <col min="10510" max="10510" width="18.08203125" style="1" bestFit="1" customWidth="1"/>
    <col min="10511" max="10511" width="7.58203125" style="1" bestFit="1" customWidth="1"/>
    <col min="10512" max="10512" width="21.58203125" style="1" bestFit="1" customWidth="1"/>
    <col min="10513" max="10513" width="7.58203125" style="1" bestFit="1" customWidth="1"/>
    <col min="10514" max="10514" width="23.08203125" style="1" bestFit="1" customWidth="1"/>
    <col min="10515" max="10515" width="7.58203125" style="1" bestFit="1" customWidth="1"/>
    <col min="10516" max="10516" width="24" style="1" bestFit="1" customWidth="1"/>
    <col min="10517" max="10517" width="7.58203125" style="1" bestFit="1" customWidth="1"/>
    <col min="10518" max="10518" width="27" style="1" bestFit="1" customWidth="1"/>
    <col min="10519" max="10519" width="7.58203125" style="1" bestFit="1" customWidth="1"/>
    <col min="10520" max="10520" width="13.5" style="1" bestFit="1" customWidth="1"/>
    <col min="10521" max="10521" width="7.58203125" style="1" bestFit="1" customWidth="1"/>
    <col min="10522" max="10522" width="20.9140625" style="1" bestFit="1" customWidth="1"/>
    <col min="10523" max="10523" width="7.58203125" style="1" bestFit="1" customWidth="1"/>
    <col min="10524" max="10753" width="8.6640625" style="1"/>
    <col min="10754" max="10754" width="3.6640625" style="1" bestFit="1" customWidth="1"/>
    <col min="10755" max="10755" width="27.75" style="1" bestFit="1" customWidth="1"/>
    <col min="10756" max="10756" width="13.5" style="1" bestFit="1" customWidth="1"/>
    <col min="10757" max="10757" width="5" style="1" bestFit="1" customWidth="1"/>
    <col min="10758" max="10758" width="11.25" style="1" bestFit="1" customWidth="1"/>
    <col min="10759" max="10759" width="19.25" style="1" bestFit="1" customWidth="1"/>
    <col min="10760" max="10760" width="25.83203125" style="1" bestFit="1" customWidth="1"/>
    <col min="10761" max="10761" width="7.58203125" style="1" bestFit="1" customWidth="1"/>
    <col min="10762" max="10762" width="24.58203125" style="1" bestFit="1" customWidth="1"/>
    <col min="10763" max="10763" width="22.1640625" style="1" bestFit="1" customWidth="1"/>
    <col min="10764" max="10764" width="7.58203125" style="1" bestFit="1" customWidth="1"/>
    <col min="10765" max="10765" width="28.58203125" style="1" bestFit="1" customWidth="1"/>
    <col min="10766" max="10766" width="18.08203125" style="1" bestFit="1" customWidth="1"/>
    <col min="10767" max="10767" width="7.58203125" style="1" bestFit="1" customWidth="1"/>
    <col min="10768" max="10768" width="21.58203125" style="1" bestFit="1" customWidth="1"/>
    <col min="10769" max="10769" width="7.58203125" style="1" bestFit="1" customWidth="1"/>
    <col min="10770" max="10770" width="23.08203125" style="1" bestFit="1" customWidth="1"/>
    <col min="10771" max="10771" width="7.58203125" style="1" bestFit="1" customWidth="1"/>
    <col min="10772" max="10772" width="24" style="1" bestFit="1" customWidth="1"/>
    <col min="10773" max="10773" width="7.58203125" style="1" bestFit="1" customWidth="1"/>
    <col min="10774" max="10774" width="27" style="1" bestFit="1" customWidth="1"/>
    <col min="10775" max="10775" width="7.58203125" style="1" bestFit="1" customWidth="1"/>
    <col min="10776" max="10776" width="13.5" style="1" bestFit="1" customWidth="1"/>
    <col min="10777" max="10777" width="7.58203125" style="1" bestFit="1" customWidth="1"/>
    <col min="10778" max="10778" width="20.9140625" style="1" bestFit="1" customWidth="1"/>
    <col min="10779" max="10779" width="7.58203125" style="1" bestFit="1" customWidth="1"/>
    <col min="10780" max="11009" width="8.6640625" style="1"/>
    <col min="11010" max="11010" width="3.6640625" style="1" bestFit="1" customWidth="1"/>
    <col min="11011" max="11011" width="27.75" style="1" bestFit="1" customWidth="1"/>
    <col min="11012" max="11012" width="13.5" style="1" bestFit="1" customWidth="1"/>
    <col min="11013" max="11013" width="5" style="1" bestFit="1" customWidth="1"/>
    <col min="11014" max="11014" width="11.25" style="1" bestFit="1" customWidth="1"/>
    <col min="11015" max="11015" width="19.25" style="1" bestFit="1" customWidth="1"/>
    <col min="11016" max="11016" width="25.83203125" style="1" bestFit="1" customWidth="1"/>
    <col min="11017" max="11017" width="7.58203125" style="1" bestFit="1" customWidth="1"/>
    <col min="11018" max="11018" width="24.58203125" style="1" bestFit="1" customWidth="1"/>
    <col min="11019" max="11019" width="22.1640625" style="1" bestFit="1" customWidth="1"/>
    <col min="11020" max="11020" width="7.58203125" style="1" bestFit="1" customWidth="1"/>
    <col min="11021" max="11021" width="28.58203125" style="1" bestFit="1" customWidth="1"/>
    <col min="11022" max="11022" width="18.08203125" style="1" bestFit="1" customWidth="1"/>
    <col min="11023" max="11023" width="7.58203125" style="1" bestFit="1" customWidth="1"/>
    <col min="11024" max="11024" width="21.58203125" style="1" bestFit="1" customWidth="1"/>
    <col min="11025" max="11025" width="7.58203125" style="1" bestFit="1" customWidth="1"/>
    <col min="11026" max="11026" width="23.08203125" style="1" bestFit="1" customWidth="1"/>
    <col min="11027" max="11027" width="7.58203125" style="1" bestFit="1" customWidth="1"/>
    <col min="11028" max="11028" width="24" style="1" bestFit="1" customWidth="1"/>
    <col min="11029" max="11029" width="7.58203125" style="1" bestFit="1" customWidth="1"/>
    <col min="11030" max="11030" width="27" style="1" bestFit="1" customWidth="1"/>
    <col min="11031" max="11031" width="7.58203125" style="1" bestFit="1" customWidth="1"/>
    <col min="11032" max="11032" width="13.5" style="1" bestFit="1" customWidth="1"/>
    <col min="11033" max="11033" width="7.58203125" style="1" bestFit="1" customWidth="1"/>
    <col min="11034" max="11034" width="20.9140625" style="1" bestFit="1" customWidth="1"/>
    <col min="11035" max="11035" width="7.58203125" style="1" bestFit="1" customWidth="1"/>
    <col min="11036" max="11265" width="8.6640625" style="1"/>
    <col min="11266" max="11266" width="3.6640625" style="1" bestFit="1" customWidth="1"/>
    <col min="11267" max="11267" width="27.75" style="1" bestFit="1" customWidth="1"/>
    <col min="11268" max="11268" width="13.5" style="1" bestFit="1" customWidth="1"/>
    <col min="11269" max="11269" width="5" style="1" bestFit="1" customWidth="1"/>
    <col min="11270" max="11270" width="11.25" style="1" bestFit="1" customWidth="1"/>
    <col min="11271" max="11271" width="19.25" style="1" bestFit="1" customWidth="1"/>
    <col min="11272" max="11272" width="25.83203125" style="1" bestFit="1" customWidth="1"/>
    <col min="11273" max="11273" width="7.58203125" style="1" bestFit="1" customWidth="1"/>
    <col min="11274" max="11274" width="24.58203125" style="1" bestFit="1" customWidth="1"/>
    <col min="11275" max="11275" width="22.1640625" style="1" bestFit="1" customWidth="1"/>
    <col min="11276" max="11276" width="7.58203125" style="1" bestFit="1" customWidth="1"/>
    <col min="11277" max="11277" width="28.58203125" style="1" bestFit="1" customWidth="1"/>
    <col min="11278" max="11278" width="18.08203125" style="1" bestFit="1" customWidth="1"/>
    <col min="11279" max="11279" width="7.58203125" style="1" bestFit="1" customWidth="1"/>
    <col min="11280" max="11280" width="21.58203125" style="1" bestFit="1" customWidth="1"/>
    <col min="11281" max="11281" width="7.58203125" style="1" bestFit="1" customWidth="1"/>
    <col min="11282" max="11282" width="23.08203125" style="1" bestFit="1" customWidth="1"/>
    <col min="11283" max="11283" width="7.58203125" style="1" bestFit="1" customWidth="1"/>
    <col min="11284" max="11284" width="24" style="1" bestFit="1" customWidth="1"/>
    <col min="11285" max="11285" width="7.58203125" style="1" bestFit="1" customWidth="1"/>
    <col min="11286" max="11286" width="27" style="1" bestFit="1" customWidth="1"/>
    <col min="11287" max="11287" width="7.58203125" style="1" bestFit="1" customWidth="1"/>
    <col min="11288" max="11288" width="13.5" style="1" bestFit="1" customWidth="1"/>
    <col min="11289" max="11289" width="7.58203125" style="1" bestFit="1" customWidth="1"/>
    <col min="11290" max="11290" width="20.9140625" style="1" bestFit="1" customWidth="1"/>
    <col min="11291" max="11291" width="7.58203125" style="1" bestFit="1" customWidth="1"/>
    <col min="11292" max="11521" width="8.6640625" style="1"/>
    <col min="11522" max="11522" width="3.6640625" style="1" bestFit="1" customWidth="1"/>
    <col min="11523" max="11523" width="27.75" style="1" bestFit="1" customWidth="1"/>
    <col min="11524" max="11524" width="13.5" style="1" bestFit="1" customWidth="1"/>
    <col min="11525" max="11525" width="5" style="1" bestFit="1" customWidth="1"/>
    <col min="11526" max="11526" width="11.25" style="1" bestFit="1" customWidth="1"/>
    <col min="11527" max="11527" width="19.25" style="1" bestFit="1" customWidth="1"/>
    <col min="11528" max="11528" width="25.83203125" style="1" bestFit="1" customWidth="1"/>
    <col min="11529" max="11529" width="7.58203125" style="1" bestFit="1" customWidth="1"/>
    <col min="11530" max="11530" width="24.58203125" style="1" bestFit="1" customWidth="1"/>
    <col min="11531" max="11531" width="22.1640625" style="1" bestFit="1" customWidth="1"/>
    <col min="11532" max="11532" width="7.58203125" style="1" bestFit="1" customWidth="1"/>
    <col min="11533" max="11533" width="28.58203125" style="1" bestFit="1" customWidth="1"/>
    <col min="11534" max="11534" width="18.08203125" style="1" bestFit="1" customWidth="1"/>
    <col min="11535" max="11535" width="7.58203125" style="1" bestFit="1" customWidth="1"/>
    <col min="11536" max="11536" width="21.58203125" style="1" bestFit="1" customWidth="1"/>
    <col min="11537" max="11537" width="7.58203125" style="1" bestFit="1" customWidth="1"/>
    <col min="11538" max="11538" width="23.08203125" style="1" bestFit="1" customWidth="1"/>
    <col min="11539" max="11539" width="7.58203125" style="1" bestFit="1" customWidth="1"/>
    <col min="11540" max="11540" width="24" style="1" bestFit="1" customWidth="1"/>
    <col min="11541" max="11541" width="7.58203125" style="1" bestFit="1" customWidth="1"/>
    <col min="11542" max="11542" width="27" style="1" bestFit="1" customWidth="1"/>
    <col min="11543" max="11543" width="7.58203125" style="1" bestFit="1" customWidth="1"/>
    <col min="11544" max="11544" width="13.5" style="1" bestFit="1" customWidth="1"/>
    <col min="11545" max="11545" width="7.58203125" style="1" bestFit="1" customWidth="1"/>
    <col min="11546" max="11546" width="20.9140625" style="1" bestFit="1" customWidth="1"/>
    <col min="11547" max="11547" width="7.58203125" style="1" bestFit="1" customWidth="1"/>
    <col min="11548" max="11777" width="8.6640625" style="1"/>
    <col min="11778" max="11778" width="3.6640625" style="1" bestFit="1" customWidth="1"/>
    <col min="11779" max="11779" width="27.75" style="1" bestFit="1" customWidth="1"/>
    <col min="11780" max="11780" width="13.5" style="1" bestFit="1" customWidth="1"/>
    <col min="11781" max="11781" width="5" style="1" bestFit="1" customWidth="1"/>
    <col min="11782" max="11782" width="11.25" style="1" bestFit="1" customWidth="1"/>
    <col min="11783" max="11783" width="19.25" style="1" bestFit="1" customWidth="1"/>
    <col min="11784" max="11784" width="25.83203125" style="1" bestFit="1" customWidth="1"/>
    <col min="11785" max="11785" width="7.58203125" style="1" bestFit="1" customWidth="1"/>
    <col min="11786" max="11786" width="24.58203125" style="1" bestFit="1" customWidth="1"/>
    <col min="11787" max="11787" width="22.1640625" style="1" bestFit="1" customWidth="1"/>
    <col min="11788" max="11788" width="7.58203125" style="1" bestFit="1" customWidth="1"/>
    <col min="11789" max="11789" width="28.58203125" style="1" bestFit="1" customWidth="1"/>
    <col min="11790" max="11790" width="18.08203125" style="1" bestFit="1" customWidth="1"/>
    <col min="11791" max="11791" width="7.58203125" style="1" bestFit="1" customWidth="1"/>
    <col min="11792" max="11792" width="21.58203125" style="1" bestFit="1" customWidth="1"/>
    <col min="11793" max="11793" width="7.58203125" style="1" bestFit="1" customWidth="1"/>
    <col min="11794" max="11794" width="23.08203125" style="1" bestFit="1" customWidth="1"/>
    <col min="11795" max="11795" width="7.58203125" style="1" bestFit="1" customWidth="1"/>
    <col min="11796" max="11796" width="24" style="1" bestFit="1" customWidth="1"/>
    <col min="11797" max="11797" width="7.58203125" style="1" bestFit="1" customWidth="1"/>
    <col min="11798" max="11798" width="27" style="1" bestFit="1" customWidth="1"/>
    <col min="11799" max="11799" width="7.58203125" style="1" bestFit="1" customWidth="1"/>
    <col min="11800" max="11800" width="13.5" style="1" bestFit="1" customWidth="1"/>
    <col min="11801" max="11801" width="7.58203125" style="1" bestFit="1" customWidth="1"/>
    <col min="11802" max="11802" width="20.9140625" style="1" bestFit="1" customWidth="1"/>
    <col min="11803" max="11803" width="7.58203125" style="1" bestFit="1" customWidth="1"/>
    <col min="11804" max="12033" width="8.6640625" style="1"/>
    <col min="12034" max="12034" width="3.6640625" style="1" bestFit="1" customWidth="1"/>
    <col min="12035" max="12035" width="27.75" style="1" bestFit="1" customWidth="1"/>
    <col min="12036" max="12036" width="13.5" style="1" bestFit="1" customWidth="1"/>
    <col min="12037" max="12037" width="5" style="1" bestFit="1" customWidth="1"/>
    <col min="12038" max="12038" width="11.25" style="1" bestFit="1" customWidth="1"/>
    <col min="12039" max="12039" width="19.25" style="1" bestFit="1" customWidth="1"/>
    <col min="12040" max="12040" width="25.83203125" style="1" bestFit="1" customWidth="1"/>
    <col min="12041" max="12041" width="7.58203125" style="1" bestFit="1" customWidth="1"/>
    <col min="12042" max="12042" width="24.58203125" style="1" bestFit="1" customWidth="1"/>
    <col min="12043" max="12043" width="22.1640625" style="1" bestFit="1" customWidth="1"/>
    <col min="12044" max="12044" width="7.58203125" style="1" bestFit="1" customWidth="1"/>
    <col min="12045" max="12045" width="28.58203125" style="1" bestFit="1" customWidth="1"/>
    <col min="12046" max="12046" width="18.08203125" style="1" bestFit="1" customWidth="1"/>
    <col min="12047" max="12047" width="7.58203125" style="1" bestFit="1" customWidth="1"/>
    <col min="12048" max="12048" width="21.58203125" style="1" bestFit="1" customWidth="1"/>
    <col min="12049" max="12049" width="7.58203125" style="1" bestFit="1" customWidth="1"/>
    <col min="12050" max="12050" width="23.08203125" style="1" bestFit="1" customWidth="1"/>
    <col min="12051" max="12051" width="7.58203125" style="1" bestFit="1" customWidth="1"/>
    <col min="12052" max="12052" width="24" style="1" bestFit="1" customWidth="1"/>
    <col min="12053" max="12053" width="7.58203125" style="1" bestFit="1" customWidth="1"/>
    <col min="12054" max="12054" width="27" style="1" bestFit="1" customWidth="1"/>
    <col min="12055" max="12055" width="7.58203125" style="1" bestFit="1" customWidth="1"/>
    <col min="12056" max="12056" width="13.5" style="1" bestFit="1" customWidth="1"/>
    <col min="12057" max="12057" width="7.58203125" style="1" bestFit="1" customWidth="1"/>
    <col min="12058" max="12058" width="20.9140625" style="1" bestFit="1" customWidth="1"/>
    <col min="12059" max="12059" width="7.58203125" style="1" bestFit="1" customWidth="1"/>
    <col min="12060" max="12289" width="8.6640625" style="1"/>
    <col min="12290" max="12290" width="3.6640625" style="1" bestFit="1" customWidth="1"/>
    <col min="12291" max="12291" width="27.75" style="1" bestFit="1" customWidth="1"/>
    <col min="12292" max="12292" width="13.5" style="1" bestFit="1" customWidth="1"/>
    <col min="12293" max="12293" width="5" style="1" bestFit="1" customWidth="1"/>
    <col min="12294" max="12294" width="11.25" style="1" bestFit="1" customWidth="1"/>
    <col min="12295" max="12295" width="19.25" style="1" bestFit="1" customWidth="1"/>
    <col min="12296" max="12296" width="25.83203125" style="1" bestFit="1" customWidth="1"/>
    <col min="12297" max="12297" width="7.58203125" style="1" bestFit="1" customWidth="1"/>
    <col min="12298" max="12298" width="24.58203125" style="1" bestFit="1" customWidth="1"/>
    <col min="12299" max="12299" width="22.1640625" style="1" bestFit="1" customWidth="1"/>
    <col min="12300" max="12300" width="7.58203125" style="1" bestFit="1" customWidth="1"/>
    <col min="12301" max="12301" width="28.58203125" style="1" bestFit="1" customWidth="1"/>
    <col min="12302" max="12302" width="18.08203125" style="1" bestFit="1" customWidth="1"/>
    <col min="12303" max="12303" width="7.58203125" style="1" bestFit="1" customWidth="1"/>
    <col min="12304" max="12304" width="21.58203125" style="1" bestFit="1" customWidth="1"/>
    <col min="12305" max="12305" width="7.58203125" style="1" bestFit="1" customWidth="1"/>
    <col min="12306" max="12306" width="23.08203125" style="1" bestFit="1" customWidth="1"/>
    <col min="12307" max="12307" width="7.58203125" style="1" bestFit="1" customWidth="1"/>
    <col min="12308" max="12308" width="24" style="1" bestFit="1" customWidth="1"/>
    <col min="12309" max="12309" width="7.58203125" style="1" bestFit="1" customWidth="1"/>
    <col min="12310" max="12310" width="27" style="1" bestFit="1" customWidth="1"/>
    <col min="12311" max="12311" width="7.58203125" style="1" bestFit="1" customWidth="1"/>
    <col min="12312" max="12312" width="13.5" style="1" bestFit="1" customWidth="1"/>
    <col min="12313" max="12313" width="7.58203125" style="1" bestFit="1" customWidth="1"/>
    <col min="12314" max="12314" width="20.9140625" style="1" bestFit="1" customWidth="1"/>
    <col min="12315" max="12315" width="7.58203125" style="1" bestFit="1" customWidth="1"/>
    <col min="12316" max="12545" width="8.6640625" style="1"/>
    <col min="12546" max="12546" width="3.6640625" style="1" bestFit="1" customWidth="1"/>
    <col min="12547" max="12547" width="27.75" style="1" bestFit="1" customWidth="1"/>
    <col min="12548" max="12548" width="13.5" style="1" bestFit="1" customWidth="1"/>
    <col min="12549" max="12549" width="5" style="1" bestFit="1" customWidth="1"/>
    <col min="12550" max="12550" width="11.25" style="1" bestFit="1" customWidth="1"/>
    <col min="12551" max="12551" width="19.25" style="1" bestFit="1" customWidth="1"/>
    <col min="12552" max="12552" width="25.83203125" style="1" bestFit="1" customWidth="1"/>
    <col min="12553" max="12553" width="7.58203125" style="1" bestFit="1" customWidth="1"/>
    <col min="12554" max="12554" width="24.58203125" style="1" bestFit="1" customWidth="1"/>
    <col min="12555" max="12555" width="22.1640625" style="1" bestFit="1" customWidth="1"/>
    <col min="12556" max="12556" width="7.58203125" style="1" bestFit="1" customWidth="1"/>
    <col min="12557" max="12557" width="28.58203125" style="1" bestFit="1" customWidth="1"/>
    <col min="12558" max="12558" width="18.08203125" style="1" bestFit="1" customWidth="1"/>
    <col min="12559" max="12559" width="7.58203125" style="1" bestFit="1" customWidth="1"/>
    <col min="12560" max="12560" width="21.58203125" style="1" bestFit="1" customWidth="1"/>
    <col min="12561" max="12561" width="7.58203125" style="1" bestFit="1" customWidth="1"/>
    <col min="12562" max="12562" width="23.08203125" style="1" bestFit="1" customWidth="1"/>
    <col min="12563" max="12563" width="7.58203125" style="1" bestFit="1" customWidth="1"/>
    <col min="12564" max="12564" width="24" style="1" bestFit="1" customWidth="1"/>
    <col min="12565" max="12565" width="7.58203125" style="1" bestFit="1" customWidth="1"/>
    <col min="12566" max="12566" width="27" style="1" bestFit="1" customWidth="1"/>
    <col min="12567" max="12567" width="7.58203125" style="1" bestFit="1" customWidth="1"/>
    <col min="12568" max="12568" width="13.5" style="1" bestFit="1" customWidth="1"/>
    <col min="12569" max="12569" width="7.58203125" style="1" bestFit="1" customWidth="1"/>
    <col min="12570" max="12570" width="20.9140625" style="1" bestFit="1" customWidth="1"/>
    <col min="12571" max="12571" width="7.58203125" style="1" bestFit="1" customWidth="1"/>
    <col min="12572" max="12801" width="8.6640625" style="1"/>
    <col min="12802" max="12802" width="3.6640625" style="1" bestFit="1" customWidth="1"/>
    <col min="12803" max="12803" width="27.75" style="1" bestFit="1" customWidth="1"/>
    <col min="12804" max="12804" width="13.5" style="1" bestFit="1" customWidth="1"/>
    <col min="12805" max="12805" width="5" style="1" bestFit="1" customWidth="1"/>
    <col min="12806" max="12806" width="11.25" style="1" bestFit="1" customWidth="1"/>
    <col min="12807" max="12807" width="19.25" style="1" bestFit="1" customWidth="1"/>
    <col min="12808" max="12808" width="25.83203125" style="1" bestFit="1" customWidth="1"/>
    <col min="12809" max="12809" width="7.58203125" style="1" bestFit="1" customWidth="1"/>
    <col min="12810" max="12810" width="24.58203125" style="1" bestFit="1" customWidth="1"/>
    <col min="12811" max="12811" width="22.1640625" style="1" bestFit="1" customWidth="1"/>
    <col min="12812" max="12812" width="7.58203125" style="1" bestFit="1" customWidth="1"/>
    <col min="12813" max="12813" width="28.58203125" style="1" bestFit="1" customWidth="1"/>
    <col min="12814" max="12814" width="18.08203125" style="1" bestFit="1" customWidth="1"/>
    <col min="12815" max="12815" width="7.58203125" style="1" bestFit="1" customWidth="1"/>
    <col min="12816" max="12816" width="21.58203125" style="1" bestFit="1" customWidth="1"/>
    <col min="12817" max="12817" width="7.58203125" style="1" bestFit="1" customWidth="1"/>
    <col min="12818" max="12818" width="23.08203125" style="1" bestFit="1" customWidth="1"/>
    <col min="12819" max="12819" width="7.58203125" style="1" bestFit="1" customWidth="1"/>
    <col min="12820" max="12820" width="24" style="1" bestFit="1" customWidth="1"/>
    <col min="12821" max="12821" width="7.58203125" style="1" bestFit="1" customWidth="1"/>
    <col min="12822" max="12822" width="27" style="1" bestFit="1" customWidth="1"/>
    <col min="12823" max="12823" width="7.58203125" style="1" bestFit="1" customWidth="1"/>
    <col min="12824" max="12824" width="13.5" style="1" bestFit="1" customWidth="1"/>
    <col min="12825" max="12825" width="7.58203125" style="1" bestFit="1" customWidth="1"/>
    <col min="12826" max="12826" width="20.9140625" style="1" bestFit="1" customWidth="1"/>
    <col min="12827" max="12827" width="7.58203125" style="1" bestFit="1" customWidth="1"/>
    <col min="12828" max="13057" width="8.6640625" style="1"/>
    <col min="13058" max="13058" width="3.6640625" style="1" bestFit="1" customWidth="1"/>
    <col min="13059" max="13059" width="27.75" style="1" bestFit="1" customWidth="1"/>
    <col min="13060" max="13060" width="13.5" style="1" bestFit="1" customWidth="1"/>
    <col min="13061" max="13061" width="5" style="1" bestFit="1" customWidth="1"/>
    <col min="13062" max="13062" width="11.25" style="1" bestFit="1" customWidth="1"/>
    <col min="13063" max="13063" width="19.25" style="1" bestFit="1" customWidth="1"/>
    <col min="13064" max="13064" width="25.83203125" style="1" bestFit="1" customWidth="1"/>
    <col min="13065" max="13065" width="7.58203125" style="1" bestFit="1" customWidth="1"/>
    <col min="13066" max="13066" width="24.58203125" style="1" bestFit="1" customWidth="1"/>
    <col min="13067" max="13067" width="22.1640625" style="1" bestFit="1" customWidth="1"/>
    <col min="13068" max="13068" width="7.58203125" style="1" bestFit="1" customWidth="1"/>
    <col min="13069" max="13069" width="28.58203125" style="1" bestFit="1" customWidth="1"/>
    <col min="13070" max="13070" width="18.08203125" style="1" bestFit="1" customWidth="1"/>
    <col min="13071" max="13071" width="7.58203125" style="1" bestFit="1" customWidth="1"/>
    <col min="13072" max="13072" width="21.58203125" style="1" bestFit="1" customWidth="1"/>
    <col min="13073" max="13073" width="7.58203125" style="1" bestFit="1" customWidth="1"/>
    <col min="13074" max="13074" width="23.08203125" style="1" bestFit="1" customWidth="1"/>
    <col min="13075" max="13075" width="7.58203125" style="1" bestFit="1" customWidth="1"/>
    <col min="13076" max="13076" width="24" style="1" bestFit="1" customWidth="1"/>
    <col min="13077" max="13077" width="7.58203125" style="1" bestFit="1" customWidth="1"/>
    <col min="13078" max="13078" width="27" style="1" bestFit="1" customWidth="1"/>
    <col min="13079" max="13079" width="7.58203125" style="1" bestFit="1" customWidth="1"/>
    <col min="13080" max="13080" width="13.5" style="1" bestFit="1" customWidth="1"/>
    <col min="13081" max="13081" width="7.58203125" style="1" bestFit="1" customWidth="1"/>
    <col min="13082" max="13082" width="20.9140625" style="1" bestFit="1" customWidth="1"/>
    <col min="13083" max="13083" width="7.58203125" style="1" bestFit="1" customWidth="1"/>
    <col min="13084" max="13313" width="8.6640625" style="1"/>
    <col min="13314" max="13314" width="3.6640625" style="1" bestFit="1" customWidth="1"/>
    <col min="13315" max="13315" width="27.75" style="1" bestFit="1" customWidth="1"/>
    <col min="13316" max="13316" width="13.5" style="1" bestFit="1" customWidth="1"/>
    <col min="13317" max="13317" width="5" style="1" bestFit="1" customWidth="1"/>
    <col min="13318" max="13318" width="11.25" style="1" bestFit="1" customWidth="1"/>
    <col min="13319" max="13319" width="19.25" style="1" bestFit="1" customWidth="1"/>
    <col min="13320" max="13320" width="25.83203125" style="1" bestFit="1" customWidth="1"/>
    <col min="13321" max="13321" width="7.58203125" style="1" bestFit="1" customWidth="1"/>
    <col min="13322" max="13322" width="24.58203125" style="1" bestFit="1" customWidth="1"/>
    <col min="13323" max="13323" width="22.1640625" style="1" bestFit="1" customWidth="1"/>
    <col min="13324" max="13324" width="7.58203125" style="1" bestFit="1" customWidth="1"/>
    <col min="13325" max="13325" width="28.58203125" style="1" bestFit="1" customWidth="1"/>
    <col min="13326" max="13326" width="18.08203125" style="1" bestFit="1" customWidth="1"/>
    <col min="13327" max="13327" width="7.58203125" style="1" bestFit="1" customWidth="1"/>
    <col min="13328" max="13328" width="21.58203125" style="1" bestFit="1" customWidth="1"/>
    <col min="13329" max="13329" width="7.58203125" style="1" bestFit="1" customWidth="1"/>
    <col min="13330" max="13330" width="23.08203125" style="1" bestFit="1" customWidth="1"/>
    <col min="13331" max="13331" width="7.58203125" style="1" bestFit="1" customWidth="1"/>
    <col min="13332" max="13332" width="24" style="1" bestFit="1" customWidth="1"/>
    <col min="13333" max="13333" width="7.58203125" style="1" bestFit="1" customWidth="1"/>
    <col min="13334" max="13334" width="27" style="1" bestFit="1" customWidth="1"/>
    <col min="13335" max="13335" width="7.58203125" style="1" bestFit="1" customWidth="1"/>
    <col min="13336" max="13336" width="13.5" style="1" bestFit="1" customWidth="1"/>
    <col min="13337" max="13337" width="7.58203125" style="1" bestFit="1" customWidth="1"/>
    <col min="13338" max="13338" width="20.9140625" style="1" bestFit="1" customWidth="1"/>
    <col min="13339" max="13339" width="7.58203125" style="1" bestFit="1" customWidth="1"/>
    <col min="13340" max="13569" width="8.6640625" style="1"/>
    <col min="13570" max="13570" width="3.6640625" style="1" bestFit="1" customWidth="1"/>
    <col min="13571" max="13571" width="27.75" style="1" bestFit="1" customWidth="1"/>
    <col min="13572" max="13572" width="13.5" style="1" bestFit="1" customWidth="1"/>
    <col min="13573" max="13573" width="5" style="1" bestFit="1" customWidth="1"/>
    <col min="13574" max="13574" width="11.25" style="1" bestFit="1" customWidth="1"/>
    <col min="13575" max="13575" width="19.25" style="1" bestFit="1" customWidth="1"/>
    <col min="13576" max="13576" width="25.83203125" style="1" bestFit="1" customWidth="1"/>
    <col min="13577" max="13577" width="7.58203125" style="1" bestFit="1" customWidth="1"/>
    <col min="13578" max="13578" width="24.58203125" style="1" bestFit="1" customWidth="1"/>
    <col min="13579" max="13579" width="22.1640625" style="1" bestFit="1" customWidth="1"/>
    <col min="13580" max="13580" width="7.58203125" style="1" bestFit="1" customWidth="1"/>
    <col min="13581" max="13581" width="28.58203125" style="1" bestFit="1" customWidth="1"/>
    <col min="13582" max="13582" width="18.08203125" style="1" bestFit="1" customWidth="1"/>
    <col min="13583" max="13583" width="7.58203125" style="1" bestFit="1" customWidth="1"/>
    <col min="13584" max="13584" width="21.58203125" style="1" bestFit="1" customWidth="1"/>
    <col min="13585" max="13585" width="7.58203125" style="1" bestFit="1" customWidth="1"/>
    <col min="13586" max="13586" width="23.08203125" style="1" bestFit="1" customWidth="1"/>
    <col min="13587" max="13587" width="7.58203125" style="1" bestFit="1" customWidth="1"/>
    <col min="13588" max="13588" width="24" style="1" bestFit="1" customWidth="1"/>
    <col min="13589" max="13589" width="7.58203125" style="1" bestFit="1" customWidth="1"/>
    <col min="13590" max="13590" width="27" style="1" bestFit="1" customWidth="1"/>
    <col min="13591" max="13591" width="7.58203125" style="1" bestFit="1" customWidth="1"/>
    <col min="13592" max="13592" width="13.5" style="1" bestFit="1" customWidth="1"/>
    <col min="13593" max="13593" width="7.58203125" style="1" bestFit="1" customWidth="1"/>
    <col min="13594" max="13594" width="20.9140625" style="1" bestFit="1" customWidth="1"/>
    <col min="13595" max="13595" width="7.58203125" style="1" bestFit="1" customWidth="1"/>
    <col min="13596" max="13825" width="8.6640625" style="1"/>
    <col min="13826" max="13826" width="3.6640625" style="1" bestFit="1" customWidth="1"/>
    <col min="13827" max="13827" width="27.75" style="1" bestFit="1" customWidth="1"/>
    <col min="13828" max="13828" width="13.5" style="1" bestFit="1" customWidth="1"/>
    <col min="13829" max="13829" width="5" style="1" bestFit="1" customWidth="1"/>
    <col min="13830" max="13830" width="11.25" style="1" bestFit="1" customWidth="1"/>
    <col min="13831" max="13831" width="19.25" style="1" bestFit="1" customWidth="1"/>
    <col min="13832" max="13832" width="25.83203125" style="1" bestFit="1" customWidth="1"/>
    <col min="13833" max="13833" width="7.58203125" style="1" bestFit="1" customWidth="1"/>
    <col min="13834" max="13834" width="24.58203125" style="1" bestFit="1" customWidth="1"/>
    <col min="13835" max="13835" width="22.1640625" style="1" bestFit="1" customWidth="1"/>
    <col min="13836" max="13836" width="7.58203125" style="1" bestFit="1" customWidth="1"/>
    <col min="13837" max="13837" width="28.58203125" style="1" bestFit="1" customWidth="1"/>
    <col min="13838" max="13838" width="18.08203125" style="1" bestFit="1" customWidth="1"/>
    <col min="13839" max="13839" width="7.58203125" style="1" bestFit="1" customWidth="1"/>
    <col min="13840" max="13840" width="21.58203125" style="1" bestFit="1" customWidth="1"/>
    <col min="13841" max="13841" width="7.58203125" style="1" bestFit="1" customWidth="1"/>
    <col min="13842" max="13842" width="23.08203125" style="1" bestFit="1" customWidth="1"/>
    <col min="13843" max="13843" width="7.58203125" style="1" bestFit="1" customWidth="1"/>
    <col min="13844" max="13844" width="24" style="1" bestFit="1" customWidth="1"/>
    <col min="13845" max="13845" width="7.58203125" style="1" bestFit="1" customWidth="1"/>
    <col min="13846" max="13846" width="27" style="1" bestFit="1" customWidth="1"/>
    <col min="13847" max="13847" width="7.58203125" style="1" bestFit="1" customWidth="1"/>
    <col min="13848" max="13848" width="13.5" style="1" bestFit="1" customWidth="1"/>
    <col min="13849" max="13849" width="7.58203125" style="1" bestFit="1" customWidth="1"/>
    <col min="13850" max="13850" width="20.9140625" style="1" bestFit="1" customWidth="1"/>
    <col min="13851" max="13851" width="7.58203125" style="1" bestFit="1" customWidth="1"/>
    <col min="13852" max="14081" width="8.6640625" style="1"/>
    <col min="14082" max="14082" width="3.6640625" style="1" bestFit="1" customWidth="1"/>
    <col min="14083" max="14083" width="27.75" style="1" bestFit="1" customWidth="1"/>
    <col min="14084" max="14084" width="13.5" style="1" bestFit="1" customWidth="1"/>
    <col min="14085" max="14085" width="5" style="1" bestFit="1" customWidth="1"/>
    <col min="14086" max="14086" width="11.25" style="1" bestFit="1" customWidth="1"/>
    <col min="14087" max="14087" width="19.25" style="1" bestFit="1" customWidth="1"/>
    <col min="14088" max="14088" width="25.83203125" style="1" bestFit="1" customWidth="1"/>
    <col min="14089" max="14089" width="7.58203125" style="1" bestFit="1" customWidth="1"/>
    <col min="14090" max="14090" width="24.58203125" style="1" bestFit="1" customWidth="1"/>
    <col min="14091" max="14091" width="22.1640625" style="1" bestFit="1" customWidth="1"/>
    <col min="14092" max="14092" width="7.58203125" style="1" bestFit="1" customWidth="1"/>
    <col min="14093" max="14093" width="28.58203125" style="1" bestFit="1" customWidth="1"/>
    <col min="14094" max="14094" width="18.08203125" style="1" bestFit="1" customWidth="1"/>
    <col min="14095" max="14095" width="7.58203125" style="1" bestFit="1" customWidth="1"/>
    <col min="14096" max="14096" width="21.58203125" style="1" bestFit="1" customWidth="1"/>
    <col min="14097" max="14097" width="7.58203125" style="1" bestFit="1" customWidth="1"/>
    <col min="14098" max="14098" width="23.08203125" style="1" bestFit="1" customWidth="1"/>
    <col min="14099" max="14099" width="7.58203125" style="1" bestFit="1" customWidth="1"/>
    <col min="14100" max="14100" width="24" style="1" bestFit="1" customWidth="1"/>
    <col min="14101" max="14101" width="7.58203125" style="1" bestFit="1" customWidth="1"/>
    <col min="14102" max="14102" width="27" style="1" bestFit="1" customWidth="1"/>
    <col min="14103" max="14103" width="7.58203125" style="1" bestFit="1" customWidth="1"/>
    <col min="14104" max="14104" width="13.5" style="1" bestFit="1" customWidth="1"/>
    <col min="14105" max="14105" width="7.58203125" style="1" bestFit="1" customWidth="1"/>
    <col min="14106" max="14106" width="20.9140625" style="1" bestFit="1" customWidth="1"/>
    <col min="14107" max="14107" width="7.58203125" style="1" bestFit="1" customWidth="1"/>
    <col min="14108" max="14337" width="8.6640625" style="1"/>
    <col min="14338" max="14338" width="3.6640625" style="1" bestFit="1" customWidth="1"/>
    <col min="14339" max="14339" width="27.75" style="1" bestFit="1" customWidth="1"/>
    <col min="14340" max="14340" width="13.5" style="1" bestFit="1" customWidth="1"/>
    <col min="14341" max="14341" width="5" style="1" bestFit="1" customWidth="1"/>
    <col min="14342" max="14342" width="11.25" style="1" bestFit="1" customWidth="1"/>
    <col min="14343" max="14343" width="19.25" style="1" bestFit="1" customWidth="1"/>
    <col min="14344" max="14344" width="25.83203125" style="1" bestFit="1" customWidth="1"/>
    <col min="14345" max="14345" width="7.58203125" style="1" bestFit="1" customWidth="1"/>
    <col min="14346" max="14346" width="24.58203125" style="1" bestFit="1" customWidth="1"/>
    <col min="14347" max="14347" width="22.1640625" style="1" bestFit="1" customWidth="1"/>
    <col min="14348" max="14348" width="7.58203125" style="1" bestFit="1" customWidth="1"/>
    <col min="14349" max="14349" width="28.58203125" style="1" bestFit="1" customWidth="1"/>
    <col min="14350" max="14350" width="18.08203125" style="1" bestFit="1" customWidth="1"/>
    <col min="14351" max="14351" width="7.58203125" style="1" bestFit="1" customWidth="1"/>
    <col min="14352" max="14352" width="21.58203125" style="1" bestFit="1" customWidth="1"/>
    <col min="14353" max="14353" width="7.58203125" style="1" bestFit="1" customWidth="1"/>
    <col min="14354" max="14354" width="23.08203125" style="1" bestFit="1" customWidth="1"/>
    <col min="14355" max="14355" width="7.58203125" style="1" bestFit="1" customWidth="1"/>
    <col min="14356" max="14356" width="24" style="1" bestFit="1" customWidth="1"/>
    <col min="14357" max="14357" width="7.58203125" style="1" bestFit="1" customWidth="1"/>
    <col min="14358" max="14358" width="27" style="1" bestFit="1" customWidth="1"/>
    <col min="14359" max="14359" width="7.58203125" style="1" bestFit="1" customWidth="1"/>
    <col min="14360" max="14360" width="13.5" style="1" bestFit="1" customWidth="1"/>
    <col min="14361" max="14361" width="7.58203125" style="1" bestFit="1" customWidth="1"/>
    <col min="14362" max="14362" width="20.9140625" style="1" bestFit="1" customWidth="1"/>
    <col min="14363" max="14363" width="7.58203125" style="1" bestFit="1" customWidth="1"/>
    <col min="14364" max="14593" width="8.6640625" style="1"/>
    <col min="14594" max="14594" width="3.6640625" style="1" bestFit="1" customWidth="1"/>
    <col min="14595" max="14595" width="27.75" style="1" bestFit="1" customWidth="1"/>
    <col min="14596" max="14596" width="13.5" style="1" bestFit="1" customWidth="1"/>
    <col min="14597" max="14597" width="5" style="1" bestFit="1" customWidth="1"/>
    <col min="14598" max="14598" width="11.25" style="1" bestFit="1" customWidth="1"/>
    <col min="14599" max="14599" width="19.25" style="1" bestFit="1" customWidth="1"/>
    <col min="14600" max="14600" width="25.83203125" style="1" bestFit="1" customWidth="1"/>
    <col min="14601" max="14601" width="7.58203125" style="1" bestFit="1" customWidth="1"/>
    <col min="14602" max="14602" width="24.58203125" style="1" bestFit="1" customWidth="1"/>
    <col min="14603" max="14603" width="22.1640625" style="1" bestFit="1" customWidth="1"/>
    <col min="14604" max="14604" width="7.58203125" style="1" bestFit="1" customWidth="1"/>
    <col min="14605" max="14605" width="28.58203125" style="1" bestFit="1" customWidth="1"/>
    <col min="14606" max="14606" width="18.08203125" style="1" bestFit="1" customWidth="1"/>
    <col min="14607" max="14607" width="7.58203125" style="1" bestFit="1" customWidth="1"/>
    <col min="14608" max="14608" width="21.58203125" style="1" bestFit="1" customWidth="1"/>
    <col min="14609" max="14609" width="7.58203125" style="1" bestFit="1" customWidth="1"/>
    <col min="14610" max="14610" width="23.08203125" style="1" bestFit="1" customWidth="1"/>
    <col min="14611" max="14611" width="7.58203125" style="1" bestFit="1" customWidth="1"/>
    <col min="14612" max="14612" width="24" style="1" bestFit="1" customWidth="1"/>
    <col min="14613" max="14613" width="7.58203125" style="1" bestFit="1" customWidth="1"/>
    <col min="14614" max="14614" width="27" style="1" bestFit="1" customWidth="1"/>
    <col min="14615" max="14615" width="7.58203125" style="1" bestFit="1" customWidth="1"/>
    <col min="14616" max="14616" width="13.5" style="1" bestFit="1" customWidth="1"/>
    <col min="14617" max="14617" width="7.58203125" style="1" bestFit="1" customWidth="1"/>
    <col min="14618" max="14618" width="20.9140625" style="1" bestFit="1" customWidth="1"/>
    <col min="14619" max="14619" width="7.58203125" style="1" bestFit="1" customWidth="1"/>
    <col min="14620" max="14849" width="8.6640625" style="1"/>
    <col min="14850" max="14850" width="3.6640625" style="1" bestFit="1" customWidth="1"/>
    <col min="14851" max="14851" width="27.75" style="1" bestFit="1" customWidth="1"/>
    <col min="14852" max="14852" width="13.5" style="1" bestFit="1" customWidth="1"/>
    <col min="14853" max="14853" width="5" style="1" bestFit="1" customWidth="1"/>
    <col min="14854" max="14854" width="11.25" style="1" bestFit="1" customWidth="1"/>
    <col min="14855" max="14855" width="19.25" style="1" bestFit="1" customWidth="1"/>
    <col min="14856" max="14856" width="25.83203125" style="1" bestFit="1" customWidth="1"/>
    <col min="14857" max="14857" width="7.58203125" style="1" bestFit="1" customWidth="1"/>
    <col min="14858" max="14858" width="24.58203125" style="1" bestFit="1" customWidth="1"/>
    <col min="14859" max="14859" width="22.1640625" style="1" bestFit="1" customWidth="1"/>
    <col min="14860" max="14860" width="7.58203125" style="1" bestFit="1" customWidth="1"/>
    <col min="14861" max="14861" width="28.58203125" style="1" bestFit="1" customWidth="1"/>
    <col min="14862" max="14862" width="18.08203125" style="1" bestFit="1" customWidth="1"/>
    <col min="14863" max="14863" width="7.58203125" style="1" bestFit="1" customWidth="1"/>
    <col min="14864" max="14864" width="21.58203125" style="1" bestFit="1" customWidth="1"/>
    <col min="14865" max="14865" width="7.58203125" style="1" bestFit="1" customWidth="1"/>
    <col min="14866" max="14866" width="23.08203125" style="1" bestFit="1" customWidth="1"/>
    <col min="14867" max="14867" width="7.58203125" style="1" bestFit="1" customWidth="1"/>
    <col min="14868" max="14868" width="24" style="1" bestFit="1" customWidth="1"/>
    <col min="14869" max="14869" width="7.58203125" style="1" bestFit="1" customWidth="1"/>
    <col min="14870" max="14870" width="27" style="1" bestFit="1" customWidth="1"/>
    <col min="14871" max="14871" width="7.58203125" style="1" bestFit="1" customWidth="1"/>
    <col min="14872" max="14872" width="13.5" style="1" bestFit="1" customWidth="1"/>
    <col min="14873" max="14873" width="7.58203125" style="1" bestFit="1" customWidth="1"/>
    <col min="14874" max="14874" width="20.9140625" style="1" bestFit="1" customWidth="1"/>
    <col min="14875" max="14875" width="7.58203125" style="1" bestFit="1" customWidth="1"/>
    <col min="14876" max="15105" width="8.6640625" style="1"/>
    <col min="15106" max="15106" width="3.6640625" style="1" bestFit="1" customWidth="1"/>
    <col min="15107" max="15107" width="27.75" style="1" bestFit="1" customWidth="1"/>
    <col min="15108" max="15108" width="13.5" style="1" bestFit="1" customWidth="1"/>
    <col min="15109" max="15109" width="5" style="1" bestFit="1" customWidth="1"/>
    <col min="15110" max="15110" width="11.25" style="1" bestFit="1" customWidth="1"/>
    <col min="15111" max="15111" width="19.25" style="1" bestFit="1" customWidth="1"/>
    <col min="15112" max="15112" width="25.83203125" style="1" bestFit="1" customWidth="1"/>
    <col min="15113" max="15113" width="7.58203125" style="1" bestFit="1" customWidth="1"/>
    <col min="15114" max="15114" width="24.58203125" style="1" bestFit="1" customWidth="1"/>
    <col min="15115" max="15115" width="22.1640625" style="1" bestFit="1" customWidth="1"/>
    <col min="15116" max="15116" width="7.58203125" style="1" bestFit="1" customWidth="1"/>
    <col min="15117" max="15117" width="28.58203125" style="1" bestFit="1" customWidth="1"/>
    <col min="15118" max="15118" width="18.08203125" style="1" bestFit="1" customWidth="1"/>
    <col min="15119" max="15119" width="7.58203125" style="1" bestFit="1" customWidth="1"/>
    <col min="15120" max="15120" width="21.58203125" style="1" bestFit="1" customWidth="1"/>
    <col min="15121" max="15121" width="7.58203125" style="1" bestFit="1" customWidth="1"/>
    <col min="15122" max="15122" width="23.08203125" style="1" bestFit="1" customWidth="1"/>
    <col min="15123" max="15123" width="7.58203125" style="1" bestFit="1" customWidth="1"/>
    <col min="15124" max="15124" width="24" style="1" bestFit="1" customWidth="1"/>
    <col min="15125" max="15125" width="7.58203125" style="1" bestFit="1" customWidth="1"/>
    <col min="15126" max="15126" width="27" style="1" bestFit="1" customWidth="1"/>
    <col min="15127" max="15127" width="7.58203125" style="1" bestFit="1" customWidth="1"/>
    <col min="15128" max="15128" width="13.5" style="1" bestFit="1" customWidth="1"/>
    <col min="15129" max="15129" width="7.58203125" style="1" bestFit="1" customWidth="1"/>
    <col min="15130" max="15130" width="20.9140625" style="1" bestFit="1" customWidth="1"/>
    <col min="15131" max="15131" width="7.58203125" style="1" bestFit="1" customWidth="1"/>
    <col min="15132" max="15361" width="8.6640625" style="1"/>
    <col min="15362" max="15362" width="3.6640625" style="1" bestFit="1" customWidth="1"/>
    <col min="15363" max="15363" width="27.75" style="1" bestFit="1" customWidth="1"/>
    <col min="15364" max="15364" width="13.5" style="1" bestFit="1" customWidth="1"/>
    <col min="15365" max="15365" width="5" style="1" bestFit="1" customWidth="1"/>
    <col min="15366" max="15366" width="11.25" style="1" bestFit="1" customWidth="1"/>
    <col min="15367" max="15367" width="19.25" style="1" bestFit="1" customWidth="1"/>
    <col min="15368" max="15368" width="25.83203125" style="1" bestFit="1" customWidth="1"/>
    <col min="15369" max="15369" width="7.58203125" style="1" bestFit="1" customWidth="1"/>
    <col min="15370" max="15370" width="24.58203125" style="1" bestFit="1" customWidth="1"/>
    <col min="15371" max="15371" width="22.1640625" style="1" bestFit="1" customWidth="1"/>
    <col min="15372" max="15372" width="7.58203125" style="1" bestFit="1" customWidth="1"/>
    <col min="15373" max="15373" width="28.58203125" style="1" bestFit="1" customWidth="1"/>
    <col min="15374" max="15374" width="18.08203125" style="1" bestFit="1" customWidth="1"/>
    <col min="15375" max="15375" width="7.58203125" style="1" bestFit="1" customWidth="1"/>
    <col min="15376" max="15376" width="21.58203125" style="1" bestFit="1" customWidth="1"/>
    <col min="15377" max="15377" width="7.58203125" style="1" bestFit="1" customWidth="1"/>
    <col min="15378" max="15378" width="23.08203125" style="1" bestFit="1" customWidth="1"/>
    <col min="15379" max="15379" width="7.58203125" style="1" bestFit="1" customWidth="1"/>
    <col min="15380" max="15380" width="24" style="1" bestFit="1" customWidth="1"/>
    <col min="15381" max="15381" width="7.58203125" style="1" bestFit="1" customWidth="1"/>
    <col min="15382" max="15382" width="27" style="1" bestFit="1" customWidth="1"/>
    <col min="15383" max="15383" width="7.58203125" style="1" bestFit="1" customWidth="1"/>
    <col min="15384" max="15384" width="13.5" style="1" bestFit="1" customWidth="1"/>
    <col min="15385" max="15385" width="7.58203125" style="1" bestFit="1" customWidth="1"/>
    <col min="15386" max="15386" width="20.9140625" style="1" bestFit="1" customWidth="1"/>
    <col min="15387" max="15387" width="7.58203125" style="1" bestFit="1" customWidth="1"/>
    <col min="15388" max="15617" width="8.6640625" style="1"/>
    <col min="15618" max="15618" width="3.6640625" style="1" bestFit="1" customWidth="1"/>
    <col min="15619" max="15619" width="27.75" style="1" bestFit="1" customWidth="1"/>
    <col min="15620" max="15620" width="13.5" style="1" bestFit="1" customWidth="1"/>
    <col min="15621" max="15621" width="5" style="1" bestFit="1" customWidth="1"/>
    <col min="15622" max="15622" width="11.25" style="1" bestFit="1" customWidth="1"/>
    <col min="15623" max="15623" width="19.25" style="1" bestFit="1" customWidth="1"/>
    <col min="15624" max="15624" width="25.83203125" style="1" bestFit="1" customWidth="1"/>
    <col min="15625" max="15625" width="7.58203125" style="1" bestFit="1" customWidth="1"/>
    <col min="15626" max="15626" width="24.58203125" style="1" bestFit="1" customWidth="1"/>
    <col min="15627" max="15627" width="22.1640625" style="1" bestFit="1" customWidth="1"/>
    <col min="15628" max="15628" width="7.58203125" style="1" bestFit="1" customWidth="1"/>
    <col min="15629" max="15629" width="28.58203125" style="1" bestFit="1" customWidth="1"/>
    <col min="15630" max="15630" width="18.08203125" style="1" bestFit="1" customWidth="1"/>
    <col min="15631" max="15631" width="7.58203125" style="1" bestFit="1" customWidth="1"/>
    <col min="15632" max="15632" width="21.58203125" style="1" bestFit="1" customWidth="1"/>
    <col min="15633" max="15633" width="7.58203125" style="1" bestFit="1" customWidth="1"/>
    <col min="15634" max="15634" width="23.08203125" style="1" bestFit="1" customWidth="1"/>
    <col min="15635" max="15635" width="7.58203125" style="1" bestFit="1" customWidth="1"/>
    <col min="15636" max="15636" width="24" style="1" bestFit="1" customWidth="1"/>
    <col min="15637" max="15637" width="7.58203125" style="1" bestFit="1" customWidth="1"/>
    <col min="15638" max="15638" width="27" style="1" bestFit="1" customWidth="1"/>
    <col min="15639" max="15639" width="7.58203125" style="1" bestFit="1" customWidth="1"/>
    <col min="15640" max="15640" width="13.5" style="1" bestFit="1" customWidth="1"/>
    <col min="15641" max="15641" width="7.58203125" style="1" bestFit="1" customWidth="1"/>
    <col min="15642" max="15642" width="20.9140625" style="1" bestFit="1" customWidth="1"/>
    <col min="15643" max="15643" width="7.58203125" style="1" bestFit="1" customWidth="1"/>
    <col min="15644" max="15873" width="8.6640625" style="1"/>
    <col min="15874" max="15874" width="3.6640625" style="1" bestFit="1" customWidth="1"/>
    <col min="15875" max="15875" width="27.75" style="1" bestFit="1" customWidth="1"/>
    <col min="15876" max="15876" width="13.5" style="1" bestFit="1" customWidth="1"/>
    <col min="15877" max="15877" width="5" style="1" bestFit="1" customWidth="1"/>
    <col min="15878" max="15878" width="11.25" style="1" bestFit="1" customWidth="1"/>
    <col min="15879" max="15879" width="19.25" style="1" bestFit="1" customWidth="1"/>
    <col min="15880" max="15880" width="25.83203125" style="1" bestFit="1" customWidth="1"/>
    <col min="15881" max="15881" width="7.58203125" style="1" bestFit="1" customWidth="1"/>
    <col min="15882" max="15882" width="24.58203125" style="1" bestFit="1" customWidth="1"/>
    <col min="15883" max="15883" width="22.1640625" style="1" bestFit="1" customWidth="1"/>
    <col min="15884" max="15884" width="7.58203125" style="1" bestFit="1" customWidth="1"/>
    <col min="15885" max="15885" width="28.58203125" style="1" bestFit="1" customWidth="1"/>
    <col min="15886" max="15886" width="18.08203125" style="1" bestFit="1" customWidth="1"/>
    <col min="15887" max="15887" width="7.58203125" style="1" bestFit="1" customWidth="1"/>
    <col min="15888" max="15888" width="21.58203125" style="1" bestFit="1" customWidth="1"/>
    <col min="15889" max="15889" width="7.58203125" style="1" bestFit="1" customWidth="1"/>
    <col min="15890" max="15890" width="23.08203125" style="1" bestFit="1" customWidth="1"/>
    <col min="15891" max="15891" width="7.58203125" style="1" bestFit="1" customWidth="1"/>
    <col min="15892" max="15892" width="24" style="1" bestFit="1" customWidth="1"/>
    <col min="15893" max="15893" width="7.58203125" style="1" bestFit="1" customWidth="1"/>
    <col min="15894" max="15894" width="27" style="1" bestFit="1" customWidth="1"/>
    <col min="15895" max="15895" width="7.58203125" style="1" bestFit="1" customWidth="1"/>
    <col min="15896" max="15896" width="13.5" style="1" bestFit="1" customWidth="1"/>
    <col min="15897" max="15897" width="7.58203125" style="1" bestFit="1" customWidth="1"/>
    <col min="15898" max="15898" width="20.9140625" style="1" bestFit="1" customWidth="1"/>
    <col min="15899" max="15899" width="7.58203125" style="1" bestFit="1" customWidth="1"/>
    <col min="15900" max="16129" width="8.6640625" style="1"/>
    <col min="16130" max="16130" width="3.6640625" style="1" bestFit="1" customWidth="1"/>
    <col min="16131" max="16131" width="27.75" style="1" bestFit="1" customWidth="1"/>
    <col min="16132" max="16132" width="13.5" style="1" bestFit="1" customWidth="1"/>
    <col min="16133" max="16133" width="5" style="1" bestFit="1" customWidth="1"/>
    <col min="16134" max="16134" width="11.25" style="1" bestFit="1" customWidth="1"/>
    <col min="16135" max="16135" width="19.25" style="1" bestFit="1" customWidth="1"/>
    <col min="16136" max="16136" width="25.83203125" style="1" bestFit="1" customWidth="1"/>
    <col min="16137" max="16137" width="7.58203125" style="1" bestFit="1" customWidth="1"/>
    <col min="16138" max="16138" width="24.58203125" style="1" bestFit="1" customWidth="1"/>
    <col min="16139" max="16139" width="22.1640625" style="1" bestFit="1" customWidth="1"/>
    <col min="16140" max="16140" width="7.58203125" style="1" bestFit="1" customWidth="1"/>
    <col min="16141" max="16141" width="28.58203125" style="1" bestFit="1" customWidth="1"/>
    <col min="16142" max="16142" width="18.08203125" style="1" bestFit="1" customWidth="1"/>
    <col min="16143" max="16143" width="7.58203125" style="1" bestFit="1" customWidth="1"/>
    <col min="16144" max="16144" width="21.58203125" style="1" bestFit="1" customWidth="1"/>
    <col min="16145" max="16145" width="7.58203125" style="1" bestFit="1" customWidth="1"/>
    <col min="16146" max="16146" width="23.08203125" style="1" bestFit="1" customWidth="1"/>
    <col min="16147" max="16147" width="7.58203125" style="1" bestFit="1" customWidth="1"/>
    <col min="16148" max="16148" width="24" style="1" bestFit="1" customWidth="1"/>
    <col min="16149" max="16149" width="7.58203125" style="1" bestFit="1" customWidth="1"/>
    <col min="16150" max="16150" width="27" style="1" bestFit="1" customWidth="1"/>
    <col min="16151" max="16151" width="7.58203125" style="1" bestFit="1" customWidth="1"/>
    <col min="16152" max="16152" width="13.5" style="1" bestFit="1" customWidth="1"/>
    <col min="16153" max="16153" width="7.58203125" style="1" bestFit="1" customWidth="1"/>
    <col min="16154" max="16154" width="20.9140625" style="1" bestFit="1" customWidth="1"/>
    <col min="16155" max="16155" width="7.58203125" style="1" bestFit="1" customWidth="1"/>
    <col min="16156" max="16384" width="8.6640625" style="1"/>
  </cols>
  <sheetData>
    <row r="1" spans="1:27" x14ac:dyDescent="0.25">
      <c r="B1" s="1" t="s">
        <v>150</v>
      </c>
      <c r="C1" s="1" t="s">
        <v>148</v>
      </c>
      <c r="D1" s="1" t="s">
        <v>147</v>
      </c>
      <c r="E1" s="1" t="s">
        <v>146</v>
      </c>
      <c r="F1" s="1" t="s">
        <v>145</v>
      </c>
      <c r="G1" s="1" t="s">
        <v>1382</v>
      </c>
      <c r="H1" s="1" t="s">
        <v>1383</v>
      </c>
      <c r="I1" s="1" t="s">
        <v>152</v>
      </c>
      <c r="J1" s="1" t="s">
        <v>1384</v>
      </c>
      <c r="K1" s="1" t="s">
        <v>1385</v>
      </c>
      <c r="L1" s="1" t="s">
        <v>152</v>
      </c>
      <c r="M1" s="1" t="s">
        <v>875</v>
      </c>
      <c r="N1" s="1" t="s">
        <v>1318</v>
      </c>
      <c r="O1" s="1" t="s">
        <v>152</v>
      </c>
      <c r="P1" s="1" t="s">
        <v>1319</v>
      </c>
      <c r="Q1" s="1" t="s">
        <v>152</v>
      </c>
      <c r="R1" s="1" t="s">
        <v>1387</v>
      </c>
      <c r="S1" s="1" t="s">
        <v>152</v>
      </c>
      <c r="T1" s="1" t="s">
        <v>770</v>
      </c>
      <c r="U1" s="1" t="s">
        <v>152</v>
      </c>
      <c r="V1" s="1" t="s">
        <v>771</v>
      </c>
      <c r="W1" s="1" t="s">
        <v>152</v>
      </c>
      <c r="X1" s="1" t="s">
        <v>1324</v>
      </c>
      <c r="Y1" s="1" t="s">
        <v>152</v>
      </c>
      <c r="Z1" s="1" t="s">
        <v>1327</v>
      </c>
      <c r="AA1" s="1" t="s">
        <v>152</v>
      </c>
    </row>
    <row r="2" spans="1:27" x14ac:dyDescent="0.25">
      <c r="A2" s="1">
        <v>127</v>
      </c>
      <c r="B2" s="1">
        <v>3</v>
      </c>
      <c r="C2" s="1" t="s">
        <v>604</v>
      </c>
      <c r="E2" s="1" t="s">
        <v>9</v>
      </c>
      <c r="F2" s="1">
        <v>2</v>
      </c>
      <c r="G2" s="1">
        <v>2.2999999999999998</v>
      </c>
      <c r="H2" s="2">
        <v>0.75</v>
      </c>
      <c r="J2" s="2">
        <v>0.56000000000000005</v>
      </c>
      <c r="K2" s="2">
        <v>0.64</v>
      </c>
      <c r="M2" s="3" t="s">
        <v>984</v>
      </c>
      <c r="N2" s="2">
        <v>0.64</v>
      </c>
      <c r="P2" s="2">
        <v>0.01</v>
      </c>
      <c r="R2" s="2">
        <v>0.88</v>
      </c>
      <c r="T2" s="3" t="s">
        <v>411</v>
      </c>
      <c r="U2" s="1">
        <v>2</v>
      </c>
      <c r="V2" s="2">
        <v>0.16</v>
      </c>
      <c r="X2" s="2">
        <v>0.62</v>
      </c>
      <c r="Z2" s="2">
        <v>0.22</v>
      </c>
    </row>
    <row r="3" spans="1:27" x14ac:dyDescent="0.25">
      <c r="A3" s="1">
        <v>128</v>
      </c>
      <c r="B3" s="1">
        <v>3</v>
      </c>
      <c r="C3" s="1" t="s">
        <v>526</v>
      </c>
      <c r="E3" s="1" t="s">
        <v>162</v>
      </c>
      <c r="F3" s="1">
        <v>2</v>
      </c>
      <c r="G3" s="1">
        <v>2.7</v>
      </c>
      <c r="H3" s="2">
        <v>0.8</v>
      </c>
      <c r="J3" s="2">
        <v>0.69</v>
      </c>
      <c r="K3" s="2">
        <v>0.7</v>
      </c>
      <c r="M3" s="3" t="s">
        <v>974</v>
      </c>
      <c r="N3" s="2">
        <v>0.56000000000000005</v>
      </c>
      <c r="P3" s="2">
        <v>0.03</v>
      </c>
      <c r="R3" s="2">
        <v>0.83</v>
      </c>
      <c r="T3" s="3" t="s">
        <v>177</v>
      </c>
      <c r="V3" s="2">
        <v>0.27</v>
      </c>
      <c r="X3" s="2">
        <v>0.72</v>
      </c>
      <c r="Z3" s="2">
        <v>0.34</v>
      </c>
    </row>
    <row r="4" spans="1:27" x14ac:dyDescent="0.25">
      <c r="A4" s="1">
        <v>129</v>
      </c>
      <c r="B4" s="1">
        <v>3</v>
      </c>
      <c r="C4" s="1" t="s">
        <v>1194</v>
      </c>
      <c r="E4" s="1" t="s">
        <v>18</v>
      </c>
      <c r="F4" s="1">
        <v>2</v>
      </c>
      <c r="G4" s="1">
        <v>2.1</v>
      </c>
      <c r="H4" s="2">
        <v>0.24</v>
      </c>
      <c r="J4" s="2">
        <v>0.84</v>
      </c>
      <c r="K4" s="2">
        <v>0.91</v>
      </c>
      <c r="M4" s="3" t="s">
        <v>975</v>
      </c>
      <c r="N4" s="2">
        <v>0.87</v>
      </c>
      <c r="P4" s="2">
        <v>0</v>
      </c>
      <c r="R4" s="2">
        <v>0.42</v>
      </c>
      <c r="T4" s="3" t="s">
        <v>351</v>
      </c>
      <c r="V4" s="2">
        <v>0.28999999999999998</v>
      </c>
      <c r="W4" s="1">
        <v>5</v>
      </c>
      <c r="X4" s="2">
        <v>1</v>
      </c>
      <c r="Z4" s="2">
        <v>0.08</v>
      </c>
      <c r="AA4" s="1">
        <v>4</v>
      </c>
    </row>
    <row r="5" spans="1:27" x14ac:dyDescent="0.25">
      <c r="A5" s="1">
        <v>130</v>
      </c>
      <c r="B5" s="1">
        <v>3</v>
      </c>
      <c r="C5" s="1" t="s">
        <v>1196</v>
      </c>
      <c r="E5" s="1" t="s">
        <v>29</v>
      </c>
      <c r="F5" s="1">
        <v>2</v>
      </c>
      <c r="G5" s="1">
        <v>2.5</v>
      </c>
      <c r="H5" s="2">
        <v>0.81</v>
      </c>
      <c r="J5" s="2">
        <v>0.69</v>
      </c>
      <c r="K5" s="2">
        <v>0.71</v>
      </c>
      <c r="M5" s="3" t="s">
        <v>992</v>
      </c>
      <c r="N5" s="2">
        <v>0.56999999999999995</v>
      </c>
      <c r="P5" s="2">
        <v>0</v>
      </c>
      <c r="R5" s="2">
        <v>0.8</v>
      </c>
      <c r="T5" s="3" t="s">
        <v>285</v>
      </c>
      <c r="V5" s="2">
        <v>0.31</v>
      </c>
      <c r="X5" s="2">
        <v>0.56000000000000005</v>
      </c>
      <c r="Z5" s="2">
        <v>0.23</v>
      </c>
    </row>
    <row r="6" spans="1:27" x14ac:dyDescent="0.25">
      <c r="A6" s="1">
        <v>131</v>
      </c>
      <c r="B6" s="1">
        <v>3</v>
      </c>
      <c r="C6" s="1" t="s">
        <v>1235</v>
      </c>
      <c r="E6" s="1" t="s">
        <v>1197</v>
      </c>
      <c r="F6" s="1">
        <v>2</v>
      </c>
      <c r="G6" s="1">
        <v>2.4</v>
      </c>
      <c r="H6" s="2">
        <v>0.78</v>
      </c>
      <c r="J6" s="2">
        <v>0.66</v>
      </c>
      <c r="K6" s="2">
        <v>0.59</v>
      </c>
      <c r="M6" s="3" t="s">
        <v>1031</v>
      </c>
      <c r="N6" s="2">
        <v>0.74</v>
      </c>
      <c r="P6" s="2">
        <v>0.01</v>
      </c>
      <c r="R6" s="2">
        <v>0.79</v>
      </c>
      <c r="T6" s="3" t="s">
        <v>330</v>
      </c>
      <c r="V6" s="2">
        <v>0.23</v>
      </c>
      <c r="X6" s="2">
        <v>0.5</v>
      </c>
      <c r="Z6" s="2">
        <v>0.16</v>
      </c>
    </row>
    <row r="7" spans="1:27" x14ac:dyDescent="0.25">
      <c r="A7" s="1">
        <v>132</v>
      </c>
      <c r="B7" s="1">
        <v>3</v>
      </c>
      <c r="C7" s="1" t="s">
        <v>1176</v>
      </c>
      <c r="D7" s="1">
        <v>1</v>
      </c>
      <c r="E7" s="1" t="s">
        <v>29</v>
      </c>
      <c r="F7" s="1">
        <v>2</v>
      </c>
      <c r="G7" s="1">
        <v>3.4</v>
      </c>
      <c r="H7" s="2">
        <v>0.82</v>
      </c>
      <c r="I7" s="1">
        <v>8</v>
      </c>
      <c r="J7" s="2">
        <v>0.5</v>
      </c>
      <c r="K7" s="2">
        <v>0.62</v>
      </c>
      <c r="L7" s="1">
        <v>6</v>
      </c>
      <c r="M7" s="3" t="s">
        <v>1012</v>
      </c>
      <c r="N7" s="1" t="s">
        <v>176</v>
      </c>
      <c r="P7" s="1" t="s">
        <v>176</v>
      </c>
      <c r="R7" s="1" t="s">
        <v>176</v>
      </c>
      <c r="T7" s="3" t="s">
        <v>176</v>
      </c>
      <c r="V7" s="1" t="s">
        <v>176</v>
      </c>
      <c r="X7" s="1" t="s">
        <v>176</v>
      </c>
      <c r="Z7" s="2">
        <v>0.2</v>
      </c>
      <c r="AA7" s="1">
        <v>7</v>
      </c>
    </row>
    <row r="8" spans="1:27" x14ac:dyDescent="0.25">
      <c r="A8" s="1">
        <v>133</v>
      </c>
      <c r="B8" s="1">
        <v>3</v>
      </c>
      <c r="C8" s="1" t="s">
        <v>607</v>
      </c>
      <c r="E8" s="1" t="s">
        <v>279</v>
      </c>
      <c r="F8" s="1">
        <v>2</v>
      </c>
      <c r="G8" s="1">
        <v>2.2000000000000002</v>
      </c>
      <c r="H8" s="2">
        <v>0.7</v>
      </c>
      <c r="J8" s="2">
        <v>0.53</v>
      </c>
      <c r="K8" s="2">
        <v>0.63</v>
      </c>
      <c r="M8" s="3" t="s">
        <v>982</v>
      </c>
      <c r="N8" s="2">
        <v>0.76</v>
      </c>
      <c r="P8" s="4">
        <v>3.0000000000000001E-3</v>
      </c>
      <c r="R8" s="2">
        <v>0.9</v>
      </c>
      <c r="T8" s="3" t="s">
        <v>748</v>
      </c>
      <c r="V8" s="2">
        <v>7.0000000000000007E-2</v>
      </c>
      <c r="X8" s="2">
        <v>0.94</v>
      </c>
      <c r="Z8" s="2">
        <v>0.15</v>
      </c>
    </row>
    <row r="9" spans="1:27" x14ac:dyDescent="0.25">
      <c r="A9" s="1">
        <v>134</v>
      </c>
      <c r="B9" s="1">
        <v>3</v>
      </c>
      <c r="C9" s="1" t="s">
        <v>675</v>
      </c>
      <c r="E9" s="1" t="s">
        <v>1197</v>
      </c>
      <c r="F9" s="1">
        <v>2</v>
      </c>
      <c r="G9" s="1">
        <v>2.1</v>
      </c>
      <c r="H9" s="2">
        <v>0.71</v>
      </c>
      <c r="J9" s="2">
        <v>0.56000000000000005</v>
      </c>
      <c r="K9" s="2">
        <v>0.61</v>
      </c>
      <c r="M9" s="3" t="s">
        <v>999</v>
      </c>
      <c r="N9" s="2">
        <v>0.73</v>
      </c>
      <c r="P9" s="2">
        <v>0.03</v>
      </c>
      <c r="R9" s="2">
        <v>0.81</v>
      </c>
      <c r="T9" s="3" t="s">
        <v>625</v>
      </c>
      <c r="V9" s="2">
        <v>0.28999999999999998</v>
      </c>
      <c r="X9" s="2">
        <v>0.72</v>
      </c>
      <c r="Z9" s="2">
        <v>0.27</v>
      </c>
    </row>
    <row r="10" spans="1:27" x14ac:dyDescent="0.25">
      <c r="A10" s="1">
        <v>135</v>
      </c>
      <c r="B10" s="1">
        <v>3</v>
      </c>
      <c r="C10" s="1" t="s">
        <v>679</v>
      </c>
      <c r="E10" s="1" t="s">
        <v>94</v>
      </c>
      <c r="F10" s="1">
        <v>2</v>
      </c>
      <c r="G10" s="1">
        <v>2.4</v>
      </c>
      <c r="H10" s="2">
        <v>0.75</v>
      </c>
      <c r="J10" s="2">
        <v>0.56000000000000005</v>
      </c>
      <c r="K10" s="2">
        <v>0.59</v>
      </c>
      <c r="M10" s="3" t="s">
        <v>1006</v>
      </c>
      <c r="N10" s="2">
        <v>0.57999999999999996</v>
      </c>
      <c r="P10" s="2">
        <v>0.01</v>
      </c>
      <c r="R10" s="2">
        <v>0.88</v>
      </c>
      <c r="T10" s="3" t="s">
        <v>958</v>
      </c>
      <c r="V10" s="2">
        <v>0.16</v>
      </c>
      <c r="X10" s="2">
        <v>0.83</v>
      </c>
      <c r="Z10" s="2">
        <v>0.24</v>
      </c>
    </row>
    <row r="11" spans="1:27" x14ac:dyDescent="0.25">
      <c r="A11" s="1">
        <v>136</v>
      </c>
      <c r="B11" s="1">
        <v>3</v>
      </c>
      <c r="C11" s="1" t="s">
        <v>1198</v>
      </c>
      <c r="E11" s="1" t="s">
        <v>1199</v>
      </c>
      <c r="F11" s="1">
        <v>2</v>
      </c>
      <c r="G11" s="1">
        <v>2.2999999999999998</v>
      </c>
      <c r="H11" s="2">
        <v>0.78</v>
      </c>
      <c r="J11" s="2">
        <v>0.61</v>
      </c>
      <c r="K11" s="2">
        <v>0.62</v>
      </c>
      <c r="M11" s="3" t="s">
        <v>974</v>
      </c>
      <c r="N11" s="2">
        <v>0.62</v>
      </c>
      <c r="P11" s="2">
        <v>0.02</v>
      </c>
      <c r="R11" s="2">
        <v>0.78</v>
      </c>
      <c r="T11" s="3" t="s">
        <v>177</v>
      </c>
      <c r="V11" s="2">
        <v>0.26</v>
      </c>
      <c r="X11" s="2">
        <v>0.76</v>
      </c>
      <c r="Z11" s="2">
        <v>0.22</v>
      </c>
    </row>
    <row r="12" spans="1:27" x14ac:dyDescent="0.25">
      <c r="A12" s="1">
        <v>137</v>
      </c>
      <c r="B12" s="1">
        <v>3</v>
      </c>
      <c r="C12" s="1" t="s">
        <v>1201</v>
      </c>
      <c r="E12" s="1" t="s">
        <v>9</v>
      </c>
      <c r="F12" s="1">
        <v>2</v>
      </c>
      <c r="G12" s="1">
        <v>2.1</v>
      </c>
      <c r="H12" s="2">
        <v>0.81</v>
      </c>
      <c r="J12" s="2">
        <v>0.54</v>
      </c>
      <c r="K12" s="2">
        <v>0.57999999999999996</v>
      </c>
      <c r="M12" s="3" t="s">
        <v>996</v>
      </c>
      <c r="N12" s="2">
        <v>0.68</v>
      </c>
      <c r="P12" s="2">
        <v>0.03</v>
      </c>
      <c r="R12" s="2">
        <v>0.77</v>
      </c>
      <c r="T12" s="3" t="s">
        <v>820</v>
      </c>
      <c r="V12" s="2">
        <v>0.24</v>
      </c>
      <c r="X12" s="2">
        <v>0.57999999999999996</v>
      </c>
      <c r="Z12" s="2">
        <v>0.27</v>
      </c>
    </row>
    <row r="13" spans="1:27" x14ac:dyDescent="0.25">
      <c r="A13" s="1">
        <v>138</v>
      </c>
      <c r="B13" s="1">
        <v>3</v>
      </c>
      <c r="C13" s="1" t="s">
        <v>1203</v>
      </c>
      <c r="F13" s="1">
        <v>2</v>
      </c>
      <c r="G13" s="1">
        <v>2.6</v>
      </c>
      <c r="H13" s="2">
        <v>0.77</v>
      </c>
      <c r="J13" s="2">
        <v>0.69</v>
      </c>
      <c r="K13" s="2">
        <v>0.59</v>
      </c>
      <c r="M13" s="3" t="s">
        <v>986</v>
      </c>
      <c r="N13" s="2">
        <v>0.75</v>
      </c>
      <c r="O13" s="1">
        <v>4</v>
      </c>
      <c r="P13" s="2">
        <v>0</v>
      </c>
      <c r="Q13" s="1">
        <v>4</v>
      </c>
      <c r="R13" s="2">
        <v>0.86</v>
      </c>
      <c r="T13" s="3" t="s">
        <v>181</v>
      </c>
      <c r="V13" s="2">
        <v>0.28999999999999998</v>
      </c>
      <c r="X13" s="2">
        <v>0.93</v>
      </c>
      <c r="Z13" s="2">
        <v>0.2</v>
      </c>
    </row>
    <row r="14" spans="1:27" x14ac:dyDescent="0.25">
      <c r="A14" s="1">
        <v>139</v>
      </c>
      <c r="B14" s="1">
        <v>3</v>
      </c>
      <c r="C14" s="1" t="s">
        <v>1205</v>
      </c>
      <c r="E14" s="1" t="s">
        <v>99</v>
      </c>
      <c r="F14" s="1">
        <v>2</v>
      </c>
      <c r="G14" s="1">
        <v>2.2999999999999998</v>
      </c>
      <c r="H14" s="2">
        <v>0.76</v>
      </c>
      <c r="J14" s="2">
        <v>0.53</v>
      </c>
      <c r="K14" s="2">
        <v>0.64</v>
      </c>
      <c r="M14" s="3" t="s">
        <v>1005</v>
      </c>
      <c r="N14" s="2">
        <v>0.79</v>
      </c>
      <c r="P14" s="4">
        <v>3.0000000000000001E-3</v>
      </c>
      <c r="R14" s="2">
        <v>0.79</v>
      </c>
      <c r="T14" s="3" t="s">
        <v>177</v>
      </c>
      <c r="U14" s="1">
        <v>3</v>
      </c>
      <c r="V14" s="2">
        <v>0.19</v>
      </c>
      <c r="X14" s="2">
        <v>0.62</v>
      </c>
      <c r="Z14" s="2">
        <v>0.22</v>
      </c>
    </row>
    <row r="15" spans="1:27" x14ac:dyDescent="0.25">
      <c r="A15" s="1">
        <v>140</v>
      </c>
      <c r="B15" s="1">
        <v>3</v>
      </c>
      <c r="C15" s="1" t="s">
        <v>1349</v>
      </c>
      <c r="E15" s="1" t="s">
        <v>354</v>
      </c>
      <c r="F15" s="1">
        <v>2</v>
      </c>
      <c r="G15" s="1">
        <v>2.2999999999999998</v>
      </c>
      <c r="H15" s="2">
        <v>0.82</v>
      </c>
      <c r="J15" s="2">
        <v>0.67</v>
      </c>
      <c r="K15" s="2">
        <v>0.67</v>
      </c>
      <c r="M15" s="3" t="s">
        <v>58</v>
      </c>
      <c r="N15" s="2">
        <v>0.72</v>
      </c>
      <c r="P15" s="2">
        <v>0.01</v>
      </c>
      <c r="R15" s="2">
        <v>0.8</v>
      </c>
      <c r="T15" s="3" t="s">
        <v>181</v>
      </c>
      <c r="U15" s="1">
        <v>3</v>
      </c>
      <c r="V15" s="2">
        <v>0.28999999999999998</v>
      </c>
      <c r="X15" s="2">
        <v>0.59</v>
      </c>
      <c r="Z15" s="2">
        <v>0.27</v>
      </c>
    </row>
    <row r="16" spans="1:27" x14ac:dyDescent="0.25">
      <c r="A16" s="1">
        <v>141</v>
      </c>
      <c r="B16" s="1">
        <v>3</v>
      </c>
      <c r="C16" s="1" t="s">
        <v>690</v>
      </c>
      <c r="E16" s="1" t="s">
        <v>77</v>
      </c>
      <c r="F16" s="1">
        <v>2</v>
      </c>
      <c r="G16" s="1">
        <v>2.5</v>
      </c>
      <c r="H16" s="2">
        <v>0.84</v>
      </c>
      <c r="J16" s="2">
        <v>0.68</v>
      </c>
      <c r="K16" s="2">
        <v>0.62</v>
      </c>
      <c r="M16" s="3" t="s">
        <v>990</v>
      </c>
      <c r="N16" s="2">
        <v>0.9</v>
      </c>
      <c r="P16" s="2">
        <v>0</v>
      </c>
      <c r="R16" s="2">
        <v>0.84</v>
      </c>
      <c r="T16" s="3" t="s">
        <v>930</v>
      </c>
      <c r="U16" s="1">
        <v>9</v>
      </c>
      <c r="V16" s="2">
        <v>0.31</v>
      </c>
      <c r="W16" s="1">
        <v>5</v>
      </c>
      <c r="X16" s="2">
        <v>0.69</v>
      </c>
      <c r="Z16" s="2">
        <v>0.25</v>
      </c>
    </row>
    <row r="17" spans="1:27" x14ac:dyDescent="0.25">
      <c r="A17" s="1">
        <v>142</v>
      </c>
      <c r="B17" s="1">
        <v>3</v>
      </c>
      <c r="C17" s="1" t="s">
        <v>610</v>
      </c>
      <c r="E17" s="1" t="s">
        <v>65</v>
      </c>
      <c r="F17" s="1">
        <v>2</v>
      </c>
      <c r="G17" s="1">
        <v>2.7</v>
      </c>
      <c r="H17" s="2">
        <v>0.8</v>
      </c>
      <c r="J17" s="2">
        <v>0.66</v>
      </c>
      <c r="K17" s="2">
        <v>0.65</v>
      </c>
      <c r="M17" s="3" t="s">
        <v>981</v>
      </c>
      <c r="N17" s="2">
        <v>0.45</v>
      </c>
      <c r="P17" s="2">
        <v>0.02</v>
      </c>
      <c r="R17" s="2">
        <v>0.88</v>
      </c>
      <c r="T17" s="3" t="s">
        <v>167</v>
      </c>
      <c r="V17" s="2">
        <v>0.33</v>
      </c>
      <c r="X17" s="2">
        <v>0.78</v>
      </c>
      <c r="Z17" s="2">
        <v>0.28000000000000003</v>
      </c>
    </row>
    <row r="18" spans="1:27" x14ac:dyDescent="0.25">
      <c r="A18" s="1">
        <v>143</v>
      </c>
      <c r="B18" s="1">
        <v>3</v>
      </c>
      <c r="C18" s="1" t="s">
        <v>1207</v>
      </c>
      <c r="E18" s="1" t="s">
        <v>1208</v>
      </c>
      <c r="F18" s="1">
        <v>2</v>
      </c>
      <c r="G18" s="1">
        <v>2.2999999999999998</v>
      </c>
      <c r="H18" s="2">
        <v>0.62</v>
      </c>
      <c r="J18" s="2">
        <v>0.42</v>
      </c>
      <c r="K18" s="2">
        <v>0.39</v>
      </c>
      <c r="M18" s="3" t="s">
        <v>980</v>
      </c>
      <c r="N18" s="2">
        <v>0.83</v>
      </c>
      <c r="P18" s="2">
        <v>0</v>
      </c>
      <c r="R18" s="2">
        <v>0.92</v>
      </c>
      <c r="T18" s="3" t="s">
        <v>419</v>
      </c>
      <c r="V18" s="2">
        <v>0.11</v>
      </c>
      <c r="W18" s="1">
        <v>5</v>
      </c>
      <c r="X18" s="2">
        <v>0.35</v>
      </c>
      <c r="Z18" s="2">
        <v>0.05</v>
      </c>
    </row>
    <row r="19" spans="1:27" x14ac:dyDescent="0.25">
      <c r="A19" s="1">
        <v>144</v>
      </c>
      <c r="B19" s="1">
        <v>3</v>
      </c>
      <c r="C19" s="1" t="s">
        <v>1210</v>
      </c>
      <c r="E19" s="1" t="s">
        <v>382</v>
      </c>
      <c r="F19" s="1">
        <v>2</v>
      </c>
      <c r="G19" s="1">
        <v>2.2999999999999998</v>
      </c>
      <c r="H19" s="2">
        <v>0.75</v>
      </c>
      <c r="J19" s="2">
        <v>0.62</v>
      </c>
      <c r="K19" s="2">
        <v>0.66</v>
      </c>
      <c r="M19" s="3" t="s">
        <v>996</v>
      </c>
      <c r="N19" s="2">
        <v>0.84</v>
      </c>
      <c r="P19" s="2">
        <v>0</v>
      </c>
      <c r="R19" s="2">
        <v>0.8</v>
      </c>
      <c r="T19" s="3" t="s">
        <v>669</v>
      </c>
      <c r="U19" s="1">
        <v>3</v>
      </c>
      <c r="V19" s="2">
        <v>0.15</v>
      </c>
      <c r="X19" s="2">
        <v>0.76</v>
      </c>
      <c r="Z19" s="2">
        <v>0.35</v>
      </c>
    </row>
    <row r="20" spans="1:27" x14ac:dyDescent="0.25">
      <c r="A20" s="1">
        <v>145</v>
      </c>
      <c r="B20" s="1">
        <v>3</v>
      </c>
      <c r="C20" s="1" t="s">
        <v>692</v>
      </c>
      <c r="E20" s="1" t="s">
        <v>94</v>
      </c>
      <c r="F20" s="1">
        <v>2</v>
      </c>
      <c r="G20" s="1">
        <v>2</v>
      </c>
      <c r="H20" s="2">
        <v>0.78</v>
      </c>
      <c r="J20" s="2">
        <v>0.64</v>
      </c>
      <c r="K20" s="2">
        <v>0.64</v>
      </c>
      <c r="M20" s="3" t="s">
        <v>58</v>
      </c>
      <c r="N20" s="2">
        <v>0.66</v>
      </c>
      <c r="P20" s="2">
        <v>0.02</v>
      </c>
      <c r="R20" s="2">
        <v>0.88</v>
      </c>
      <c r="T20" s="3" t="s">
        <v>1408</v>
      </c>
      <c r="V20" s="2">
        <v>0.17</v>
      </c>
      <c r="X20" s="2">
        <v>0.69</v>
      </c>
      <c r="Z20" s="2">
        <v>0.27</v>
      </c>
    </row>
    <row r="21" spans="1:27" x14ac:dyDescent="0.25">
      <c r="A21" s="1">
        <v>146</v>
      </c>
      <c r="B21" s="1">
        <v>3</v>
      </c>
      <c r="C21" s="1" t="s">
        <v>611</v>
      </c>
      <c r="E21" s="1" t="s">
        <v>288</v>
      </c>
      <c r="F21" s="1">
        <v>2</v>
      </c>
      <c r="G21" s="1">
        <v>2.8</v>
      </c>
      <c r="H21" s="2">
        <v>0.79</v>
      </c>
      <c r="J21" s="2">
        <v>0.55000000000000004</v>
      </c>
      <c r="K21" s="2">
        <v>0.64</v>
      </c>
      <c r="M21" s="3" t="s">
        <v>1016</v>
      </c>
      <c r="N21" s="2">
        <v>0.42</v>
      </c>
      <c r="P21" s="4">
        <v>3.0000000000000001E-3</v>
      </c>
      <c r="R21" s="2">
        <v>0.88</v>
      </c>
      <c r="T21" s="3" t="s">
        <v>1409</v>
      </c>
      <c r="V21" s="2">
        <v>0.16</v>
      </c>
      <c r="X21" s="2">
        <v>0.66</v>
      </c>
      <c r="Z21" s="2">
        <v>0.22</v>
      </c>
    </row>
    <row r="22" spans="1:27" x14ac:dyDescent="0.25">
      <c r="A22" s="1">
        <v>147</v>
      </c>
      <c r="B22" s="1">
        <v>3</v>
      </c>
      <c r="C22" s="1" t="s">
        <v>612</v>
      </c>
      <c r="E22" s="1" t="s">
        <v>94</v>
      </c>
      <c r="F22" s="1">
        <v>2</v>
      </c>
      <c r="G22" s="1">
        <v>2.6</v>
      </c>
      <c r="H22" s="2">
        <v>0.68</v>
      </c>
      <c r="J22" s="2">
        <v>0.59</v>
      </c>
      <c r="K22" s="2">
        <v>0.55000000000000004</v>
      </c>
      <c r="M22" s="3" t="s">
        <v>1018</v>
      </c>
      <c r="N22" s="2">
        <v>0.75</v>
      </c>
      <c r="P22" s="2">
        <v>0</v>
      </c>
      <c r="R22" s="2">
        <v>0.84</v>
      </c>
      <c r="T22" s="3" t="s">
        <v>1410</v>
      </c>
      <c r="V22" s="2">
        <v>0.14000000000000001</v>
      </c>
      <c r="X22" s="2">
        <v>0.72</v>
      </c>
      <c r="Z22" s="2">
        <v>0.38</v>
      </c>
    </row>
    <row r="23" spans="1:27" x14ac:dyDescent="0.25">
      <c r="A23" s="1">
        <v>148</v>
      </c>
      <c r="B23" s="1">
        <v>3</v>
      </c>
      <c r="C23" s="1" t="s">
        <v>615</v>
      </c>
      <c r="E23" s="1" t="s">
        <v>15</v>
      </c>
      <c r="F23" s="1">
        <v>2</v>
      </c>
      <c r="G23" s="1">
        <v>2.6</v>
      </c>
      <c r="H23" s="2">
        <v>0.82</v>
      </c>
      <c r="J23" s="2">
        <v>0.43</v>
      </c>
      <c r="K23" s="2">
        <v>0.53</v>
      </c>
      <c r="M23" s="3" t="s">
        <v>982</v>
      </c>
      <c r="N23" s="2">
        <v>0.77</v>
      </c>
      <c r="P23" s="2">
        <v>0.01</v>
      </c>
      <c r="R23" s="2">
        <v>0.85</v>
      </c>
      <c r="T23" s="3" t="s">
        <v>389</v>
      </c>
      <c r="V23" s="2">
        <v>0.19</v>
      </c>
      <c r="X23" s="2">
        <v>0.59</v>
      </c>
      <c r="Z23" s="2">
        <v>0.3</v>
      </c>
    </row>
    <row r="24" spans="1:27" x14ac:dyDescent="0.25">
      <c r="A24" s="1">
        <v>149</v>
      </c>
      <c r="B24" s="1">
        <v>3</v>
      </c>
      <c r="C24" s="1" t="s">
        <v>616</v>
      </c>
      <c r="E24" s="1" t="s">
        <v>29</v>
      </c>
      <c r="F24" s="1">
        <v>2</v>
      </c>
      <c r="G24" s="1">
        <v>2.5</v>
      </c>
      <c r="H24" s="2">
        <v>0.8</v>
      </c>
      <c r="J24" s="2">
        <v>0.69</v>
      </c>
      <c r="K24" s="2">
        <v>0.56999999999999995</v>
      </c>
      <c r="M24" s="3" t="s">
        <v>979</v>
      </c>
      <c r="N24" s="2">
        <v>0.63</v>
      </c>
      <c r="P24" s="2">
        <v>0</v>
      </c>
      <c r="R24" s="2">
        <v>0.9</v>
      </c>
      <c r="T24" s="3" t="s">
        <v>285</v>
      </c>
      <c r="V24" s="2">
        <v>0.28999999999999998</v>
      </c>
      <c r="X24" s="2">
        <v>0.84</v>
      </c>
      <c r="Z24" s="2">
        <v>0.16</v>
      </c>
    </row>
    <row r="25" spans="1:27" x14ac:dyDescent="0.25">
      <c r="A25" s="1">
        <v>150</v>
      </c>
      <c r="B25" s="1">
        <v>3</v>
      </c>
      <c r="C25" s="1" t="s">
        <v>617</v>
      </c>
      <c r="E25" s="1" t="s">
        <v>53</v>
      </c>
      <c r="F25" s="1">
        <v>2</v>
      </c>
      <c r="G25" s="1">
        <v>2.5</v>
      </c>
      <c r="H25" s="2">
        <v>0.86</v>
      </c>
      <c r="J25" s="2">
        <v>0.76</v>
      </c>
      <c r="K25" s="2">
        <v>0.75</v>
      </c>
      <c r="M25" s="3" t="s">
        <v>981</v>
      </c>
      <c r="N25" s="2">
        <v>0.68</v>
      </c>
      <c r="P25" s="2">
        <v>0.05</v>
      </c>
      <c r="R25" s="2">
        <v>0.79</v>
      </c>
      <c r="T25" s="3" t="s">
        <v>810</v>
      </c>
      <c r="U25" s="1">
        <v>3</v>
      </c>
      <c r="V25" s="2">
        <v>0.33</v>
      </c>
      <c r="W25" s="1">
        <v>5</v>
      </c>
      <c r="X25" s="2">
        <v>0.71</v>
      </c>
      <c r="Z25" s="2">
        <v>0.25</v>
      </c>
      <c r="AA25" s="1">
        <v>4</v>
      </c>
    </row>
    <row r="26" spans="1:27" x14ac:dyDescent="0.25">
      <c r="A26" s="1">
        <v>151</v>
      </c>
      <c r="B26" s="1">
        <v>3</v>
      </c>
      <c r="C26" s="1" t="s">
        <v>618</v>
      </c>
      <c r="E26" s="1" t="s">
        <v>2</v>
      </c>
      <c r="F26" s="1">
        <v>2</v>
      </c>
      <c r="G26" s="1">
        <v>2.7</v>
      </c>
      <c r="H26" s="2">
        <v>0.83</v>
      </c>
      <c r="J26" s="2">
        <v>0.69</v>
      </c>
      <c r="K26" s="2">
        <v>0.72</v>
      </c>
      <c r="M26" s="3" t="s">
        <v>1006</v>
      </c>
      <c r="N26" s="2">
        <v>0.69</v>
      </c>
      <c r="P26" s="2">
        <v>0.03</v>
      </c>
      <c r="R26" s="2">
        <v>0.81</v>
      </c>
      <c r="T26" s="3" t="s">
        <v>1411</v>
      </c>
      <c r="V26" s="2">
        <v>0.3</v>
      </c>
      <c r="X26" s="2">
        <v>0.63</v>
      </c>
      <c r="Z26" s="2">
        <v>0.28999999999999998</v>
      </c>
    </row>
    <row r="27" spans="1:27" x14ac:dyDescent="0.25">
      <c r="A27" s="1">
        <v>152</v>
      </c>
      <c r="B27" s="1">
        <v>3</v>
      </c>
      <c r="C27" s="1" t="s">
        <v>1213</v>
      </c>
      <c r="E27" s="1" t="s">
        <v>9</v>
      </c>
      <c r="F27" s="1">
        <v>2</v>
      </c>
      <c r="G27" s="1">
        <v>2.5</v>
      </c>
      <c r="H27" s="2">
        <v>0.92</v>
      </c>
      <c r="J27" s="2">
        <v>0.83</v>
      </c>
      <c r="K27" s="2">
        <v>0.85</v>
      </c>
      <c r="M27" s="3" t="s">
        <v>992</v>
      </c>
      <c r="N27" s="2">
        <v>0.4</v>
      </c>
      <c r="P27" s="2">
        <v>7.0000000000000007E-2</v>
      </c>
      <c r="R27" s="2">
        <v>0.86</v>
      </c>
      <c r="T27" s="3" t="s">
        <v>1412</v>
      </c>
      <c r="V27" s="2">
        <v>0.52</v>
      </c>
      <c r="X27" s="2">
        <v>0.56000000000000005</v>
      </c>
      <c r="Z27" s="2">
        <v>0.24</v>
      </c>
    </row>
    <row r="28" spans="1:27" x14ac:dyDescent="0.25">
      <c r="A28" s="1">
        <v>153</v>
      </c>
      <c r="B28" s="1">
        <v>3</v>
      </c>
      <c r="C28" s="1" t="s">
        <v>620</v>
      </c>
      <c r="E28" s="1" t="s">
        <v>102</v>
      </c>
      <c r="F28" s="1">
        <v>2</v>
      </c>
      <c r="G28" s="1">
        <v>2.9</v>
      </c>
      <c r="H28" s="2">
        <v>0.71</v>
      </c>
      <c r="J28" s="2">
        <v>0.53</v>
      </c>
      <c r="K28" s="2">
        <v>0.57999999999999996</v>
      </c>
      <c r="M28" s="3" t="s">
        <v>999</v>
      </c>
      <c r="N28" s="2">
        <v>0.6</v>
      </c>
      <c r="P28" s="2">
        <v>0</v>
      </c>
      <c r="R28" s="2">
        <v>0.79</v>
      </c>
      <c r="T28" s="3" t="s">
        <v>194</v>
      </c>
      <c r="U28" s="1">
        <v>2</v>
      </c>
      <c r="V28" s="2">
        <v>0.19</v>
      </c>
      <c r="W28" s="1">
        <v>5</v>
      </c>
      <c r="X28" s="2">
        <v>0.6</v>
      </c>
      <c r="Z28" s="2">
        <v>0.19</v>
      </c>
    </row>
    <row r="29" spans="1:27" x14ac:dyDescent="0.25">
      <c r="A29" s="1">
        <v>154</v>
      </c>
      <c r="B29" s="1">
        <v>3</v>
      </c>
      <c r="C29" s="1" t="s">
        <v>623</v>
      </c>
      <c r="E29" s="1" t="s">
        <v>26</v>
      </c>
      <c r="F29" s="1">
        <v>2</v>
      </c>
      <c r="G29" s="1">
        <v>2.6</v>
      </c>
      <c r="H29" s="2">
        <v>0.74</v>
      </c>
      <c r="J29" s="2">
        <v>0.66</v>
      </c>
      <c r="K29" s="2">
        <v>0.56999999999999995</v>
      </c>
      <c r="M29" s="3" t="s">
        <v>1038</v>
      </c>
      <c r="N29" s="2">
        <v>0.64</v>
      </c>
      <c r="P29" s="2">
        <v>0.01</v>
      </c>
      <c r="R29" s="2">
        <v>0.81</v>
      </c>
      <c r="T29" s="3" t="s">
        <v>1413</v>
      </c>
      <c r="U29" s="1">
        <v>9</v>
      </c>
      <c r="V29" s="2">
        <v>0.17</v>
      </c>
      <c r="X29" s="2">
        <v>0.83</v>
      </c>
      <c r="Z29" s="2">
        <v>0.25</v>
      </c>
    </row>
    <row r="30" spans="1:27" x14ac:dyDescent="0.25">
      <c r="A30" s="1">
        <v>155</v>
      </c>
      <c r="B30" s="1">
        <v>3</v>
      </c>
      <c r="C30" s="1" t="s">
        <v>700</v>
      </c>
      <c r="D30" s="1">
        <v>1</v>
      </c>
      <c r="E30" s="1" t="s">
        <v>382</v>
      </c>
      <c r="F30" s="1">
        <v>2</v>
      </c>
      <c r="G30" s="1">
        <v>2.2999999999999998</v>
      </c>
      <c r="H30" s="2">
        <v>0.74</v>
      </c>
      <c r="I30" s="1">
        <v>8</v>
      </c>
      <c r="J30" s="2">
        <v>0.56000000000000005</v>
      </c>
      <c r="K30" s="2">
        <v>0.62</v>
      </c>
      <c r="L30" s="1">
        <v>6</v>
      </c>
      <c r="M30" s="3" t="s">
        <v>1011</v>
      </c>
      <c r="N30" s="2">
        <v>0.7</v>
      </c>
      <c r="O30" s="1">
        <v>4</v>
      </c>
      <c r="P30" s="2">
        <v>0</v>
      </c>
      <c r="Q30" s="1">
        <v>4</v>
      </c>
      <c r="R30" s="2">
        <v>0.88</v>
      </c>
      <c r="S30" s="1">
        <v>4</v>
      </c>
      <c r="T30" s="3" t="s">
        <v>330</v>
      </c>
      <c r="U30" s="1">
        <v>4</v>
      </c>
      <c r="V30" s="2">
        <v>0.16</v>
      </c>
      <c r="W30" s="1">
        <v>4</v>
      </c>
      <c r="X30" s="2">
        <v>0.78</v>
      </c>
      <c r="Y30" s="1">
        <v>4</v>
      </c>
      <c r="Z30" s="2">
        <v>0.32</v>
      </c>
      <c r="AA30" s="1">
        <v>4</v>
      </c>
    </row>
    <row r="31" spans="1:27" x14ac:dyDescent="0.25">
      <c r="A31" s="1">
        <v>156</v>
      </c>
      <c r="B31" s="1">
        <v>3</v>
      </c>
      <c r="C31" s="1" t="s">
        <v>624</v>
      </c>
      <c r="E31" s="1" t="s">
        <v>50</v>
      </c>
      <c r="F31" s="1">
        <v>2</v>
      </c>
      <c r="G31" s="1">
        <v>2.4</v>
      </c>
      <c r="H31" s="2">
        <v>0.8</v>
      </c>
      <c r="I31" s="1">
        <v>8</v>
      </c>
      <c r="J31" s="2">
        <v>0.56000000000000005</v>
      </c>
      <c r="K31" s="2">
        <v>0.62</v>
      </c>
      <c r="M31" s="3" t="s">
        <v>1011</v>
      </c>
      <c r="N31" s="2">
        <v>0.71</v>
      </c>
      <c r="P31" s="2">
        <v>0.01</v>
      </c>
      <c r="R31" s="2">
        <v>0.67</v>
      </c>
      <c r="T31" s="3" t="s">
        <v>330</v>
      </c>
      <c r="U31" s="1">
        <v>3</v>
      </c>
      <c r="V31" s="2">
        <v>0.18</v>
      </c>
      <c r="X31" s="2">
        <v>0.75</v>
      </c>
      <c r="Z31" s="2">
        <v>0.19</v>
      </c>
      <c r="AA31" s="1">
        <v>4</v>
      </c>
    </row>
    <row r="32" spans="1:27" x14ac:dyDescent="0.25">
      <c r="A32" s="1">
        <v>157</v>
      </c>
      <c r="B32" s="1">
        <v>3</v>
      </c>
      <c r="C32" s="1" t="s">
        <v>626</v>
      </c>
      <c r="E32" s="1" t="s">
        <v>26</v>
      </c>
      <c r="F32" s="1">
        <v>2</v>
      </c>
      <c r="G32" s="1">
        <v>2.5</v>
      </c>
      <c r="H32" s="2">
        <v>0.83</v>
      </c>
      <c r="J32" s="2">
        <v>0.67</v>
      </c>
      <c r="K32" s="2">
        <v>0.72</v>
      </c>
      <c r="M32" s="3" t="s">
        <v>999</v>
      </c>
      <c r="N32" s="2">
        <v>0.65</v>
      </c>
      <c r="P32" s="2">
        <v>0.03</v>
      </c>
      <c r="R32" s="2">
        <v>0.82</v>
      </c>
      <c r="T32" s="3" t="s">
        <v>949</v>
      </c>
      <c r="U32" s="1">
        <v>3</v>
      </c>
      <c r="V32" s="2">
        <v>0.39</v>
      </c>
      <c r="X32" s="2">
        <v>0.89</v>
      </c>
      <c r="Z32" s="2">
        <v>0.23</v>
      </c>
    </row>
    <row r="33" spans="1:27" x14ac:dyDescent="0.25">
      <c r="A33" s="1">
        <v>158</v>
      </c>
      <c r="B33" s="1">
        <v>3</v>
      </c>
      <c r="C33" s="1" t="s">
        <v>1215</v>
      </c>
      <c r="F33" s="1">
        <v>2</v>
      </c>
      <c r="G33" s="1">
        <v>2.5</v>
      </c>
      <c r="H33" s="2">
        <v>0.74</v>
      </c>
      <c r="J33" s="2">
        <v>0.56000000000000005</v>
      </c>
      <c r="K33" s="2">
        <v>0.63</v>
      </c>
      <c r="M33" s="3" t="s">
        <v>975</v>
      </c>
      <c r="N33" s="2">
        <v>0.71</v>
      </c>
      <c r="P33" s="2">
        <v>0.01</v>
      </c>
      <c r="R33" s="2">
        <v>0.93</v>
      </c>
      <c r="T33" s="3" t="s">
        <v>285</v>
      </c>
      <c r="V33" s="2">
        <v>0.33</v>
      </c>
      <c r="X33" s="2">
        <v>0.67</v>
      </c>
      <c r="Z33" s="2">
        <v>0.23</v>
      </c>
    </row>
    <row r="34" spans="1:27" x14ac:dyDescent="0.25">
      <c r="A34" s="1">
        <v>159</v>
      </c>
      <c r="B34" s="1">
        <v>3</v>
      </c>
      <c r="C34" s="1" t="s">
        <v>629</v>
      </c>
      <c r="E34" s="1" t="s">
        <v>9</v>
      </c>
      <c r="F34" s="1">
        <v>2</v>
      </c>
      <c r="G34" s="1">
        <v>2.4</v>
      </c>
      <c r="H34" s="2">
        <v>0.81</v>
      </c>
      <c r="J34" s="2">
        <v>0.61</v>
      </c>
      <c r="K34" s="2">
        <v>0.71</v>
      </c>
      <c r="M34" s="3" t="s">
        <v>982</v>
      </c>
      <c r="N34" s="2">
        <v>0.65</v>
      </c>
      <c r="P34" s="2">
        <v>0.01</v>
      </c>
      <c r="R34" s="2">
        <v>0.88</v>
      </c>
      <c r="T34" s="3" t="s">
        <v>1226</v>
      </c>
      <c r="V34" s="2">
        <v>0.19</v>
      </c>
      <c r="X34" s="2">
        <v>0.69</v>
      </c>
      <c r="Z34" s="2">
        <v>0.21</v>
      </c>
    </row>
    <row r="35" spans="1:27" x14ac:dyDescent="0.25">
      <c r="A35" s="1">
        <v>160</v>
      </c>
      <c r="B35" s="1">
        <v>3</v>
      </c>
      <c r="C35" s="1" t="s">
        <v>1217</v>
      </c>
      <c r="D35" s="1">
        <v>1</v>
      </c>
      <c r="E35" s="1" t="s">
        <v>15</v>
      </c>
      <c r="F35" s="1">
        <v>2</v>
      </c>
      <c r="G35" s="1">
        <v>2.4</v>
      </c>
      <c r="H35" s="2">
        <v>0.72</v>
      </c>
      <c r="I35" s="1">
        <v>8</v>
      </c>
      <c r="J35" s="2">
        <v>0.65</v>
      </c>
      <c r="K35" s="2">
        <v>0.54</v>
      </c>
      <c r="L35" s="1">
        <v>6</v>
      </c>
      <c r="M35" s="3" t="s">
        <v>1023</v>
      </c>
      <c r="N35" s="2">
        <v>0.68</v>
      </c>
      <c r="O35" s="1">
        <v>4</v>
      </c>
      <c r="P35" s="2">
        <v>0</v>
      </c>
      <c r="Q35" s="1">
        <v>4</v>
      </c>
      <c r="R35" s="1" t="s">
        <v>176</v>
      </c>
      <c r="T35" s="3" t="s">
        <v>1414</v>
      </c>
      <c r="U35" s="1">
        <v>4</v>
      </c>
      <c r="V35" s="2">
        <v>0.28000000000000003</v>
      </c>
      <c r="W35" s="1">
        <v>4</v>
      </c>
      <c r="X35" s="2">
        <v>0.76</v>
      </c>
      <c r="Y35" s="1">
        <v>4</v>
      </c>
      <c r="Z35" s="2">
        <v>0.36</v>
      </c>
      <c r="AA35" s="1">
        <v>4</v>
      </c>
    </row>
    <row r="36" spans="1:27" x14ac:dyDescent="0.25">
      <c r="A36" s="1">
        <v>161</v>
      </c>
      <c r="B36" s="1">
        <v>3</v>
      </c>
      <c r="C36" s="1" t="s">
        <v>712</v>
      </c>
      <c r="F36" s="1">
        <v>1</v>
      </c>
      <c r="G36" s="1">
        <v>2.2999999999999998</v>
      </c>
      <c r="H36" s="2">
        <v>0.73</v>
      </c>
      <c r="J36" s="2">
        <v>0.48</v>
      </c>
      <c r="K36" s="2">
        <v>0.56999999999999995</v>
      </c>
      <c r="M36" s="3" t="s">
        <v>1016</v>
      </c>
      <c r="N36" s="2">
        <v>0.67</v>
      </c>
      <c r="P36" s="4">
        <v>2E-3</v>
      </c>
      <c r="R36" s="2">
        <v>0.77</v>
      </c>
      <c r="T36" s="3" t="s">
        <v>827</v>
      </c>
      <c r="V36" s="1" t="s">
        <v>176</v>
      </c>
      <c r="X36" s="2">
        <v>0.78</v>
      </c>
      <c r="Z36" s="2">
        <v>0.13</v>
      </c>
    </row>
    <row r="37" spans="1:27" x14ac:dyDescent="0.25">
      <c r="A37" s="1">
        <v>162</v>
      </c>
      <c r="B37" s="1">
        <v>3</v>
      </c>
      <c r="C37" s="1" t="s">
        <v>635</v>
      </c>
      <c r="E37" s="1" t="s">
        <v>190</v>
      </c>
      <c r="F37" s="1">
        <v>2</v>
      </c>
      <c r="G37" s="1">
        <v>2.4</v>
      </c>
      <c r="H37" s="2">
        <v>0.84</v>
      </c>
      <c r="J37" s="2">
        <v>0.7</v>
      </c>
      <c r="K37" s="2">
        <v>0.72</v>
      </c>
      <c r="M37" s="3" t="s">
        <v>992</v>
      </c>
      <c r="N37" s="2">
        <v>0.66</v>
      </c>
      <c r="P37" s="4">
        <v>2E-3</v>
      </c>
      <c r="R37" s="2">
        <v>0.62</v>
      </c>
      <c r="T37" s="3" t="s">
        <v>622</v>
      </c>
      <c r="V37" s="2">
        <v>0.28000000000000003</v>
      </c>
      <c r="X37" s="2">
        <v>0.77</v>
      </c>
      <c r="Z37" s="2">
        <v>0.19</v>
      </c>
    </row>
    <row r="38" spans="1:27" x14ac:dyDescent="0.25">
      <c r="A38" s="1">
        <v>163</v>
      </c>
      <c r="B38" s="1">
        <v>3</v>
      </c>
      <c r="C38" s="1" t="s">
        <v>1218</v>
      </c>
      <c r="E38" s="1" t="s">
        <v>102</v>
      </c>
      <c r="F38" s="1">
        <v>2</v>
      </c>
      <c r="G38" s="1">
        <v>2.2999999999999998</v>
      </c>
      <c r="H38" s="2">
        <v>0.74</v>
      </c>
      <c r="J38" s="2">
        <v>0.63</v>
      </c>
      <c r="K38" s="2">
        <v>0.66</v>
      </c>
      <c r="M38" s="3" t="s">
        <v>1006</v>
      </c>
      <c r="N38" s="2">
        <v>0.68</v>
      </c>
      <c r="P38" s="4">
        <v>2E-3</v>
      </c>
      <c r="R38" s="2">
        <v>0.8</v>
      </c>
      <c r="T38" s="3" t="s">
        <v>948</v>
      </c>
      <c r="V38" s="2">
        <v>0.18</v>
      </c>
      <c r="X38" s="2">
        <v>0.69</v>
      </c>
      <c r="Z38" s="2">
        <v>0.19</v>
      </c>
    </row>
    <row r="39" spans="1:27" x14ac:dyDescent="0.25">
      <c r="A39" s="1">
        <v>164</v>
      </c>
      <c r="B39" s="1">
        <v>3</v>
      </c>
      <c r="C39" s="1" t="s">
        <v>1219</v>
      </c>
      <c r="E39" s="1" t="s">
        <v>53</v>
      </c>
      <c r="F39" s="1">
        <v>2</v>
      </c>
      <c r="G39" s="1">
        <v>2.2999999999999998</v>
      </c>
      <c r="H39" s="2">
        <v>0.78</v>
      </c>
      <c r="J39" s="2">
        <v>0.65</v>
      </c>
      <c r="K39" s="2">
        <v>0.67</v>
      </c>
      <c r="M39" s="3" t="s">
        <v>992</v>
      </c>
      <c r="N39" s="2">
        <v>0.64</v>
      </c>
      <c r="P39" s="2">
        <v>0.01</v>
      </c>
      <c r="R39" s="2">
        <v>0.81</v>
      </c>
      <c r="T39" s="3" t="s">
        <v>1220</v>
      </c>
      <c r="U39" s="1">
        <v>4</v>
      </c>
      <c r="V39" s="2">
        <v>0.18</v>
      </c>
      <c r="X39" s="2">
        <v>0.79</v>
      </c>
      <c r="Z39" s="2">
        <v>0.11</v>
      </c>
    </row>
    <row r="40" spans="1:27" x14ac:dyDescent="0.25">
      <c r="A40" s="1">
        <v>165</v>
      </c>
      <c r="B40" s="1">
        <v>3</v>
      </c>
      <c r="C40" s="1" t="s">
        <v>1221</v>
      </c>
      <c r="E40" s="1" t="s">
        <v>169</v>
      </c>
      <c r="F40" s="1">
        <v>2</v>
      </c>
      <c r="G40" s="1">
        <v>2.7</v>
      </c>
      <c r="H40" s="2">
        <v>0.77</v>
      </c>
      <c r="J40" s="2">
        <v>0.59</v>
      </c>
      <c r="K40" s="2">
        <v>0.62</v>
      </c>
      <c r="M40" s="3" t="s">
        <v>1006</v>
      </c>
      <c r="N40" s="2">
        <v>0.67</v>
      </c>
      <c r="P40" s="2">
        <v>0.02</v>
      </c>
      <c r="R40" s="2">
        <v>0.78</v>
      </c>
      <c r="T40" s="3" t="s">
        <v>678</v>
      </c>
      <c r="V40" s="2">
        <v>0.19</v>
      </c>
      <c r="X40" s="2">
        <v>0.61</v>
      </c>
      <c r="Z40" s="2">
        <v>0.23</v>
      </c>
    </row>
    <row r="41" spans="1:27" x14ac:dyDescent="0.25">
      <c r="A41" s="1">
        <v>166</v>
      </c>
      <c r="B41" s="1">
        <v>3</v>
      </c>
      <c r="C41" s="1" t="s">
        <v>636</v>
      </c>
      <c r="E41" s="1" t="s">
        <v>169</v>
      </c>
      <c r="F41" s="1">
        <v>2</v>
      </c>
      <c r="G41" s="1">
        <v>2.5</v>
      </c>
      <c r="H41" s="2">
        <v>0.74</v>
      </c>
      <c r="J41" s="2">
        <v>0.57999999999999996</v>
      </c>
      <c r="K41" s="2">
        <v>0.66</v>
      </c>
      <c r="M41" s="3" t="s">
        <v>984</v>
      </c>
      <c r="N41" s="2">
        <v>0.54</v>
      </c>
      <c r="P41" s="2">
        <v>0.01</v>
      </c>
      <c r="R41" s="2">
        <v>0.84</v>
      </c>
      <c r="T41" s="3" t="s">
        <v>387</v>
      </c>
      <c r="V41" s="2">
        <v>0.13</v>
      </c>
      <c r="X41" s="2">
        <v>0.76</v>
      </c>
      <c r="Z41" s="2">
        <v>0.26</v>
      </c>
    </row>
    <row r="42" spans="1:27" x14ac:dyDescent="0.25">
      <c r="A42" s="1">
        <v>167</v>
      </c>
      <c r="B42" s="1">
        <v>3</v>
      </c>
      <c r="C42" s="1" t="s">
        <v>639</v>
      </c>
      <c r="E42" s="1" t="s">
        <v>159</v>
      </c>
      <c r="F42" s="1">
        <v>2</v>
      </c>
      <c r="G42" s="1">
        <v>3.2</v>
      </c>
      <c r="H42" s="2">
        <v>0.86</v>
      </c>
      <c r="J42" s="2">
        <v>0.61</v>
      </c>
      <c r="K42" s="2">
        <v>0.67</v>
      </c>
      <c r="M42" s="3" t="s">
        <v>1011</v>
      </c>
      <c r="N42" s="2">
        <v>0.45</v>
      </c>
      <c r="P42" s="2">
        <v>0.03</v>
      </c>
      <c r="R42" s="2">
        <v>0.85</v>
      </c>
      <c r="T42" s="3" t="s">
        <v>1070</v>
      </c>
      <c r="V42" s="2">
        <v>0.14000000000000001</v>
      </c>
      <c r="W42" s="1">
        <v>5</v>
      </c>
      <c r="X42" s="2">
        <v>0.72</v>
      </c>
      <c r="Z42" s="2">
        <v>0.15</v>
      </c>
    </row>
    <row r="43" spans="1:27" x14ac:dyDescent="0.25">
      <c r="A43" s="1">
        <v>168</v>
      </c>
      <c r="B43" s="1">
        <v>3</v>
      </c>
      <c r="C43" s="16" t="s">
        <v>1222</v>
      </c>
      <c r="E43" s="1" t="s">
        <v>50</v>
      </c>
      <c r="F43" s="1">
        <v>2</v>
      </c>
      <c r="G43" s="1">
        <v>2.4</v>
      </c>
      <c r="H43" s="2">
        <v>0.77</v>
      </c>
      <c r="J43" s="2">
        <v>0.56999999999999995</v>
      </c>
      <c r="K43" s="2">
        <v>0.65</v>
      </c>
      <c r="M43" s="3" t="s">
        <v>984</v>
      </c>
      <c r="N43" s="2">
        <v>0.56999999999999995</v>
      </c>
      <c r="P43" s="4">
        <v>3.0000000000000001E-3</v>
      </c>
      <c r="R43" s="2">
        <v>0.78</v>
      </c>
      <c r="T43" s="3" t="s">
        <v>669</v>
      </c>
      <c r="V43" s="2">
        <v>0.19</v>
      </c>
      <c r="X43" s="2">
        <v>0.77</v>
      </c>
      <c r="Z43" s="2">
        <v>0.33</v>
      </c>
    </row>
    <row r="44" spans="1:27" x14ac:dyDescent="0.25">
      <c r="A44" s="1">
        <v>169</v>
      </c>
      <c r="B44" s="1">
        <v>3</v>
      </c>
      <c r="C44" s="1" t="s">
        <v>641</v>
      </c>
      <c r="F44" s="1">
        <v>2</v>
      </c>
      <c r="G44" s="1">
        <v>2.8</v>
      </c>
      <c r="H44" s="2">
        <v>0.82</v>
      </c>
      <c r="J44" s="2">
        <v>0.65</v>
      </c>
      <c r="K44" s="2">
        <v>0.66</v>
      </c>
      <c r="M44" s="3" t="s">
        <v>974</v>
      </c>
      <c r="N44" s="2">
        <v>0.56999999999999995</v>
      </c>
      <c r="P44" s="2">
        <v>0.02</v>
      </c>
      <c r="R44" s="2">
        <v>0.85</v>
      </c>
      <c r="T44" s="3" t="s">
        <v>215</v>
      </c>
      <c r="V44" s="2">
        <v>0.26</v>
      </c>
      <c r="X44" s="2">
        <v>0.8</v>
      </c>
      <c r="Z44" s="2">
        <v>0.24</v>
      </c>
    </row>
    <row r="45" spans="1:27" x14ac:dyDescent="0.25">
      <c r="A45" s="1">
        <v>170</v>
      </c>
      <c r="B45" s="1">
        <v>3</v>
      </c>
      <c r="C45" s="1" t="s">
        <v>642</v>
      </c>
      <c r="E45" s="1" t="s">
        <v>159</v>
      </c>
      <c r="F45" s="1">
        <v>2</v>
      </c>
      <c r="G45" s="1">
        <v>2.8</v>
      </c>
      <c r="H45" s="2">
        <v>0.79</v>
      </c>
      <c r="J45" s="2">
        <v>0.73</v>
      </c>
      <c r="K45" s="2">
        <v>0.57999999999999996</v>
      </c>
      <c r="M45" s="3" t="s">
        <v>1041</v>
      </c>
      <c r="N45" s="2">
        <v>0.73</v>
      </c>
      <c r="P45" s="2">
        <v>0</v>
      </c>
      <c r="R45" s="2">
        <v>0.75</v>
      </c>
      <c r="T45" s="3" t="s">
        <v>211</v>
      </c>
      <c r="V45" s="2">
        <v>0.28000000000000003</v>
      </c>
      <c r="X45" s="2">
        <v>0.43</v>
      </c>
      <c r="Z45" s="2">
        <v>0.13</v>
      </c>
      <c r="AA45" s="1">
        <v>7</v>
      </c>
    </row>
    <row r="46" spans="1:27" x14ac:dyDescent="0.25">
      <c r="A46" s="1">
        <v>171</v>
      </c>
      <c r="B46" s="1">
        <v>3</v>
      </c>
      <c r="C46" s="1" t="s">
        <v>571</v>
      </c>
      <c r="E46" s="1" t="s">
        <v>169</v>
      </c>
      <c r="F46" s="1">
        <v>2</v>
      </c>
      <c r="G46" s="1">
        <v>2.2000000000000002</v>
      </c>
      <c r="H46" s="1" t="s">
        <v>176</v>
      </c>
      <c r="J46" s="2">
        <v>0.65</v>
      </c>
      <c r="K46" s="2">
        <v>0.76</v>
      </c>
      <c r="L46" s="1">
        <v>6</v>
      </c>
      <c r="M46" s="3" t="s">
        <v>1005</v>
      </c>
      <c r="N46" s="1" t="s">
        <v>176</v>
      </c>
      <c r="P46" s="1" t="s">
        <v>176</v>
      </c>
      <c r="R46" s="1" t="s">
        <v>176</v>
      </c>
      <c r="T46" s="3" t="s">
        <v>1415</v>
      </c>
      <c r="V46" s="1" t="s">
        <v>176</v>
      </c>
      <c r="X46" s="2">
        <v>0.84</v>
      </c>
      <c r="Z46" s="1" t="s">
        <v>176</v>
      </c>
    </row>
    <row r="47" spans="1:27" x14ac:dyDescent="0.25">
      <c r="A47" s="1">
        <v>172</v>
      </c>
      <c r="B47" s="1">
        <v>3</v>
      </c>
      <c r="C47" s="1" t="s">
        <v>644</v>
      </c>
      <c r="E47" s="1" t="s">
        <v>94</v>
      </c>
      <c r="F47" s="1">
        <v>2</v>
      </c>
      <c r="G47" s="1">
        <v>2.8</v>
      </c>
      <c r="H47" s="2">
        <v>0.75</v>
      </c>
      <c r="J47" s="2">
        <v>0.67</v>
      </c>
      <c r="K47" s="2">
        <v>0.65</v>
      </c>
      <c r="M47" s="3" t="s">
        <v>977</v>
      </c>
      <c r="N47" s="2">
        <v>0.66</v>
      </c>
      <c r="P47" s="2">
        <v>0</v>
      </c>
      <c r="R47" s="2">
        <v>0.84</v>
      </c>
      <c r="T47" s="3" t="s">
        <v>1416</v>
      </c>
      <c r="U47" s="1">
        <v>3</v>
      </c>
      <c r="V47" s="2">
        <v>0.2</v>
      </c>
      <c r="X47" s="2">
        <v>0.57999999999999996</v>
      </c>
      <c r="Z47" s="2">
        <v>0.26</v>
      </c>
    </row>
    <row r="48" spans="1:27" x14ac:dyDescent="0.25">
      <c r="A48" s="1">
        <v>173</v>
      </c>
      <c r="B48" s="1">
        <v>3</v>
      </c>
      <c r="C48" s="1" t="s">
        <v>646</v>
      </c>
      <c r="E48" s="1" t="s">
        <v>94</v>
      </c>
      <c r="F48" s="1">
        <v>2</v>
      </c>
      <c r="G48" s="1">
        <v>2.8</v>
      </c>
      <c r="H48" s="2">
        <v>0.78</v>
      </c>
      <c r="J48" s="2">
        <v>0.67</v>
      </c>
      <c r="K48" s="2">
        <v>0.61</v>
      </c>
      <c r="M48" s="3" t="s">
        <v>990</v>
      </c>
      <c r="N48" s="2">
        <v>0.6</v>
      </c>
      <c r="P48" s="2">
        <v>0</v>
      </c>
      <c r="R48" s="2">
        <v>0.93</v>
      </c>
      <c r="T48" s="3" t="s">
        <v>327</v>
      </c>
      <c r="V48" s="2">
        <v>0.22</v>
      </c>
      <c r="W48" s="1">
        <v>5</v>
      </c>
      <c r="X48" s="2">
        <v>0.7</v>
      </c>
      <c r="Z48" s="2">
        <v>0.2</v>
      </c>
    </row>
    <row r="49" spans="1:27" x14ac:dyDescent="0.25">
      <c r="A49" s="1">
        <v>174</v>
      </c>
      <c r="B49" s="1">
        <v>3</v>
      </c>
      <c r="C49" s="1" t="s">
        <v>1223</v>
      </c>
      <c r="E49" s="1" t="s">
        <v>26</v>
      </c>
      <c r="F49" s="1">
        <v>2</v>
      </c>
      <c r="G49" s="1">
        <v>2.4</v>
      </c>
      <c r="H49" s="2">
        <v>0.77</v>
      </c>
      <c r="J49" s="2">
        <v>0.62</v>
      </c>
      <c r="K49" s="2">
        <v>0.71</v>
      </c>
      <c r="M49" s="3" t="s">
        <v>1016</v>
      </c>
      <c r="N49" s="2">
        <v>0.54</v>
      </c>
      <c r="P49" s="2">
        <v>0.01</v>
      </c>
      <c r="R49" s="2">
        <v>0.8</v>
      </c>
      <c r="T49" s="3" t="s">
        <v>1358</v>
      </c>
      <c r="V49" s="2">
        <v>0.19</v>
      </c>
      <c r="X49" s="2">
        <v>0.74</v>
      </c>
      <c r="Z49" s="2">
        <v>0.16</v>
      </c>
    </row>
    <row r="50" spans="1:27" x14ac:dyDescent="0.25">
      <c r="A50" s="1">
        <v>175</v>
      </c>
      <c r="B50" s="1">
        <v>3</v>
      </c>
      <c r="C50" s="1" t="s">
        <v>649</v>
      </c>
      <c r="E50" s="1" t="s">
        <v>102</v>
      </c>
      <c r="F50" s="1">
        <v>2</v>
      </c>
      <c r="G50" s="1">
        <v>2.2999999999999998</v>
      </c>
      <c r="H50" s="2">
        <v>0.79</v>
      </c>
      <c r="J50" s="2">
        <v>0.59</v>
      </c>
      <c r="K50" s="2">
        <v>0.53</v>
      </c>
      <c r="M50" s="3" t="s">
        <v>990</v>
      </c>
      <c r="N50" s="2">
        <v>0.87</v>
      </c>
      <c r="P50" s="2">
        <v>0</v>
      </c>
      <c r="R50" s="2">
        <v>0.81</v>
      </c>
      <c r="T50" s="3" t="s">
        <v>1417</v>
      </c>
      <c r="V50" s="2">
        <v>0.36</v>
      </c>
      <c r="X50" s="2">
        <v>0.59</v>
      </c>
      <c r="Z50" s="2">
        <v>0.35</v>
      </c>
    </row>
    <row r="51" spans="1:27" x14ac:dyDescent="0.25">
      <c r="A51" s="1">
        <v>176</v>
      </c>
      <c r="B51" s="1">
        <v>3</v>
      </c>
      <c r="C51" s="1" t="s">
        <v>1224</v>
      </c>
      <c r="E51" s="1" t="s">
        <v>99</v>
      </c>
      <c r="F51" s="1">
        <v>2</v>
      </c>
      <c r="G51" s="1">
        <v>2.6</v>
      </c>
      <c r="H51" s="2">
        <v>0.82</v>
      </c>
      <c r="J51" s="2">
        <v>0.62</v>
      </c>
      <c r="K51" s="2">
        <v>0.68</v>
      </c>
      <c r="M51" s="3" t="s">
        <v>1011</v>
      </c>
      <c r="N51" s="2">
        <v>0.64</v>
      </c>
      <c r="P51" s="2">
        <v>0.01</v>
      </c>
      <c r="R51" s="2">
        <v>0.75</v>
      </c>
      <c r="T51" s="3" t="s">
        <v>167</v>
      </c>
      <c r="V51" s="2">
        <v>0.28000000000000003</v>
      </c>
      <c r="X51" s="2">
        <v>0.88</v>
      </c>
      <c r="Z51" s="2">
        <v>0.25</v>
      </c>
    </row>
    <row r="52" spans="1:27" x14ac:dyDescent="0.25">
      <c r="A52" s="1">
        <v>177</v>
      </c>
      <c r="B52" s="1">
        <v>3</v>
      </c>
      <c r="C52" s="1" t="s">
        <v>652</v>
      </c>
      <c r="E52" s="1" t="s">
        <v>326</v>
      </c>
      <c r="F52" s="1">
        <v>2</v>
      </c>
      <c r="G52" s="1">
        <v>2.5</v>
      </c>
      <c r="H52" s="2">
        <v>0.85</v>
      </c>
      <c r="J52" s="2">
        <v>0.65</v>
      </c>
      <c r="K52" s="2">
        <v>0.76</v>
      </c>
      <c r="M52" s="3" t="s">
        <v>1005</v>
      </c>
      <c r="N52" s="2">
        <v>0.59</v>
      </c>
      <c r="P52" s="2">
        <v>0.03</v>
      </c>
      <c r="R52" s="2">
        <v>0.86</v>
      </c>
      <c r="T52" s="3" t="s">
        <v>577</v>
      </c>
      <c r="V52" s="2">
        <v>0.23</v>
      </c>
      <c r="X52" s="2">
        <v>0.7</v>
      </c>
      <c r="Z52" s="2">
        <v>0.2</v>
      </c>
    </row>
    <row r="53" spans="1:27" x14ac:dyDescent="0.25">
      <c r="A53" s="1">
        <v>178</v>
      </c>
      <c r="B53" s="1">
        <v>3</v>
      </c>
      <c r="C53" s="1" t="s">
        <v>653</v>
      </c>
      <c r="D53" s="1">
        <v>1</v>
      </c>
      <c r="E53" s="1" t="s">
        <v>190</v>
      </c>
      <c r="F53" s="1">
        <v>2</v>
      </c>
      <c r="G53" s="1">
        <v>3.4</v>
      </c>
      <c r="H53" s="1" t="s">
        <v>176</v>
      </c>
      <c r="J53" s="2">
        <v>0.86</v>
      </c>
      <c r="K53" s="2">
        <v>0.71</v>
      </c>
      <c r="L53" s="1">
        <v>6</v>
      </c>
      <c r="M53" s="3" t="s">
        <v>1041</v>
      </c>
      <c r="N53" s="1" t="s">
        <v>176</v>
      </c>
      <c r="P53" s="1" t="s">
        <v>176</v>
      </c>
      <c r="R53" s="1" t="s">
        <v>176</v>
      </c>
      <c r="T53" s="3" t="s">
        <v>176</v>
      </c>
      <c r="U53" s="1">
        <v>2</v>
      </c>
      <c r="V53" s="1" t="s">
        <v>176</v>
      </c>
      <c r="X53" s="1" t="s">
        <v>176</v>
      </c>
      <c r="Z53" s="1" t="s">
        <v>176</v>
      </c>
    </row>
    <row r="54" spans="1:27" x14ac:dyDescent="0.25">
      <c r="A54" s="1">
        <v>179</v>
      </c>
      <c r="B54" s="1">
        <v>3</v>
      </c>
      <c r="C54" s="1" t="s">
        <v>1225</v>
      </c>
      <c r="E54" s="1" t="s">
        <v>6</v>
      </c>
      <c r="F54" s="1">
        <v>2</v>
      </c>
      <c r="G54" s="1">
        <v>2.6</v>
      </c>
      <c r="H54" s="2">
        <v>0.84</v>
      </c>
      <c r="J54" s="2">
        <v>0.69</v>
      </c>
      <c r="K54" s="2">
        <v>0.75</v>
      </c>
      <c r="M54" s="3" t="s">
        <v>1011</v>
      </c>
      <c r="N54" s="2">
        <v>0.46</v>
      </c>
      <c r="P54" s="2">
        <v>0</v>
      </c>
      <c r="R54" s="2">
        <v>0.89</v>
      </c>
      <c r="T54" s="3" t="s">
        <v>812</v>
      </c>
      <c r="V54" s="2">
        <v>0.22</v>
      </c>
      <c r="X54" s="2">
        <v>0.81</v>
      </c>
      <c r="Z54" s="2">
        <v>0.18</v>
      </c>
    </row>
    <row r="55" spans="1:27" x14ac:dyDescent="0.25">
      <c r="A55" s="1">
        <v>180</v>
      </c>
      <c r="B55" s="1">
        <v>3</v>
      </c>
      <c r="C55" s="1" t="s">
        <v>655</v>
      </c>
      <c r="E55" s="1" t="s">
        <v>9</v>
      </c>
      <c r="F55" s="1">
        <v>2</v>
      </c>
      <c r="G55" s="1">
        <v>2.2000000000000002</v>
      </c>
      <c r="H55" s="2">
        <v>0.85</v>
      </c>
      <c r="J55" s="2">
        <v>0.64</v>
      </c>
      <c r="K55" s="2">
        <v>0.73</v>
      </c>
      <c r="M55" s="3" t="s">
        <v>1016</v>
      </c>
      <c r="N55" s="2">
        <v>0.4</v>
      </c>
      <c r="P55" s="2">
        <v>0</v>
      </c>
      <c r="R55" s="2">
        <v>0.75</v>
      </c>
      <c r="T55" s="3" t="s">
        <v>1202</v>
      </c>
      <c r="V55" s="2">
        <v>0.22</v>
      </c>
      <c r="X55" s="2">
        <v>0.65</v>
      </c>
      <c r="Z55" s="2">
        <v>0.18</v>
      </c>
    </row>
    <row r="56" spans="1:27" x14ac:dyDescent="0.25">
      <c r="A56" s="1">
        <v>181</v>
      </c>
      <c r="B56" s="1">
        <v>3</v>
      </c>
      <c r="C56" s="1" t="s">
        <v>738</v>
      </c>
      <c r="E56" s="1" t="s">
        <v>221</v>
      </c>
      <c r="F56" s="1">
        <v>2</v>
      </c>
      <c r="G56" s="1">
        <v>2</v>
      </c>
      <c r="H56" s="2">
        <v>0.73</v>
      </c>
      <c r="J56" s="2">
        <v>0.31</v>
      </c>
      <c r="K56" s="2">
        <v>0.46</v>
      </c>
      <c r="M56" s="3" t="s">
        <v>985</v>
      </c>
      <c r="N56" s="2">
        <v>0.64</v>
      </c>
      <c r="P56" s="2">
        <v>0</v>
      </c>
      <c r="R56" s="2">
        <v>0.97</v>
      </c>
      <c r="T56" s="3" t="s">
        <v>509</v>
      </c>
      <c r="V56" s="1" t="s">
        <v>176</v>
      </c>
      <c r="X56" s="2">
        <v>0.26</v>
      </c>
      <c r="Z56" s="1" t="s">
        <v>176</v>
      </c>
    </row>
    <row r="57" spans="1:27" x14ac:dyDescent="0.25">
      <c r="A57" s="1">
        <v>182</v>
      </c>
      <c r="B57" s="1">
        <v>3</v>
      </c>
      <c r="C57" s="1" t="s">
        <v>660</v>
      </c>
      <c r="F57" s="1">
        <v>1</v>
      </c>
      <c r="G57" s="1">
        <v>2.5</v>
      </c>
      <c r="H57" s="2">
        <v>0.85</v>
      </c>
      <c r="J57" s="2">
        <v>0.63</v>
      </c>
      <c r="K57" s="2">
        <v>0.66</v>
      </c>
      <c r="M57" s="3" t="s">
        <v>1006</v>
      </c>
      <c r="N57" s="2">
        <v>0.67</v>
      </c>
      <c r="P57" s="2">
        <v>0.03</v>
      </c>
      <c r="R57" s="2">
        <v>0.87</v>
      </c>
      <c r="T57" s="3" t="s">
        <v>167</v>
      </c>
      <c r="V57" s="2">
        <v>0.28000000000000003</v>
      </c>
      <c r="X57" s="2">
        <v>0.71</v>
      </c>
      <c r="Z57" s="2">
        <v>0.17</v>
      </c>
    </row>
    <row r="58" spans="1:27" x14ac:dyDescent="0.25">
      <c r="A58" s="1">
        <v>183</v>
      </c>
      <c r="B58" s="1">
        <v>3</v>
      </c>
      <c r="C58" s="1" t="s">
        <v>661</v>
      </c>
      <c r="F58" s="1">
        <v>1</v>
      </c>
      <c r="G58" s="1">
        <v>3</v>
      </c>
      <c r="H58" s="2">
        <v>0.78</v>
      </c>
      <c r="J58" s="2">
        <v>0.59</v>
      </c>
      <c r="K58" s="2">
        <v>0.6</v>
      </c>
      <c r="M58" s="3" t="s">
        <v>974</v>
      </c>
      <c r="N58" s="2">
        <v>0.54</v>
      </c>
      <c r="P58" s="2">
        <v>0.01</v>
      </c>
      <c r="R58" s="2">
        <v>0.83</v>
      </c>
      <c r="T58" s="3" t="s">
        <v>810</v>
      </c>
      <c r="V58" s="2">
        <v>0.22</v>
      </c>
      <c r="X58" s="2">
        <v>0.73</v>
      </c>
      <c r="Z58" s="2">
        <v>0.09</v>
      </c>
    </row>
    <row r="59" spans="1:27" x14ac:dyDescent="0.25">
      <c r="A59" s="1">
        <v>184</v>
      </c>
      <c r="B59" s="1">
        <v>3</v>
      </c>
      <c r="C59" s="1" t="s">
        <v>1227</v>
      </c>
      <c r="E59" s="1" t="s">
        <v>102</v>
      </c>
      <c r="F59" s="1">
        <v>2</v>
      </c>
      <c r="G59" s="1">
        <v>2.7</v>
      </c>
      <c r="H59" s="2">
        <v>0.7</v>
      </c>
      <c r="J59" s="2">
        <v>0.62</v>
      </c>
      <c r="K59" s="2">
        <v>0.45</v>
      </c>
      <c r="M59" s="3" t="s">
        <v>1052</v>
      </c>
      <c r="N59" s="2">
        <v>0.78</v>
      </c>
      <c r="P59" s="4">
        <v>4.0000000000000001E-3</v>
      </c>
      <c r="R59" s="2">
        <v>0.91</v>
      </c>
      <c r="T59" s="3" t="s">
        <v>289</v>
      </c>
      <c r="V59" s="2">
        <v>0.17</v>
      </c>
      <c r="X59" s="2">
        <v>0.77</v>
      </c>
      <c r="Z59" s="2">
        <v>0.19</v>
      </c>
    </row>
    <row r="60" spans="1:27" x14ac:dyDescent="0.25">
      <c r="A60" s="1">
        <v>185</v>
      </c>
      <c r="B60" s="1">
        <v>3</v>
      </c>
      <c r="C60" s="1" t="s">
        <v>1228</v>
      </c>
      <c r="E60" s="1" t="s">
        <v>99</v>
      </c>
      <c r="F60" s="1">
        <v>2</v>
      </c>
      <c r="G60" s="1">
        <v>2.8</v>
      </c>
      <c r="H60" s="2">
        <v>0.77</v>
      </c>
      <c r="J60" s="2">
        <v>0.63</v>
      </c>
      <c r="K60" s="2">
        <v>0.63</v>
      </c>
      <c r="M60" s="3" t="s">
        <v>58</v>
      </c>
      <c r="N60" s="2">
        <v>0.42</v>
      </c>
      <c r="P60" s="2">
        <v>0.02</v>
      </c>
      <c r="R60" s="2">
        <v>0.83</v>
      </c>
      <c r="T60" s="3" t="s">
        <v>285</v>
      </c>
      <c r="U60" s="1">
        <v>3</v>
      </c>
      <c r="V60" s="2">
        <v>0.3</v>
      </c>
      <c r="X60" s="2">
        <v>0.74</v>
      </c>
      <c r="Z60" s="2">
        <v>0.23</v>
      </c>
    </row>
    <row r="61" spans="1:27" x14ac:dyDescent="0.25">
      <c r="A61" s="1">
        <v>186</v>
      </c>
      <c r="B61" s="1">
        <v>3</v>
      </c>
      <c r="C61" s="1" t="s">
        <v>594</v>
      </c>
      <c r="E61" s="1" t="s">
        <v>26</v>
      </c>
      <c r="F61" s="1">
        <v>2</v>
      </c>
      <c r="G61" s="1">
        <v>2.6</v>
      </c>
      <c r="H61" s="2">
        <v>0.73</v>
      </c>
      <c r="J61" s="2">
        <v>0.62</v>
      </c>
      <c r="K61" s="2">
        <v>0.54</v>
      </c>
      <c r="L61" s="1">
        <v>6</v>
      </c>
      <c r="M61" s="3" t="s">
        <v>1042</v>
      </c>
      <c r="N61" s="2">
        <v>0.89</v>
      </c>
      <c r="P61" s="2">
        <v>0</v>
      </c>
      <c r="R61" s="2">
        <v>0.75</v>
      </c>
      <c r="T61" s="3" t="s">
        <v>342</v>
      </c>
      <c r="U61" s="1">
        <v>3</v>
      </c>
      <c r="V61" s="2">
        <v>0.35</v>
      </c>
      <c r="X61" s="2">
        <v>0.64</v>
      </c>
      <c r="Z61" s="2">
        <v>0.28999999999999998</v>
      </c>
    </row>
    <row r="62" spans="1:27" x14ac:dyDescent="0.25">
      <c r="A62" s="1">
        <v>187</v>
      </c>
      <c r="B62" s="1">
        <v>3</v>
      </c>
      <c r="C62" s="1" t="s">
        <v>663</v>
      </c>
      <c r="E62" s="1" t="s">
        <v>159</v>
      </c>
      <c r="F62" s="1">
        <v>2</v>
      </c>
      <c r="G62" s="1">
        <v>2.6</v>
      </c>
      <c r="H62" s="2">
        <v>0.7</v>
      </c>
      <c r="J62" s="2">
        <v>0.61</v>
      </c>
      <c r="K62" s="2">
        <v>0.62</v>
      </c>
      <c r="M62" s="3" t="s">
        <v>974</v>
      </c>
      <c r="N62" s="2">
        <v>0.91</v>
      </c>
      <c r="P62" s="2">
        <v>0</v>
      </c>
      <c r="R62" s="2">
        <v>0.81</v>
      </c>
      <c r="T62" s="3" t="s">
        <v>938</v>
      </c>
      <c r="V62" s="2">
        <v>0.32</v>
      </c>
      <c r="X62" s="2">
        <v>0.53</v>
      </c>
      <c r="Z62" s="2">
        <v>0.23</v>
      </c>
      <c r="AA62" s="1">
        <v>7</v>
      </c>
    </row>
    <row r="63" spans="1:27" x14ac:dyDescent="0.25">
      <c r="A63" s="1">
        <v>188</v>
      </c>
      <c r="B63" s="1">
        <v>3</v>
      </c>
      <c r="C63" s="1" t="s">
        <v>596</v>
      </c>
      <c r="E63" s="1" t="s">
        <v>329</v>
      </c>
      <c r="F63" s="1">
        <v>2</v>
      </c>
      <c r="G63" s="1">
        <v>2.5</v>
      </c>
      <c r="H63" s="2">
        <v>0.8</v>
      </c>
      <c r="J63" s="2">
        <v>0.62</v>
      </c>
      <c r="K63" s="2">
        <v>0.61</v>
      </c>
      <c r="M63" s="3" t="s">
        <v>981</v>
      </c>
      <c r="N63" s="2">
        <v>0.66</v>
      </c>
      <c r="P63" s="2">
        <v>0</v>
      </c>
      <c r="R63" s="2">
        <v>0.9</v>
      </c>
      <c r="T63" s="3" t="s">
        <v>167</v>
      </c>
      <c r="V63" s="2">
        <v>0.19</v>
      </c>
      <c r="X63" s="2">
        <v>0.77</v>
      </c>
      <c r="Z63" s="2">
        <v>0.36</v>
      </c>
    </row>
    <row r="64" spans="1:27" x14ac:dyDescent="0.25">
      <c r="A64" s="1">
        <v>189</v>
      </c>
      <c r="B64" s="1">
        <v>3</v>
      </c>
      <c r="C64" s="1" t="s">
        <v>666</v>
      </c>
      <c r="E64" s="1" t="s">
        <v>18</v>
      </c>
      <c r="F64" s="1">
        <v>2</v>
      </c>
      <c r="G64" s="1">
        <v>3</v>
      </c>
      <c r="H64" s="2">
        <v>0.78</v>
      </c>
      <c r="J64" s="2">
        <v>0.62</v>
      </c>
      <c r="K64" s="2">
        <v>0.55000000000000004</v>
      </c>
      <c r="M64" s="3" t="s">
        <v>1031</v>
      </c>
      <c r="N64" s="2">
        <v>0.59</v>
      </c>
      <c r="P64" s="2">
        <v>0.01</v>
      </c>
      <c r="R64" s="2">
        <v>0.89</v>
      </c>
      <c r="T64" s="3" t="s">
        <v>954</v>
      </c>
      <c r="V64" s="2">
        <v>0.21</v>
      </c>
      <c r="X64" s="2">
        <v>0.72</v>
      </c>
      <c r="Z64" s="2">
        <v>0.2</v>
      </c>
    </row>
    <row r="65" spans="1:27" x14ac:dyDescent="0.25">
      <c r="A65" s="1">
        <v>190</v>
      </c>
      <c r="B65" s="1">
        <v>3</v>
      </c>
      <c r="C65" s="1" t="s">
        <v>667</v>
      </c>
      <c r="E65" s="1" t="s">
        <v>329</v>
      </c>
      <c r="F65" s="1">
        <v>2</v>
      </c>
      <c r="G65" s="1">
        <v>2.5</v>
      </c>
      <c r="H65" s="2">
        <v>0.79</v>
      </c>
      <c r="J65" s="2">
        <v>0.68</v>
      </c>
      <c r="K65" s="2">
        <v>0.61</v>
      </c>
      <c r="M65" s="3" t="s">
        <v>1031</v>
      </c>
      <c r="N65" s="2">
        <v>0.75</v>
      </c>
      <c r="P65" s="2">
        <v>0</v>
      </c>
      <c r="R65" s="2">
        <v>0.75</v>
      </c>
      <c r="T65" s="3" t="s">
        <v>163</v>
      </c>
      <c r="V65" s="2">
        <v>0.33</v>
      </c>
      <c r="X65" s="2">
        <v>0.63</v>
      </c>
      <c r="Z65" s="2">
        <v>0.21</v>
      </c>
    </row>
    <row r="66" spans="1:27" x14ac:dyDescent="0.25">
      <c r="A66" s="1">
        <v>191</v>
      </c>
      <c r="B66" s="1">
        <v>3</v>
      </c>
      <c r="C66" s="1" t="s">
        <v>1230</v>
      </c>
      <c r="F66" s="1">
        <v>2</v>
      </c>
      <c r="G66" s="1">
        <v>1.9</v>
      </c>
      <c r="H66" s="2">
        <v>0.75</v>
      </c>
      <c r="J66" s="2">
        <v>0.66</v>
      </c>
      <c r="K66" s="2">
        <v>0.66</v>
      </c>
      <c r="M66" s="3" t="s">
        <v>58</v>
      </c>
      <c r="N66" s="2">
        <v>0.73</v>
      </c>
      <c r="P66" s="2">
        <v>0.01</v>
      </c>
      <c r="R66" s="2">
        <v>0.83</v>
      </c>
      <c r="T66" s="3" t="s">
        <v>177</v>
      </c>
      <c r="V66" s="2">
        <v>0.18</v>
      </c>
      <c r="X66" s="2">
        <v>0.76</v>
      </c>
      <c r="Z66" s="2">
        <v>0.16</v>
      </c>
    </row>
    <row r="67" spans="1:27" x14ac:dyDescent="0.25">
      <c r="A67" s="1">
        <v>192</v>
      </c>
      <c r="B67" s="1">
        <v>4</v>
      </c>
      <c r="C67" s="1" t="s">
        <v>1231</v>
      </c>
      <c r="E67" s="1" t="s">
        <v>70</v>
      </c>
      <c r="F67" s="1">
        <v>2</v>
      </c>
      <c r="G67" s="1">
        <v>2.2000000000000002</v>
      </c>
      <c r="H67" s="2">
        <v>0.75</v>
      </c>
      <c r="J67" s="2">
        <v>0.48</v>
      </c>
      <c r="K67" s="2">
        <v>0.56999999999999995</v>
      </c>
      <c r="M67" s="3" t="s">
        <v>1016</v>
      </c>
      <c r="N67" s="2">
        <v>0.77</v>
      </c>
      <c r="P67" s="2">
        <v>0</v>
      </c>
      <c r="R67" s="2">
        <v>0.83</v>
      </c>
      <c r="T67" s="3" t="s">
        <v>1418</v>
      </c>
      <c r="V67" s="2">
        <v>0.11</v>
      </c>
      <c r="X67" s="2">
        <v>0.83</v>
      </c>
      <c r="Z67" s="2">
        <v>0.17</v>
      </c>
    </row>
    <row r="68" spans="1:27" x14ac:dyDescent="0.25">
      <c r="A68" s="1">
        <v>193</v>
      </c>
      <c r="B68" s="1">
        <v>4</v>
      </c>
      <c r="C68" s="1" t="s">
        <v>1233</v>
      </c>
      <c r="E68" s="1" t="s">
        <v>53</v>
      </c>
      <c r="F68" s="1">
        <v>2</v>
      </c>
      <c r="G68" s="1">
        <v>1.9</v>
      </c>
      <c r="H68" s="2">
        <v>0.56000000000000005</v>
      </c>
      <c r="J68" s="2">
        <v>0.3</v>
      </c>
      <c r="K68" s="2">
        <v>0.41</v>
      </c>
      <c r="M68" s="3" t="s">
        <v>1005</v>
      </c>
      <c r="N68" s="2">
        <v>0.88</v>
      </c>
      <c r="P68" s="2">
        <v>0</v>
      </c>
      <c r="R68" s="2">
        <v>0.66</v>
      </c>
      <c r="T68" s="3" t="s">
        <v>1419</v>
      </c>
      <c r="V68" s="1" t="s">
        <v>176</v>
      </c>
      <c r="X68" s="2">
        <v>0.37</v>
      </c>
      <c r="Z68" s="2">
        <v>0.08</v>
      </c>
    </row>
    <row r="69" spans="1:27" x14ac:dyDescent="0.25">
      <c r="A69" s="1">
        <v>194</v>
      </c>
      <c r="B69" s="1">
        <v>4</v>
      </c>
      <c r="C69" s="1" t="s">
        <v>673</v>
      </c>
      <c r="E69" s="1" t="s">
        <v>102</v>
      </c>
      <c r="F69" s="1">
        <v>2</v>
      </c>
      <c r="G69" s="1">
        <v>2</v>
      </c>
      <c r="H69" s="2">
        <v>0.65</v>
      </c>
      <c r="J69" s="2">
        <v>0.34</v>
      </c>
      <c r="K69" s="2">
        <v>0.37</v>
      </c>
      <c r="M69" s="3" t="s">
        <v>1006</v>
      </c>
      <c r="N69" s="2">
        <v>0.74</v>
      </c>
      <c r="P69" s="4">
        <v>4.0000000000000001E-3</v>
      </c>
      <c r="R69" s="2">
        <v>0.86</v>
      </c>
      <c r="T69" s="3" t="s">
        <v>1068</v>
      </c>
      <c r="U69" s="1">
        <v>2</v>
      </c>
      <c r="V69" s="2">
        <v>0.02</v>
      </c>
      <c r="X69" s="2">
        <v>0.45</v>
      </c>
      <c r="Z69" s="2">
        <v>0.28999999999999998</v>
      </c>
    </row>
    <row r="70" spans="1:27" x14ac:dyDescent="0.25">
      <c r="A70" s="1">
        <v>195</v>
      </c>
      <c r="B70" s="1">
        <v>4</v>
      </c>
      <c r="C70" s="1" t="s">
        <v>1237</v>
      </c>
      <c r="E70" s="1" t="s">
        <v>186</v>
      </c>
      <c r="F70" s="1">
        <v>2</v>
      </c>
      <c r="G70" s="1">
        <v>1.8</v>
      </c>
      <c r="H70" s="2">
        <v>0.67</v>
      </c>
      <c r="J70" s="2">
        <v>0.24</v>
      </c>
      <c r="K70" s="2">
        <v>0.36</v>
      </c>
      <c r="M70" s="3" t="s">
        <v>1012</v>
      </c>
      <c r="N70" s="2">
        <v>0.78</v>
      </c>
      <c r="P70" s="2">
        <v>0.01</v>
      </c>
      <c r="R70" s="2">
        <v>0.55000000000000004</v>
      </c>
      <c r="T70" s="3" t="s">
        <v>1420</v>
      </c>
      <c r="V70" s="1" t="s">
        <v>176</v>
      </c>
      <c r="X70" s="2">
        <v>0.28999999999999998</v>
      </c>
      <c r="Z70" s="2">
        <v>0.06</v>
      </c>
    </row>
    <row r="71" spans="1:27" x14ac:dyDescent="0.25">
      <c r="A71" s="1">
        <v>196</v>
      </c>
      <c r="B71" s="1">
        <v>4</v>
      </c>
      <c r="C71" s="1" t="s">
        <v>1239</v>
      </c>
      <c r="E71" s="1" t="s">
        <v>102</v>
      </c>
      <c r="F71" s="1">
        <v>2</v>
      </c>
      <c r="G71" s="1">
        <v>2.2000000000000002</v>
      </c>
      <c r="H71" s="2">
        <v>0.56999999999999995</v>
      </c>
      <c r="J71" s="2">
        <v>0.49</v>
      </c>
      <c r="K71" s="2">
        <v>0.31</v>
      </c>
      <c r="M71" s="3" t="s">
        <v>1071</v>
      </c>
      <c r="N71" s="2">
        <v>0.8</v>
      </c>
      <c r="P71" s="2">
        <v>0</v>
      </c>
      <c r="R71" s="2">
        <v>0.88</v>
      </c>
      <c r="T71" s="3" t="s">
        <v>424</v>
      </c>
      <c r="V71" s="2">
        <v>0.02</v>
      </c>
      <c r="X71" s="2">
        <v>0.47</v>
      </c>
      <c r="Z71" s="2">
        <v>0.06</v>
      </c>
    </row>
    <row r="72" spans="1:27" x14ac:dyDescent="0.25">
      <c r="A72" s="1">
        <v>197</v>
      </c>
      <c r="B72" s="1">
        <v>4</v>
      </c>
      <c r="C72" s="1" t="s">
        <v>1241</v>
      </c>
      <c r="D72" s="1">
        <v>1</v>
      </c>
      <c r="F72" s="1">
        <v>2</v>
      </c>
      <c r="G72" s="1">
        <v>2.5</v>
      </c>
      <c r="H72" s="2">
        <v>0.72</v>
      </c>
      <c r="I72" s="1">
        <v>8</v>
      </c>
      <c r="J72" s="2">
        <v>0.59</v>
      </c>
      <c r="K72" s="2">
        <v>0.46</v>
      </c>
      <c r="L72" s="1">
        <v>6</v>
      </c>
      <c r="M72" s="3" t="s">
        <v>989</v>
      </c>
      <c r="N72" s="1" t="s">
        <v>176</v>
      </c>
      <c r="P72" s="1" t="s">
        <v>176</v>
      </c>
      <c r="R72" s="1" t="s">
        <v>176</v>
      </c>
      <c r="T72" s="3" t="s">
        <v>176</v>
      </c>
      <c r="U72" s="1">
        <v>2</v>
      </c>
      <c r="V72" s="1" t="s">
        <v>176</v>
      </c>
      <c r="X72" s="1" t="s">
        <v>176</v>
      </c>
      <c r="Z72" s="2">
        <v>0.05</v>
      </c>
      <c r="AA72" s="1">
        <v>7</v>
      </c>
    </row>
    <row r="73" spans="1:27" x14ac:dyDescent="0.25">
      <c r="A73" s="1">
        <v>198</v>
      </c>
      <c r="B73" s="1">
        <v>4</v>
      </c>
      <c r="C73" s="1" t="s">
        <v>1421</v>
      </c>
      <c r="F73" s="1">
        <v>1</v>
      </c>
      <c r="G73" s="1">
        <v>2.5</v>
      </c>
      <c r="H73" s="2">
        <v>0.69</v>
      </c>
      <c r="J73" s="2">
        <v>0.41</v>
      </c>
      <c r="K73" s="2">
        <v>0.39</v>
      </c>
      <c r="M73" s="3" t="s">
        <v>977</v>
      </c>
      <c r="N73" s="2">
        <v>0.26</v>
      </c>
      <c r="P73" s="2">
        <v>0.05</v>
      </c>
      <c r="R73" s="2">
        <v>0.65</v>
      </c>
      <c r="T73" s="3" t="s">
        <v>1422</v>
      </c>
      <c r="U73" s="1">
        <v>2</v>
      </c>
      <c r="V73" s="2">
        <v>0.08</v>
      </c>
      <c r="W73" s="1">
        <v>5</v>
      </c>
      <c r="X73" s="2">
        <v>0.71</v>
      </c>
      <c r="Z73" s="2">
        <v>0.03</v>
      </c>
    </row>
    <row r="74" spans="1:27" x14ac:dyDescent="0.25">
      <c r="A74" s="1">
        <v>199</v>
      </c>
      <c r="B74" s="1">
        <v>4</v>
      </c>
      <c r="C74" s="1" t="s">
        <v>1200</v>
      </c>
      <c r="E74" s="1" t="s">
        <v>15</v>
      </c>
      <c r="F74" s="1">
        <v>2</v>
      </c>
      <c r="G74" s="1">
        <v>2.5</v>
      </c>
      <c r="H74" s="2">
        <v>0.67</v>
      </c>
      <c r="J74" s="2">
        <v>0.56999999999999995</v>
      </c>
      <c r="K74" s="2">
        <v>0.52</v>
      </c>
      <c r="M74" s="3" t="s">
        <v>995</v>
      </c>
      <c r="N74" s="2">
        <v>0.59</v>
      </c>
      <c r="P74" s="2">
        <v>0.01</v>
      </c>
      <c r="R74" s="2">
        <v>0.84</v>
      </c>
      <c r="T74" s="3" t="s">
        <v>387</v>
      </c>
      <c r="V74" s="2">
        <v>0.27</v>
      </c>
      <c r="X74" s="2">
        <v>0.71</v>
      </c>
      <c r="Z74" s="2">
        <v>0.08</v>
      </c>
    </row>
    <row r="75" spans="1:27" x14ac:dyDescent="0.25">
      <c r="A75" s="1">
        <v>200</v>
      </c>
      <c r="B75" s="1">
        <v>4</v>
      </c>
      <c r="C75" s="1" t="s">
        <v>686</v>
      </c>
      <c r="E75" s="1" t="s">
        <v>94</v>
      </c>
      <c r="F75" s="1">
        <v>1</v>
      </c>
      <c r="G75" s="1">
        <v>2.4</v>
      </c>
      <c r="H75" s="2">
        <v>0.79</v>
      </c>
      <c r="J75" s="2">
        <v>0.54</v>
      </c>
      <c r="K75" s="2">
        <v>0.49</v>
      </c>
      <c r="M75" s="3" t="s">
        <v>995</v>
      </c>
      <c r="N75" s="2">
        <v>0.38</v>
      </c>
      <c r="P75" s="2">
        <v>0.02</v>
      </c>
      <c r="R75" s="2">
        <v>0.85</v>
      </c>
      <c r="T75" s="3" t="s">
        <v>1423</v>
      </c>
      <c r="U75" s="1">
        <v>2</v>
      </c>
      <c r="V75" s="2">
        <v>0.2</v>
      </c>
      <c r="X75" s="2">
        <v>0.56000000000000005</v>
      </c>
      <c r="Z75" s="2">
        <v>0.08</v>
      </c>
    </row>
    <row r="76" spans="1:27" x14ac:dyDescent="0.25">
      <c r="A76" s="1">
        <v>201</v>
      </c>
      <c r="B76" s="1">
        <v>4</v>
      </c>
      <c r="C76" s="1" t="s">
        <v>688</v>
      </c>
      <c r="E76" s="1" t="s">
        <v>21</v>
      </c>
      <c r="F76" s="1">
        <v>1</v>
      </c>
      <c r="G76" s="1">
        <v>2.2000000000000002</v>
      </c>
      <c r="H76" s="2">
        <v>0.68</v>
      </c>
      <c r="J76" s="2">
        <v>0.47</v>
      </c>
      <c r="K76" s="2">
        <v>0.47</v>
      </c>
      <c r="M76" s="3" t="s">
        <v>58</v>
      </c>
      <c r="N76" s="2">
        <v>0.32</v>
      </c>
      <c r="P76" s="2">
        <v>0.06</v>
      </c>
      <c r="R76" s="2">
        <v>0.77</v>
      </c>
      <c r="T76" s="3" t="s">
        <v>1424</v>
      </c>
      <c r="U76" s="1">
        <v>3</v>
      </c>
      <c r="V76" s="2">
        <v>0.09</v>
      </c>
      <c r="X76" s="2">
        <v>0.69</v>
      </c>
      <c r="Z76" s="2">
        <v>0.08</v>
      </c>
    </row>
    <row r="77" spans="1:27" x14ac:dyDescent="0.25">
      <c r="A77" s="1">
        <v>202</v>
      </c>
      <c r="B77" s="1">
        <v>4</v>
      </c>
      <c r="C77" s="1" t="s">
        <v>1244</v>
      </c>
      <c r="F77" s="1">
        <v>1</v>
      </c>
      <c r="G77" s="1">
        <v>2.1</v>
      </c>
      <c r="H77" s="2">
        <v>0.63</v>
      </c>
      <c r="J77" s="2">
        <v>0.27</v>
      </c>
      <c r="K77" s="2">
        <v>0.32</v>
      </c>
      <c r="M77" s="3" t="s">
        <v>999</v>
      </c>
      <c r="N77" s="2">
        <v>0.49</v>
      </c>
      <c r="P77" s="2">
        <v>0.08</v>
      </c>
      <c r="R77" s="2">
        <v>0.78</v>
      </c>
      <c r="T77" s="3" t="s">
        <v>1058</v>
      </c>
      <c r="V77" s="2">
        <v>0.02</v>
      </c>
      <c r="X77" s="2">
        <v>0.97</v>
      </c>
      <c r="Z77" s="2">
        <v>0.01</v>
      </c>
    </row>
    <row r="78" spans="1:27" x14ac:dyDescent="0.25">
      <c r="A78" s="1">
        <v>203</v>
      </c>
      <c r="B78" s="1">
        <v>4</v>
      </c>
      <c r="C78" s="1" t="s">
        <v>1245</v>
      </c>
      <c r="E78" s="1" t="s">
        <v>26</v>
      </c>
      <c r="F78" s="1">
        <v>2</v>
      </c>
      <c r="G78" s="1">
        <v>2.5</v>
      </c>
      <c r="H78" s="2">
        <v>0.74</v>
      </c>
      <c r="J78" s="2">
        <v>0.53</v>
      </c>
      <c r="K78" s="2">
        <v>0.43</v>
      </c>
      <c r="M78" s="3" t="s">
        <v>986</v>
      </c>
      <c r="N78" s="2">
        <v>0.67</v>
      </c>
      <c r="P78" s="2">
        <v>0.01</v>
      </c>
      <c r="R78" s="2">
        <v>0.73</v>
      </c>
      <c r="T78" s="3" t="s">
        <v>1425</v>
      </c>
      <c r="V78" s="2">
        <v>0.06</v>
      </c>
      <c r="W78" s="1">
        <v>5</v>
      </c>
      <c r="X78" s="2">
        <v>0.68</v>
      </c>
      <c r="Z78" s="2">
        <v>0.1</v>
      </c>
    </row>
    <row r="79" spans="1:27" x14ac:dyDescent="0.25">
      <c r="A79" s="1">
        <v>204</v>
      </c>
      <c r="B79" s="1">
        <v>4</v>
      </c>
      <c r="C79" s="1" t="s">
        <v>1247</v>
      </c>
      <c r="E79" s="1" t="s">
        <v>329</v>
      </c>
      <c r="F79" s="1">
        <v>2</v>
      </c>
      <c r="G79" s="1">
        <v>1.7</v>
      </c>
      <c r="H79" s="2">
        <v>0.69</v>
      </c>
      <c r="J79" s="2">
        <v>0.51</v>
      </c>
      <c r="K79" s="2">
        <v>0.39</v>
      </c>
      <c r="M79" s="3" t="s">
        <v>979</v>
      </c>
      <c r="N79" s="1" t="s">
        <v>176</v>
      </c>
      <c r="P79" s="1" t="s">
        <v>176</v>
      </c>
      <c r="R79" s="2">
        <v>0.85</v>
      </c>
      <c r="T79" s="3" t="s">
        <v>330</v>
      </c>
      <c r="U79" s="1">
        <v>3</v>
      </c>
      <c r="V79" s="1" t="s">
        <v>176</v>
      </c>
      <c r="X79" s="2">
        <v>0.67</v>
      </c>
      <c r="Z79" s="1" t="s">
        <v>176</v>
      </c>
    </row>
    <row r="80" spans="1:27" x14ac:dyDescent="0.25">
      <c r="A80" s="1">
        <v>205</v>
      </c>
      <c r="B80" s="1">
        <v>4</v>
      </c>
      <c r="C80" s="1" t="s">
        <v>1248</v>
      </c>
      <c r="E80" s="1" t="s">
        <v>94</v>
      </c>
      <c r="F80" s="1">
        <v>2</v>
      </c>
      <c r="G80" s="1">
        <v>2.1</v>
      </c>
      <c r="H80" s="2">
        <v>0.56000000000000005</v>
      </c>
      <c r="J80" s="2">
        <v>0.41</v>
      </c>
      <c r="K80" s="2">
        <v>0.3</v>
      </c>
      <c r="M80" s="3" t="s">
        <v>1023</v>
      </c>
      <c r="N80" s="2">
        <v>0.48</v>
      </c>
      <c r="P80" s="2">
        <v>0</v>
      </c>
      <c r="R80" s="2">
        <v>0.9</v>
      </c>
      <c r="T80" s="3" t="s">
        <v>1426</v>
      </c>
      <c r="V80" s="2">
        <v>0.04</v>
      </c>
      <c r="X80" s="2">
        <v>0.78</v>
      </c>
      <c r="Z80" s="2">
        <v>0.14000000000000001</v>
      </c>
    </row>
    <row r="81" spans="1:27" x14ac:dyDescent="0.25">
      <c r="A81" s="1">
        <v>206</v>
      </c>
      <c r="B81" s="1">
        <v>4</v>
      </c>
      <c r="C81" s="1" t="s">
        <v>695</v>
      </c>
      <c r="E81" s="1" t="s">
        <v>375</v>
      </c>
      <c r="F81" s="1">
        <v>1</v>
      </c>
      <c r="G81" s="1">
        <v>2.2000000000000002</v>
      </c>
      <c r="H81" s="2">
        <v>0.57999999999999996</v>
      </c>
      <c r="J81" s="2">
        <v>0.37</v>
      </c>
      <c r="K81" s="2">
        <v>0.33</v>
      </c>
      <c r="M81" s="3" t="s">
        <v>1018</v>
      </c>
      <c r="N81" s="2">
        <v>0.59</v>
      </c>
      <c r="P81" s="2">
        <v>0.01</v>
      </c>
      <c r="R81" s="2">
        <v>0.88</v>
      </c>
      <c r="T81" s="3" t="s">
        <v>756</v>
      </c>
      <c r="U81" s="1">
        <v>3</v>
      </c>
      <c r="V81" s="2">
        <v>7.0000000000000007E-2</v>
      </c>
      <c r="X81" s="2">
        <v>0.6</v>
      </c>
      <c r="Z81" s="2">
        <v>0.03</v>
      </c>
    </row>
    <row r="82" spans="1:27" x14ac:dyDescent="0.25">
      <c r="A82" s="1">
        <v>207</v>
      </c>
      <c r="B82" s="1">
        <v>4</v>
      </c>
      <c r="C82" s="1" t="s">
        <v>1364</v>
      </c>
      <c r="D82" s="1">
        <v>1</v>
      </c>
      <c r="E82" s="1" t="s">
        <v>326</v>
      </c>
      <c r="F82" s="1">
        <v>2</v>
      </c>
      <c r="G82" s="1">
        <v>2.1</v>
      </c>
      <c r="H82" s="2">
        <v>0.66</v>
      </c>
      <c r="I82" s="1">
        <v>8</v>
      </c>
      <c r="J82" s="2">
        <v>0.42</v>
      </c>
      <c r="K82" s="2">
        <v>0.49</v>
      </c>
      <c r="L82" s="1">
        <v>6</v>
      </c>
      <c r="M82" s="3" t="s">
        <v>975</v>
      </c>
      <c r="N82" s="1" t="s">
        <v>176</v>
      </c>
      <c r="P82" s="1" t="s">
        <v>176</v>
      </c>
      <c r="R82" s="1" t="s">
        <v>176</v>
      </c>
      <c r="T82" s="3" t="s">
        <v>176</v>
      </c>
      <c r="V82" s="1" t="s">
        <v>176</v>
      </c>
      <c r="X82" s="1" t="s">
        <v>176</v>
      </c>
      <c r="Z82" s="1" t="s">
        <v>176</v>
      </c>
    </row>
    <row r="83" spans="1:27" x14ac:dyDescent="0.25">
      <c r="A83" s="1">
        <v>208</v>
      </c>
      <c r="B83" s="1">
        <v>4</v>
      </c>
      <c r="C83" s="1" t="s">
        <v>1250</v>
      </c>
      <c r="E83" s="1" t="s">
        <v>105</v>
      </c>
      <c r="F83" s="1">
        <v>2</v>
      </c>
      <c r="G83" s="1">
        <v>2.1</v>
      </c>
      <c r="H83" s="2">
        <v>0.7</v>
      </c>
      <c r="I83" s="1">
        <v>8</v>
      </c>
      <c r="J83" s="2">
        <v>0.51</v>
      </c>
      <c r="K83" s="2">
        <v>0.38</v>
      </c>
      <c r="L83" s="1">
        <v>6</v>
      </c>
      <c r="M83" s="3" t="s">
        <v>989</v>
      </c>
      <c r="N83" s="2">
        <v>0.54</v>
      </c>
      <c r="P83" s="2">
        <v>0</v>
      </c>
      <c r="R83" s="2">
        <v>0.82</v>
      </c>
      <c r="T83" s="3" t="s">
        <v>680</v>
      </c>
      <c r="U83" s="1">
        <v>9</v>
      </c>
      <c r="V83" s="1" t="s">
        <v>176</v>
      </c>
      <c r="X83" s="2">
        <v>0.7</v>
      </c>
      <c r="Z83" s="2">
        <v>0.11</v>
      </c>
    </row>
    <row r="84" spans="1:27" x14ac:dyDescent="0.25">
      <c r="A84" s="1">
        <v>209</v>
      </c>
      <c r="B84" s="1">
        <v>4</v>
      </c>
      <c r="C84" s="1" t="s">
        <v>698</v>
      </c>
      <c r="E84" s="1" t="s">
        <v>102</v>
      </c>
      <c r="F84" s="1">
        <v>2</v>
      </c>
      <c r="G84" s="1">
        <v>2.4</v>
      </c>
      <c r="H84" s="2">
        <v>0.56999999999999995</v>
      </c>
      <c r="J84" s="2">
        <v>0.44</v>
      </c>
      <c r="K84" s="2">
        <v>0.4</v>
      </c>
      <c r="M84" s="3" t="s">
        <v>1018</v>
      </c>
      <c r="N84" s="1" t="s">
        <v>176</v>
      </c>
      <c r="P84" s="1" t="s">
        <v>176</v>
      </c>
      <c r="R84" s="2">
        <v>0.74</v>
      </c>
      <c r="T84" s="3" t="s">
        <v>1427</v>
      </c>
      <c r="U84" s="1">
        <v>3</v>
      </c>
      <c r="V84" s="2">
        <v>7.0000000000000007E-2</v>
      </c>
      <c r="X84" s="2">
        <v>0.63</v>
      </c>
      <c r="Z84" s="1" t="s">
        <v>176</v>
      </c>
    </row>
    <row r="85" spans="1:27" x14ac:dyDescent="0.25">
      <c r="A85" s="1">
        <v>210</v>
      </c>
      <c r="B85" s="1">
        <v>4</v>
      </c>
      <c r="C85" s="1" t="s">
        <v>628</v>
      </c>
      <c r="E85" s="1" t="s">
        <v>179</v>
      </c>
      <c r="F85" s="1">
        <v>2</v>
      </c>
      <c r="G85" s="1">
        <v>2.1</v>
      </c>
      <c r="H85" s="2">
        <v>0.65</v>
      </c>
      <c r="J85" s="2">
        <v>0.68</v>
      </c>
      <c r="K85" s="2">
        <v>0.51</v>
      </c>
      <c r="M85" s="3" t="s">
        <v>1052</v>
      </c>
      <c r="N85" s="2">
        <v>0.65</v>
      </c>
      <c r="P85" s="2">
        <v>0.01</v>
      </c>
      <c r="R85" s="2">
        <v>0.65</v>
      </c>
      <c r="T85" s="3" t="s">
        <v>756</v>
      </c>
      <c r="V85" s="2">
        <v>0.09</v>
      </c>
      <c r="X85" s="2">
        <v>0.65</v>
      </c>
      <c r="Z85" s="2">
        <v>0.27</v>
      </c>
    </row>
    <row r="86" spans="1:27" x14ac:dyDescent="0.25">
      <c r="A86" s="1">
        <v>211</v>
      </c>
      <c r="B86" s="1">
        <v>4</v>
      </c>
      <c r="C86" s="1" t="s">
        <v>1252</v>
      </c>
      <c r="D86" s="1">
        <v>1</v>
      </c>
      <c r="E86" s="1" t="s">
        <v>172</v>
      </c>
      <c r="F86" s="1">
        <v>2</v>
      </c>
      <c r="G86" s="1">
        <v>1.7</v>
      </c>
      <c r="H86" s="2">
        <v>0.48</v>
      </c>
      <c r="I86" s="1">
        <v>8</v>
      </c>
      <c r="J86" s="2">
        <v>0.2</v>
      </c>
      <c r="K86" s="2">
        <v>0.16</v>
      </c>
      <c r="L86" s="1">
        <v>6</v>
      </c>
      <c r="M86" s="3" t="s">
        <v>1018</v>
      </c>
      <c r="N86" s="1" t="s">
        <v>176</v>
      </c>
      <c r="P86" s="1" t="s">
        <v>176</v>
      </c>
      <c r="R86" s="1" t="s">
        <v>176</v>
      </c>
      <c r="T86" s="3" t="s">
        <v>176</v>
      </c>
      <c r="U86" s="1">
        <v>2</v>
      </c>
      <c r="V86" s="1" t="s">
        <v>176</v>
      </c>
      <c r="X86" s="1" t="s">
        <v>176</v>
      </c>
      <c r="Z86" s="1" t="s">
        <v>176</v>
      </c>
    </row>
    <row r="87" spans="1:27" x14ac:dyDescent="0.25">
      <c r="A87" s="1">
        <v>212</v>
      </c>
      <c r="B87" s="1">
        <v>4</v>
      </c>
      <c r="C87" s="1" t="s">
        <v>1254</v>
      </c>
      <c r="E87" s="1" t="s">
        <v>172</v>
      </c>
      <c r="F87" s="1">
        <v>2</v>
      </c>
      <c r="G87" s="1">
        <v>1.6</v>
      </c>
      <c r="H87" s="2">
        <v>0.56999999999999995</v>
      </c>
      <c r="J87" s="2">
        <v>0.17</v>
      </c>
      <c r="K87" s="2">
        <v>0.14000000000000001</v>
      </c>
      <c r="M87" s="3" t="s">
        <v>980</v>
      </c>
      <c r="N87" s="2">
        <v>0.41</v>
      </c>
      <c r="P87" s="2">
        <v>0.01</v>
      </c>
      <c r="R87" s="2">
        <v>1</v>
      </c>
      <c r="T87" s="3" t="s">
        <v>1428</v>
      </c>
      <c r="V87" s="2">
        <v>0.02</v>
      </c>
      <c r="X87" s="2">
        <v>0.05</v>
      </c>
      <c r="Z87" s="2">
        <v>0.05</v>
      </c>
    </row>
    <row r="88" spans="1:27" x14ac:dyDescent="0.25">
      <c r="A88" s="1">
        <v>213</v>
      </c>
      <c r="B88" s="1">
        <v>4</v>
      </c>
      <c r="C88" s="1" t="s">
        <v>1256</v>
      </c>
      <c r="E88" s="1" t="s">
        <v>102</v>
      </c>
      <c r="F88" s="1">
        <v>2</v>
      </c>
      <c r="G88" s="1">
        <v>2</v>
      </c>
      <c r="H88" s="2">
        <v>0.65</v>
      </c>
      <c r="J88" s="2">
        <v>0.38</v>
      </c>
      <c r="K88" s="2">
        <v>0.39</v>
      </c>
      <c r="M88" s="3" t="s">
        <v>974</v>
      </c>
      <c r="N88" s="2">
        <v>0.44</v>
      </c>
      <c r="P88" s="2">
        <v>0</v>
      </c>
      <c r="R88" s="2">
        <v>0.93</v>
      </c>
      <c r="T88" s="3" t="s">
        <v>1429</v>
      </c>
      <c r="V88" s="2">
        <v>0.03</v>
      </c>
      <c r="X88" s="2">
        <v>0.49</v>
      </c>
      <c r="Z88" s="2">
        <v>0.18</v>
      </c>
    </row>
    <row r="89" spans="1:27" x14ac:dyDescent="0.25">
      <c r="A89" s="1">
        <v>214</v>
      </c>
      <c r="B89" s="1">
        <v>4</v>
      </c>
      <c r="C89" s="1" t="s">
        <v>701</v>
      </c>
      <c r="D89" s="1">
        <v>1</v>
      </c>
      <c r="E89" s="1" t="s">
        <v>179</v>
      </c>
      <c r="F89" s="1">
        <v>2</v>
      </c>
      <c r="G89" s="1">
        <v>1.9</v>
      </c>
      <c r="H89" s="2">
        <v>0.59</v>
      </c>
      <c r="I89" s="1">
        <v>8</v>
      </c>
      <c r="J89" s="2">
        <v>0.55000000000000004</v>
      </c>
      <c r="K89" s="2">
        <v>0.48</v>
      </c>
      <c r="L89" s="1">
        <v>6</v>
      </c>
      <c r="M89" s="3" t="s">
        <v>1031</v>
      </c>
      <c r="N89" s="1" t="s">
        <v>176</v>
      </c>
      <c r="P89" s="1" t="s">
        <v>176</v>
      </c>
      <c r="R89" s="1" t="s">
        <v>176</v>
      </c>
      <c r="T89" s="3" t="s">
        <v>176</v>
      </c>
      <c r="V89" s="1" t="s">
        <v>176</v>
      </c>
      <c r="X89" s="1" t="s">
        <v>176</v>
      </c>
      <c r="Z89" s="1" t="s">
        <v>176</v>
      </c>
    </row>
    <row r="90" spans="1:27" x14ac:dyDescent="0.25">
      <c r="A90" s="1">
        <v>215</v>
      </c>
      <c r="B90" s="1">
        <v>4</v>
      </c>
      <c r="C90" s="1" t="s">
        <v>1259</v>
      </c>
      <c r="F90" s="1">
        <v>2</v>
      </c>
      <c r="G90" s="1">
        <v>2.2000000000000002</v>
      </c>
      <c r="H90" s="2">
        <v>0.63</v>
      </c>
      <c r="J90" s="2">
        <v>0.53</v>
      </c>
      <c r="K90" s="2">
        <v>0.41</v>
      </c>
      <c r="M90" s="3" t="s">
        <v>979</v>
      </c>
      <c r="N90" s="2">
        <v>0.67</v>
      </c>
      <c r="P90" s="4">
        <v>3.0000000000000001E-3</v>
      </c>
      <c r="R90" s="2">
        <v>0.74</v>
      </c>
      <c r="T90" s="3" t="s">
        <v>669</v>
      </c>
      <c r="V90" s="2">
        <v>0.19</v>
      </c>
      <c r="W90" s="1">
        <v>5</v>
      </c>
      <c r="X90" s="2">
        <v>0.7</v>
      </c>
      <c r="Z90" s="2">
        <v>0.23</v>
      </c>
    </row>
    <row r="91" spans="1:27" x14ac:dyDescent="0.25">
      <c r="A91" s="1">
        <v>216</v>
      </c>
      <c r="B91" s="1">
        <v>4</v>
      </c>
      <c r="C91" s="1" t="s">
        <v>1260</v>
      </c>
      <c r="E91" s="1" t="s">
        <v>15</v>
      </c>
      <c r="F91" s="1">
        <v>2</v>
      </c>
      <c r="G91" s="1">
        <v>1.8</v>
      </c>
      <c r="H91" s="2">
        <v>0.61</v>
      </c>
      <c r="J91" s="2">
        <v>0.57999999999999996</v>
      </c>
      <c r="K91" s="2">
        <v>0.4</v>
      </c>
      <c r="M91" s="3" t="s">
        <v>1071</v>
      </c>
      <c r="N91" s="2">
        <v>0.74</v>
      </c>
      <c r="P91" s="2">
        <v>0.01</v>
      </c>
      <c r="R91" s="2">
        <v>0.85</v>
      </c>
      <c r="T91" s="3" t="s">
        <v>387</v>
      </c>
      <c r="V91" s="2">
        <v>0.21</v>
      </c>
      <c r="X91" s="2">
        <v>0.62</v>
      </c>
      <c r="Z91" s="2">
        <v>0.17</v>
      </c>
    </row>
    <row r="92" spans="1:27" x14ac:dyDescent="0.25">
      <c r="A92" s="1">
        <v>217</v>
      </c>
      <c r="B92" s="1">
        <v>4</v>
      </c>
      <c r="C92" s="1" t="s">
        <v>704</v>
      </c>
      <c r="E92" s="1" t="s">
        <v>15</v>
      </c>
      <c r="F92" s="1">
        <v>2</v>
      </c>
      <c r="G92" s="1">
        <v>1.7</v>
      </c>
      <c r="H92" s="2">
        <v>0.67</v>
      </c>
      <c r="J92" s="2">
        <v>0.41</v>
      </c>
      <c r="K92" s="2">
        <v>0.33</v>
      </c>
      <c r="M92" s="3" t="s">
        <v>1042</v>
      </c>
      <c r="N92" s="2">
        <v>0.3</v>
      </c>
      <c r="P92" s="4">
        <v>2E-3</v>
      </c>
      <c r="R92" s="2">
        <v>0.99</v>
      </c>
      <c r="T92" s="3" t="s">
        <v>1073</v>
      </c>
      <c r="U92" s="1">
        <v>3</v>
      </c>
      <c r="V92" s="2">
        <v>0.28000000000000003</v>
      </c>
      <c r="X92" s="2">
        <v>0.35</v>
      </c>
      <c r="Z92" s="2">
        <v>0.17</v>
      </c>
    </row>
    <row r="93" spans="1:27" x14ac:dyDescent="0.25">
      <c r="A93" s="1">
        <v>218</v>
      </c>
      <c r="B93" s="1">
        <v>4</v>
      </c>
      <c r="C93" s="1" t="s">
        <v>706</v>
      </c>
      <c r="E93" s="1" t="s">
        <v>29</v>
      </c>
      <c r="F93" s="1">
        <v>2</v>
      </c>
      <c r="G93" s="1">
        <v>2</v>
      </c>
      <c r="H93" s="2">
        <v>0.53</v>
      </c>
      <c r="J93" s="2">
        <v>0.3</v>
      </c>
      <c r="K93" s="2">
        <v>0.24</v>
      </c>
      <c r="M93" s="3" t="s">
        <v>990</v>
      </c>
      <c r="N93" s="2">
        <v>0.59</v>
      </c>
      <c r="P93" s="2">
        <v>0</v>
      </c>
      <c r="R93" s="2">
        <v>0.81</v>
      </c>
      <c r="T93" s="3" t="s">
        <v>359</v>
      </c>
      <c r="U93" s="1">
        <v>2</v>
      </c>
      <c r="V93" s="2">
        <v>0.16</v>
      </c>
      <c r="X93" s="2">
        <v>0.79</v>
      </c>
      <c r="Z93" s="2">
        <v>0.06</v>
      </c>
    </row>
    <row r="94" spans="1:27" x14ac:dyDescent="0.25">
      <c r="A94" s="1">
        <v>219</v>
      </c>
      <c r="B94" s="1">
        <v>4</v>
      </c>
      <c r="C94" s="1" t="s">
        <v>632</v>
      </c>
      <c r="D94" s="1">
        <v>1</v>
      </c>
      <c r="E94" s="1" t="s">
        <v>105</v>
      </c>
      <c r="F94" s="1">
        <v>2</v>
      </c>
      <c r="G94" s="1">
        <v>2.1</v>
      </c>
      <c r="H94" s="2">
        <v>0.73</v>
      </c>
      <c r="I94" s="1">
        <v>8</v>
      </c>
      <c r="J94" s="2">
        <v>0.68</v>
      </c>
      <c r="K94" s="2">
        <v>0.55000000000000004</v>
      </c>
      <c r="L94" s="1">
        <v>6</v>
      </c>
      <c r="M94" s="3" t="s">
        <v>989</v>
      </c>
      <c r="N94" s="1" t="s">
        <v>176</v>
      </c>
      <c r="P94" s="1" t="s">
        <v>176</v>
      </c>
      <c r="R94" s="1" t="s">
        <v>176</v>
      </c>
      <c r="T94" s="3" t="s">
        <v>176</v>
      </c>
      <c r="V94" s="1" t="s">
        <v>176</v>
      </c>
      <c r="X94" s="1" t="s">
        <v>176</v>
      </c>
      <c r="Z94" s="1" t="s">
        <v>176</v>
      </c>
    </row>
    <row r="95" spans="1:27" x14ac:dyDescent="0.25">
      <c r="A95" s="1">
        <v>220</v>
      </c>
      <c r="B95" s="1">
        <v>4</v>
      </c>
      <c r="C95" s="1" t="s">
        <v>710</v>
      </c>
      <c r="E95" s="1" t="s">
        <v>26</v>
      </c>
      <c r="F95" s="1">
        <v>2</v>
      </c>
      <c r="G95" s="1">
        <v>2.2999999999999998</v>
      </c>
      <c r="H95" s="2">
        <v>0.66</v>
      </c>
      <c r="J95" s="2">
        <v>0.51</v>
      </c>
      <c r="K95" s="2">
        <v>0.49</v>
      </c>
      <c r="M95" s="3" t="s">
        <v>977</v>
      </c>
      <c r="N95" s="2">
        <v>0.73</v>
      </c>
      <c r="P95" s="2">
        <v>0</v>
      </c>
      <c r="R95" s="2">
        <v>0.63</v>
      </c>
      <c r="T95" s="3" t="s">
        <v>1430</v>
      </c>
      <c r="V95" s="1" t="s">
        <v>176</v>
      </c>
      <c r="X95" s="2">
        <v>0.69</v>
      </c>
      <c r="Z95" s="2">
        <v>0.11</v>
      </c>
    </row>
    <row r="96" spans="1:27" x14ac:dyDescent="0.25">
      <c r="A96" s="1">
        <v>221</v>
      </c>
      <c r="B96" s="1">
        <v>4</v>
      </c>
      <c r="C96" s="1" t="s">
        <v>1263</v>
      </c>
      <c r="D96" s="1">
        <v>1</v>
      </c>
      <c r="E96" s="1" t="s">
        <v>1197</v>
      </c>
      <c r="F96" s="1">
        <v>2</v>
      </c>
      <c r="G96" s="1">
        <v>2</v>
      </c>
      <c r="H96" s="2">
        <v>0.65</v>
      </c>
      <c r="I96" s="1">
        <v>8</v>
      </c>
      <c r="J96" s="2">
        <v>0.43</v>
      </c>
      <c r="K96" s="2">
        <v>0.27</v>
      </c>
      <c r="L96" s="1">
        <v>6</v>
      </c>
      <c r="M96" s="3" t="s">
        <v>1003</v>
      </c>
      <c r="N96" s="2">
        <v>0.75</v>
      </c>
      <c r="O96" s="1">
        <v>4</v>
      </c>
      <c r="P96" s="2">
        <v>0</v>
      </c>
      <c r="Q96" s="1">
        <v>4</v>
      </c>
      <c r="R96" s="2">
        <v>0.97</v>
      </c>
      <c r="S96" s="1">
        <v>4</v>
      </c>
      <c r="T96" s="3" t="s">
        <v>756</v>
      </c>
      <c r="U96" s="1">
        <v>3</v>
      </c>
      <c r="V96" s="2">
        <v>0.14000000000000001</v>
      </c>
      <c r="W96" s="1">
        <v>4</v>
      </c>
      <c r="X96" s="2">
        <v>0.87</v>
      </c>
      <c r="Z96" s="2">
        <v>0.24</v>
      </c>
      <c r="AA96" s="1">
        <v>4</v>
      </c>
    </row>
    <row r="97" spans="1:27" x14ac:dyDescent="0.25">
      <c r="A97" s="1">
        <v>222</v>
      </c>
      <c r="B97" s="1">
        <v>4</v>
      </c>
      <c r="C97" s="1" t="s">
        <v>714</v>
      </c>
      <c r="E97" s="1" t="s">
        <v>375</v>
      </c>
      <c r="F97" s="1">
        <v>1</v>
      </c>
      <c r="G97" s="1">
        <v>1.8</v>
      </c>
      <c r="H97" s="2">
        <v>0.56000000000000005</v>
      </c>
      <c r="J97" s="2">
        <v>0.34</v>
      </c>
      <c r="K97" s="2">
        <v>0.33</v>
      </c>
      <c r="M97" s="3" t="s">
        <v>981</v>
      </c>
      <c r="N97" s="2">
        <v>0.56000000000000005</v>
      </c>
      <c r="P97" s="2">
        <v>0.05</v>
      </c>
      <c r="R97" s="2">
        <v>0.79</v>
      </c>
      <c r="T97" s="3" t="s">
        <v>376</v>
      </c>
      <c r="V97" s="2">
        <v>7.0000000000000007E-2</v>
      </c>
      <c r="X97" s="2">
        <v>0.81</v>
      </c>
      <c r="Z97" s="2">
        <v>0.03</v>
      </c>
    </row>
    <row r="98" spans="1:27" x14ac:dyDescent="0.25">
      <c r="A98" s="1">
        <v>223</v>
      </c>
      <c r="B98" s="1">
        <v>4</v>
      </c>
      <c r="C98" s="1" t="s">
        <v>1264</v>
      </c>
      <c r="F98" s="1">
        <v>1</v>
      </c>
      <c r="G98" s="1">
        <v>1.9</v>
      </c>
      <c r="H98" s="2">
        <v>0.65</v>
      </c>
      <c r="J98" s="2">
        <v>0.32</v>
      </c>
      <c r="K98" s="2">
        <v>0.21</v>
      </c>
      <c r="M98" s="3" t="s">
        <v>1023</v>
      </c>
      <c r="N98" s="2">
        <v>0.35</v>
      </c>
      <c r="P98" s="2">
        <v>0.04</v>
      </c>
      <c r="R98" s="2">
        <v>0.68</v>
      </c>
      <c r="T98" s="3" t="s">
        <v>1058</v>
      </c>
      <c r="V98" s="2">
        <v>0.05</v>
      </c>
      <c r="X98" s="2">
        <v>0.64</v>
      </c>
      <c r="Z98" s="2">
        <v>0.03</v>
      </c>
      <c r="AA98" s="1">
        <v>7</v>
      </c>
    </row>
    <row r="99" spans="1:27" x14ac:dyDescent="0.25">
      <c r="A99" s="1">
        <v>224</v>
      </c>
      <c r="B99" s="1">
        <v>4</v>
      </c>
      <c r="C99" s="1" t="s">
        <v>1265</v>
      </c>
      <c r="E99" s="1" t="s">
        <v>21</v>
      </c>
      <c r="F99" s="1">
        <v>2</v>
      </c>
      <c r="G99" s="1">
        <v>1.8</v>
      </c>
      <c r="H99" s="2">
        <v>0.71</v>
      </c>
      <c r="J99" s="2">
        <v>0.51</v>
      </c>
      <c r="K99" s="2">
        <v>0.49</v>
      </c>
      <c r="M99" s="3" t="s">
        <v>977</v>
      </c>
      <c r="N99" s="2">
        <v>0.57999999999999996</v>
      </c>
      <c r="P99" s="4">
        <v>2E-3</v>
      </c>
      <c r="R99" s="2">
        <v>0.9</v>
      </c>
      <c r="T99" s="3" t="s">
        <v>1431</v>
      </c>
      <c r="V99" s="2">
        <v>0.2</v>
      </c>
      <c r="X99" s="2">
        <v>0.6</v>
      </c>
      <c r="Z99" s="2">
        <v>0.04</v>
      </c>
    </row>
    <row r="100" spans="1:27" x14ac:dyDescent="0.25">
      <c r="A100" s="1">
        <v>225</v>
      </c>
      <c r="B100" s="1">
        <v>4</v>
      </c>
      <c r="C100" s="1" t="s">
        <v>1266</v>
      </c>
      <c r="E100" s="1" t="s">
        <v>6</v>
      </c>
      <c r="F100" s="1">
        <v>2</v>
      </c>
      <c r="G100" s="1">
        <v>2.2000000000000002</v>
      </c>
      <c r="H100" s="2">
        <v>0.72</v>
      </c>
      <c r="J100" s="2">
        <v>0.59</v>
      </c>
      <c r="K100" s="2">
        <v>0.49</v>
      </c>
      <c r="L100" s="1">
        <v>6</v>
      </c>
      <c r="M100" s="3" t="s">
        <v>986</v>
      </c>
      <c r="N100" s="2">
        <v>0.71</v>
      </c>
      <c r="P100" s="2">
        <v>0</v>
      </c>
      <c r="R100" s="2">
        <v>0.79</v>
      </c>
      <c r="T100" s="3" t="s">
        <v>285</v>
      </c>
      <c r="V100" s="2">
        <v>0.21</v>
      </c>
      <c r="X100" s="2">
        <v>0.74</v>
      </c>
      <c r="Z100" s="2">
        <v>0.16</v>
      </c>
    </row>
    <row r="101" spans="1:27" x14ac:dyDescent="0.25">
      <c r="A101" s="1">
        <v>226</v>
      </c>
      <c r="B101" s="1">
        <v>4</v>
      </c>
      <c r="C101" s="1" t="s">
        <v>717</v>
      </c>
      <c r="E101" s="1" t="s">
        <v>162</v>
      </c>
      <c r="F101" s="1">
        <v>2</v>
      </c>
      <c r="G101" s="1">
        <v>2.2000000000000002</v>
      </c>
      <c r="H101" s="2">
        <v>0.66</v>
      </c>
      <c r="J101" s="2">
        <v>0.3</v>
      </c>
      <c r="K101" s="2">
        <v>0.36</v>
      </c>
      <c r="M101" s="3" t="s">
        <v>1011</v>
      </c>
      <c r="N101" s="2">
        <v>0.62</v>
      </c>
      <c r="P101" s="2">
        <v>0.01</v>
      </c>
      <c r="R101" s="2">
        <v>0.7</v>
      </c>
      <c r="T101" s="3" t="s">
        <v>389</v>
      </c>
      <c r="U101" s="1">
        <v>3</v>
      </c>
      <c r="V101" s="1" t="s">
        <v>176</v>
      </c>
      <c r="X101" s="2">
        <v>0.61</v>
      </c>
      <c r="Z101" s="1" t="s">
        <v>176</v>
      </c>
    </row>
    <row r="102" spans="1:27" x14ac:dyDescent="0.25">
      <c r="A102" s="1">
        <v>227</v>
      </c>
      <c r="B102" s="1">
        <v>4</v>
      </c>
      <c r="C102" s="1" t="s">
        <v>719</v>
      </c>
      <c r="E102" s="1" t="s">
        <v>159</v>
      </c>
      <c r="F102" s="1">
        <v>2</v>
      </c>
      <c r="G102" s="1">
        <v>2.1</v>
      </c>
      <c r="H102" s="2">
        <v>0.57999999999999996</v>
      </c>
      <c r="J102" s="2">
        <v>0.2</v>
      </c>
      <c r="K102" s="2">
        <v>0.25</v>
      </c>
      <c r="M102" s="3" t="s">
        <v>999</v>
      </c>
      <c r="N102" s="2">
        <v>0.68</v>
      </c>
      <c r="P102" s="4">
        <v>3.0000000000000001E-3</v>
      </c>
      <c r="R102" s="2">
        <v>0.93</v>
      </c>
      <c r="T102" s="3" t="s">
        <v>1432</v>
      </c>
      <c r="V102" s="2">
        <v>0.05</v>
      </c>
      <c r="X102" s="2">
        <v>0.38</v>
      </c>
      <c r="Z102" s="2">
        <v>7.0000000000000007E-2</v>
      </c>
    </row>
    <row r="103" spans="1:27" x14ac:dyDescent="0.25">
      <c r="A103" s="1">
        <v>228</v>
      </c>
      <c r="B103" s="1">
        <v>4</v>
      </c>
      <c r="C103" s="1" t="s">
        <v>1267</v>
      </c>
      <c r="E103" s="1" t="s">
        <v>102</v>
      </c>
      <c r="F103" s="1">
        <v>2</v>
      </c>
      <c r="G103" s="1">
        <v>2.1</v>
      </c>
      <c r="H103" s="2">
        <v>0.65</v>
      </c>
      <c r="J103" s="2">
        <v>0.48</v>
      </c>
      <c r="K103" s="2">
        <v>0.3</v>
      </c>
      <c r="M103" s="3" t="s">
        <v>1071</v>
      </c>
      <c r="N103" s="2">
        <v>0.75</v>
      </c>
      <c r="P103" s="4">
        <v>4.0000000000000001E-3</v>
      </c>
      <c r="R103" s="2">
        <v>0.82</v>
      </c>
      <c r="T103" s="3" t="s">
        <v>1433</v>
      </c>
      <c r="V103" s="2">
        <v>7.0000000000000007E-2</v>
      </c>
      <c r="X103" s="2">
        <v>0.65</v>
      </c>
      <c r="Z103" s="2">
        <v>0.17</v>
      </c>
    </row>
    <row r="104" spans="1:27" x14ac:dyDescent="0.25">
      <c r="A104" s="1">
        <v>229</v>
      </c>
      <c r="B104" s="1">
        <v>4</v>
      </c>
      <c r="C104" s="1" t="s">
        <v>721</v>
      </c>
      <c r="E104" s="1" t="s">
        <v>53</v>
      </c>
      <c r="F104" s="1">
        <v>2</v>
      </c>
      <c r="G104" s="1">
        <v>1.9</v>
      </c>
      <c r="H104" s="2">
        <v>0.63</v>
      </c>
      <c r="J104" s="2">
        <v>0.3</v>
      </c>
      <c r="K104" s="2">
        <v>0.35</v>
      </c>
      <c r="M104" s="3" t="s">
        <v>999</v>
      </c>
      <c r="N104" s="2">
        <v>0.86</v>
      </c>
      <c r="P104" s="2">
        <v>0</v>
      </c>
      <c r="R104" s="2">
        <v>0.69</v>
      </c>
      <c r="T104" s="3" t="s">
        <v>176</v>
      </c>
      <c r="V104" s="1" t="s">
        <v>176</v>
      </c>
      <c r="X104" s="2">
        <v>0.69</v>
      </c>
      <c r="Z104" s="2">
        <v>0.23</v>
      </c>
    </row>
    <row r="105" spans="1:27" x14ac:dyDescent="0.25">
      <c r="A105" s="1">
        <v>230</v>
      </c>
      <c r="B105" s="1">
        <v>4</v>
      </c>
      <c r="C105" s="1" t="s">
        <v>1434</v>
      </c>
      <c r="F105" s="1">
        <v>1</v>
      </c>
      <c r="G105" s="1">
        <v>2.4</v>
      </c>
      <c r="H105" s="2">
        <v>0.79</v>
      </c>
      <c r="J105" s="2">
        <v>0.49</v>
      </c>
      <c r="K105" s="2">
        <v>0.51</v>
      </c>
      <c r="M105" s="3" t="s">
        <v>992</v>
      </c>
      <c r="N105" s="2">
        <v>0.67</v>
      </c>
      <c r="P105" s="2">
        <v>0.03</v>
      </c>
      <c r="R105" s="2">
        <v>0.65</v>
      </c>
      <c r="T105" s="3" t="s">
        <v>230</v>
      </c>
      <c r="V105" s="2">
        <v>0.1</v>
      </c>
      <c r="W105" s="1">
        <v>5</v>
      </c>
      <c r="X105" s="2">
        <v>0.24</v>
      </c>
      <c r="Z105" s="2">
        <v>0.06</v>
      </c>
    </row>
    <row r="106" spans="1:27" x14ac:dyDescent="0.25">
      <c r="A106" s="1">
        <v>231</v>
      </c>
      <c r="B106" s="1">
        <v>4</v>
      </c>
      <c r="C106" s="1" t="s">
        <v>1300</v>
      </c>
      <c r="E106" s="1" t="s">
        <v>221</v>
      </c>
      <c r="F106" s="1">
        <v>2</v>
      </c>
      <c r="G106" s="1">
        <v>1.9</v>
      </c>
      <c r="H106" s="2">
        <v>0.55000000000000004</v>
      </c>
      <c r="J106" s="2">
        <v>0.17</v>
      </c>
      <c r="K106" s="2">
        <v>0.22</v>
      </c>
      <c r="M106" s="3" t="s">
        <v>999</v>
      </c>
      <c r="N106" s="1" t="s">
        <v>176</v>
      </c>
      <c r="P106" s="1" t="s">
        <v>176</v>
      </c>
      <c r="R106" s="1" t="s">
        <v>176</v>
      </c>
      <c r="T106" s="3" t="s">
        <v>1301</v>
      </c>
      <c r="U106" s="1">
        <v>3</v>
      </c>
      <c r="V106" s="1" t="s">
        <v>176</v>
      </c>
      <c r="X106" s="2">
        <v>0.08</v>
      </c>
      <c r="Z106" s="2">
        <v>0.27</v>
      </c>
    </row>
    <row r="107" spans="1:27" x14ac:dyDescent="0.25">
      <c r="A107" s="1">
        <v>232</v>
      </c>
      <c r="B107" s="1">
        <v>4</v>
      </c>
      <c r="C107" s="1" t="s">
        <v>1270</v>
      </c>
      <c r="E107" s="1" t="s">
        <v>1271</v>
      </c>
      <c r="F107" s="1">
        <v>2</v>
      </c>
      <c r="G107" s="1">
        <v>1.6</v>
      </c>
      <c r="H107" s="2">
        <v>0.69</v>
      </c>
      <c r="I107" s="1">
        <v>8</v>
      </c>
      <c r="J107" s="2">
        <v>0.48</v>
      </c>
      <c r="K107" s="2">
        <v>0.33</v>
      </c>
      <c r="M107" s="3" t="s">
        <v>1041</v>
      </c>
      <c r="N107" s="2">
        <v>0.85</v>
      </c>
      <c r="O107" s="1">
        <v>4</v>
      </c>
      <c r="P107" s="2">
        <v>0</v>
      </c>
      <c r="Q107" s="1">
        <v>4</v>
      </c>
      <c r="R107" s="2">
        <v>0.48</v>
      </c>
      <c r="S107" s="1">
        <v>4</v>
      </c>
      <c r="T107" s="3" t="s">
        <v>1435</v>
      </c>
      <c r="U107" s="1">
        <v>4</v>
      </c>
      <c r="V107" s="1" t="s">
        <v>176</v>
      </c>
      <c r="X107" s="2">
        <v>0.68</v>
      </c>
      <c r="Y107" s="1">
        <v>4</v>
      </c>
      <c r="Z107" s="2">
        <v>0.01</v>
      </c>
    </row>
    <row r="108" spans="1:27" x14ac:dyDescent="0.25">
      <c r="A108" s="1">
        <v>233</v>
      </c>
      <c r="B108" s="1">
        <v>4</v>
      </c>
      <c r="C108" s="1" t="s">
        <v>1273</v>
      </c>
      <c r="D108" s="1">
        <v>1</v>
      </c>
      <c r="E108" s="1" t="s">
        <v>18</v>
      </c>
      <c r="F108" s="1">
        <v>2</v>
      </c>
      <c r="G108" s="1">
        <v>2.4</v>
      </c>
      <c r="H108" s="2">
        <v>0.62</v>
      </c>
      <c r="I108" s="1">
        <v>8</v>
      </c>
      <c r="J108" s="2">
        <v>0.47</v>
      </c>
      <c r="K108" s="2">
        <v>0.49</v>
      </c>
      <c r="L108" s="1">
        <v>6</v>
      </c>
      <c r="M108" s="3" t="s">
        <v>992</v>
      </c>
      <c r="N108" s="1" t="s">
        <v>176</v>
      </c>
      <c r="P108" s="1" t="s">
        <v>176</v>
      </c>
      <c r="R108" s="1" t="s">
        <v>176</v>
      </c>
      <c r="T108" s="3" t="s">
        <v>176</v>
      </c>
      <c r="V108" s="1" t="s">
        <v>176</v>
      </c>
      <c r="X108" s="1" t="s">
        <v>176</v>
      </c>
      <c r="Z108" s="1" t="s">
        <v>176</v>
      </c>
    </row>
    <row r="109" spans="1:27" x14ac:dyDescent="0.25">
      <c r="A109" s="1">
        <v>234</v>
      </c>
      <c r="B109" s="1">
        <v>4</v>
      </c>
      <c r="C109" s="1" t="s">
        <v>730</v>
      </c>
      <c r="E109" s="1" t="s">
        <v>102</v>
      </c>
      <c r="F109" s="1">
        <v>2</v>
      </c>
      <c r="G109" s="1">
        <v>1.9</v>
      </c>
      <c r="H109" s="2">
        <v>0.62</v>
      </c>
      <c r="J109" s="2">
        <v>0.56000000000000005</v>
      </c>
      <c r="K109" s="2">
        <v>0.54</v>
      </c>
      <c r="M109" s="3" t="s">
        <v>977</v>
      </c>
      <c r="N109" s="2">
        <v>0.74</v>
      </c>
      <c r="P109" s="2">
        <v>0</v>
      </c>
      <c r="R109" s="2">
        <v>0.74</v>
      </c>
      <c r="T109" s="3" t="s">
        <v>1436</v>
      </c>
      <c r="U109" s="1">
        <v>3</v>
      </c>
      <c r="V109" s="2">
        <v>0.12</v>
      </c>
      <c r="X109" s="2">
        <v>0.78</v>
      </c>
      <c r="Z109" s="2">
        <v>0.21</v>
      </c>
      <c r="AA109" s="1">
        <v>4</v>
      </c>
    </row>
    <row r="110" spans="1:27" x14ac:dyDescent="0.25">
      <c r="A110" s="1">
        <v>235</v>
      </c>
      <c r="B110" s="1">
        <v>4</v>
      </c>
      <c r="C110" s="1" t="s">
        <v>734</v>
      </c>
      <c r="E110" s="1" t="s">
        <v>329</v>
      </c>
      <c r="F110" s="1">
        <v>2</v>
      </c>
      <c r="G110" s="1">
        <v>2.4</v>
      </c>
      <c r="H110" s="2">
        <v>0.72</v>
      </c>
      <c r="J110" s="2">
        <v>0.7</v>
      </c>
      <c r="K110" s="2">
        <v>0.57999999999999996</v>
      </c>
      <c r="M110" s="3" t="s">
        <v>979</v>
      </c>
      <c r="N110" s="2">
        <v>0.77</v>
      </c>
      <c r="O110" s="1">
        <v>4</v>
      </c>
      <c r="P110" s="4">
        <v>4.0000000000000001E-3</v>
      </c>
      <c r="Q110" s="1">
        <v>4</v>
      </c>
      <c r="R110" s="2">
        <v>0.77</v>
      </c>
      <c r="T110" s="3" t="s">
        <v>387</v>
      </c>
      <c r="V110" s="2">
        <v>0.19</v>
      </c>
      <c r="X110" s="2">
        <v>0.68</v>
      </c>
      <c r="Z110" s="2">
        <v>0.21</v>
      </c>
    </row>
    <row r="111" spans="1:27" x14ac:dyDescent="0.25">
      <c r="A111" s="1">
        <v>236</v>
      </c>
      <c r="B111" s="1">
        <v>4</v>
      </c>
      <c r="C111" s="1" t="s">
        <v>1274</v>
      </c>
      <c r="E111" s="1" t="s">
        <v>1197</v>
      </c>
      <c r="F111" s="1">
        <v>2</v>
      </c>
      <c r="G111" s="1">
        <v>1.8</v>
      </c>
      <c r="H111" s="2">
        <v>0.64</v>
      </c>
      <c r="J111" s="2">
        <v>0.53</v>
      </c>
      <c r="K111" s="2">
        <v>0.5</v>
      </c>
      <c r="M111" s="3" t="s">
        <v>980</v>
      </c>
      <c r="N111" s="2">
        <v>0.68</v>
      </c>
      <c r="P111" s="2">
        <v>0.01</v>
      </c>
      <c r="R111" s="2">
        <v>0.86</v>
      </c>
      <c r="T111" s="3" t="s">
        <v>273</v>
      </c>
      <c r="V111" s="2">
        <v>7.0000000000000007E-2</v>
      </c>
      <c r="X111" s="2">
        <v>0.53</v>
      </c>
      <c r="Z111" s="2">
        <v>0.14000000000000001</v>
      </c>
    </row>
    <row r="112" spans="1:27" x14ac:dyDescent="0.25">
      <c r="A112" s="1">
        <v>237</v>
      </c>
      <c r="B112" s="1">
        <v>4</v>
      </c>
      <c r="C112" s="1" t="s">
        <v>1277</v>
      </c>
      <c r="F112" s="1">
        <v>1</v>
      </c>
      <c r="G112" s="1">
        <v>2.2000000000000002</v>
      </c>
      <c r="H112" s="2">
        <v>0.74</v>
      </c>
      <c r="J112" s="2">
        <v>0.35</v>
      </c>
      <c r="K112" s="2">
        <v>0.38</v>
      </c>
      <c r="M112" s="3" t="s">
        <v>1006</v>
      </c>
      <c r="N112" s="2">
        <v>0.3</v>
      </c>
      <c r="P112" s="4">
        <v>2E-3</v>
      </c>
      <c r="R112" s="2">
        <v>0.73</v>
      </c>
      <c r="T112" s="3" t="s">
        <v>1437</v>
      </c>
      <c r="V112" s="2">
        <v>7.0000000000000007E-2</v>
      </c>
      <c r="W112" s="1">
        <v>5</v>
      </c>
      <c r="X112" s="2">
        <v>0.45</v>
      </c>
      <c r="Z112" s="2">
        <v>0.02</v>
      </c>
    </row>
    <row r="113" spans="1:26" x14ac:dyDescent="0.25">
      <c r="A113" s="1">
        <v>238</v>
      </c>
      <c r="B113" s="1">
        <v>4</v>
      </c>
      <c r="C113" s="1" t="s">
        <v>735</v>
      </c>
      <c r="E113" s="1" t="s">
        <v>179</v>
      </c>
      <c r="F113" s="1">
        <v>2</v>
      </c>
      <c r="G113" s="1">
        <v>1.9</v>
      </c>
      <c r="H113" s="2">
        <v>0.41</v>
      </c>
      <c r="J113" s="2">
        <v>0.35</v>
      </c>
      <c r="K113" s="2">
        <v>0.54</v>
      </c>
      <c r="M113" s="3" t="s">
        <v>1438</v>
      </c>
      <c r="N113" s="2">
        <v>0.4</v>
      </c>
      <c r="P113" s="2">
        <v>7.0000000000000007E-2</v>
      </c>
      <c r="R113" s="2">
        <v>0.92</v>
      </c>
      <c r="T113" s="3" t="s">
        <v>739</v>
      </c>
      <c r="U113" s="1">
        <v>4</v>
      </c>
      <c r="V113" s="2">
        <v>0.2</v>
      </c>
      <c r="X113" s="2">
        <v>0.43</v>
      </c>
      <c r="Z113" s="2">
        <v>0.15</v>
      </c>
    </row>
    <row r="114" spans="1:26" x14ac:dyDescent="0.25">
      <c r="A114" s="1">
        <v>239</v>
      </c>
      <c r="B114" s="1">
        <v>4</v>
      </c>
      <c r="C114" s="1" t="s">
        <v>1280</v>
      </c>
      <c r="F114" s="1">
        <v>2</v>
      </c>
      <c r="G114" s="1">
        <v>2.5</v>
      </c>
      <c r="H114" s="2">
        <v>0.68</v>
      </c>
      <c r="J114" s="2">
        <v>0.57999999999999996</v>
      </c>
      <c r="K114" s="2">
        <v>0.52</v>
      </c>
      <c r="M114" s="3" t="s">
        <v>990</v>
      </c>
      <c r="N114" s="2">
        <v>0.55000000000000004</v>
      </c>
      <c r="P114" s="2">
        <v>0.01</v>
      </c>
      <c r="R114" s="2">
        <v>0.78</v>
      </c>
      <c r="T114" s="3" t="s">
        <v>1372</v>
      </c>
      <c r="U114" s="1">
        <v>3</v>
      </c>
      <c r="V114" s="2">
        <v>0.16</v>
      </c>
      <c r="X114" s="2">
        <v>0.73</v>
      </c>
      <c r="Z114" s="2">
        <v>0.19</v>
      </c>
    </row>
    <row r="115" spans="1:26" x14ac:dyDescent="0.25">
      <c r="A115" s="1">
        <v>240</v>
      </c>
      <c r="B115" s="1">
        <v>4</v>
      </c>
      <c r="C115" s="1" t="s">
        <v>1281</v>
      </c>
      <c r="E115" s="1" t="s">
        <v>9</v>
      </c>
      <c r="F115" s="1">
        <v>2</v>
      </c>
      <c r="G115" s="1">
        <v>2</v>
      </c>
      <c r="H115" s="2">
        <v>0.62</v>
      </c>
      <c r="J115" s="2">
        <v>0.42</v>
      </c>
      <c r="K115" s="2">
        <v>0.36</v>
      </c>
      <c r="M115" s="3" t="s">
        <v>990</v>
      </c>
      <c r="N115" s="2">
        <v>0.66</v>
      </c>
      <c r="P115" s="4">
        <v>3.0000000000000001E-3</v>
      </c>
      <c r="R115" s="2">
        <v>0.78</v>
      </c>
      <c r="T115" s="3" t="s">
        <v>1439</v>
      </c>
      <c r="V115" s="2">
        <v>0.19</v>
      </c>
      <c r="W115" s="1">
        <v>5</v>
      </c>
      <c r="X115" s="2">
        <v>0.71</v>
      </c>
      <c r="Z115" s="2">
        <v>0.3</v>
      </c>
    </row>
    <row r="116" spans="1:26" x14ac:dyDescent="0.25">
      <c r="A116" s="1">
        <v>241</v>
      </c>
      <c r="B116" s="1">
        <v>4</v>
      </c>
      <c r="C116" s="1" t="s">
        <v>740</v>
      </c>
      <c r="D116" s="1">
        <v>1</v>
      </c>
      <c r="F116" s="1">
        <v>1</v>
      </c>
      <c r="G116" s="1">
        <v>2.2999999999999998</v>
      </c>
      <c r="H116" s="2">
        <v>0.68</v>
      </c>
      <c r="I116" s="1">
        <v>8</v>
      </c>
      <c r="J116" s="2">
        <v>0.44</v>
      </c>
      <c r="K116" s="2">
        <v>0.33</v>
      </c>
      <c r="L116" s="1">
        <v>6</v>
      </c>
      <c r="M116" s="3" t="s">
        <v>1023</v>
      </c>
      <c r="N116" s="1" t="s">
        <v>176</v>
      </c>
      <c r="P116" s="1" t="s">
        <v>176</v>
      </c>
      <c r="R116" s="2">
        <v>0.9</v>
      </c>
      <c r="S116" s="1">
        <v>4</v>
      </c>
      <c r="T116" s="3" t="s">
        <v>722</v>
      </c>
      <c r="U116" s="1">
        <v>4</v>
      </c>
      <c r="V116" s="2">
        <v>0.2</v>
      </c>
      <c r="W116" s="1">
        <v>4</v>
      </c>
      <c r="X116" s="2">
        <v>0.56000000000000005</v>
      </c>
      <c r="Y116" s="1">
        <v>4</v>
      </c>
      <c r="Z116" s="1" t="s">
        <v>176</v>
      </c>
    </row>
    <row r="117" spans="1:26" x14ac:dyDescent="0.25">
      <c r="A117" s="1">
        <v>242</v>
      </c>
      <c r="B117" s="1">
        <v>4</v>
      </c>
      <c r="C117" s="1" t="s">
        <v>1284</v>
      </c>
      <c r="F117" s="1">
        <v>1</v>
      </c>
      <c r="G117" s="1">
        <v>2</v>
      </c>
      <c r="H117" s="2">
        <v>0.72</v>
      </c>
      <c r="J117" s="2">
        <v>0.3</v>
      </c>
      <c r="K117" s="2">
        <v>0.38</v>
      </c>
      <c r="M117" s="3" t="s">
        <v>984</v>
      </c>
      <c r="N117" s="2">
        <v>0.72</v>
      </c>
      <c r="P117" s="2">
        <v>0</v>
      </c>
      <c r="R117" s="2">
        <v>0.7</v>
      </c>
      <c r="T117" s="3" t="s">
        <v>1440</v>
      </c>
      <c r="V117" s="2">
        <v>0.1</v>
      </c>
      <c r="X117" s="2">
        <v>0.83</v>
      </c>
      <c r="Z117" s="2">
        <v>0.04</v>
      </c>
    </row>
    <row r="118" spans="1:26" x14ac:dyDescent="0.25">
      <c r="A118" s="1">
        <v>243</v>
      </c>
      <c r="B118" s="1">
        <v>4</v>
      </c>
      <c r="C118" s="1" t="s">
        <v>747</v>
      </c>
      <c r="F118" s="1">
        <v>1</v>
      </c>
      <c r="G118" s="1">
        <v>2.2999999999999998</v>
      </c>
      <c r="H118" s="2">
        <v>0.68</v>
      </c>
      <c r="J118" s="2">
        <v>0.41</v>
      </c>
      <c r="K118" s="2">
        <v>0.39</v>
      </c>
      <c r="M118" s="3" t="s">
        <v>977</v>
      </c>
      <c r="N118" s="2">
        <v>0.6</v>
      </c>
      <c r="P118" s="2">
        <v>0.02</v>
      </c>
      <c r="R118" s="2">
        <v>0.8</v>
      </c>
      <c r="T118" s="3" t="s">
        <v>1441</v>
      </c>
      <c r="V118" s="2">
        <v>0.14000000000000001</v>
      </c>
      <c r="X118" s="2">
        <v>0.76</v>
      </c>
      <c r="Z118" s="2">
        <v>0.13</v>
      </c>
    </row>
    <row r="119" spans="1:26" x14ac:dyDescent="0.25">
      <c r="A119" s="1">
        <v>244</v>
      </c>
      <c r="B119" s="1">
        <v>4</v>
      </c>
      <c r="C119" s="1" t="s">
        <v>1285</v>
      </c>
      <c r="F119" s="1">
        <v>1</v>
      </c>
      <c r="G119" s="1">
        <v>2.2999999999999998</v>
      </c>
      <c r="H119" s="2">
        <v>0.75</v>
      </c>
      <c r="J119" s="2">
        <v>0.54</v>
      </c>
      <c r="K119" s="2">
        <v>0.56000000000000005</v>
      </c>
      <c r="M119" s="3" t="s">
        <v>992</v>
      </c>
      <c r="N119" s="2">
        <v>0.28000000000000003</v>
      </c>
      <c r="P119" s="2">
        <v>0.15</v>
      </c>
      <c r="R119" s="2">
        <v>0.8</v>
      </c>
      <c r="T119" s="3" t="s">
        <v>387</v>
      </c>
      <c r="V119" s="1" t="s">
        <v>176</v>
      </c>
      <c r="X119" s="2">
        <v>0.72</v>
      </c>
      <c r="Z119" s="2">
        <v>0.06</v>
      </c>
    </row>
    <row r="120" spans="1:26" x14ac:dyDescent="0.25">
      <c r="A120" s="1">
        <v>245</v>
      </c>
      <c r="B120" s="1">
        <v>4</v>
      </c>
      <c r="C120" s="1" t="s">
        <v>1286</v>
      </c>
      <c r="F120" s="1">
        <v>1</v>
      </c>
      <c r="G120" s="1">
        <v>2.1</v>
      </c>
      <c r="H120" s="2">
        <v>0.63</v>
      </c>
      <c r="J120" s="2">
        <v>0.4</v>
      </c>
      <c r="K120" s="2">
        <v>0.32</v>
      </c>
      <c r="M120" s="3" t="s">
        <v>1042</v>
      </c>
      <c r="N120" s="2">
        <v>0.52</v>
      </c>
      <c r="P120" s="2">
        <v>7.0000000000000007E-2</v>
      </c>
      <c r="R120" s="2">
        <v>0.83</v>
      </c>
      <c r="T120" s="3" t="s">
        <v>1058</v>
      </c>
      <c r="U120" s="1">
        <v>2</v>
      </c>
      <c r="V120" s="2">
        <v>7.0000000000000007E-2</v>
      </c>
      <c r="X120" s="2">
        <v>0.79</v>
      </c>
      <c r="Z120" s="2">
        <v>0.02</v>
      </c>
    </row>
    <row r="121" spans="1:26" x14ac:dyDescent="0.25">
      <c r="A121" s="1">
        <v>246</v>
      </c>
      <c r="B121" s="1">
        <v>4</v>
      </c>
      <c r="C121" s="1" t="s">
        <v>751</v>
      </c>
      <c r="F121" s="1">
        <v>2</v>
      </c>
      <c r="G121" s="1">
        <v>2.4</v>
      </c>
      <c r="H121" s="2">
        <v>0.68</v>
      </c>
      <c r="J121" s="2">
        <v>0.49</v>
      </c>
      <c r="K121" s="2">
        <v>0.44</v>
      </c>
      <c r="M121" s="3" t="s">
        <v>995</v>
      </c>
      <c r="N121" s="2">
        <v>0.76</v>
      </c>
      <c r="P121" s="2">
        <v>0</v>
      </c>
      <c r="R121" s="2">
        <v>0.8</v>
      </c>
      <c r="T121" s="3" t="s">
        <v>744</v>
      </c>
      <c r="V121" s="2">
        <v>0.14000000000000001</v>
      </c>
      <c r="X121" s="2">
        <v>0.77</v>
      </c>
      <c r="Z121" s="2">
        <v>0.08</v>
      </c>
    </row>
    <row r="122" spans="1:26" x14ac:dyDescent="0.25">
      <c r="A122" s="1">
        <v>247</v>
      </c>
      <c r="B122" s="1">
        <v>4</v>
      </c>
      <c r="C122" s="1" t="s">
        <v>1288</v>
      </c>
      <c r="F122" s="1">
        <v>1</v>
      </c>
      <c r="G122" s="1">
        <v>1.9</v>
      </c>
      <c r="H122" s="2">
        <v>0.57999999999999996</v>
      </c>
      <c r="I122" s="1">
        <v>8</v>
      </c>
      <c r="J122" s="2">
        <v>0.26</v>
      </c>
      <c r="K122" s="2">
        <v>0.24</v>
      </c>
      <c r="L122" s="1">
        <v>6</v>
      </c>
      <c r="M122" s="3" t="s">
        <v>977</v>
      </c>
      <c r="N122" s="1" t="s">
        <v>176</v>
      </c>
      <c r="P122" s="1" t="s">
        <v>176</v>
      </c>
      <c r="R122" s="1" t="s">
        <v>176</v>
      </c>
      <c r="T122" s="3" t="s">
        <v>176</v>
      </c>
      <c r="V122" s="1" t="s">
        <v>176</v>
      </c>
      <c r="X122" s="2">
        <v>0.89</v>
      </c>
      <c r="Y122" s="1">
        <v>4</v>
      </c>
      <c r="Z122" s="1" t="s">
        <v>176</v>
      </c>
    </row>
    <row r="123" spans="1:26" x14ac:dyDescent="0.25">
      <c r="A123" s="1">
        <v>248</v>
      </c>
      <c r="B123" s="1">
        <v>4</v>
      </c>
      <c r="C123" s="1" t="s">
        <v>757</v>
      </c>
      <c r="F123" s="1">
        <v>2</v>
      </c>
      <c r="G123" s="1">
        <v>2.2000000000000002</v>
      </c>
      <c r="H123" s="2">
        <v>0.74</v>
      </c>
      <c r="J123" s="2">
        <v>0.62</v>
      </c>
      <c r="K123" s="2">
        <v>0.59</v>
      </c>
      <c r="M123" s="3" t="s">
        <v>980</v>
      </c>
      <c r="N123" s="2">
        <v>0.56999999999999995</v>
      </c>
      <c r="P123" s="2">
        <v>0.01</v>
      </c>
      <c r="R123" s="2">
        <v>0.74</v>
      </c>
      <c r="T123" s="3" t="s">
        <v>330</v>
      </c>
      <c r="V123" s="2">
        <v>0.27</v>
      </c>
      <c r="X123" s="2">
        <v>0.72</v>
      </c>
      <c r="Z123" s="2">
        <v>0.18</v>
      </c>
    </row>
    <row r="124" spans="1:26" x14ac:dyDescent="0.25">
      <c r="A124" s="1">
        <v>249</v>
      </c>
      <c r="B124" s="1">
        <v>4</v>
      </c>
      <c r="C124" s="1" t="s">
        <v>1289</v>
      </c>
      <c r="E124" s="1" t="s">
        <v>102</v>
      </c>
      <c r="F124" s="1">
        <v>2</v>
      </c>
      <c r="G124" s="1">
        <v>2.2999999999999998</v>
      </c>
      <c r="H124" s="2">
        <v>0.71</v>
      </c>
      <c r="J124" s="2">
        <v>0.57999999999999996</v>
      </c>
      <c r="K124" s="2">
        <v>0.54</v>
      </c>
      <c r="M124" s="3" t="s">
        <v>1018</v>
      </c>
      <c r="N124" s="2">
        <v>0.53</v>
      </c>
      <c r="P124" s="2">
        <v>0.01</v>
      </c>
      <c r="R124" s="2">
        <v>0.79</v>
      </c>
      <c r="T124" s="3" t="s">
        <v>1070</v>
      </c>
      <c r="V124" s="2">
        <v>0.22</v>
      </c>
      <c r="X124" s="2">
        <v>0.55000000000000004</v>
      </c>
      <c r="Z124" s="2">
        <v>0.33</v>
      </c>
    </row>
  </sheetData>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DD258-4C7E-4450-935F-3E327653F568}">
  <dimension ref="A1:Z18"/>
  <sheetViews>
    <sheetView workbookViewId="0"/>
  </sheetViews>
  <sheetFormatPr defaultRowHeight="12.5" x14ac:dyDescent="0.25"/>
  <cols>
    <col min="1" max="1" width="27.75" style="1" bestFit="1" customWidth="1"/>
    <col min="2" max="2" width="13.5" style="1" bestFit="1" customWidth="1"/>
    <col min="3" max="3" width="5" style="1" bestFit="1" customWidth="1"/>
    <col min="4" max="4" width="11.25" style="1" bestFit="1" customWidth="1"/>
    <col min="5" max="5" width="9.9140625" style="1" bestFit="1" customWidth="1"/>
    <col min="6" max="6" width="19.25" style="1" bestFit="1" customWidth="1"/>
    <col min="7" max="7" width="25.4140625" style="1" bestFit="1" customWidth="1"/>
    <col min="8" max="8" width="7.58203125" style="1" bestFit="1" customWidth="1"/>
    <col min="9" max="9" width="24.58203125" style="1" bestFit="1" customWidth="1"/>
    <col min="10" max="10" width="22.1640625" style="1" bestFit="1" customWidth="1"/>
    <col min="11" max="11" width="7.58203125" style="1" bestFit="1" customWidth="1"/>
    <col min="12" max="12" width="28.58203125" style="1" bestFit="1" customWidth="1"/>
    <col min="13" max="13" width="18.08203125" style="1" bestFit="1" customWidth="1"/>
    <col min="14" max="14" width="7.58203125" style="1" bestFit="1" customWidth="1"/>
    <col min="15" max="15" width="21.58203125" style="1" bestFit="1" customWidth="1"/>
    <col min="16" max="16" width="7.58203125" style="1" bestFit="1" customWidth="1"/>
    <col min="17" max="17" width="23.08203125" style="1" bestFit="1" customWidth="1"/>
    <col min="18" max="18" width="7.58203125" style="1" bestFit="1" customWidth="1"/>
    <col min="19" max="19" width="24" style="1" bestFit="1" customWidth="1"/>
    <col min="20" max="20" width="7.58203125" style="1" bestFit="1" customWidth="1"/>
    <col min="21" max="21" width="27" style="1" bestFit="1" customWidth="1"/>
    <col min="22" max="22" width="7.58203125" style="1" bestFit="1" customWidth="1"/>
    <col min="23" max="23" width="13.5" style="1" bestFit="1" customWidth="1"/>
    <col min="24" max="24" width="7.58203125" style="1" bestFit="1" customWidth="1"/>
    <col min="25" max="25" width="20.9140625" style="1" bestFit="1" customWidth="1"/>
    <col min="26" max="26" width="7.58203125" style="1" bestFit="1" customWidth="1"/>
    <col min="27" max="256" width="8.6640625" style="1"/>
    <col min="257" max="257" width="27.75" style="1" bestFit="1" customWidth="1"/>
    <col min="258" max="258" width="13.5" style="1" bestFit="1" customWidth="1"/>
    <col min="259" max="259" width="5" style="1" bestFit="1" customWidth="1"/>
    <col min="260" max="260" width="11.25" style="1" bestFit="1" customWidth="1"/>
    <col min="261" max="261" width="9.9140625" style="1" bestFit="1" customWidth="1"/>
    <col min="262" max="262" width="19.25" style="1" bestFit="1" customWidth="1"/>
    <col min="263" max="263" width="25.4140625" style="1" bestFit="1" customWidth="1"/>
    <col min="264" max="264" width="7.58203125" style="1" bestFit="1" customWidth="1"/>
    <col min="265" max="265" width="24.58203125" style="1" bestFit="1" customWidth="1"/>
    <col min="266" max="266" width="22.1640625" style="1" bestFit="1" customWidth="1"/>
    <col min="267" max="267" width="7.58203125" style="1" bestFit="1" customWidth="1"/>
    <col min="268" max="268" width="28.58203125" style="1" bestFit="1" customWidth="1"/>
    <col min="269" max="269" width="18.08203125" style="1" bestFit="1" customWidth="1"/>
    <col min="270" max="270" width="7.58203125" style="1" bestFit="1" customWidth="1"/>
    <col min="271" max="271" width="21.58203125" style="1" bestFit="1" customWidth="1"/>
    <col min="272" max="272" width="7.58203125" style="1" bestFit="1" customWidth="1"/>
    <col min="273" max="273" width="23.08203125" style="1" bestFit="1" customWidth="1"/>
    <col min="274" max="274" width="7.58203125" style="1" bestFit="1" customWidth="1"/>
    <col min="275" max="275" width="24" style="1" bestFit="1" customWidth="1"/>
    <col min="276" max="276" width="7.58203125" style="1" bestFit="1" customWidth="1"/>
    <col min="277" max="277" width="27" style="1" bestFit="1" customWidth="1"/>
    <col min="278" max="278" width="7.58203125" style="1" bestFit="1" customWidth="1"/>
    <col min="279" max="279" width="13.5" style="1" bestFit="1" customWidth="1"/>
    <col min="280" max="280" width="7.58203125" style="1" bestFit="1" customWidth="1"/>
    <col min="281" max="281" width="20.9140625" style="1" bestFit="1" customWidth="1"/>
    <col min="282" max="282" width="7.58203125" style="1" bestFit="1" customWidth="1"/>
    <col min="283" max="512" width="8.6640625" style="1"/>
    <col min="513" max="513" width="27.75" style="1" bestFit="1" customWidth="1"/>
    <col min="514" max="514" width="13.5" style="1" bestFit="1" customWidth="1"/>
    <col min="515" max="515" width="5" style="1" bestFit="1" customWidth="1"/>
    <col min="516" max="516" width="11.25" style="1" bestFit="1" customWidth="1"/>
    <col min="517" max="517" width="9.9140625" style="1" bestFit="1" customWidth="1"/>
    <col min="518" max="518" width="19.25" style="1" bestFit="1" customWidth="1"/>
    <col min="519" max="519" width="25.4140625" style="1" bestFit="1" customWidth="1"/>
    <col min="520" max="520" width="7.58203125" style="1" bestFit="1" customWidth="1"/>
    <col min="521" max="521" width="24.58203125" style="1" bestFit="1" customWidth="1"/>
    <col min="522" max="522" width="22.1640625" style="1" bestFit="1" customWidth="1"/>
    <col min="523" max="523" width="7.58203125" style="1" bestFit="1" customWidth="1"/>
    <col min="524" max="524" width="28.58203125" style="1" bestFit="1" customWidth="1"/>
    <col min="525" max="525" width="18.08203125" style="1" bestFit="1" customWidth="1"/>
    <col min="526" max="526" width="7.58203125" style="1" bestFit="1" customWidth="1"/>
    <col min="527" max="527" width="21.58203125" style="1" bestFit="1" customWidth="1"/>
    <col min="528" max="528" width="7.58203125" style="1" bestFit="1" customWidth="1"/>
    <col min="529" max="529" width="23.08203125" style="1" bestFit="1" customWidth="1"/>
    <col min="530" max="530" width="7.58203125" style="1" bestFit="1" customWidth="1"/>
    <col min="531" max="531" width="24" style="1" bestFit="1" customWidth="1"/>
    <col min="532" max="532" width="7.58203125" style="1" bestFit="1" customWidth="1"/>
    <col min="533" max="533" width="27" style="1" bestFit="1" customWidth="1"/>
    <col min="534" max="534" width="7.58203125" style="1" bestFit="1" customWidth="1"/>
    <col min="535" max="535" width="13.5" style="1" bestFit="1" customWidth="1"/>
    <col min="536" max="536" width="7.58203125" style="1" bestFit="1" customWidth="1"/>
    <col min="537" max="537" width="20.9140625" style="1" bestFit="1" customWidth="1"/>
    <col min="538" max="538" width="7.58203125" style="1" bestFit="1" customWidth="1"/>
    <col min="539" max="768" width="8.6640625" style="1"/>
    <col min="769" max="769" width="27.75" style="1" bestFit="1" customWidth="1"/>
    <col min="770" max="770" width="13.5" style="1" bestFit="1" customWidth="1"/>
    <col min="771" max="771" width="5" style="1" bestFit="1" customWidth="1"/>
    <col min="772" max="772" width="11.25" style="1" bestFit="1" customWidth="1"/>
    <col min="773" max="773" width="9.9140625" style="1" bestFit="1" customWidth="1"/>
    <col min="774" max="774" width="19.25" style="1" bestFit="1" customWidth="1"/>
    <col min="775" max="775" width="25.4140625" style="1" bestFit="1" customWidth="1"/>
    <col min="776" max="776" width="7.58203125" style="1" bestFit="1" customWidth="1"/>
    <col min="777" max="777" width="24.58203125" style="1" bestFit="1" customWidth="1"/>
    <col min="778" max="778" width="22.1640625" style="1" bestFit="1" customWidth="1"/>
    <col min="779" max="779" width="7.58203125" style="1" bestFit="1" customWidth="1"/>
    <col min="780" max="780" width="28.58203125" style="1" bestFit="1" customWidth="1"/>
    <col min="781" max="781" width="18.08203125" style="1" bestFit="1" customWidth="1"/>
    <col min="782" max="782" width="7.58203125" style="1" bestFit="1" customWidth="1"/>
    <col min="783" max="783" width="21.58203125" style="1" bestFit="1" customWidth="1"/>
    <col min="784" max="784" width="7.58203125" style="1" bestFit="1" customWidth="1"/>
    <col min="785" max="785" width="23.08203125" style="1" bestFit="1" customWidth="1"/>
    <col min="786" max="786" width="7.58203125" style="1" bestFit="1" customWidth="1"/>
    <col min="787" max="787" width="24" style="1" bestFit="1" customWidth="1"/>
    <col min="788" max="788" width="7.58203125" style="1" bestFit="1" customWidth="1"/>
    <col min="789" max="789" width="27" style="1" bestFit="1" customWidth="1"/>
    <col min="790" max="790" width="7.58203125" style="1" bestFit="1" customWidth="1"/>
    <col min="791" max="791" width="13.5" style="1" bestFit="1" customWidth="1"/>
    <col min="792" max="792" width="7.58203125" style="1" bestFit="1" customWidth="1"/>
    <col min="793" max="793" width="20.9140625" style="1" bestFit="1" customWidth="1"/>
    <col min="794" max="794" width="7.58203125" style="1" bestFit="1" customWidth="1"/>
    <col min="795" max="1024" width="8.6640625" style="1"/>
    <col min="1025" max="1025" width="27.75" style="1" bestFit="1" customWidth="1"/>
    <col min="1026" max="1026" width="13.5" style="1" bestFit="1" customWidth="1"/>
    <col min="1027" max="1027" width="5" style="1" bestFit="1" customWidth="1"/>
    <col min="1028" max="1028" width="11.25" style="1" bestFit="1" customWidth="1"/>
    <col min="1029" max="1029" width="9.9140625" style="1" bestFit="1" customWidth="1"/>
    <col min="1030" max="1030" width="19.25" style="1" bestFit="1" customWidth="1"/>
    <col min="1031" max="1031" width="25.4140625" style="1" bestFit="1" customWidth="1"/>
    <col min="1032" max="1032" width="7.58203125" style="1" bestFit="1" customWidth="1"/>
    <col min="1033" max="1033" width="24.58203125" style="1" bestFit="1" customWidth="1"/>
    <col min="1034" max="1034" width="22.1640625" style="1" bestFit="1" customWidth="1"/>
    <col min="1035" max="1035" width="7.58203125" style="1" bestFit="1" customWidth="1"/>
    <col min="1036" max="1036" width="28.58203125" style="1" bestFit="1" customWidth="1"/>
    <col min="1037" max="1037" width="18.08203125" style="1" bestFit="1" customWidth="1"/>
    <col min="1038" max="1038" width="7.58203125" style="1" bestFit="1" customWidth="1"/>
    <col min="1039" max="1039" width="21.58203125" style="1" bestFit="1" customWidth="1"/>
    <col min="1040" max="1040" width="7.58203125" style="1" bestFit="1" customWidth="1"/>
    <col min="1041" max="1041" width="23.08203125" style="1" bestFit="1" customWidth="1"/>
    <col min="1042" max="1042" width="7.58203125" style="1" bestFit="1" customWidth="1"/>
    <col min="1043" max="1043" width="24" style="1" bestFit="1" customWidth="1"/>
    <col min="1044" max="1044" width="7.58203125" style="1" bestFit="1" customWidth="1"/>
    <col min="1045" max="1045" width="27" style="1" bestFit="1" customWidth="1"/>
    <col min="1046" max="1046" width="7.58203125" style="1" bestFit="1" customWidth="1"/>
    <col min="1047" max="1047" width="13.5" style="1" bestFit="1" customWidth="1"/>
    <col min="1048" max="1048" width="7.58203125" style="1" bestFit="1" customWidth="1"/>
    <col min="1049" max="1049" width="20.9140625" style="1" bestFit="1" customWidth="1"/>
    <col min="1050" max="1050" width="7.58203125" style="1" bestFit="1" customWidth="1"/>
    <col min="1051" max="1280" width="8.6640625" style="1"/>
    <col min="1281" max="1281" width="27.75" style="1" bestFit="1" customWidth="1"/>
    <col min="1282" max="1282" width="13.5" style="1" bestFit="1" customWidth="1"/>
    <col min="1283" max="1283" width="5" style="1" bestFit="1" customWidth="1"/>
    <col min="1284" max="1284" width="11.25" style="1" bestFit="1" customWidth="1"/>
    <col min="1285" max="1285" width="9.9140625" style="1" bestFit="1" customWidth="1"/>
    <col min="1286" max="1286" width="19.25" style="1" bestFit="1" customWidth="1"/>
    <col min="1287" max="1287" width="25.4140625" style="1" bestFit="1" customWidth="1"/>
    <col min="1288" max="1288" width="7.58203125" style="1" bestFit="1" customWidth="1"/>
    <col min="1289" max="1289" width="24.58203125" style="1" bestFit="1" customWidth="1"/>
    <col min="1290" max="1290" width="22.1640625" style="1" bestFit="1" customWidth="1"/>
    <col min="1291" max="1291" width="7.58203125" style="1" bestFit="1" customWidth="1"/>
    <col min="1292" max="1292" width="28.58203125" style="1" bestFit="1" customWidth="1"/>
    <col min="1293" max="1293" width="18.08203125" style="1" bestFit="1" customWidth="1"/>
    <col min="1294" max="1294" width="7.58203125" style="1" bestFit="1" customWidth="1"/>
    <col min="1295" max="1295" width="21.58203125" style="1" bestFit="1" customWidth="1"/>
    <col min="1296" max="1296" width="7.58203125" style="1" bestFit="1" customWidth="1"/>
    <col min="1297" max="1297" width="23.08203125" style="1" bestFit="1" customWidth="1"/>
    <col min="1298" max="1298" width="7.58203125" style="1" bestFit="1" customWidth="1"/>
    <col min="1299" max="1299" width="24" style="1" bestFit="1" customWidth="1"/>
    <col min="1300" max="1300" width="7.58203125" style="1" bestFit="1" customWidth="1"/>
    <col min="1301" max="1301" width="27" style="1" bestFit="1" customWidth="1"/>
    <col min="1302" max="1302" width="7.58203125" style="1" bestFit="1" customWidth="1"/>
    <col min="1303" max="1303" width="13.5" style="1" bestFit="1" customWidth="1"/>
    <col min="1304" max="1304" width="7.58203125" style="1" bestFit="1" customWidth="1"/>
    <col min="1305" max="1305" width="20.9140625" style="1" bestFit="1" customWidth="1"/>
    <col min="1306" max="1306" width="7.58203125" style="1" bestFit="1" customWidth="1"/>
    <col min="1307" max="1536" width="8.6640625" style="1"/>
    <col min="1537" max="1537" width="27.75" style="1" bestFit="1" customWidth="1"/>
    <col min="1538" max="1538" width="13.5" style="1" bestFit="1" customWidth="1"/>
    <col min="1539" max="1539" width="5" style="1" bestFit="1" customWidth="1"/>
    <col min="1540" max="1540" width="11.25" style="1" bestFit="1" customWidth="1"/>
    <col min="1541" max="1541" width="9.9140625" style="1" bestFit="1" customWidth="1"/>
    <col min="1542" max="1542" width="19.25" style="1" bestFit="1" customWidth="1"/>
    <col min="1543" max="1543" width="25.4140625" style="1" bestFit="1" customWidth="1"/>
    <col min="1544" max="1544" width="7.58203125" style="1" bestFit="1" customWidth="1"/>
    <col min="1545" max="1545" width="24.58203125" style="1" bestFit="1" customWidth="1"/>
    <col min="1546" max="1546" width="22.1640625" style="1" bestFit="1" customWidth="1"/>
    <col min="1547" max="1547" width="7.58203125" style="1" bestFit="1" customWidth="1"/>
    <col min="1548" max="1548" width="28.58203125" style="1" bestFit="1" customWidth="1"/>
    <col min="1549" max="1549" width="18.08203125" style="1" bestFit="1" customWidth="1"/>
    <col min="1550" max="1550" width="7.58203125" style="1" bestFit="1" customWidth="1"/>
    <col min="1551" max="1551" width="21.58203125" style="1" bestFit="1" customWidth="1"/>
    <col min="1552" max="1552" width="7.58203125" style="1" bestFit="1" customWidth="1"/>
    <col min="1553" max="1553" width="23.08203125" style="1" bestFit="1" customWidth="1"/>
    <col min="1554" max="1554" width="7.58203125" style="1" bestFit="1" customWidth="1"/>
    <col min="1555" max="1555" width="24" style="1" bestFit="1" customWidth="1"/>
    <col min="1556" max="1556" width="7.58203125" style="1" bestFit="1" customWidth="1"/>
    <col min="1557" max="1557" width="27" style="1" bestFit="1" customWidth="1"/>
    <col min="1558" max="1558" width="7.58203125" style="1" bestFit="1" customWidth="1"/>
    <col min="1559" max="1559" width="13.5" style="1" bestFit="1" customWidth="1"/>
    <col min="1560" max="1560" width="7.58203125" style="1" bestFit="1" customWidth="1"/>
    <col min="1561" max="1561" width="20.9140625" style="1" bestFit="1" customWidth="1"/>
    <col min="1562" max="1562" width="7.58203125" style="1" bestFit="1" customWidth="1"/>
    <col min="1563" max="1792" width="8.6640625" style="1"/>
    <col min="1793" max="1793" width="27.75" style="1" bestFit="1" customWidth="1"/>
    <col min="1794" max="1794" width="13.5" style="1" bestFit="1" customWidth="1"/>
    <col min="1795" max="1795" width="5" style="1" bestFit="1" customWidth="1"/>
    <col min="1796" max="1796" width="11.25" style="1" bestFit="1" customWidth="1"/>
    <col min="1797" max="1797" width="9.9140625" style="1" bestFit="1" customWidth="1"/>
    <col min="1798" max="1798" width="19.25" style="1" bestFit="1" customWidth="1"/>
    <col min="1799" max="1799" width="25.4140625" style="1" bestFit="1" customWidth="1"/>
    <col min="1800" max="1800" width="7.58203125" style="1" bestFit="1" customWidth="1"/>
    <col min="1801" max="1801" width="24.58203125" style="1" bestFit="1" customWidth="1"/>
    <col min="1802" max="1802" width="22.1640625" style="1" bestFit="1" customWidth="1"/>
    <col min="1803" max="1803" width="7.58203125" style="1" bestFit="1" customWidth="1"/>
    <col min="1804" max="1804" width="28.58203125" style="1" bestFit="1" customWidth="1"/>
    <col min="1805" max="1805" width="18.08203125" style="1" bestFit="1" customWidth="1"/>
    <col min="1806" max="1806" width="7.58203125" style="1" bestFit="1" customWidth="1"/>
    <col min="1807" max="1807" width="21.58203125" style="1" bestFit="1" customWidth="1"/>
    <col min="1808" max="1808" width="7.58203125" style="1" bestFit="1" customWidth="1"/>
    <col min="1809" max="1809" width="23.08203125" style="1" bestFit="1" customWidth="1"/>
    <col min="1810" max="1810" width="7.58203125" style="1" bestFit="1" customWidth="1"/>
    <col min="1811" max="1811" width="24" style="1" bestFit="1" customWidth="1"/>
    <col min="1812" max="1812" width="7.58203125" style="1" bestFit="1" customWidth="1"/>
    <col min="1813" max="1813" width="27" style="1" bestFit="1" customWidth="1"/>
    <col min="1814" max="1814" width="7.58203125" style="1" bestFit="1" customWidth="1"/>
    <col min="1815" max="1815" width="13.5" style="1" bestFit="1" customWidth="1"/>
    <col min="1816" max="1816" width="7.58203125" style="1" bestFit="1" customWidth="1"/>
    <col min="1817" max="1817" width="20.9140625" style="1" bestFit="1" customWidth="1"/>
    <col min="1818" max="1818" width="7.58203125" style="1" bestFit="1" customWidth="1"/>
    <col min="1819" max="2048" width="8.6640625" style="1"/>
    <col min="2049" max="2049" width="27.75" style="1" bestFit="1" customWidth="1"/>
    <col min="2050" max="2050" width="13.5" style="1" bestFit="1" customWidth="1"/>
    <col min="2051" max="2051" width="5" style="1" bestFit="1" customWidth="1"/>
    <col min="2052" max="2052" width="11.25" style="1" bestFit="1" customWidth="1"/>
    <col min="2053" max="2053" width="9.9140625" style="1" bestFit="1" customWidth="1"/>
    <col min="2054" max="2054" width="19.25" style="1" bestFit="1" customWidth="1"/>
    <col min="2055" max="2055" width="25.4140625" style="1" bestFit="1" customWidth="1"/>
    <col min="2056" max="2056" width="7.58203125" style="1" bestFit="1" customWidth="1"/>
    <col min="2057" max="2057" width="24.58203125" style="1" bestFit="1" customWidth="1"/>
    <col min="2058" max="2058" width="22.1640625" style="1" bestFit="1" customWidth="1"/>
    <col min="2059" max="2059" width="7.58203125" style="1" bestFit="1" customWidth="1"/>
    <col min="2060" max="2060" width="28.58203125" style="1" bestFit="1" customWidth="1"/>
    <col min="2061" max="2061" width="18.08203125" style="1" bestFit="1" customWidth="1"/>
    <col min="2062" max="2062" width="7.58203125" style="1" bestFit="1" customWidth="1"/>
    <col min="2063" max="2063" width="21.58203125" style="1" bestFit="1" customWidth="1"/>
    <col min="2064" max="2064" width="7.58203125" style="1" bestFit="1" customWidth="1"/>
    <col min="2065" max="2065" width="23.08203125" style="1" bestFit="1" customWidth="1"/>
    <col min="2066" max="2066" width="7.58203125" style="1" bestFit="1" customWidth="1"/>
    <col min="2067" max="2067" width="24" style="1" bestFit="1" customWidth="1"/>
    <col min="2068" max="2068" width="7.58203125" style="1" bestFit="1" customWidth="1"/>
    <col min="2069" max="2069" width="27" style="1" bestFit="1" customWidth="1"/>
    <col min="2070" max="2070" width="7.58203125" style="1" bestFit="1" customWidth="1"/>
    <col min="2071" max="2071" width="13.5" style="1" bestFit="1" customWidth="1"/>
    <col min="2072" max="2072" width="7.58203125" style="1" bestFit="1" customWidth="1"/>
    <col min="2073" max="2073" width="20.9140625" style="1" bestFit="1" customWidth="1"/>
    <col min="2074" max="2074" width="7.58203125" style="1" bestFit="1" customWidth="1"/>
    <col min="2075" max="2304" width="8.6640625" style="1"/>
    <col min="2305" max="2305" width="27.75" style="1" bestFit="1" customWidth="1"/>
    <col min="2306" max="2306" width="13.5" style="1" bestFit="1" customWidth="1"/>
    <col min="2307" max="2307" width="5" style="1" bestFit="1" customWidth="1"/>
    <col min="2308" max="2308" width="11.25" style="1" bestFit="1" customWidth="1"/>
    <col min="2309" max="2309" width="9.9140625" style="1" bestFit="1" customWidth="1"/>
    <col min="2310" max="2310" width="19.25" style="1" bestFit="1" customWidth="1"/>
    <col min="2311" max="2311" width="25.4140625" style="1" bestFit="1" customWidth="1"/>
    <col min="2312" max="2312" width="7.58203125" style="1" bestFit="1" customWidth="1"/>
    <col min="2313" max="2313" width="24.58203125" style="1" bestFit="1" customWidth="1"/>
    <col min="2314" max="2314" width="22.1640625" style="1" bestFit="1" customWidth="1"/>
    <col min="2315" max="2315" width="7.58203125" style="1" bestFit="1" customWidth="1"/>
    <col min="2316" max="2316" width="28.58203125" style="1" bestFit="1" customWidth="1"/>
    <col min="2317" max="2317" width="18.08203125" style="1" bestFit="1" customWidth="1"/>
    <col min="2318" max="2318" width="7.58203125" style="1" bestFit="1" customWidth="1"/>
    <col min="2319" max="2319" width="21.58203125" style="1" bestFit="1" customWidth="1"/>
    <col min="2320" max="2320" width="7.58203125" style="1" bestFit="1" customWidth="1"/>
    <col min="2321" max="2321" width="23.08203125" style="1" bestFit="1" customWidth="1"/>
    <col min="2322" max="2322" width="7.58203125" style="1" bestFit="1" customWidth="1"/>
    <col min="2323" max="2323" width="24" style="1" bestFit="1" customWidth="1"/>
    <col min="2324" max="2324" width="7.58203125" style="1" bestFit="1" customWidth="1"/>
    <col min="2325" max="2325" width="27" style="1" bestFit="1" customWidth="1"/>
    <col min="2326" max="2326" width="7.58203125" style="1" bestFit="1" customWidth="1"/>
    <col min="2327" max="2327" width="13.5" style="1" bestFit="1" customWidth="1"/>
    <col min="2328" max="2328" width="7.58203125" style="1" bestFit="1" customWidth="1"/>
    <col min="2329" max="2329" width="20.9140625" style="1" bestFit="1" customWidth="1"/>
    <col min="2330" max="2330" width="7.58203125" style="1" bestFit="1" customWidth="1"/>
    <col min="2331" max="2560" width="8.6640625" style="1"/>
    <col min="2561" max="2561" width="27.75" style="1" bestFit="1" customWidth="1"/>
    <col min="2562" max="2562" width="13.5" style="1" bestFit="1" customWidth="1"/>
    <col min="2563" max="2563" width="5" style="1" bestFit="1" customWidth="1"/>
    <col min="2564" max="2564" width="11.25" style="1" bestFit="1" customWidth="1"/>
    <col min="2565" max="2565" width="9.9140625" style="1" bestFit="1" customWidth="1"/>
    <col min="2566" max="2566" width="19.25" style="1" bestFit="1" customWidth="1"/>
    <col min="2567" max="2567" width="25.4140625" style="1" bestFit="1" customWidth="1"/>
    <col min="2568" max="2568" width="7.58203125" style="1" bestFit="1" customWidth="1"/>
    <col min="2569" max="2569" width="24.58203125" style="1" bestFit="1" customWidth="1"/>
    <col min="2570" max="2570" width="22.1640625" style="1" bestFit="1" customWidth="1"/>
    <col min="2571" max="2571" width="7.58203125" style="1" bestFit="1" customWidth="1"/>
    <col min="2572" max="2572" width="28.58203125" style="1" bestFit="1" customWidth="1"/>
    <col min="2573" max="2573" width="18.08203125" style="1" bestFit="1" customWidth="1"/>
    <col min="2574" max="2574" width="7.58203125" style="1" bestFit="1" customWidth="1"/>
    <col min="2575" max="2575" width="21.58203125" style="1" bestFit="1" customWidth="1"/>
    <col min="2576" max="2576" width="7.58203125" style="1" bestFit="1" customWidth="1"/>
    <col min="2577" max="2577" width="23.08203125" style="1" bestFit="1" customWidth="1"/>
    <col min="2578" max="2578" width="7.58203125" style="1" bestFit="1" customWidth="1"/>
    <col min="2579" max="2579" width="24" style="1" bestFit="1" customWidth="1"/>
    <col min="2580" max="2580" width="7.58203125" style="1" bestFit="1" customWidth="1"/>
    <col min="2581" max="2581" width="27" style="1" bestFit="1" customWidth="1"/>
    <col min="2582" max="2582" width="7.58203125" style="1" bestFit="1" customWidth="1"/>
    <col min="2583" max="2583" width="13.5" style="1" bestFit="1" customWidth="1"/>
    <col min="2584" max="2584" width="7.58203125" style="1" bestFit="1" customWidth="1"/>
    <col min="2585" max="2585" width="20.9140625" style="1" bestFit="1" customWidth="1"/>
    <col min="2586" max="2586" width="7.58203125" style="1" bestFit="1" customWidth="1"/>
    <col min="2587" max="2816" width="8.6640625" style="1"/>
    <col min="2817" max="2817" width="27.75" style="1" bestFit="1" customWidth="1"/>
    <col min="2818" max="2818" width="13.5" style="1" bestFit="1" customWidth="1"/>
    <col min="2819" max="2819" width="5" style="1" bestFit="1" customWidth="1"/>
    <col min="2820" max="2820" width="11.25" style="1" bestFit="1" customWidth="1"/>
    <col min="2821" max="2821" width="9.9140625" style="1" bestFit="1" customWidth="1"/>
    <col min="2822" max="2822" width="19.25" style="1" bestFit="1" customWidth="1"/>
    <col min="2823" max="2823" width="25.4140625" style="1" bestFit="1" customWidth="1"/>
    <col min="2824" max="2824" width="7.58203125" style="1" bestFit="1" customWidth="1"/>
    <col min="2825" max="2825" width="24.58203125" style="1" bestFit="1" customWidth="1"/>
    <col min="2826" max="2826" width="22.1640625" style="1" bestFit="1" customWidth="1"/>
    <col min="2827" max="2827" width="7.58203125" style="1" bestFit="1" customWidth="1"/>
    <col min="2828" max="2828" width="28.58203125" style="1" bestFit="1" customWidth="1"/>
    <col min="2829" max="2829" width="18.08203125" style="1" bestFit="1" customWidth="1"/>
    <col min="2830" max="2830" width="7.58203125" style="1" bestFit="1" customWidth="1"/>
    <col min="2831" max="2831" width="21.58203125" style="1" bestFit="1" customWidth="1"/>
    <col min="2832" max="2832" width="7.58203125" style="1" bestFit="1" customWidth="1"/>
    <col min="2833" max="2833" width="23.08203125" style="1" bestFit="1" customWidth="1"/>
    <col min="2834" max="2834" width="7.58203125" style="1" bestFit="1" customWidth="1"/>
    <col min="2835" max="2835" width="24" style="1" bestFit="1" customWidth="1"/>
    <col min="2836" max="2836" width="7.58203125" style="1" bestFit="1" customWidth="1"/>
    <col min="2837" max="2837" width="27" style="1" bestFit="1" customWidth="1"/>
    <col min="2838" max="2838" width="7.58203125" style="1" bestFit="1" customWidth="1"/>
    <col min="2839" max="2839" width="13.5" style="1" bestFit="1" customWidth="1"/>
    <col min="2840" max="2840" width="7.58203125" style="1" bestFit="1" customWidth="1"/>
    <col min="2841" max="2841" width="20.9140625" style="1" bestFit="1" customWidth="1"/>
    <col min="2842" max="2842" width="7.58203125" style="1" bestFit="1" customWidth="1"/>
    <col min="2843" max="3072" width="8.6640625" style="1"/>
    <col min="3073" max="3073" width="27.75" style="1" bestFit="1" customWidth="1"/>
    <col min="3074" max="3074" width="13.5" style="1" bestFit="1" customWidth="1"/>
    <col min="3075" max="3075" width="5" style="1" bestFit="1" customWidth="1"/>
    <col min="3076" max="3076" width="11.25" style="1" bestFit="1" customWidth="1"/>
    <col min="3077" max="3077" width="9.9140625" style="1" bestFit="1" customWidth="1"/>
    <col min="3078" max="3078" width="19.25" style="1" bestFit="1" customWidth="1"/>
    <col min="3079" max="3079" width="25.4140625" style="1" bestFit="1" customWidth="1"/>
    <col min="3080" max="3080" width="7.58203125" style="1" bestFit="1" customWidth="1"/>
    <col min="3081" max="3081" width="24.58203125" style="1" bestFit="1" customWidth="1"/>
    <col min="3082" max="3082" width="22.1640625" style="1" bestFit="1" customWidth="1"/>
    <col min="3083" max="3083" width="7.58203125" style="1" bestFit="1" customWidth="1"/>
    <col min="3084" max="3084" width="28.58203125" style="1" bestFit="1" customWidth="1"/>
    <col min="3085" max="3085" width="18.08203125" style="1" bestFit="1" customWidth="1"/>
    <col min="3086" max="3086" width="7.58203125" style="1" bestFit="1" customWidth="1"/>
    <col min="3087" max="3087" width="21.58203125" style="1" bestFit="1" customWidth="1"/>
    <col min="3088" max="3088" width="7.58203125" style="1" bestFit="1" customWidth="1"/>
    <col min="3089" max="3089" width="23.08203125" style="1" bestFit="1" customWidth="1"/>
    <col min="3090" max="3090" width="7.58203125" style="1" bestFit="1" customWidth="1"/>
    <col min="3091" max="3091" width="24" style="1" bestFit="1" customWidth="1"/>
    <col min="3092" max="3092" width="7.58203125" style="1" bestFit="1" customWidth="1"/>
    <col min="3093" max="3093" width="27" style="1" bestFit="1" customWidth="1"/>
    <col min="3094" max="3094" width="7.58203125" style="1" bestFit="1" customWidth="1"/>
    <col min="3095" max="3095" width="13.5" style="1" bestFit="1" customWidth="1"/>
    <col min="3096" max="3096" width="7.58203125" style="1" bestFit="1" customWidth="1"/>
    <col min="3097" max="3097" width="20.9140625" style="1" bestFit="1" customWidth="1"/>
    <col min="3098" max="3098" width="7.58203125" style="1" bestFit="1" customWidth="1"/>
    <col min="3099" max="3328" width="8.6640625" style="1"/>
    <col min="3329" max="3329" width="27.75" style="1" bestFit="1" customWidth="1"/>
    <col min="3330" max="3330" width="13.5" style="1" bestFit="1" customWidth="1"/>
    <col min="3331" max="3331" width="5" style="1" bestFit="1" customWidth="1"/>
    <col min="3332" max="3332" width="11.25" style="1" bestFit="1" customWidth="1"/>
    <col min="3333" max="3333" width="9.9140625" style="1" bestFit="1" customWidth="1"/>
    <col min="3334" max="3334" width="19.25" style="1" bestFit="1" customWidth="1"/>
    <col min="3335" max="3335" width="25.4140625" style="1" bestFit="1" customWidth="1"/>
    <col min="3336" max="3336" width="7.58203125" style="1" bestFit="1" customWidth="1"/>
    <col min="3337" max="3337" width="24.58203125" style="1" bestFit="1" customWidth="1"/>
    <col min="3338" max="3338" width="22.1640625" style="1" bestFit="1" customWidth="1"/>
    <col min="3339" max="3339" width="7.58203125" style="1" bestFit="1" customWidth="1"/>
    <col min="3340" max="3340" width="28.58203125" style="1" bestFit="1" customWidth="1"/>
    <col min="3341" max="3341" width="18.08203125" style="1" bestFit="1" customWidth="1"/>
    <col min="3342" max="3342" width="7.58203125" style="1" bestFit="1" customWidth="1"/>
    <col min="3343" max="3343" width="21.58203125" style="1" bestFit="1" customWidth="1"/>
    <col min="3344" max="3344" width="7.58203125" style="1" bestFit="1" customWidth="1"/>
    <col min="3345" max="3345" width="23.08203125" style="1" bestFit="1" customWidth="1"/>
    <col min="3346" max="3346" width="7.58203125" style="1" bestFit="1" customWidth="1"/>
    <col min="3347" max="3347" width="24" style="1" bestFit="1" customWidth="1"/>
    <col min="3348" max="3348" width="7.58203125" style="1" bestFit="1" customWidth="1"/>
    <col min="3349" max="3349" width="27" style="1" bestFit="1" customWidth="1"/>
    <col min="3350" max="3350" width="7.58203125" style="1" bestFit="1" customWidth="1"/>
    <col min="3351" max="3351" width="13.5" style="1" bestFit="1" customWidth="1"/>
    <col min="3352" max="3352" width="7.58203125" style="1" bestFit="1" customWidth="1"/>
    <col min="3353" max="3353" width="20.9140625" style="1" bestFit="1" customWidth="1"/>
    <col min="3354" max="3354" width="7.58203125" style="1" bestFit="1" customWidth="1"/>
    <col min="3355" max="3584" width="8.6640625" style="1"/>
    <col min="3585" max="3585" width="27.75" style="1" bestFit="1" customWidth="1"/>
    <col min="3586" max="3586" width="13.5" style="1" bestFit="1" customWidth="1"/>
    <col min="3587" max="3587" width="5" style="1" bestFit="1" customWidth="1"/>
    <col min="3588" max="3588" width="11.25" style="1" bestFit="1" customWidth="1"/>
    <col min="3589" max="3589" width="9.9140625" style="1" bestFit="1" customWidth="1"/>
    <col min="3590" max="3590" width="19.25" style="1" bestFit="1" customWidth="1"/>
    <col min="3591" max="3591" width="25.4140625" style="1" bestFit="1" customWidth="1"/>
    <col min="3592" max="3592" width="7.58203125" style="1" bestFit="1" customWidth="1"/>
    <col min="3593" max="3593" width="24.58203125" style="1" bestFit="1" customWidth="1"/>
    <col min="3594" max="3594" width="22.1640625" style="1" bestFit="1" customWidth="1"/>
    <col min="3595" max="3595" width="7.58203125" style="1" bestFit="1" customWidth="1"/>
    <col min="3596" max="3596" width="28.58203125" style="1" bestFit="1" customWidth="1"/>
    <col min="3597" max="3597" width="18.08203125" style="1" bestFit="1" customWidth="1"/>
    <col min="3598" max="3598" width="7.58203125" style="1" bestFit="1" customWidth="1"/>
    <col min="3599" max="3599" width="21.58203125" style="1" bestFit="1" customWidth="1"/>
    <col min="3600" max="3600" width="7.58203125" style="1" bestFit="1" customWidth="1"/>
    <col min="3601" max="3601" width="23.08203125" style="1" bestFit="1" customWidth="1"/>
    <col min="3602" max="3602" width="7.58203125" style="1" bestFit="1" customWidth="1"/>
    <col min="3603" max="3603" width="24" style="1" bestFit="1" customWidth="1"/>
    <col min="3604" max="3604" width="7.58203125" style="1" bestFit="1" customWidth="1"/>
    <col min="3605" max="3605" width="27" style="1" bestFit="1" customWidth="1"/>
    <col min="3606" max="3606" width="7.58203125" style="1" bestFit="1" customWidth="1"/>
    <col min="3607" max="3607" width="13.5" style="1" bestFit="1" customWidth="1"/>
    <col min="3608" max="3608" width="7.58203125" style="1" bestFit="1" customWidth="1"/>
    <col min="3609" max="3609" width="20.9140625" style="1" bestFit="1" customWidth="1"/>
    <col min="3610" max="3610" width="7.58203125" style="1" bestFit="1" customWidth="1"/>
    <col min="3611" max="3840" width="8.6640625" style="1"/>
    <col min="3841" max="3841" width="27.75" style="1" bestFit="1" customWidth="1"/>
    <col min="3842" max="3842" width="13.5" style="1" bestFit="1" customWidth="1"/>
    <col min="3843" max="3843" width="5" style="1" bestFit="1" customWidth="1"/>
    <col min="3844" max="3844" width="11.25" style="1" bestFit="1" customWidth="1"/>
    <col min="3845" max="3845" width="9.9140625" style="1" bestFit="1" customWidth="1"/>
    <col min="3846" max="3846" width="19.25" style="1" bestFit="1" customWidth="1"/>
    <col min="3847" max="3847" width="25.4140625" style="1" bestFit="1" customWidth="1"/>
    <col min="3848" max="3848" width="7.58203125" style="1" bestFit="1" customWidth="1"/>
    <col min="3849" max="3849" width="24.58203125" style="1" bestFit="1" customWidth="1"/>
    <col min="3850" max="3850" width="22.1640625" style="1" bestFit="1" customWidth="1"/>
    <col min="3851" max="3851" width="7.58203125" style="1" bestFit="1" customWidth="1"/>
    <col min="3852" max="3852" width="28.58203125" style="1" bestFit="1" customWidth="1"/>
    <col min="3853" max="3853" width="18.08203125" style="1" bestFit="1" customWidth="1"/>
    <col min="3854" max="3854" width="7.58203125" style="1" bestFit="1" customWidth="1"/>
    <col min="3855" max="3855" width="21.58203125" style="1" bestFit="1" customWidth="1"/>
    <col min="3856" max="3856" width="7.58203125" style="1" bestFit="1" customWidth="1"/>
    <col min="3857" max="3857" width="23.08203125" style="1" bestFit="1" customWidth="1"/>
    <col min="3858" max="3858" width="7.58203125" style="1" bestFit="1" customWidth="1"/>
    <col min="3859" max="3859" width="24" style="1" bestFit="1" customWidth="1"/>
    <col min="3860" max="3860" width="7.58203125" style="1" bestFit="1" customWidth="1"/>
    <col min="3861" max="3861" width="27" style="1" bestFit="1" customWidth="1"/>
    <col min="3862" max="3862" width="7.58203125" style="1" bestFit="1" customWidth="1"/>
    <col min="3863" max="3863" width="13.5" style="1" bestFit="1" customWidth="1"/>
    <col min="3864" max="3864" width="7.58203125" style="1" bestFit="1" customWidth="1"/>
    <col min="3865" max="3865" width="20.9140625" style="1" bestFit="1" customWidth="1"/>
    <col min="3866" max="3866" width="7.58203125" style="1" bestFit="1" customWidth="1"/>
    <col min="3867" max="4096" width="8.6640625" style="1"/>
    <col min="4097" max="4097" width="27.75" style="1" bestFit="1" customWidth="1"/>
    <col min="4098" max="4098" width="13.5" style="1" bestFit="1" customWidth="1"/>
    <col min="4099" max="4099" width="5" style="1" bestFit="1" customWidth="1"/>
    <col min="4100" max="4100" width="11.25" style="1" bestFit="1" customWidth="1"/>
    <col min="4101" max="4101" width="9.9140625" style="1" bestFit="1" customWidth="1"/>
    <col min="4102" max="4102" width="19.25" style="1" bestFit="1" customWidth="1"/>
    <col min="4103" max="4103" width="25.4140625" style="1" bestFit="1" customWidth="1"/>
    <col min="4104" max="4104" width="7.58203125" style="1" bestFit="1" customWidth="1"/>
    <col min="4105" max="4105" width="24.58203125" style="1" bestFit="1" customWidth="1"/>
    <col min="4106" max="4106" width="22.1640625" style="1" bestFit="1" customWidth="1"/>
    <col min="4107" max="4107" width="7.58203125" style="1" bestFit="1" customWidth="1"/>
    <col min="4108" max="4108" width="28.58203125" style="1" bestFit="1" customWidth="1"/>
    <col min="4109" max="4109" width="18.08203125" style="1" bestFit="1" customWidth="1"/>
    <col min="4110" max="4110" width="7.58203125" style="1" bestFit="1" customWidth="1"/>
    <col min="4111" max="4111" width="21.58203125" style="1" bestFit="1" customWidth="1"/>
    <col min="4112" max="4112" width="7.58203125" style="1" bestFit="1" customWidth="1"/>
    <col min="4113" max="4113" width="23.08203125" style="1" bestFit="1" customWidth="1"/>
    <col min="4114" max="4114" width="7.58203125" style="1" bestFit="1" customWidth="1"/>
    <col min="4115" max="4115" width="24" style="1" bestFit="1" customWidth="1"/>
    <col min="4116" max="4116" width="7.58203125" style="1" bestFit="1" customWidth="1"/>
    <col min="4117" max="4117" width="27" style="1" bestFit="1" customWidth="1"/>
    <col min="4118" max="4118" width="7.58203125" style="1" bestFit="1" customWidth="1"/>
    <col min="4119" max="4119" width="13.5" style="1" bestFit="1" customWidth="1"/>
    <col min="4120" max="4120" width="7.58203125" style="1" bestFit="1" customWidth="1"/>
    <col min="4121" max="4121" width="20.9140625" style="1" bestFit="1" customWidth="1"/>
    <col min="4122" max="4122" width="7.58203125" style="1" bestFit="1" customWidth="1"/>
    <col min="4123" max="4352" width="8.6640625" style="1"/>
    <col min="4353" max="4353" width="27.75" style="1" bestFit="1" customWidth="1"/>
    <col min="4354" max="4354" width="13.5" style="1" bestFit="1" customWidth="1"/>
    <col min="4355" max="4355" width="5" style="1" bestFit="1" customWidth="1"/>
    <col min="4356" max="4356" width="11.25" style="1" bestFit="1" customWidth="1"/>
    <col min="4357" max="4357" width="9.9140625" style="1" bestFit="1" customWidth="1"/>
    <col min="4358" max="4358" width="19.25" style="1" bestFit="1" customWidth="1"/>
    <col min="4359" max="4359" width="25.4140625" style="1" bestFit="1" customWidth="1"/>
    <col min="4360" max="4360" width="7.58203125" style="1" bestFit="1" customWidth="1"/>
    <col min="4361" max="4361" width="24.58203125" style="1" bestFit="1" customWidth="1"/>
    <col min="4362" max="4362" width="22.1640625" style="1" bestFit="1" customWidth="1"/>
    <col min="4363" max="4363" width="7.58203125" style="1" bestFit="1" customWidth="1"/>
    <col min="4364" max="4364" width="28.58203125" style="1" bestFit="1" customWidth="1"/>
    <col min="4365" max="4365" width="18.08203125" style="1" bestFit="1" customWidth="1"/>
    <col min="4366" max="4366" width="7.58203125" style="1" bestFit="1" customWidth="1"/>
    <col min="4367" max="4367" width="21.58203125" style="1" bestFit="1" customWidth="1"/>
    <col min="4368" max="4368" width="7.58203125" style="1" bestFit="1" customWidth="1"/>
    <col min="4369" max="4369" width="23.08203125" style="1" bestFit="1" customWidth="1"/>
    <col min="4370" max="4370" width="7.58203125" style="1" bestFit="1" customWidth="1"/>
    <col min="4371" max="4371" width="24" style="1" bestFit="1" customWidth="1"/>
    <col min="4372" max="4372" width="7.58203125" style="1" bestFit="1" customWidth="1"/>
    <col min="4373" max="4373" width="27" style="1" bestFit="1" customWidth="1"/>
    <col min="4374" max="4374" width="7.58203125" style="1" bestFit="1" customWidth="1"/>
    <col min="4375" max="4375" width="13.5" style="1" bestFit="1" customWidth="1"/>
    <col min="4376" max="4376" width="7.58203125" style="1" bestFit="1" customWidth="1"/>
    <col min="4377" max="4377" width="20.9140625" style="1" bestFit="1" customWidth="1"/>
    <col min="4378" max="4378" width="7.58203125" style="1" bestFit="1" customWidth="1"/>
    <col min="4379" max="4608" width="8.6640625" style="1"/>
    <col min="4609" max="4609" width="27.75" style="1" bestFit="1" customWidth="1"/>
    <col min="4610" max="4610" width="13.5" style="1" bestFit="1" customWidth="1"/>
    <col min="4611" max="4611" width="5" style="1" bestFit="1" customWidth="1"/>
    <col min="4612" max="4612" width="11.25" style="1" bestFit="1" customWidth="1"/>
    <col min="4613" max="4613" width="9.9140625" style="1" bestFit="1" customWidth="1"/>
    <col min="4614" max="4614" width="19.25" style="1" bestFit="1" customWidth="1"/>
    <col min="4615" max="4615" width="25.4140625" style="1" bestFit="1" customWidth="1"/>
    <col min="4616" max="4616" width="7.58203125" style="1" bestFit="1" customWidth="1"/>
    <col min="4617" max="4617" width="24.58203125" style="1" bestFit="1" customWidth="1"/>
    <col min="4618" max="4618" width="22.1640625" style="1" bestFit="1" customWidth="1"/>
    <col min="4619" max="4619" width="7.58203125" style="1" bestFit="1" customWidth="1"/>
    <col min="4620" max="4620" width="28.58203125" style="1" bestFit="1" customWidth="1"/>
    <col min="4621" max="4621" width="18.08203125" style="1" bestFit="1" customWidth="1"/>
    <col min="4622" max="4622" width="7.58203125" style="1" bestFit="1" customWidth="1"/>
    <col min="4623" max="4623" width="21.58203125" style="1" bestFit="1" customWidth="1"/>
    <col min="4624" max="4624" width="7.58203125" style="1" bestFit="1" customWidth="1"/>
    <col min="4625" max="4625" width="23.08203125" style="1" bestFit="1" customWidth="1"/>
    <col min="4626" max="4626" width="7.58203125" style="1" bestFit="1" customWidth="1"/>
    <col min="4627" max="4627" width="24" style="1" bestFit="1" customWidth="1"/>
    <col min="4628" max="4628" width="7.58203125" style="1" bestFit="1" customWidth="1"/>
    <col min="4629" max="4629" width="27" style="1" bestFit="1" customWidth="1"/>
    <col min="4630" max="4630" width="7.58203125" style="1" bestFit="1" customWidth="1"/>
    <col min="4631" max="4631" width="13.5" style="1" bestFit="1" customWidth="1"/>
    <col min="4632" max="4632" width="7.58203125" style="1" bestFit="1" customWidth="1"/>
    <col min="4633" max="4633" width="20.9140625" style="1" bestFit="1" customWidth="1"/>
    <col min="4634" max="4634" width="7.58203125" style="1" bestFit="1" customWidth="1"/>
    <col min="4635" max="4864" width="8.6640625" style="1"/>
    <col min="4865" max="4865" width="27.75" style="1" bestFit="1" customWidth="1"/>
    <col min="4866" max="4866" width="13.5" style="1" bestFit="1" customWidth="1"/>
    <col min="4867" max="4867" width="5" style="1" bestFit="1" customWidth="1"/>
    <col min="4868" max="4868" width="11.25" style="1" bestFit="1" customWidth="1"/>
    <col min="4869" max="4869" width="9.9140625" style="1" bestFit="1" customWidth="1"/>
    <col min="4870" max="4870" width="19.25" style="1" bestFit="1" customWidth="1"/>
    <col min="4871" max="4871" width="25.4140625" style="1" bestFit="1" customWidth="1"/>
    <col min="4872" max="4872" width="7.58203125" style="1" bestFit="1" customWidth="1"/>
    <col min="4873" max="4873" width="24.58203125" style="1" bestFit="1" customWidth="1"/>
    <col min="4874" max="4874" width="22.1640625" style="1" bestFit="1" customWidth="1"/>
    <col min="4875" max="4875" width="7.58203125" style="1" bestFit="1" customWidth="1"/>
    <col min="4876" max="4876" width="28.58203125" style="1" bestFit="1" customWidth="1"/>
    <col min="4877" max="4877" width="18.08203125" style="1" bestFit="1" customWidth="1"/>
    <col min="4878" max="4878" width="7.58203125" style="1" bestFit="1" customWidth="1"/>
    <col min="4879" max="4879" width="21.58203125" style="1" bestFit="1" customWidth="1"/>
    <col min="4880" max="4880" width="7.58203125" style="1" bestFit="1" customWidth="1"/>
    <col min="4881" max="4881" width="23.08203125" style="1" bestFit="1" customWidth="1"/>
    <col min="4882" max="4882" width="7.58203125" style="1" bestFit="1" customWidth="1"/>
    <col min="4883" max="4883" width="24" style="1" bestFit="1" customWidth="1"/>
    <col min="4884" max="4884" width="7.58203125" style="1" bestFit="1" customWidth="1"/>
    <col min="4885" max="4885" width="27" style="1" bestFit="1" customWidth="1"/>
    <col min="4886" max="4886" width="7.58203125" style="1" bestFit="1" customWidth="1"/>
    <col min="4887" max="4887" width="13.5" style="1" bestFit="1" customWidth="1"/>
    <col min="4888" max="4888" width="7.58203125" style="1" bestFit="1" customWidth="1"/>
    <col min="4889" max="4889" width="20.9140625" style="1" bestFit="1" customWidth="1"/>
    <col min="4890" max="4890" width="7.58203125" style="1" bestFit="1" customWidth="1"/>
    <col min="4891" max="5120" width="8.6640625" style="1"/>
    <col min="5121" max="5121" width="27.75" style="1" bestFit="1" customWidth="1"/>
    <col min="5122" max="5122" width="13.5" style="1" bestFit="1" customWidth="1"/>
    <col min="5123" max="5123" width="5" style="1" bestFit="1" customWidth="1"/>
    <col min="5124" max="5124" width="11.25" style="1" bestFit="1" customWidth="1"/>
    <col min="5125" max="5125" width="9.9140625" style="1" bestFit="1" customWidth="1"/>
    <col min="5126" max="5126" width="19.25" style="1" bestFit="1" customWidth="1"/>
    <col min="5127" max="5127" width="25.4140625" style="1" bestFit="1" customWidth="1"/>
    <col min="5128" max="5128" width="7.58203125" style="1" bestFit="1" customWidth="1"/>
    <col min="5129" max="5129" width="24.58203125" style="1" bestFit="1" customWidth="1"/>
    <col min="5130" max="5130" width="22.1640625" style="1" bestFit="1" customWidth="1"/>
    <col min="5131" max="5131" width="7.58203125" style="1" bestFit="1" customWidth="1"/>
    <col min="5132" max="5132" width="28.58203125" style="1" bestFit="1" customWidth="1"/>
    <col min="5133" max="5133" width="18.08203125" style="1" bestFit="1" customWidth="1"/>
    <col min="5134" max="5134" width="7.58203125" style="1" bestFit="1" customWidth="1"/>
    <col min="5135" max="5135" width="21.58203125" style="1" bestFit="1" customWidth="1"/>
    <col min="5136" max="5136" width="7.58203125" style="1" bestFit="1" customWidth="1"/>
    <col min="5137" max="5137" width="23.08203125" style="1" bestFit="1" customWidth="1"/>
    <col min="5138" max="5138" width="7.58203125" style="1" bestFit="1" customWidth="1"/>
    <col min="5139" max="5139" width="24" style="1" bestFit="1" customWidth="1"/>
    <col min="5140" max="5140" width="7.58203125" style="1" bestFit="1" customWidth="1"/>
    <col min="5141" max="5141" width="27" style="1" bestFit="1" customWidth="1"/>
    <col min="5142" max="5142" width="7.58203125" style="1" bestFit="1" customWidth="1"/>
    <col min="5143" max="5143" width="13.5" style="1" bestFit="1" customWidth="1"/>
    <col min="5144" max="5144" width="7.58203125" style="1" bestFit="1" customWidth="1"/>
    <col min="5145" max="5145" width="20.9140625" style="1" bestFit="1" customWidth="1"/>
    <col min="5146" max="5146" width="7.58203125" style="1" bestFit="1" customWidth="1"/>
    <col min="5147" max="5376" width="8.6640625" style="1"/>
    <col min="5377" max="5377" width="27.75" style="1" bestFit="1" customWidth="1"/>
    <col min="5378" max="5378" width="13.5" style="1" bestFit="1" customWidth="1"/>
    <col min="5379" max="5379" width="5" style="1" bestFit="1" customWidth="1"/>
    <col min="5380" max="5380" width="11.25" style="1" bestFit="1" customWidth="1"/>
    <col min="5381" max="5381" width="9.9140625" style="1" bestFit="1" customWidth="1"/>
    <col min="5382" max="5382" width="19.25" style="1" bestFit="1" customWidth="1"/>
    <col min="5383" max="5383" width="25.4140625" style="1" bestFit="1" customWidth="1"/>
    <col min="5384" max="5384" width="7.58203125" style="1" bestFit="1" customWidth="1"/>
    <col min="5385" max="5385" width="24.58203125" style="1" bestFit="1" customWidth="1"/>
    <col min="5386" max="5386" width="22.1640625" style="1" bestFit="1" customWidth="1"/>
    <col min="5387" max="5387" width="7.58203125" style="1" bestFit="1" customWidth="1"/>
    <col min="5388" max="5388" width="28.58203125" style="1" bestFit="1" customWidth="1"/>
    <col min="5389" max="5389" width="18.08203125" style="1" bestFit="1" customWidth="1"/>
    <col min="5390" max="5390" width="7.58203125" style="1" bestFit="1" customWidth="1"/>
    <col min="5391" max="5391" width="21.58203125" style="1" bestFit="1" customWidth="1"/>
    <col min="5392" max="5392" width="7.58203125" style="1" bestFit="1" customWidth="1"/>
    <col min="5393" max="5393" width="23.08203125" style="1" bestFit="1" customWidth="1"/>
    <col min="5394" max="5394" width="7.58203125" style="1" bestFit="1" customWidth="1"/>
    <col min="5395" max="5395" width="24" style="1" bestFit="1" customWidth="1"/>
    <col min="5396" max="5396" width="7.58203125" style="1" bestFit="1" customWidth="1"/>
    <col min="5397" max="5397" width="27" style="1" bestFit="1" customWidth="1"/>
    <col min="5398" max="5398" width="7.58203125" style="1" bestFit="1" customWidth="1"/>
    <col min="5399" max="5399" width="13.5" style="1" bestFit="1" customWidth="1"/>
    <col min="5400" max="5400" width="7.58203125" style="1" bestFit="1" customWidth="1"/>
    <col min="5401" max="5401" width="20.9140625" style="1" bestFit="1" customWidth="1"/>
    <col min="5402" max="5402" width="7.58203125" style="1" bestFit="1" customWidth="1"/>
    <col min="5403" max="5632" width="8.6640625" style="1"/>
    <col min="5633" max="5633" width="27.75" style="1" bestFit="1" customWidth="1"/>
    <col min="5634" max="5634" width="13.5" style="1" bestFit="1" customWidth="1"/>
    <col min="5635" max="5635" width="5" style="1" bestFit="1" customWidth="1"/>
    <col min="5636" max="5636" width="11.25" style="1" bestFit="1" customWidth="1"/>
    <col min="5637" max="5637" width="9.9140625" style="1" bestFit="1" customWidth="1"/>
    <col min="5638" max="5638" width="19.25" style="1" bestFit="1" customWidth="1"/>
    <col min="5639" max="5639" width="25.4140625" style="1" bestFit="1" customWidth="1"/>
    <col min="5640" max="5640" width="7.58203125" style="1" bestFit="1" customWidth="1"/>
    <col min="5641" max="5641" width="24.58203125" style="1" bestFit="1" customWidth="1"/>
    <col min="5642" max="5642" width="22.1640625" style="1" bestFit="1" customWidth="1"/>
    <col min="5643" max="5643" width="7.58203125" style="1" bestFit="1" customWidth="1"/>
    <col min="5644" max="5644" width="28.58203125" style="1" bestFit="1" customWidth="1"/>
    <col min="5645" max="5645" width="18.08203125" style="1" bestFit="1" customWidth="1"/>
    <col min="5646" max="5646" width="7.58203125" style="1" bestFit="1" customWidth="1"/>
    <col min="5647" max="5647" width="21.58203125" style="1" bestFit="1" customWidth="1"/>
    <col min="5648" max="5648" width="7.58203125" style="1" bestFit="1" customWidth="1"/>
    <col min="5649" max="5649" width="23.08203125" style="1" bestFit="1" customWidth="1"/>
    <col min="5650" max="5650" width="7.58203125" style="1" bestFit="1" customWidth="1"/>
    <col min="5651" max="5651" width="24" style="1" bestFit="1" customWidth="1"/>
    <col min="5652" max="5652" width="7.58203125" style="1" bestFit="1" customWidth="1"/>
    <col min="5653" max="5653" width="27" style="1" bestFit="1" customWidth="1"/>
    <col min="5654" max="5654" width="7.58203125" style="1" bestFit="1" customWidth="1"/>
    <col min="5655" max="5655" width="13.5" style="1" bestFit="1" customWidth="1"/>
    <col min="5656" max="5656" width="7.58203125" style="1" bestFit="1" customWidth="1"/>
    <col min="5657" max="5657" width="20.9140625" style="1" bestFit="1" customWidth="1"/>
    <col min="5658" max="5658" width="7.58203125" style="1" bestFit="1" customWidth="1"/>
    <col min="5659" max="5888" width="8.6640625" style="1"/>
    <col min="5889" max="5889" width="27.75" style="1" bestFit="1" customWidth="1"/>
    <col min="5890" max="5890" width="13.5" style="1" bestFit="1" customWidth="1"/>
    <col min="5891" max="5891" width="5" style="1" bestFit="1" customWidth="1"/>
    <col min="5892" max="5892" width="11.25" style="1" bestFit="1" customWidth="1"/>
    <col min="5893" max="5893" width="9.9140625" style="1" bestFit="1" customWidth="1"/>
    <col min="5894" max="5894" width="19.25" style="1" bestFit="1" customWidth="1"/>
    <col min="5895" max="5895" width="25.4140625" style="1" bestFit="1" customWidth="1"/>
    <col min="5896" max="5896" width="7.58203125" style="1" bestFit="1" customWidth="1"/>
    <col min="5897" max="5897" width="24.58203125" style="1" bestFit="1" customWidth="1"/>
    <col min="5898" max="5898" width="22.1640625" style="1" bestFit="1" customWidth="1"/>
    <col min="5899" max="5899" width="7.58203125" style="1" bestFit="1" customWidth="1"/>
    <col min="5900" max="5900" width="28.58203125" style="1" bestFit="1" customWidth="1"/>
    <col min="5901" max="5901" width="18.08203125" style="1" bestFit="1" customWidth="1"/>
    <col min="5902" max="5902" width="7.58203125" style="1" bestFit="1" customWidth="1"/>
    <col min="5903" max="5903" width="21.58203125" style="1" bestFit="1" customWidth="1"/>
    <col min="5904" max="5904" width="7.58203125" style="1" bestFit="1" customWidth="1"/>
    <col min="5905" max="5905" width="23.08203125" style="1" bestFit="1" customWidth="1"/>
    <col min="5906" max="5906" width="7.58203125" style="1" bestFit="1" customWidth="1"/>
    <col min="5907" max="5907" width="24" style="1" bestFit="1" customWidth="1"/>
    <col min="5908" max="5908" width="7.58203125" style="1" bestFit="1" customWidth="1"/>
    <col min="5909" max="5909" width="27" style="1" bestFit="1" customWidth="1"/>
    <col min="5910" max="5910" width="7.58203125" style="1" bestFit="1" customWidth="1"/>
    <col min="5911" max="5911" width="13.5" style="1" bestFit="1" customWidth="1"/>
    <col min="5912" max="5912" width="7.58203125" style="1" bestFit="1" customWidth="1"/>
    <col min="5913" max="5913" width="20.9140625" style="1" bestFit="1" customWidth="1"/>
    <col min="5914" max="5914" width="7.58203125" style="1" bestFit="1" customWidth="1"/>
    <col min="5915" max="6144" width="8.6640625" style="1"/>
    <col min="6145" max="6145" width="27.75" style="1" bestFit="1" customWidth="1"/>
    <col min="6146" max="6146" width="13.5" style="1" bestFit="1" customWidth="1"/>
    <col min="6147" max="6147" width="5" style="1" bestFit="1" customWidth="1"/>
    <col min="6148" max="6148" width="11.25" style="1" bestFit="1" customWidth="1"/>
    <col min="6149" max="6149" width="9.9140625" style="1" bestFit="1" customWidth="1"/>
    <col min="6150" max="6150" width="19.25" style="1" bestFit="1" customWidth="1"/>
    <col min="6151" max="6151" width="25.4140625" style="1" bestFit="1" customWidth="1"/>
    <col min="6152" max="6152" width="7.58203125" style="1" bestFit="1" customWidth="1"/>
    <col min="6153" max="6153" width="24.58203125" style="1" bestFit="1" customWidth="1"/>
    <col min="6154" max="6154" width="22.1640625" style="1" bestFit="1" customWidth="1"/>
    <col min="6155" max="6155" width="7.58203125" style="1" bestFit="1" customWidth="1"/>
    <col min="6156" max="6156" width="28.58203125" style="1" bestFit="1" customWidth="1"/>
    <col min="6157" max="6157" width="18.08203125" style="1" bestFit="1" customWidth="1"/>
    <col min="6158" max="6158" width="7.58203125" style="1" bestFit="1" customWidth="1"/>
    <col min="6159" max="6159" width="21.58203125" style="1" bestFit="1" customWidth="1"/>
    <col min="6160" max="6160" width="7.58203125" style="1" bestFit="1" customWidth="1"/>
    <col min="6161" max="6161" width="23.08203125" style="1" bestFit="1" customWidth="1"/>
    <col min="6162" max="6162" width="7.58203125" style="1" bestFit="1" customWidth="1"/>
    <col min="6163" max="6163" width="24" style="1" bestFit="1" customWidth="1"/>
    <col min="6164" max="6164" width="7.58203125" style="1" bestFit="1" customWidth="1"/>
    <col min="6165" max="6165" width="27" style="1" bestFit="1" customWidth="1"/>
    <col min="6166" max="6166" width="7.58203125" style="1" bestFit="1" customWidth="1"/>
    <col min="6167" max="6167" width="13.5" style="1" bestFit="1" customWidth="1"/>
    <col min="6168" max="6168" width="7.58203125" style="1" bestFit="1" customWidth="1"/>
    <col min="6169" max="6169" width="20.9140625" style="1" bestFit="1" customWidth="1"/>
    <col min="6170" max="6170" width="7.58203125" style="1" bestFit="1" customWidth="1"/>
    <col min="6171" max="6400" width="8.6640625" style="1"/>
    <col min="6401" max="6401" width="27.75" style="1" bestFit="1" customWidth="1"/>
    <col min="6402" max="6402" width="13.5" style="1" bestFit="1" customWidth="1"/>
    <col min="6403" max="6403" width="5" style="1" bestFit="1" customWidth="1"/>
    <col min="6404" max="6404" width="11.25" style="1" bestFit="1" customWidth="1"/>
    <col min="6405" max="6405" width="9.9140625" style="1" bestFit="1" customWidth="1"/>
    <col min="6406" max="6406" width="19.25" style="1" bestFit="1" customWidth="1"/>
    <col min="6407" max="6407" width="25.4140625" style="1" bestFit="1" customWidth="1"/>
    <col min="6408" max="6408" width="7.58203125" style="1" bestFit="1" customWidth="1"/>
    <col min="6409" max="6409" width="24.58203125" style="1" bestFit="1" customWidth="1"/>
    <col min="6410" max="6410" width="22.1640625" style="1" bestFit="1" customWidth="1"/>
    <col min="6411" max="6411" width="7.58203125" style="1" bestFit="1" customWidth="1"/>
    <col min="6412" max="6412" width="28.58203125" style="1" bestFit="1" customWidth="1"/>
    <col min="6413" max="6413" width="18.08203125" style="1" bestFit="1" customWidth="1"/>
    <col min="6414" max="6414" width="7.58203125" style="1" bestFit="1" customWidth="1"/>
    <col min="6415" max="6415" width="21.58203125" style="1" bestFit="1" customWidth="1"/>
    <col min="6416" max="6416" width="7.58203125" style="1" bestFit="1" customWidth="1"/>
    <col min="6417" max="6417" width="23.08203125" style="1" bestFit="1" customWidth="1"/>
    <col min="6418" max="6418" width="7.58203125" style="1" bestFit="1" customWidth="1"/>
    <col min="6419" max="6419" width="24" style="1" bestFit="1" customWidth="1"/>
    <col min="6420" max="6420" width="7.58203125" style="1" bestFit="1" customWidth="1"/>
    <col min="6421" max="6421" width="27" style="1" bestFit="1" customWidth="1"/>
    <col min="6422" max="6422" width="7.58203125" style="1" bestFit="1" customWidth="1"/>
    <col min="6423" max="6423" width="13.5" style="1" bestFit="1" customWidth="1"/>
    <col min="6424" max="6424" width="7.58203125" style="1" bestFit="1" customWidth="1"/>
    <col min="6425" max="6425" width="20.9140625" style="1" bestFit="1" customWidth="1"/>
    <col min="6426" max="6426" width="7.58203125" style="1" bestFit="1" customWidth="1"/>
    <col min="6427" max="6656" width="8.6640625" style="1"/>
    <col min="6657" max="6657" width="27.75" style="1" bestFit="1" customWidth="1"/>
    <col min="6658" max="6658" width="13.5" style="1" bestFit="1" customWidth="1"/>
    <col min="6659" max="6659" width="5" style="1" bestFit="1" customWidth="1"/>
    <col min="6660" max="6660" width="11.25" style="1" bestFit="1" customWidth="1"/>
    <col min="6661" max="6661" width="9.9140625" style="1" bestFit="1" customWidth="1"/>
    <col min="6662" max="6662" width="19.25" style="1" bestFit="1" customWidth="1"/>
    <col min="6663" max="6663" width="25.4140625" style="1" bestFit="1" customWidth="1"/>
    <col min="6664" max="6664" width="7.58203125" style="1" bestFit="1" customWidth="1"/>
    <col min="6665" max="6665" width="24.58203125" style="1" bestFit="1" customWidth="1"/>
    <col min="6666" max="6666" width="22.1640625" style="1" bestFit="1" customWidth="1"/>
    <col min="6667" max="6667" width="7.58203125" style="1" bestFit="1" customWidth="1"/>
    <col min="6668" max="6668" width="28.58203125" style="1" bestFit="1" customWidth="1"/>
    <col min="6669" max="6669" width="18.08203125" style="1" bestFit="1" customWidth="1"/>
    <col min="6670" max="6670" width="7.58203125" style="1" bestFit="1" customWidth="1"/>
    <col min="6671" max="6671" width="21.58203125" style="1" bestFit="1" customWidth="1"/>
    <col min="6672" max="6672" width="7.58203125" style="1" bestFit="1" customWidth="1"/>
    <col min="6673" max="6673" width="23.08203125" style="1" bestFit="1" customWidth="1"/>
    <col min="6674" max="6674" width="7.58203125" style="1" bestFit="1" customWidth="1"/>
    <col min="6675" max="6675" width="24" style="1" bestFit="1" customWidth="1"/>
    <col min="6676" max="6676" width="7.58203125" style="1" bestFit="1" customWidth="1"/>
    <col min="6677" max="6677" width="27" style="1" bestFit="1" customWidth="1"/>
    <col min="6678" max="6678" width="7.58203125" style="1" bestFit="1" customWidth="1"/>
    <col min="6679" max="6679" width="13.5" style="1" bestFit="1" customWidth="1"/>
    <col min="6680" max="6680" width="7.58203125" style="1" bestFit="1" customWidth="1"/>
    <col min="6681" max="6681" width="20.9140625" style="1" bestFit="1" customWidth="1"/>
    <col min="6682" max="6682" width="7.58203125" style="1" bestFit="1" customWidth="1"/>
    <col min="6683" max="6912" width="8.6640625" style="1"/>
    <col min="6913" max="6913" width="27.75" style="1" bestFit="1" customWidth="1"/>
    <col min="6914" max="6914" width="13.5" style="1" bestFit="1" customWidth="1"/>
    <col min="6915" max="6915" width="5" style="1" bestFit="1" customWidth="1"/>
    <col min="6916" max="6916" width="11.25" style="1" bestFit="1" customWidth="1"/>
    <col min="6917" max="6917" width="9.9140625" style="1" bestFit="1" customWidth="1"/>
    <col min="6918" max="6918" width="19.25" style="1" bestFit="1" customWidth="1"/>
    <col min="6919" max="6919" width="25.4140625" style="1" bestFit="1" customWidth="1"/>
    <col min="6920" max="6920" width="7.58203125" style="1" bestFit="1" customWidth="1"/>
    <col min="6921" max="6921" width="24.58203125" style="1" bestFit="1" customWidth="1"/>
    <col min="6922" max="6922" width="22.1640625" style="1" bestFit="1" customWidth="1"/>
    <col min="6923" max="6923" width="7.58203125" style="1" bestFit="1" customWidth="1"/>
    <col min="6924" max="6924" width="28.58203125" style="1" bestFit="1" customWidth="1"/>
    <col min="6925" max="6925" width="18.08203125" style="1" bestFit="1" customWidth="1"/>
    <col min="6926" max="6926" width="7.58203125" style="1" bestFit="1" customWidth="1"/>
    <col min="6927" max="6927" width="21.58203125" style="1" bestFit="1" customWidth="1"/>
    <col min="6928" max="6928" width="7.58203125" style="1" bestFit="1" customWidth="1"/>
    <col min="6929" max="6929" width="23.08203125" style="1" bestFit="1" customWidth="1"/>
    <col min="6930" max="6930" width="7.58203125" style="1" bestFit="1" customWidth="1"/>
    <col min="6931" max="6931" width="24" style="1" bestFit="1" customWidth="1"/>
    <col min="6932" max="6932" width="7.58203125" style="1" bestFit="1" customWidth="1"/>
    <col min="6933" max="6933" width="27" style="1" bestFit="1" customWidth="1"/>
    <col min="6934" max="6934" width="7.58203125" style="1" bestFit="1" customWidth="1"/>
    <col min="6935" max="6935" width="13.5" style="1" bestFit="1" customWidth="1"/>
    <col min="6936" max="6936" width="7.58203125" style="1" bestFit="1" customWidth="1"/>
    <col min="6937" max="6937" width="20.9140625" style="1" bestFit="1" customWidth="1"/>
    <col min="6938" max="6938" width="7.58203125" style="1" bestFit="1" customWidth="1"/>
    <col min="6939" max="7168" width="8.6640625" style="1"/>
    <col min="7169" max="7169" width="27.75" style="1" bestFit="1" customWidth="1"/>
    <col min="7170" max="7170" width="13.5" style="1" bestFit="1" customWidth="1"/>
    <col min="7171" max="7171" width="5" style="1" bestFit="1" customWidth="1"/>
    <col min="7172" max="7172" width="11.25" style="1" bestFit="1" customWidth="1"/>
    <col min="7173" max="7173" width="9.9140625" style="1" bestFit="1" customWidth="1"/>
    <col min="7174" max="7174" width="19.25" style="1" bestFit="1" customWidth="1"/>
    <col min="7175" max="7175" width="25.4140625" style="1" bestFit="1" customWidth="1"/>
    <col min="7176" max="7176" width="7.58203125" style="1" bestFit="1" customWidth="1"/>
    <col min="7177" max="7177" width="24.58203125" style="1" bestFit="1" customWidth="1"/>
    <col min="7178" max="7178" width="22.1640625" style="1" bestFit="1" customWidth="1"/>
    <col min="7179" max="7179" width="7.58203125" style="1" bestFit="1" customWidth="1"/>
    <col min="7180" max="7180" width="28.58203125" style="1" bestFit="1" customWidth="1"/>
    <col min="7181" max="7181" width="18.08203125" style="1" bestFit="1" customWidth="1"/>
    <col min="7182" max="7182" width="7.58203125" style="1" bestFit="1" customWidth="1"/>
    <col min="7183" max="7183" width="21.58203125" style="1" bestFit="1" customWidth="1"/>
    <col min="7184" max="7184" width="7.58203125" style="1" bestFit="1" customWidth="1"/>
    <col min="7185" max="7185" width="23.08203125" style="1" bestFit="1" customWidth="1"/>
    <col min="7186" max="7186" width="7.58203125" style="1" bestFit="1" customWidth="1"/>
    <col min="7187" max="7187" width="24" style="1" bestFit="1" customWidth="1"/>
    <col min="7188" max="7188" width="7.58203125" style="1" bestFit="1" customWidth="1"/>
    <col min="7189" max="7189" width="27" style="1" bestFit="1" customWidth="1"/>
    <col min="7190" max="7190" width="7.58203125" style="1" bestFit="1" customWidth="1"/>
    <col min="7191" max="7191" width="13.5" style="1" bestFit="1" customWidth="1"/>
    <col min="7192" max="7192" width="7.58203125" style="1" bestFit="1" customWidth="1"/>
    <col min="7193" max="7193" width="20.9140625" style="1" bestFit="1" customWidth="1"/>
    <col min="7194" max="7194" width="7.58203125" style="1" bestFit="1" customWidth="1"/>
    <col min="7195" max="7424" width="8.6640625" style="1"/>
    <col min="7425" max="7425" width="27.75" style="1" bestFit="1" customWidth="1"/>
    <col min="7426" max="7426" width="13.5" style="1" bestFit="1" customWidth="1"/>
    <col min="7427" max="7427" width="5" style="1" bestFit="1" customWidth="1"/>
    <col min="7428" max="7428" width="11.25" style="1" bestFit="1" customWidth="1"/>
    <col min="7429" max="7429" width="9.9140625" style="1" bestFit="1" customWidth="1"/>
    <col min="7430" max="7430" width="19.25" style="1" bestFit="1" customWidth="1"/>
    <col min="7431" max="7431" width="25.4140625" style="1" bestFit="1" customWidth="1"/>
    <col min="7432" max="7432" width="7.58203125" style="1" bestFit="1" customWidth="1"/>
    <col min="7433" max="7433" width="24.58203125" style="1" bestFit="1" customWidth="1"/>
    <col min="7434" max="7434" width="22.1640625" style="1" bestFit="1" customWidth="1"/>
    <col min="7435" max="7435" width="7.58203125" style="1" bestFit="1" customWidth="1"/>
    <col min="7436" max="7436" width="28.58203125" style="1" bestFit="1" customWidth="1"/>
    <col min="7437" max="7437" width="18.08203125" style="1" bestFit="1" customWidth="1"/>
    <col min="7438" max="7438" width="7.58203125" style="1" bestFit="1" customWidth="1"/>
    <col min="7439" max="7439" width="21.58203125" style="1" bestFit="1" customWidth="1"/>
    <col min="7440" max="7440" width="7.58203125" style="1" bestFit="1" customWidth="1"/>
    <col min="7441" max="7441" width="23.08203125" style="1" bestFit="1" customWidth="1"/>
    <col min="7442" max="7442" width="7.58203125" style="1" bestFit="1" customWidth="1"/>
    <col min="7443" max="7443" width="24" style="1" bestFit="1" customWidth="1"/>
    <col min="7444" max="7444" width="7.58203125" style="1" bestFit="1" customWidth="1"/>
    <col min="7445" max="7445" width="27" style="1" bestFit="1" customWidth="1"/>
    <col min="7446" max="7446" width="7.58203125" style="1" bestFit="1" customWidth="1"/>
    <col min="7447" max="7447" width="13.5" style="1" bestFit="1" customWidth="1"/>
    <col min="7448" max="7448" width="7.58203125" style="1" bestFit="1" customWidth="1"/>
    <col min="7449" max="7449" width="20.9140625" style="1" bestFit="1" customWidth="1"/>
    <col min="7450" max="7450" width="7.58203125" style="1" bestFit="1" customWidth="1"/>
    <col min="7451" max="7680" width="8.6640625" style="1"/>
    <col min="7681" max="7681" width="27.75" style="1" bestFit="1" customWidth="1"/>
    <col min="7682" max="7682" width="13.5" style="1" bestFit="1" customWidth="1"/>
    <col min="7683" max="7683" width="5" style="1" bestFit="1" customWidth="1"/>
    <col min="7684" max="7684" width="11.25" style="1" bestFit="1" customWidth="1"/>
    <col min="7685" max="7685" width="9.9140625" style="1" bestFit="1" customWidth="1"/>
    <col min="7686" max="7686" width="19.25" style="1" bestFit="1" customWidth="1"/>
    <col min="7687" max="7687" width="25.4140625" style="1" bestFit="1" customWidth="1"/>
    <col min="7688" max="7688" width="7.58203125" style="1" bestFit="1" customWidth="1"/>
    <col min="7689" max="7689" width="24.58203125" style="1" bestFit="1" customWidth="1"/>
    <col min="7690" max="7690" width="22.1640625" style="1" bestFit="1" customWidth="1"/>
    <col min="7691" max="7691" width="7.58203125" style="1" bestFit="1" customWidth="1"/>
    <col min="7692" max="7692" width="28.58203125" style="1" bestFit="1" customWidth="1"/>
    <col min="7693" max="7693" width="18.08203125" style="1" bestFit="1" customWidth="1"/>
    <col min="7694" max="7694" width="7.58203125" style="1" bestFit="1" customWidth="1"/>
    <col min="7695" max="7695" width="21.58203125" style="1" bestFit="1" customWidth="1"/>
    <col min="7696" max="7696" width="7.58203125" style="1" bestFit="1" customWidth="1"/>
    <col min="7697" max="7697" width="23.08203125" style="1" bestFit="1" customWidth="1"/>
    <col min="7698" max="7698" width="7.58203125" style="1" bestFit="1" customWidth="1"/>
    <col min="7699" max="7699" width="24" style="1" bestFit="1" customWidth="1"/>
    <col min="7700" max="7700" width="7.58203125" style="1" bestFit="1" customWidth="1"/>
    <col min="7701" max="7701" width="27" style="1" bestFit="1" customWidth="1"/>
    <col min="7702" max="7702" width="7.58203125" style="1" bestFit="1" customWidth="1"/>
    <col min="7703" max="7703" width="13.5" style="1" bestFit="1" customWidth="1"/>
    <col min="7704" max="7704" width="7.58203125" style="1" bestFit="1" customWidth="1"/>
    <col min="7705" max="7705" width="20.9140625" style="1" bestFit="1" customWidth="1"/>
    <col min="7706" max="7706" width="7.58203125" style="1" bestFit="1" customWidth="1"/>
    <col min="7707" max="7936" width="8.6640625" style="1"/>
    <col min="7937" max="7937" width="27.75" style="1" bestFit="1" customWidth="1"/>
    <col min="7938" max="7938" width="13.5" style="1" bestFit="1" customWidth="1"/>
    <col min="7939" max="7939" width="5" style="1" bestFit="1" customWidth="1"/>
    <col min="7940" max="7940" width="11.25" style="1" bestFit="1" customWidth="1"/>
    <col min="7941" max="7941" width="9.9140625" style="1" bestFit="1" customWidth="1"/>
    <col min="7942" max="7942" width="19.25" style="1" bestFit="1" customWidth="1"/>
    <col min="7943" max="7943" width="25.4140625" style="1" bestFit="1" customWidth="1"/>
    <col min="7944" max="7944" width="7.58203125" style="1" bestFit="1" customWidth="1"/>
    <col min="7945" max="7945" width="24.58203125" style="1" bestFit="1" customWidth="1"/>
    <col min="7946" max="7946" width="22.1640625" style="1" bestFit="1" customWidth="1"/>
    <col min="7947" max="7947" width="7.58203125" style="1" bestFit="1" customWidth="1"/>
    <col min="7948" max="7948" width="28.58203125" style="1" bestFit="1" customWidth="1"/>
    <col min="7949" max="7949" width="18.08203125" style="1" bestFit="1" customWidth="1"/>
    <col min="7950" max="7950" width="7.58203125" style="1" bestFit="1" customWidth="1"/>
    <col min="7951" max="7951" width="21.58203125" style="1" bestFit="1" customWidth="1"/>
    <col min="7952" max="7952" width="7.58203125" style="1" bestFit="1" customWidth="1"/>
    <col min="7953" max="7953" width="23.08203125" style="1" bestFit="1" customWidth="1"/>
    <col min="7954" max="7954" width="7.58203125" style="1" bestFit="1" customWidth="1"/>
    <col min="7955" max="7955" width="24" style="1" bestFit="1" customWidth="1"/>
    <col min="7956" max="7956" width="7.58203125" style="1" bestFit="1" customWidth="1"/>
    <col min="7957" max="7957" width="27" style="1" bestFit="1" customWidth="1"/>
    <col min="7958" max="7958" width="7.58203125" style="1" bestFit="1" customWidth="1"/>
    <col min="7959" max="7959" width="13.5" style="1" bestFit="1" customWidth="1"/>
    <col min="7960" max="7960" width="7.58203125" style="1" bestFit="1" customWidth="1"/>
    <col min="7961" max="7961" width="20.9140625" style="1" bestFit="1" customWidth="1"/>
    <col min="7962" max="7962" width="7.58203125" style="1" bestFit="1" customWidth="1"/>
    <col min="7963" max="8192" width="8.6640625" style="1"/>
    <col min="8193" max="8193" width="27.75" style="1" bestFit="1" customWidth="1"/>
    <col min="8194" max="8194" width="13.5" style="1" bestFit="1" customWidth="1"/>
    <col min="8195" max="8195" width="5" style="1" bestFit="1" customWidth="1"/>
    <col min="8196" max="8196" width="11.25" style="1" bestFit="1" customWidth="1"/>
    <col min="8197" max="8197" width="9.9140625" style="1" bestFit="1" customWidth="1"/>
    <col min="8198" max="8198" width="19.25" style="1" bestFit="1" customWidth="1"/>
    <col min="8199" max="8199" width="25.4140625" style="1" bestFit="1" customWidth="1"/>
    <col min="8200" max="8200" width="7.58203125" style="1" bestFit="1" customWidth="1"/>
    <col min="8201" max="8201" width="24.58203125" style="1" bestFit="1" customWidth="1"/>
    <col min="8202" max="8202" width="22.1640625" style="1" bestFit="1" customWidth="1"/>
    <col min="8203" max="8203" width="7.58203125" style="1" bestFit="1" customWidth="1"/>
    <col min="8204" max="8204" width="28.58203125" style="1" bestFit="1" customWidth="1"/>
    <col min="8205" max="8205" width="18.08203125" style="1" bestFit="1" customWidth="1"/>
    <col min="8206" max="8206" width="7.58203125" style="1" bestFit="1" customWidth="1"/>
    <col min="8207" max="8207" width="21.58203125" style="1" bestFit="1" customWidth="1"/>
    <col min="8208" max="8208" width="7.58203125" style="1" bestFit="1" customWidth="1"/>
    <col min="8209" max="8209" width="23.08203125" style="1" bestFit="1" customWidth="1"/>
    <col min="8210" max="8210" width="7.58203125" style="1" bestFit="1" customWidth="1"/>
    <col min="8211" max="8211" width="24" style="1" bestFit="1" customWidth="1"/>
    <col min="8212" max="8212" width="7.58203125" style="1" bestFit="1" customWidth="1"/>
    <col min="8213" max="8213" width="27" style="1" bestFit="1" customWidth="1"/>
    <col min="8214" max="8214" width="7.58203125" style="1" bestFit="1" customWidth="1"/>
    <col min="8215" max="8215" width="13.5" style="1" bestFit="1" customWidth="1"/>
    <col min="8216" max="8216" width="7.58203125" style="1" bestFit="1" customWidth="1"/>
    <col min="8217" max="8217" width="20.9140625" style="1" bestFit="1" customWidth="1"/>
    <col min="8218" max="8218" width="7.58203125" style="1" bestFit="1" customWidth="1"/>
    <col min="8219" max="8448" width="8.6640625" style="1"/>
    <col min="8449" max="8449" width="27.75" style="1" bestFit="1" customWidth="1"/>
    <col min="8450" max="8450" width="13.5" style="1" bestFit="1" customWidth="1"/>
    <col min="8451" max="8451" width="5" style="1" bestFit="1" customWidth="1"/>
    <col min="8452" max="8452" width="11.25" style="1" bestFit="1" customWidth="1"/>
    <col min="8453" max="8453" width="9.9140625" style="1" bestFit="1" customWidth="1"/>
    <col min="8454" max="8454" width="19.25" style="1" bestFit="1" customWidth="1"/>
    <col min="8455" max="8455" width="25.4140625" style="1" bestFit="1" customWidth="1"/>
    <col min="8456" max="8456" width="7.58203125" style="1" bestFit="1" customWidth="1"/>
    <col min="8457" max="8457" width="24.58203125" style="1" bestFit="1" customWidth="1"/>
    <col min="8458" max="8458" width="22.1640625" style="1" bestFit="1" customWidth="1"/>
    <col min="8459" max="8459" width="7.58203125" style="1" bestFit="1" customWidth="1"/>
    <col min="8460" max="8460" width="28.58203125" style="1" bestFit="1" customWidth="1"/>
    <col min="8461" max="8461" width="18.08203125" style="1" bestFit="1" customWidth="1"/>
    <col min="8462" max="8462" width="7.58203125" style="1" bestFit="1" customWidth="1"/>
    <col min="8463" max="8463" width="21.58203125" style="1" bestFit="1" customWidth="1"/>
    <col min="8464" max="8464" width="7.58203125" style="1" bestFit="1" customWidth="1"/>
    <col min="8465" max="8465" width="23.08203125" style="1" bestFit="1" customWidth="1"/>
    <col min="8466" max="8466" width="7.58203125" style="1" bestFit="1" customWidth="1"/>
    <col min="8467" max="8467" width="24" style="1" bestFit="1" customWidth="1"/>
    <col min="8468" max="8468" width="7.58203125" style="1" bestFit="1" customWidth="1"/>
    <col min="8469" max="8469" width="27" style="1" bestFit="1" customWidth="1"/>
    <col min="8470" max="8470" width="7.58203125" style="1" bestFit="1" customWidth="1"/>
    <col min="8471" max="8471" width="13.5" style="1" bestFit="1" customWidth="1"/>
    <col min="8472" max="8472" width="7.58203125" style="1" bestFit="1" customWidth="1"/>
    <col min="8473" max="8473" width="20.9140625" style="1" bestFit="1" customWidth="1"/>
    <col min="8474" max="8474" width="7.58203125" style="1" bestFit="1" customWidth="1"/>
    <col min="8475" max="8704" width="8.6640625" style="1"/>
    <col min="8705" max="8705" width="27.75" style="1" bestFit="1" customWidth="1"/>
    <col min="8706" max="8706" width="13.5" style="1" bestFit="1" customWidth="1"/>
    <col min="8707" max="8707" width="5" style="1" bestFit="1" customWidth="1"/>
    <col min="8708" max="8708" width="11.25" style="1" bestFit="1" customWidth="1"/>
    <col min="8709" max="8709" width="9.9140625" style="1" bestFit="1" customWidth="1"/>
    <col min="8710" max="8710" width="19.25" style="1" bestFit="1" customWidth="1"/>
    <col min="8711" max="8711" width="25.4140625" style="1" bestFit="1" customWidth="1"/>
    <col min="8712" max="8712" width="7.58203125" style="1" bestFit="1" customWidth="1"/>
    <col min="8713" max="8713" width="24.58203125" style="1" bestFit="1" customWidth="1"/>
    <col min="8714" max="8714" width="22.1640625" style="1" bestFit="1" customWidth="1"/>
    <col min="8715" max="8715" width="7.58203125" style="1" bestFit="1" customWidth="1"/>
    <col min="8716" max="8716" width="28.58203125" style="1" bestFit="1" customWidth="1"/>
    <col min="8717" max="8717" width="18.08203125" style="1" bestFit="1" customWidth="1"/>
    <col min="8718" max="8718" width="7.58203125" style="1" bestFit="1" customWidth="1"/>
    <col min="8719" max="8719" width="21.58203125" style="1" bestFit="1" customWidth="1"/>
    <col min="8720" max="8720" width="7.58203125" style="1" bestFit="1" customWidth="1"/>
    <col min="8721" max="8721" width="23.08203125" style="1" bestFit="1" customWidth="1"/>
    <col min="8722" max="8722" width="7.58203125" style="1" bestFit="1" customWidth="1"/>
    <col min="8723" max="8723" width="24" style="1" bestFit="1" customWidth="1"/>
    <col min="8724" max="8724" width="7.58203125" style="1" bestFit="1" customWidth="1"/>
    <col min="8725" max="8725" width="27" style="1" bestFit="1" customWidth="1"/>
    <col min="8726" max="8726" width="7.58203125" style="1" bestFit="1" customWidth="1"/>
    <col min="8727" max="8727" width="13.5" style="1" bestFit="1" customWidth="1"/>
    <col min="8728" max="8728" width="7.58203125" style="1" bestFit="1" customWidth="1"/>
    <col min="8729" max="8729" width="20.9140625" style="1" bestFit="1" customWidth="1"/>
    <col min="8730" max="8730" width="7.58203125" style="1" bestFit="1" customWidth="1"/>
    <col min="8731" max="8960" width="8.6640625" style="1"/>
    <col min="8961" max="8961" width="27.75" style="1" bestFit="1" customWidth="1"/>
    <col min="8962" max="8962" width="13.5" style="1" bestFit="1" customWidth="1"/>
    <col min="8963" max="8963" width="5" style="1" bestFit="1" customWidth="1"/>
    <col min="8964" max="8964" width="11.25" style="1" bestFit="1" customWidth="1"/>
    <col min="8965" max="8965" width="9.9140625" style="1" bestFit="1" customWidth="1"/>
    <col min="8966" max="8966" width="19.25" style="1" bestFit="1" customWidth="1"/>
    <col min="8967" max="8967" width="25.4140625" style="1" bestFit="1" customWidth="1"/>
    <col min="8968" max="8968" width="7.58203125" style="1" bestFit="1" customWidth="1"/>
    <col min="8969" max="8969" width="24.58203125" style="1" bestFit="1" customWidth="1"/>
    <col min="8970" max="8970" width="22.1640625" style="1" bestFit="1" customWidth="1"/>
    <col min="8971" max="8971" width="7.58203125" style="1" bestFit="1" customWidth="1"/>
    <col min="8972" max="8972" width="28.58203125" style="1" bestFit="1" customWidth="1"/>
    <col min="8973" max="8973" width="18.08203125" style="1" bestFit="1" customWidth="1"/>
    <col min="8974" max="8974" width="7.58203125" style="1" bestFit="1" customWidth="1"/>
    <col min="8975" max="8975" width="21.58203125" style="1" bestFit="1" customWidth="1"/>
    <col min="8976" max="8976" width="7.58203125" style="1" bestFit="1" customWidth="1"/>
    <col min="8977" max="8977" width="23.08203125" style="1" bestFit="1" customWidth="1"/>
    <col min="8978" max="8978" width="7.58203125" style="1" bestFit="1" customWidth="1"/>
    <col min="8979" max="8979" width="24" style="1" bestFit="1" customWidth="1"/>
    <col min="8980" max="8980" width="7.58203125" style="1" bestFit="1" customWidth="1"/>
    <col min="8981" max="8981" width="27" style="1" bestFit="1" customWidth="1"/>
    <col min="8982" max="8982" width="7.58203125" style="1" bestFit="1" customWidth="1"/>
    <col min="8983" max="8983" width="13.5" style="1" bestFit="1" customWidth="1"/>
    <col min="8984" max="8984" width="7.58203125" style="1" bestFit="1" customWidth="1"/>
    <col min="8985" max="8985" width="20.9140625" style="1" bestFit="1" customWidth="1"/>
    <col min="8986" max="8986" width="7.58203125" style="1" bestFit="1" customWidth="1"/>
    <col min="8987" max="9216" width="8.6640625" style="1"/>
    <col min="9217" max="9217" width="27.75" style="1" bestFit="1" customWidth="1"/>
    <col min="9218" max="9218" width="13.5" style="1" bestFit="1" customWidth="1"/>
    <col min="9219" max="9219" width="5" style="1" bestFit="1" customWidth="1"/>
    <col min="9220" max="9220" width="11.25" style="1" bestFit="1" customWidth="1"/>
    <col min="9221" max="9221" width="9.9140625" style="1" bestFit="1" customWidth="1"/>
    <col min="9222" max="9222" width="19.25" style="1" bestFit="1" customWidth="1"/>
    <col min="9223" max="9223" width="25.4140625" style="1" bestFit="1" customWidth="1"/>
    <col min="9224" max="9224" width="7.58203125" style="1" bestFit="1" customWidth="1"/>
    <col min="9225" max="9225" width="24.58203125" style="1" bestFit="1" customWidth="1"/>
    <col min="9226" max="9226" width="22.1640625" style="1" bestFit="1" customWidth="1"/>
    <col min="9227" max="9227" width="7.58203125" style="1" bestFit="1" customWidth="1"/>
    <col min="9228" max="9228" width="28.58203125" style="1" bestFit="1" customWidth="1"/>
    <col min="9229" max="9229" width="18.08203125" style="1" bestFit="1" customWidth="1"/>
    <col min="9230" max="9230" width="7.58203125" style="1" bestFit="1" customWidth="1"/>
    <col min="9231" max="9231" width="21.58203125" style="1" bestFit="1" customWidth="1"/>
    <col min="9232" max="9232" width="7.58203125" style="1" bestFit="1" customWidth="1"/>
    <col min="9233" max="9233" width="23.08203125" style="1" bestFit="1" customWidth="1"/>
    <col min="9234" max="9234" width="7.58203125" style="1" bestFit="1" customWidth="1"/>
    <col min="9235" max="9235" width="24" style="1" bestFit="1" customWidth="1"/>
    <col min="9236" max="9236" width="7.58203125" style="1" bestFit="1" customWidth="1"/>
    <col min="9237" max="9237" width="27" style="1" bestFit="1" customWidth="1"/>
    <col min="9238" max="9238" width="7.58203125" style="1" bestFit="1" customWidth="1"/>
    <col min="9239" max="9239" width="13.5" style="1" bestFit="1" customWidth="1"/>
    <col min="9240" max="9240" width="7.58203125" style="1" bestFit="1" customWidth="1"/>
    <col min="9241" max="9241" width="20.9140625" style="1" bestFit="1" customWidth="1"/>
    <col min="9242" max="9242" width="7.58203125" style="1" bestFit="1" customWidth="1"/>
    <col min="9243" max="9472" width="8.6640625" style="1"/>
    <col min="9473" max="9473" width="27.75" style="1" bestFit="1" customWidth="1"/>
    <col min="9474" max="9474" width="13.5" style="1" bestFit="1" customWidth="1"/>
    <col min="9475" max="9475" width="5" style="1" bestFit="1" customWidth="1"/>
    <col min="9476" max="9476" width="11.25" style="1" bestFit="1" customWidth="1"/>
    <col min="9477" max="9477" width="9.9140625" style="1" bestFit="1" customWidth="1"/>
    <col min="9478" max="9478" width="19.25" style="1" bestFit="1" customWidth="1"/>
    <col min="9479" max="9479" width="25.4140625" style="1" bestFit="1" customWidth="1"/>
    <col min="9480" max="9480" width="7.58203125" style="1" bestFit="1" customWidth="1"/>
    <col min="9481" max="9481" width="24.58203125" style="1" bestFit="1" customWidth="1"/>
    <col min="9482" max="9482" width="22.1640625" style="1" bestFit="1" customWidth="1"/>
    <col min="9483" max="9483" width="7.58203125" style="1" bestFit="1" customWidth="1"/>
    <col min="9484" max="9484" width="28.58203125" style="1" bestFit="1" customWidth="1"/>
    <col min="9485" max="9485" width="18.08203125" style="1" bestFit="1" customWidth="1"/>
    <col min="9486" max="9486" width="7.58203125" style="1" bestFit="1" customWidth="1"/>
    <col min="9487" max="9487" width="21.58203125" style="1" bestFit="1" customWidth="1"/>
    <col min="9488" max="9488" width="7.58203125" style="1" bestFit="1" customWidth="1"/>
    <col min="9489" max="9489" width="23.08203125" style="1" bestFit="1" customWidth="1"/>
    <col min="9490" max="9490" width="7.58203125" style="1" bestFit="1" customWidth="1"/>
    <col min="9491" max="9491" width="24" style="1" bestFit="1" customWidth="1"/>
    <col min="9492" max="9492" width="7.58203125" style="1" bestFit="1" customWidth="1"/>
    <col min="9493" max="9493" width="27" style="1" bestFit="1" customWidth="1"/>
    <col min="9494" max="9494" width="7.58203125" style="1" bestFit="1" customWidth="1"/>
    <col min="9495" max="9495" width="13.5" style="1" bestFit="1" customWidth="1"/>
    <col min="9496" max="9496" width="7.58203125" style="1" bestFit="1" customWidth="1"/>
    <col min="9497" max="9497" width="20.9140625" style="1" bestFit="1" customWidth="1"/>
    <col min="9498" max="9498" width="7.58203125" style="1" bestFit="1" customWidth="1"/>
    <col min="9499" max="9728" width="8.6640625" style="1"/>
    <col min="9729" max="9729" width="27.75" style="1" bestFit="1" customWidth="1"/>
    <col min="9730" max="9730" width="13.5" style="1" bestFit="1" customWidth="1"/>
    <col min="9731" max="9731" width="5" style="1" bestFit="1" customWidth="1"/>
    <col min="9732" max="9732" width="11.25" style="1" bestFit="1" customWidth="1"/>
    <col min="9733" max="9733" width="9.9140625" style="1" bestFit="1" customWidth="1"/>
    <col min="9734" max="9734" width="19.25" style="1" bestFit="1" customWidth="1"/>
    <col min="9735" max="9735" width="25.4140625" style="1" bestFit="1" customWidth="1"/>
    <col min="9736" max="9736" width="7.58203125" style="1" bestFit="1" customWidth="1"/>
    <col min="9737" max="9737" width="24.58203125" style="1" bestFit="1" customWidth="1"/>
    <col min="9738" max="9738" width="22.1640625" style="1" bestFit="1" customWidth="1"/>
    <col min="9739" max="9739" width="7.58203125" style="1" bestFit="1" customWidth="1"/>
    <col min="9740" max="9740" width="28.58203125" style="1" bestFit="1" customWidth="1"/>
    <col min="9741" max="9741" width="18.08203125" style="1" bestFit="1" customWidth="1"/>
    <col min="9742" max="9742" width="7.58203125" style="1" bestFit="1" customWidth="1"/>
    <col min="9743" max="9743" width="21.58203125" style="1" bestFit="1" customWidth="1"/>
    <col min="9744" max="9744" width="7.58203125" style="1" bestFit="1" customWidth="1"/>
    <col min="9745" max="9745" width="23.08203125" style="1" bestFit="1" customWidth="1"/>
    <col min="9746" max="9746" width="7.58203125" style="1" bestFit="1" customWidth="1"/>
    <col min="9747" max="9747" width="24" style="1" bestFit="1" customWidth="1"/>
    <col min="9748" max="9748" width="7.58203125" style="1" bestFit="1" customWidth="1"/>
    <col min="9749" max="9749" width="27" style="1" bestFit="1" customWidth="1"/>
    <col min="9750" max="9750" width="7.58203125" style="1" bestFit="1" customWidth="1"/>
    <col min="9751" max="9751" width="13.5" style="1" bestFit="1" customWidth="1"/>
    <col min="9752" max="9752" width="7.58203125" style="1" bestFit="1" customWidth="1"/>
    <col min="9753" max="9753" width="20.9140625" style="1" bestFit="1" customWidth="1"/>
    <col min="9754" max="9754" width="7.58203125" style="1" bestFit="1" customWidth="1"/>
    <col min="9755" max="9984" width="8.6640625" style="1"/>
    <col min="9985" max="9985" width="27.75" style="1" bestFit="1" customWidth="1"/>
    <col min="9986" max="9986" width="13.5" style="1" bestFit="1" customWidth="1"/>
    <col min="9987" max="9987" width="5" style="1" bestFit="1" customWidth="1"/>
    <col min="9988" max="9988" width="11.25" style="1" bestFit="1" customWidth="1"/>
    <col min="9989" max="9989" width="9.9140625" style="1" bestFit="1" customWidth="1"/>
    <col min="9990" max="9990" width="19.25" style="1" bestFit="1" customWidth="1"/>
    <col min="9991" max="9991" width="25.4140625" style="1" bestFit="1" customWidth="1"/>
    <col min="9992" max="9992" width="7.58203125" style="1" bestFit="1" customWidth="1"/>
    <col min="9993" max="9993" width="24.58203125" style="1" bestFit="1" customWidth="1"/>
    <col min="9994" max="9994" width="22.1640625" style="1" bestFit="1" customWidth="1"/>
    <col min="9995" max="9995" width="7.58203125" style="1" bestFit="1" customWidth="1"/>
    <col min="9996" max="9996" width="28.58203125" style="1" bestFit="1" customWidth="1"/>
    <col min="9997" max="9997" width="18.08203125" style="1" bestFit="1" customWidth="1"/>
    <col min="9998" max="9998" width="7.58203125" style="1" bestFit="1" customWidth="1"/>
    <col min="9999" max="9999" width="21.58203125" style="1" bestFit="1" customWidth="1"/>
    <col min="10000" max="10000" width="7.58203125" style="1" bestFit="1" customWidth="1"/>
    <col min="10001" max="10001" width="23.08203125" style="1" bestFit="1" customWidth="1"/>
    <col min="10002" max="10002" width="7.58203125" style="1" bestFit="1" customWidth="1"/>
    <col min="10003" max="10003" width="24" style="1" bestFit="1" customWidth="1"/>
    <col min="10004" max="10004" width="7.58203125" style="1" bestFit="1" customWidth="1"/>
    <col min="10005" max="10005" width="27" style="1" bestFit="1" customWidth="1"/>
    <col min="10006" max="10006" width="7.58203125" style="1" bestFit="1" customWidth="1"/>
    <col min="10007" max="10007" width="13.5" style="1" bestFit="1" customWidth="1"/>
    <col min="10008" max="10008" width="7.58203125" style="1" bestFit="1" customWidth="1"/>
    <col min="10009" max="10009" width="20.9140625" style="1" bestFit="1" customWidth="1"/>
    <col min="10010" max="10010" width="7.58203125" style="1" bestFit="1" customWidth="1"/>
    <col min="10011" max="10240" width="8.6640625" style="1"/>
    <col min="10241" max="10241" width="27.75" style="1" bestFit="1" customWidth="1"/>
    <col min="10242" max="10242" width="13.5" style="1" bestFit="1" customWidth="1"/>
    <col min="10243" max="10243" width="5" style="1" bestFit="1" customWidth="1"/>
    <col min="10244" max="10244" width="11.25" style="1" bestFit="1" customWidth="1"/>
    <col min="10245" max="10245" width="9.9140625" style="1" bestFit="1" customWidth="1"/>
    <col min="10246" max="10246" width="19.25" style="1" bestFit="1" customWidth="1"/>
    <col min="10247" max="10247" width="25.4140625" style="1" bestFit="1" customWidth="1"/>
    <col min="10248" max="10248" width="7.58203125" style="1" bestFit="1" customWidth="1"/>
    <col min="10249" max="10249" width="24.58203125" style="1" bestFit="1" customWidth="1"/>
    <col min="10250" max="10250" width="22.1640625" style="1" bestFit="1" customWidth="1"/>
    <col min="10251" max="10251" width="7.58203125" style="1" bestFit="1" customWidth="1"/>
    <col min="10252" max="10252" width="28.58203125" style="1" bestFit="1" customWidth="1"/>
    <col min="10253" max="10253" width="18.08203125" style="1" bestFit="1" customWidth="1"/>
    <col min="10254" max="10254" width="7.58203125" style="1" bestFit="1" customWidth="1"/>
    <col min="10255" max="10255" width="21.58203125" style="1" bestFit="1" customWidth="1"/>
    <col min="10256" max="10256" width="7.58203125" style="1" bestFit="1" customWidth="1"/>
    <col min="10257" max="10257" width="23.08203125" style="1" bestFit="1" customWidth="1"/>
    <col min="10258" max="10258" width="7.58203125" style="1" bestFit="1" customWidth="1"/>
    <col min="10259" max="10259" width="24" style="1" bestFit="1" customWidth="1"/>
    <col min="10260" max="10260" width="7.58203125" style="1" bestFit="1" customWidth="1"/>
    <col min="10261" max="10261" width="27" style="1" bestFit="1" customWidth="1"/>
    <col min="10262" max="10262" width="7.58203125" style="1" bestFit="1" customWidth="1"/>
    <col min="10263" max="10263" width="13.5" style="1" bestFit="1" customWidth="1"/>
    <col min="10264" max="10264" width="7.58203125" style="1" bestFit="1" customWidth="1"/>
    <col min="10265" max="10265" width="20.9140625" style="1" bestFit="1" customWidth="1"/>
    <col min="10266" max="10266" width="7.58203125" style="1" bestFit="1" customWidth="1"/>
    <col min="10267" max="10496" width="8.6640625" style="1"/>
    <col min="10497" max="10497" width="27.75" style="1" bestFit="1" customWidth="1"/>
    <col min="10498" max="10498" width="13.5" style="1" bestFit="1" customWidth="1"/>
    <col min="10499" max="10499" width="5" style="1" bestFit="1" customWidth="1"/>
    <col min="10500" max="10500" width="11.25" style="1" bestFit="1" customWidth="1"/>
    <col min="10501" max="10501" width="9.9140625" style="1" bestFit="1" customWidth="1"/>
    <col min="10502" max="10502" width="19.25" style="1" bestFit="1" customWidth="1"/>
    <col min="10503" max="10503" width="25.4140625" style="1" bestFit="1" customWidth="1"/>
    <col min="10504" max="10504" width="7.58203125" style="1" bestFit="1" customWidth="1"/>
    <col min="10505" max="10505" width="24.58203125" style="1" bestFit="1" customWidth="1"/>
    <col min="10506" max="10506" width="22.1640625" style="1" bestFit="1" customWidth="1"/>
    <col min="10507" max="10507" width="7.58203125" style="1" bestFit="1" customWidth="1"/>
    <col min="10508" max="10508" width="28.58203125" style="1" bestFit="1" customWidth="1"/>
    <col min="10509" max="10509" width="18.08203125" style="1" bestFit="1" customWidth="1"/>
    <col min="10510" max="10510" width="7.58203125" style="1" bestFit="1" customWidth="1"/>
    <col min="10511" max="10511" width="21.58203125" style="1" bestFit="1" customWidth="1"/>
    <col min="10512" max="10512" width="7.58203125" style="1" bestFit="1" customWidth="1"/>
    <col min="10513" max="10513" width="23.08203125" style="1" bestFit="1" customWidth="1"/>
    <col min="10514" max="10514" width="7.58203125" style="1" bestFit="1" customWidth="1"/>
    <col min="10515" max="10515" width="24" style="1" bestFit="1" customWidth="1"/>
    <col min="10516" max="10516" width="7.58203125" style="1" bestFit="1" customWidth="1"/>
    <col min="10517" max="10517" width="27" style="1" bestFit="1" customWidth="1"/>
    <col min="10518" max="10518" width="7.58203125" style="1" bestFit="1" customWidth="1"/>
    <col min="10519" max="10519" width="13.5" style="1" bestFit="1" customWidth="1"/>
    <col min="10520" max="10520" width="7.58203125" style="1" bestFit="1" customWidth="1"/>
    <col min="10521" max="10521" width="20.9140625" style="1" bestFit="1" customWidth="1"/>
    <col min="10522" max="10522" width="7.58203125" style="1" bestFit="1" customWidth="1"/>
    <col min="10523" max="10752" width="8.6640625" style="1"/>
    <col min="10753" max="10753" width="27.75" style="1" bestFit="1" customWidth="1"/>
    <col min="10754" max="10754" width="13.5" style="1" bestFit="1" customWidth="1"/>
    <col min="10755" max="10755" width="5" style="1" bestFit="1" customWidth="1"/>
    <col min="10756" max="10756" width="11.25" style="1" bestFit="1" customWidth="1"/>
    <col min="10757" max="10757" width="9.9140625" style="1" bestFit="1" customWidth="1"/>
    <col min="10758" max="10758" width="19.25" style="1" bestFit="1" customWidth="1"/>
    <col min="10759" max="10759" width="25.4140625" style="1" bestFit="1" customWidth="1"/>
    <col min="10760" max="10760" width="7.58203125" style="1" bestFit="1" customWidth="1"/>
    <col min="10761" max="10761" width="24.58203125" style="1" bestFit="1" customWidth="1"/>
    <col min="10762" max="10762" width="22.1640625" style="1" bestFit="1" customWidth="1"/>
    <col min="10763" max="10763" width="7.58203125" style="1" bestFit="1" customWidth="1"/>
    <col min="10764" max="10764" width="28.58203125" style="1" bestFit="1" customWidth="1"/>
    <col min="10765" max="10765" width="18.08203125" style="1" bestFit="1" customWidth="1"/>
    <col min="10766" max="10766" width="7.58203125" style="1" bestFit="1" customWidth="1"/>
    <col min="10767" max="10767" width="21.58203125" style="1" bestFit="1" customWidth="1"/>
    <col min="10768" max="10768" width="7.58203125" style="1" bestFit="1" customWidth="1"/>
    <col min="10769" max="10769" width="23.08203125" style="1" bestFit="1" customWidth="1"/>
    <col min="10770" max="10770" width="7.58203125" style="1" bestFit="1" customWidth="1"/>
    <col min="10771" max="10771" width="24" style="1" bestFit="1" customWidth="1"/>
    <col min="10772" max="10772" width="7.58203125" style="1" bestFit="1" customWidth="1"/>
    <col min="10773" max="10773" width="27" style="1" bestFit="1" customWidth="1"/>
    <col min="10774" max="10774" width="7.58203125" style="1" bestFit="1" customWidth="1"/>
    <col min="10775" max="10775" width="13.5" style="1" bestFit="1" customWidth="1"/>
    <col min="10776" max="10776" width="7.58203125" style="1" bestFit="1" customWidth="1"/>
    <col min="10777" max="10777" width="20.9140625" style="1" bestFit="1" customWidth="1"/>
    <col min="10778" max="10778" width="7.58203125" style="1" bestFit="1" customWidth="1"/>
    <col min="10779" max="11008" width="8.6640625" style="1"/>
    <col min="11009" max="11009" width="27.75" style="1" bestFit="1" customWidth="1"/>
    <col min="11010" max="11010" width="13.5" style="1" bestFit="1" customWidth="1"/>
    <col min="11011" max="11011" width="5" style="1" bestFit="1" customWidth="1"/>
    <col min="11012" max="11012" width="11.25" style="1" bestFit="1" customWidth="1"/>
    <col min="11013" max="11013" width="9.9140625" style="1" bestFit="1" customWidth="1"/>
    <col min="11014" max="11014" width="19.25" style="1" bestFit="1" customWidth="1"/>
    <col min="11015" max="11015" width="25.4140625" style="1" bestFit="1" customWidth="1"/>
    <col min="11016" max="11016" width="7.58203125" style="1" bestFit="1" customWidth="1"/>
    <col min="11017" max="11017" width="24.58203125" style="1" bestFit="1" customWidth="1"/>
    <col min="11018" max="11018" width="22.1640625" style="1" bestFit="1" customWidth="1"/>
    <col min="11019" max="11019" width="7.58203125" style="1" bestFit="1" customWidth="1"/>
    <col min="11020" max="11020" width="28.58203125" style="1" bestFit="1" customWidth="1"/>
    <col min="11021" max="11021" width="18.08203125" style="1" bestFit="1" customWidth="1"/>
    <col min="11022" max="11022" width="7.58203125" style="1" bestFit="1" customWidth="1"/>
    <col min="11023" max="11023" width="21.58203125" style="1" bestFit="1" customWidth="1"/>
    <col min="11024" max="11024" width="7.58203125" style="1" bestFit="1" customWidth="1"/>
    <col min="11025" max="11025" width="23.08203125" style="1" bestFit="1" customWidth="1"/>
    <col min="11026" max="11026" width="7.58203125" style="1" bestFit="1" customWidth="1"/>
    <col min="11027" max="11027" width="24" style="1" bestFit="1" customWidth="1"/>
    <col min="11028" max="11028" width="7.58203125" style="1" bestFit="1" customWidth="1"/>
    <col min="11029" max="11029" width="27" style="1" bestFit="1" customWidth="1"/>
    <col min="11030" max="11030" width="7.58203125" style="1" bestFit="1" customWidth="1"/>
    <col min="11031" max="11031" width="13.5" style="1" bestFit="1" customWidth="1"/>
    <col min="11032" max="11032" width="7.58203125" style="1" bestFit="1" customWidth="1"/>
    <col min="11033" max="11033" width="20.9140625" style="1" bestFit="1" customWidth="1"/>
    <col min="11034" max="11034" width="7.58203125" style="1" bestFit="1" customWidth="1"/>
    <col min="11035" max="11264" width="8.6640625" style="1"/>
    <col min="11265" max="11265" width="27.75" style="1" bestFit="1" customWidth="1"/>
    <col min="11266" max="11266" width="13.5" style="1" bestFit="1" customWidth="1"/>
    <col min="11267" max="11267" width="5" style="1" bestFit="1" customWidth="1"/>
    <col min="11268" max="11268" width="11.25" style="1" bestFit="1" customWidth="1"/>
    <col min="11269" max="11269" width="9.9140625" style="1" bestFit="1" customWidth="1"/>
    <col min="11270" max="11270" width="19.25" style="1" bestFit="1" customWidth="1"/>
    <col min="11271" max="11271" width="25.4140625" style="1" bestFit="1" customWidth="1"/>
    <col min="11272" max="11272" width="7.58203125" style="1" bestFit="1" customWidth="1"/>
    <col min="11273" max="11273" width="24.58203125" style="1" bestFit="1" customWidth="1"/>
    <col min="11274" max="11274" width="22.1640625" style="1" bestFit="1" customWidth="1"/>
    <col min="11275" max="11275" width="7.58203125" style="1" bestFit="1" customWidth="1"/>
    <col min="11276" max="11276" width="28.58203125" style="1" bestFit="1" customWidth="1"/>
    <col min="11277" max="11277" width="18.08203125" style="1" bestFit="1" customWidth="1"/>
    <col min="11278" max="11278" width="7.58203125" style="1" bestFit="1" customWidth="1"/>
    <col min="11279" max="11279" width="21.58203125" style="1" bestFit="1" customWidth="1"/>
    <col min="11280" max="11280" width="7.58203125" style="1" bestFit="1" customWidth="1"/>
    <col min="11281" max="11281" width="23.08203125" style="1" bestFit="1" customWidth="1"/>
    <col min="11282" max="11282" width="7.58203125" style="1" bestFit="1" customWidth="1"/>
    <col min="11283" max="11283" width="24" style="1" bestFit="1" customWidth="1"/>
    <col min="11284" max="11284" width="7.58203125" style="1" bestFit="1" customWidth="1"/>
    <col min="11285" max="11285" width="27" style="1" bestFit="1" customWidth="1"/>
    <col min="11286" max="11286" width="7.58203125" style="1" bestFit="1" customWidth="1"/>
    <col min="11287" max="11287" width="13.5" style="1" bestFit="1" customWidth="1"/>
    <col min="11288" max="11288" width="7.58203125" style="1" bestFit="1" customWidth="1"/>
    <col min="11289" max="11289" width="20.9140625" style="1" bestFit="1" customWidth="1"/>
    <col min="11290" max="11290" width="7.58203125" style="1" bestFit="1" customWidth="1"/>
    <col min="11291" max="11520" width="8.6640625" style="1"/>
    <col min="11521" max="11521" width="27.75" style="1" bestFit="1" customWidth="1"/>
    <col min="11522" max="11522" width="13.5" style="1" bestFit="1" customWidth="1"/>
    <col min="11523" max="11523" width="5" style="1" bestFit="1" customWidth="1"/>
    <col min="11524" max="11524" width="11.25" style="1" bestFit="1" customWidth="1"/>
    <col min="11525" max="11525" width="9.9140625" style="1" bestFit="1" customWidth="1"/>
    <col min="11526" max="11526" width="19.25" style="1" bestFit="1" customWidth="1"/>
    <col min="11527" max="11527" width="25.4140625" style="1" bestFit="1" customWidth="1"/>
    <col min="11528" max="11528" width="7.58203125" style="1" bestFit="1" customWidth="1"/>
    <col min="11529" max="11529" width="24.58203125" style="1" bestFit="1" customWidth="1"/>
    <col min="11530" max="11530" width="22.1640625" style="1" bestFit="1" customWidth="1"/>
    <col min="11531" max="11531" width="7.58203125" style="1" bestFit="1" customWidth="1"/>
    <col min="11532" max="11532" width="28.58203125" style="1" bestFit="1" customWidth="1"/>
    <col min="11533" max="11533" width="18.08203125" style="1" bestFit="1" customWidth="1"/>
    <col min="11534" max="11534" width="7.58203125" style="1" bestFit="1" customWidth="1"/>
    <col min="11535" max="11535" width="21.58203125" style="1" bestFit="1" customWidth="1"/>
    <col min="11536" max="11536" width="7.58203125" style="1" bestFit="1" customWidth="1"/>
    <col min="11537" max="11537" width="23.08203125" style="1" bestFit="1" customWidth="1"/>
    <col min="11538" max="11538" width="7.58203125" style="1" bestFit="1" customWidth="1"/>
    <col min="11539" max="11539" width="24" style="1" bestFit="1" customWidth="1"/>
    <col min="11540" max="11540" width="7.58203125" style="1" bestFit="1" customWidth="1"/>
    <col min="11541" max="11541" width="27" style="1" bestFit="1" customWidth="1"/>
    <col min="11542" max="11542" width="7.58203125" style="1" bestFit="1" customWidth="1"/>
    <col min="11543" max="11543" width="13.5" style="1" bestFit="1" customWidth="1"/>
    <col min="11544" max="11544" width="7.58203125" style="1" bestFit="1" customWidth="1"/>
    <col min="11545" max="11545" width="20.9140625" style="1" bestFit="1" customWidth="1"/>
    <col min="11546" max="11546" width="7.58203125" style="1" bestFit="1" customWidth="1"/>
    <col min="11547" max="11776" width="8.6640625" style="1"/>
    <col min="11777" max="11777" width="27.75" style="1" bestFit="1" customWidth="1"/>
    <col min="11778" max="11778" width="13.5" style="1" bestFit="1" customWidth="1"/>
    <col min="11779" max="11779" width="5" style="1" bestFit="1" customWidth="1"/>
    <col min="11780" max="11780" width="11.25" style="1" bestFit="1" customWidth="1"/>
    <col min="11781" max="11781" width="9.9140625" style="1" bestFit="1" customWidth="1"/>
    <col min="11782" max="11782" width="19.25" style="1" bestFit="1" customWidth="1"/>
    <col min="11783" max="11783" width="25.4140625" style="1" bestFit="1" customWidth="1"/>
    <col min="11784" max="11784" width="7.58203125" style="1" bestFit="1" customWidth="1"/>
    <col min="11785" max="11785" width="24.58203125" style="1" bestFit="1" customWidth="1"/>
    <col min="11786" max="11786" width="22.1640625" style="1" bestFit="1" customWidth="1"/>
    <col min="11787" max="11787" width="7.58203125" style="1" bestFit="1" customWidth="1"/>
    <col min="11788" max="11788" width="28.58203125" style="1" bestFit="1" customWidth="1"/>
    <col min="11789" max="11789" width="18.08203125" style="1" bestFit="1" customWidth="1"/>
    <col min="11790" max="11790" width="7.58203125" style="1" bestFit="1" customWidth="1"/>
    <col min="11791" max="11791" width="21.58203125" style="1" bestFit="1" customWidth="1"/>
    <col min="11792" max="11792" width="7.58203125" style="1" bestFit="1" customWidth="1"/>
    <col min="11793" max="11793" width="23.08203125" style="1" bestFit="1" customWidth="1"/>
    <col min="11794" max="11794" width="7.58203125" style="1" bestFit="1" customWidth="1"/>
    <col min="11795" max="11795" width="24" style="1" bestFit="1" customWidth="1"/>
    <col min="11796" max="11796" width="7.58203125" style="1" bestFit="1" customWidth="1"/>
    <col min="11797" max="11797" width="27" style="1" bestFit="1" customWidth="1"/>
    <col min="11798" max="11798" width="7.58203125" style="1" bestFit="1" customWidth="1"/>
    <col min="11799" max="11799" width="13.5" style="1" bestFit="1" customWidth="1"/>
    <col min="11800" max="11800" width="7.58203125" style="1" bestFit="1" customWidth="1"/>
    <col min="11801" max="11801" width="20.9140625" style="1" bestFit="1" customWidth="1"/>
    <col min="11802" max="11802" width="7.58203125" style="1" bestFit="1" customWidth="1"/>
    <col min="11803" max="12032" width="8.6640625" style="1"/>
    <col min="12033" max="12033" width="27.75" style="1" bestFit="1" customWidth="1"/>
    <col min="12034" max="12034" width="13.5" style="1" bestFit="1" customWidth="1"/>
    <col min="12035" max="12035" width="5" style="1" bestFit="1" customWidth="1"/>
    <col min="12036" max="12036" width="11.25" style="1" bestFit="1" customWidth="1"/>
    <col min="12037" max="12037" width="9.9140625" style="1" bestFit="1" customWidth="1"/>
    <col min="12038" max="12038" width="19.25" style="1" bestFit="1" customWidth="1"/>
    <col min="12039" max="12039" width="25.4140625" style="1" bestFit="1" customWidth="1"/>
    <col min="12040" max="12040" width="7.58203125" style="1" bestFit="1" customWidth="1"/>
    <col min="12041" max="12041" width="24.58203125" style="1" bestFit="1" customWidth="1"/>
    <col min="12042" max="12042" width="22.1640625" style="1" bestFit="1" customWidth="1"/>
    <col min="12043" max="12043" width="7.58203125" style="1" bestFit="1" customWidth="1"/>
    <col min="12044" max="12044" width="28.58203125" style="1" bestFit="1" customWidth="1"/>
    <col min="12045" max="12045" width="18.08203125" style="1" bestFit="1" customWidth="1"/>
    <col min="12046" max="12046" width="7.58203125" style="1" bestFit="1" customWidth="1"/>
    <col min="12047" max="12047" width="21.58203125" style="1" bestFit="1" customWidth="1"/>
    <col min="12048" max="12048" width="7.58203125" style="1" bestFit="1" customWidth="1"/>
    <col min="12049" max="12049" width="23.08203125" style="1" bestFit="1" customWidth="1"/>
    <col min="12050" max="12050" width="7.58203125" style="1" bestFit="1" customWidth="1"/>
    <col min="12051" max="12051" width="24" style="1" bestFit="1" customWidth="1"/>
    <col min="12052" max="12052" width="7.58203125" style="1" bestFit="1" customWidth="1"/>
    <col min="12053" max="12053" width="27" style="1" bestFit="1" customWidth="1"/>
    <col min="12054" max="12054" width="7.58203125" style="1" bestFit="1" customWidth="1"/>
    <col min="12055" max="12055" width="13.5" style="1" bestFit="1" customWidth="1"/>
    <col min="12056" max="12056" width="7.58203125" style="1" bestFit="1" customWidth="1"/>
    <col min="12057" max="12057" width="20.9140625" style="1" bestFit="1" customWidth="1"/>
    <col min="12058" max="12058" width="7.58203125" style="1" bestFit="1" customWidth="1"/>
    <col min="12059" max="12288" width="8.6640625" style="1"/>
    <col min="12289" max="12289" width="27.75" style="1" bestFit="1" customWidth="1"/>
    <col min="12290" max="12290" width="13.5" style="1" bestFit="1" customWidth="1"/>
    <col min="12291" max="12291" width="5" style="1" bestFit="1" customWidth="1"/>
    <col min="12292" max="12292" width="11.25" style="1" bestFit="1" customWidth="1"/>
    <col min="12293" max="12293" width="9.9140625" style="1" bestFit="1" customWidth="1"/>
    <col min="12294" max="12294" width="19.25" style="1" bestFit="1" customWidth="1"/>
    <col min="12295" max="12295" width="25.4140625" style="1" bestFit="1" customWidth="1"/>
    <col min="12296" max="12296" width="7.58203125" style="1" bestFit="1" customWidth="1"/>
    <col min="12297" max="12297" width="24.58203125" style="1" bestFit="1" customWidth="1"/>
    <col min="12298" max="12298" width="22.1640625" style="1" bestFit="1" customWidth="1"/>
    <col min="12299" max="12299" width="7.58203125" style="1" bestFit="1" customWidth="1"/>
    <col min="12300" max="12300" width="28.58203125" style="1" bestFit="1" customWidth="1"/>
    <col min="12301" max="12301" width="18.08203125" style="1" bestFit="1" customWidth="1"/>
    <col min="12302" max="12302" width="7.58203125" style="1" bestFit="1" customWidth="1"/>
    <col min="12303" max="12303" width="21.58203125" style="1" bestFit="1" customWidth="1"/>
    <col min="12304" max="12304" width="7.58203125" style="1" bestFit="1" customWidth="1"/>
    <col min="12305" max="12305" width="23.08203125" style="1" bestFit="1" customWidth="1"/>
    <col min="12306" max="12306" width="7.58203125" style="1" bestFit="1" customWidth="1"/>
    <col min="12307" max="12307" width="24" style="1" bestFit="1" customWidth="1"/>
    <col min="12308" max="12308" width="7.58203125" style="1" bestFit="1" customWidth="1"/>
    <col min="12309" max="12309" width="27" style="1" bestFit="1" customWidth="1"/>
    <col min="12310" max="12310" width="7.58203125" style="1" bestFit="1" customWidth="1"/>
    <col min="12311" max="12311" width="13.5" style="1" bestFit="1" customWidth="1"/>
    <col min="12312" max="12312" width="7.58203125" style="1" bestFit="1" customWidth="1"/>
    <col min="12313" max="12313" width="20.9140625" style="1" bestFit="1" customWidth="1"/>
    <col min="12314" max="12314" width="7.58203125" style="1" bestFit="1" customWidth="1"/>
    <col min="12315" max="12544" width="8.6640625" style="1"/>
    <col min="12545" max="12545" width="27.75" style="1" bestFit="1" customWidth="1"/>
    <col min="12546" max="12546" width="13.5" style="1" bestFit="1" customWidth="1"/>
    <col min="12547" max="12547" width="5" style="1" bestFit="1" customWidth="1"/>
    <col min="12548" max="12548" width="11.25" style="1" bestFit="1" customWidth="1"/>
    <col min="12549" max="12549" width="9.9140625" style="1" bestFit="1" customWidth="1"/>
    <col min="12550" max="12550" width="19.25" style="1" bestFit="1" customWidth="1"/>
    <col min="12551" max="12551" width="25.4140625" style="1" bestFit="1" customWidth="1"/>
    <col min="12552" max="12552" width="7.58203125" style="1" bestFit="1" customWidth="1"/>
    <col min="12553" max="12553" width="24.58203125" style="1" bestFit="1" customWidth="1"/>
    <col min="12554" max="12554" width="22.1640625" style="1" bestFit="1" customWidth="1"/>
    <col min="12555" max="12555" width="7.58203125" style="1" bestFit="1" customWidth="1"/>
    <col min="12556" max="12556" width="28.58203125" style="1" bestFit="1" customWidth="1"/>
    <col min="12557" max="12557" width="18.08203125" style="1" bestFit="1" customWidth="1"/>
    <col min="12558" max="12558" width="7.58203125" style="1" bestFit="1" customWidth="1"/>
    <col min="12559" max="12559" width="21.58203125" style="1" bestFit="1" customWidth="1"/>
    <col min="12560" max="12560" width="7.58203125" style="1" bestFit="1" customWidth="1"/>
    <col min="12561" max="12561" width="23.08203125" style="1" bestFit="1" customWidth="1"/>
    <col min="12562" max="12562" width="7.58203125" style="1" bestFit="1" customWidth="1"/>
    <col min="12563" max="12563" width="24" style="1" bestFit="1" customWidth="1"/>
    <col min="12564" max="12564" width="7.58203125" style="1" bestFit="1" customWidth="1"/>
    <col min="12565" max="12565" width="27" style="1" bestFit="1" customWidth="1"/>
    <col min="12566" max="12566" width="7.58203125" style="1" bestFit="1" customWidth="1"/>
    <col min="12567" max="12567" width="13.5" style="1" bestFit="1" customWidth="1"/>
    <col min="12568" max="12568" width="7.58203125" style="1" bestFit="1" customWidth="1"/>
    <col min="12569" max="12569" width="20.9140625" style="1" bestFit="1" customWidth="1"/>
    <col min="12570" max="12570" width="7.58203125" style="1" bestFit="1" customWidth="1"/>
    <col min="12571" max="12800" width="8.6640625" style="1"/>
    <col min="12801" max="12801" width="27.75" style="1" bestFit="1" customWidth="1"/>
    <col min="12802" max="12802" width="13.5" style="1" bestFit="1" customWidth="1"/>
    <col min="12803" max="12803" width="5" style="1" bestFit="1" customWidth="1"/>
    <col min="12804" max="12804" width="11.25" style="1" bestFit="1" customWidth="1"/>
    <col min="12805" max="12805" width="9.9140625" style="1" bestFit="1" customWidth="1"/>
    <col min="12806" max="12806" width="19.25" style="1" bestFit="1" customWidth="1"/>
    <col min="12807" max="12807" width="25.4140625" style="1" bestFit="1" customWidth="1"/>
    <col min="12808" max="12808" width="7.58203125" style="1" bestFit="1" customWidth="1"/>
    <col min="12809" max="12809" width="24.58203125" style="1" bestFit="1" customWidth="1"/>
    <col min="12810" max="12810" width="22.1640625" style="1" bestFit="1" customWidth="1"/>
    <col min="12811" max="12811" width="7.58203125" style="1" bestFit="1" customWidth="1"/>
    <col min="12812" max="12812" width="28.58203125" style="1" bestFit="1" customWidth="1"/>
    <col min="12813" max="12813" width="18.08203125" style="1" bestFit="1" customWidth="1"/>
    <col min="12814" max="12814" width="7.58203125" style="1" bestFit="1" customWidth="1"/>
    <col min="12815" max="12815" width="21.58203125" style="1" bestFit="1" customWidth="1"/>
    <col min="12816" max="12816" width="7.58203125" style="1" bestFit="1" customWidth="1"/>
    <col min="12817" max="12817" width="23.08203125" style="1" bestFit="1" customWidth="1"/>
    <col min="12818" max="12818" width="7.58203125" style="1" bestFit="1" customWidth="1"/>
    <col min="12819" max="12819" width="24" style="1" bestFit="1" customWidth="1"/>
    <col min="12820" max="12820" width="7.58203125" style="1" bestFit="1" customWidth="1"/>
    <col min="12821" max="12821" width="27" style="1" bestFit="1" customWidth="1"/>
    <col min="12822" max="12822" width="7.58203125" style="1" bestFit="1" customWidth="1"/>
    <col min="12823" max="12823" width="13.5" style="1" bestFit="1" customWidth="1"/>
    <col min="12824" max="12824" width="7.58203125" style="1" bestFit="1" customWidth="1"/>
    <col min="12825" max="12825" width="20.9140625" style="1" bestFit="1" customWidth="1"/>
    <col min="12826" max="12826" width="7.58203125" style="1" bestFit="1" customWidth="1"/>
    <col min="12827" max="13056" width="8.6640625" style="1"/>
    <col min="13057" max="13057" width="27.75" style="1" bestFit="1" customWidth="1"/>
    <col min="13058" max="13058" width="13.5" style="1" bestFit="1" customWidth="1"/>
    <col min="13059" max="13059" width="5" style="1" bestFit="1" customWidth="1"/>
    <col min="13060" max="13060" width="11.25" style="1" bestFit="1" customWidth="1"/>
    <col min="13061" max="13061" width="9.9140625" style="1" bestFit="1" customWidth="1"/>
    <col min="13062" max="13062" width="19.25" style="1" bestFit="1" customWidth="1"/>
    <col min="13063" max="13063" width="25.4140625" style="1" bestFit="1" customWidth="1"/>
    <col min="13064" max="13064" width="7.58203125" style="1" bestFit="1" customWidth="1"/>
    <col min="13065" max="13065" width="24.58203125" style="1" bestFit="1" customWidth="1"/>
    <col min="13066" max="13066" width="22.1640625" style="1" bestFit="1" customWidth="1"/>
    <col min="13067" max="13067" width="7.58203125" style="1" bestFit="1" customWidth="1"/>
    <col min="13068" max="13068" width="28.58203125" style="1" bestFit="1" customWidth="1"/>
    <col min="13069" max="13069" width="18.08203125" style="1" bestFit="1" customWidth="1"/>
    <col min="13070" max="13070" width="7.58203125" style="1" bestFit="1" customWidth="1"/>
    <col min="13071" max="13071" width="21.58203125" style="1" bestFit="1" customWidth="1"/>
    <col min="13072" max="13072" width="7.58203125" style="1" bestFit="1" customWidth="1"/>
    <col min="13073" max="13073" width="23.08203125" style="1" bestFit="1" customWidth="1"/>
    <col min="13074" max="13074" width="7.58203125" style="1" bestFit="1" customWidth="1"/>
    <col min="13075" max="13075" width="24" style="1" bestFit="1" customWidth="1"/>
    <col min="13076" max="13076" width="7.58203125" style="1" bestFit="1" customWidth="1"/>
    <col min="13077" max="13077" width="27" style="1" bestFit="1" customWidth="1"/>
    <col min="13078" max="13078" width="7.58203125" style="1" bestFit="1" customWidth="1"/>
    <col min="13079" max="13079" width="13.5" style="1" bestFit="1" customWidth="1"/>
    <col min="13080" max="13080" width="7.58203125" style="1" bestFit="1" customWidth="1"/>
    <col min="13081" max="13081" width="20.9140625" style="1" bestFit="1" customWidth="1"/>
    <col min="13082" max="13082" width="7.58203125" style="1" bestFit="1" customWidth="1"/>
    <col min="13083" max="13312" width="8.6640625" style="1"/>
    <col min="13313" max="13313" width="27.75" style="1" bestFit="1" customWidth="1"/>
    <col min="13314" max="13314" width="13.5" style="1" bestFit="1" customWidth="1"/>
    <col min="13315" max="13315" width="5" style="1" bestFit="1" customWidth="1"/>
    <col min="13316" max="13316" width="11.25" style="1" bestFit="1" customWidth="1"/>
    <col min="13317" max="13317" width="9.9140625" style="1" bestFit="1" customWidth="1"/>
    <col min="13318" max="13318" width="19.25" style="1" bestFit="1" customWidth="1"/>
    <col min="13319" max="13319" width="25.4140625" style="1" bestFit="1" customWidth="1"/>
    <col min="13320" max="13320" width="7.58203125" style="1" bestFit="1" customWidth="1"/>
    <col min="13321" max="13321" width="24.58203125" style="1" bestFit="1" customWidth="1"/>
    <col min="13322" max="13322" width="22.1640625" style="1" bestFit="1" customWidth="1"/>
    <col min="13323" max="13323" width="7.58203125" style="1" bestFit="1" customWidth="1"/>
    <col min="13324" max="13324" width="28.58203125" style="1" bestFit="1" customWidth="1"/>
    <col min="13325" max="13325" width="18.08203125" style="1" bestFit="1" customWidth="1"/>
    <col min="13326" max="13326" width="7.58203125" style="1" bestFit="1" customWidth="1"/>
    <col min="13327" max="13327" width="21.58203125" style="1" bestFit="1" customWidth="1"/>
    <col min="13328" max="13328" width="7.58203125" style="1" bestFit="1" customWidth="1"/>
    <col min="13329" max="13329" width="23.08203125" style="1" bestFit="1" customWidth="1"/>
    <col min="13330" max="13330" width="7.58203125" style="1" bestFit="1" customWidth="1"/>
    <col min="13331" max="13331" width="24" style="1" bestFit="1" customWidth="1"/>
    <col min="13332" max="13332" width="7.58203125" style="1" bestFit="1" customWidth="1"/>
    <col min="13333" max="13333" width="27" style="1" bestFit="1" customWidth="1"/>
    <col min="13334" max="13334" width="7.58203125" style="1" bestFit="1" customWidth="1"/>
    <col min="13335" max="13335" width="13.5" style="1" bestFit="1" customWidth="1"/>
    <col min="13336" max="13336" width="7.58203125" style="1" bestFit="1" customWidth="1"/>
    <col min="13337" max="13337" width="20.9140625" style="1" bestFit="1" customWidth="1"/>
    <col min="13338" max="13338" width="7.58203125" style="1" bestFit="1" customWidth="1"/>
    <col min="13339" max="13568" width="8.6640625" style="1"/>
    <col min="13569" max="13569" width="27.75" style="1" bestFit="1" customWidth="1"/>
    <col min="13570" max="13570" width="13.5" style="1" bestFit="1" customWidth="1"/>
    <col min="13571" max="13571" width="5" style="1" bestFit="1" customWidth="1"/>
    <col min="13572" max="13572" width="11.25" style="1" bestFit="1" customWidth="1"/>
    <col min="13573" max="13573" width="9.9140625" style="1" bestFit="1" customWidth="1"/>
    <col min="13574" max="13574" width="19.25" style="1" bestFit="1" customWidth="1"/>
    <col min="13575" max="13575" width="25.4140625" style="1" bestFit="1" customWidth="1"/>
    <col min="13576" max="13576" width="7.58203125" style="1" bestFit="1" customWidth="1"/>
    <col min="13577" max="13577" width="24.58203125" style="1" bestFit="1" customWidth="1"/>
    <col min="13578" max="13578" width="22.1640625" style="1" bestFit="1" customWidth="1"/>
    <col min="13579" max="13579" width="7.58203125" style="1" bestFit="1" customWidth="1"/>
    <col min="13580" max="13580" width="28.58203125" style="1" bestFit="1" customWidth="1"/>
    <col min="13581" max="13581" width="18.08203125" style="1" bestFit="1" customWidth="1"/>
    <col min="13582" max="13582" width="7.58203125" style="1" bestFit="1" customWidth="1"/>
    <col min="13583" max="13583" width="21.58203125" style="1" bestFit="1" customWidth="1"/>
    <col min="13584" max="13584" width="7.58203125" style="1" bestFit="1" customWidth="1"/>
    <col min="13585" max="13585" width="23.08203125" style="1" bestFit="1" customWidth="1"/>
    <col min="13586" max="13586" width="7.58203125" style="1" bestFit="1" customWidth="1"/>
    <col min="13587" max="13587" width="24" style="1" bestFit="1" customWidth="1"/>
    <col min="13588" max="13588" width="7.58203125" style="1" bestFit="1" customWidth="1"/>
    <col min="13589" max="13589" width="27" style="1" bestFit="1" customWidth="1"/>
    <col min="13590" max="13590" width="7.58203125" style="1" bestFit="1" customWidth="1"/>
    <col min="13591" max="13591" width="13.5" style="1" bestFit="1" customWidth="1"/>
    <col min="13592" max="13592" width="7.58203125" style="1" bestFit="1" customWidth="1"/>
    <col min="13593" max="13593" width="20.9140625" style="1" bestFit="1" customWidth="1"/>
    <col min="13594" max="13594" width="7.58203125" style="1" bestFit="1" customWidth="1"/>
    <col min="13595" max="13824" width="8.6640625" style="1"/>
    <col min="13825" max="13825" width="27.75" style="1" bestFit="1" customWidth="1"/>
    <col min="13826" max="13826" width="13.5" style="1" bestFit="1" customWidth="1"/>
    <col min="13827" max="13827" width="5" style="1" bestFit="1" customWidth="1"/>
    <col min="13828" max="13828" width="11.25" style="1" bestFit="1" customWidth="1"/>
    <col min="13829" max="13829" width="9.9140625" style="1" bestFit="1" customWidth="1"/>
    <col min="13830" max="13830" width="19.25" style="1" bestFit="1" customWidth="1"/>
    <col min="13831" max="13831" width="25.4140625" style="1" bestFit="1" customWidth="1"/>
    <col min="13832" max="13832" width="7.58203125" style="1" bestFit="1" customWidth="1"/>
    <col min="13833" max="13833" width="24.58203125" style="1" bestFit="1" customWidth="1"/>
    <col min="13834" max="13834" width="22.1640625" style="1" bestFit="1" customWidth="1"/>
    <col min="13835" max="13835" width="7.58203125" style="1" bestFit="1" customWidth="1"/>
    <col min="13836" max="13836" width="28.58203125" style="1" bestFit="1" customWidth="1"/>
    <col min="13837" max="13837" width="18.08203125" style="1" bestFit="1" customWidth="1"/>
    <col min="13838" max="13838" width="7.58203125" style="1" bestFit="1" customWidth="1"/>
    <col min="13839" max="13839" width="21.58203125" style="1" bestFit="1" customWidth="1"/>
    <col min="13840" max="13840" width="7.58203125" style="1" bestFit="1" customWidth="1"/>
    <col min="13841" max="13841" width="23.08203125" style="1" bestFit="1" customWidth="1"/>
    <col min="13842" max="13842" width="7.58203125" style="1" bestFit="1" customWidth="1"/>
    <col min="13843" max="13843" width="24" style="1" bestFit="1" customWidth="1"/>
    <col min="13844" max="13844" width="7.58203125" style="1" bestFit="1" customWidth="1"/>
    <col min="13845" max="13845" width="27" style="1" bestFit="1" customWidth="1"/>
    <col min="13846" max="13846" width="7.58203125" style="1" bestFit="1" customWidth="1"/>
    <col min="13847" max="13847" width="13.5" style="1" bestFit="1" customWidth="1"/>
    <col min="13848" max="13848" width="7.58203125" style="1" bestFit="1" customWidth="1"/>
    <col min="13849" max="13849" width="20.9140625" style="1" bestFit="1" customWidth="1"/>
    <col min="13850" max="13850" width="7.58203125" style="1" bestFit="1" customWidth="1"/>
    <col min="13851" max="14080" width="8.6640625" style="1"/>
    <col min="14081" max="14081" width="27.75" style="1" bestFit="1" customWidth="1"/>
    <col min="14082" max="14082" width="13.5" style="1" bestFit="1" customWidth="1"/>
    <col min="14083" max="14083" width="5" style="1" bestFit="1" customWidth="1"/>
    <col min="14084" max="14084" width="11.25" style="1" bestFit="1" customWidth="1"/>
    <col min="14085" max="14085" width="9.9140625" style="1" bestFit="1" customWidth="1"/>
    <col min="14086" max="14086" width="19.25" style="1" bestFit="1" customWidth="1"/>
    <col min="14087" max="14087" width="25.4140625" style="1" bestFit="1" customWidth="1"/>
    <col min="14088" max="14088" width="7.58203125" style="1" bestFit="1" customWidth="1"/>
    <col min="14089" max="14089" width="24.58203125" style="1" bestFit="1" customWidth="1"/>
    <col min="14090" max="14090" width="22.1640625" style="1" bestFit="1" customWidth="1"/>
    <col min="14091" max="14091" width="7.58203125" style="1" bestFit="1" customWidth="1"/>
    <col min="14092" max="14092" width="28.58203125" style="1" bestFit="1" customWidth="1"/>
    <col min="14093" max="14093" width="18.08203125" style="1" bestFit="1" customWidth="1"/>
    <col min="14094" max="14094" width="7.58203125" style="1" bestFit="1" customWidth="1"/>
    <col min="14095" max="14095" width="21.58203125" style="1" bestFit="1" customWidth="1"/>
    <col min="14096" max="14096" width="7.58203125" style="1" bestFit="1" customWidth="1"/>
    <col min="14097" max="14097" width="23.08203125" style="1" bestFit="1" customWidth="1"/>
    <col min="14098" max="14098" width="7.58203125" style="1" bestFit="1" customWidth="1"/>
    <col min="14099" max="14099" width="24" style="1" bestFit="1" customWidth="1"/>
    <col min="14100" max="14100" width="7.58203125" style="1" bestFit="1" customWidth="1"/>
    <col min="14101" max="14101" width="27" style="1" bestFit="1" customWidth="1"/>
    <col min="14102" max="14102" width="7.58203125" style="1" bestFit="1" customWidth="1"/>
    <col min="14103" max="14103" width="13.5" style="1" bestFit="1" customWidth="1"/>
    <col min="14104" max="14104" width="7.58203125" style="1" bestFit="1" customWidth="1"/>
    <col min="14105" max="14105" width="20.9140625" style="1" bestFit="1" customWidth="1"/>
    <col min="14106" max="14106" width="7.58203125" style="1" bestFit="1" customWidth="1"/>
    <col min="14107" max="14336" width="8.6640625" style="1"/>
    <col min="14337" max="14337" width="27.75" style="1" bestFit="1" customWidth="1"/>
    <col min="14338" max="14338" width="13.5" style="1" bestFit="1" customWidth="1"/>
    <col min="14339" max="14339" width="5" style="1" bestFit="1" customWidth="1"/>
    <col min="14340" max="14340" width="11.25" style="1" bestFit="1" customWidth="1"/>
    <col min="14341" max="14341" width="9.9140625" style="1" bestFit="1" customWidth="1"/>
    <col min="14342" max="14342" width="19.25" style="1" bestFit="1" customWidth="1"/>
    <col min="14343" max="14343" width="25.4140625" style="1" bestFit="1" customWidth="1"/>
    <col min="14344" max="14344" width="7.58203125" style="1" bestFit="1" customWidth="1"/>
    <col min="14345" max="14345" width="24.58203125" style="1" bestFit="1" customWidth="1"/>
    <col min="14346" max="14346" width="22.1640625" style="1" bestFit="1" customWidth="1"/>
    <col min="14347" max="14347" width="7.58203125" style="1" bestFit="1" customWidth="1"/>
    <col min="14348" max="14348" width="28.58203125" style="1" bestFit="1" customWidth="1"/>
    <col min="14349" max="14349" width="18.08203125" style="1" bestFit="1" customWidth="1"/>
    <col min="14350" max="14350" width="7.58203125" style="1" bestFit="1" customWidth="1"/>
    <col min="14351" max="14351" width="21.58203125" style="1" bestFit="1" customWidth="1"/>
    <col min="14352" max="14352" width="7.58203125" style="1" bestFit="1" customWidth="1"/>
    <col min="14353" max="14353" width="23.08203125" style="1" bestFit="1" customWidth="1"/>
    <col min="14354" max="14354" width="7.58203125" style="1" bestFit="1" customWidth="1"/>
    <col min="14355" max="14355" width="24" style="1" bestFit="1" customWidth="1"/>
    <col min="14356" max="14356" width="7.58203125" style="1" bestFit="1" customWidth="1"/>
    <col min="14357" max="14357" width="27" style="1" bestFit="1" customWidth="1"/>
    <col min="14358" max="14358" width="7.58203125" style="1" bestFit="1" customWidth="1"/>
    <col min="14359" max="14359" width="13.5" style="1" bestFit="1" customWidth="1"/>
    <col min="14360" max="14360" width="7.58203125" style="1" bestFit="1" customWidth="1"/>
    <col min="14361" max="14361" width="20.9140625" style="1" bestFit="1" customWidth="1"/>
    <col min="14362" max="14362" width="7.58203125" style="1" bestFit="1" customWidth="1"/>
    <col min="14363" max="14592" width="8.6640625" style="1"/>
    <col min="14593" max="14593" width="27.75" style="1" bestFit="1" customWidth="1"/>
    <col min="14594" max="14594" width="13.5" style="1" bestFit="1" customWidth="1"/>
    <col min="14595" max="14595" width="5" style="1" bestFit="1" customWidth="1"/>
    <col min="14596" max="14596" width="11.25" style="1" bestFit="1" customWidth="1"/>
    <col min="14597" max="14597" width="9.9140625" style="1" bestFit="1" customWidth="1"/>
    <col min="14598" max="14598" width="19.25" style="1" bestFit="1" customWidth="1"/>
    <col min="14599" max="14599" width="25.4140625" style="1" bestFit="1" customWidth="1"/>
    <col min="14600" max="14600" width="7.58203125" style="1" bestFit="1" customWidth="1"/>
    <col min="14601" max="14601" width="24.58203125" style="1" bestFit="1" customWidth="1"/>
    <col min="14602" max="14602" width="22.1640625" style="1" bestFit="1" customWidth="1"/>
    <col min="14603" max="14603" width="7.58203125" style="1" bestFit="1" customWidth="1"/>
    <col min="14604" max="14604" width="28.58203125" style="1" bestFit="1" customWidth="1"/>
    <col min="14605" max="14605" width="18.08203125" style="1" bestFit="1" customWidth="1"/>
    <col min="14606" max="14606" width="7.58203125" style="1" bestFit="1" customWidth="1"/>
    <col min="14607" max="14607" width="21.58203125" style="1" bestFit="1" customWidth="1"/>
    <col min="14608" max="14608" width="7.58203125" style="1" bestFit="1" customWidth="1"/>
    <col min="14609" max="14609" width="23.08203125" style="1" bestFit="1" customWidth="1"/>
    <col min="14610" max="14610" width="7.58203125" style="1" bestFit="1" customWidth="1"/>
    <col min="14611" max="14611" width="24" style="1" bestFit="1" customWidth="1"/>
    <col min="14612" max="14612" width="7.58203125" style="1" bestFit="1" customWidth="1"/>
    <col min="14613" max="14613" width="27" style="1" bestFit="1" customWidth="1"/>
    <col min="14614" max="14614" width="7.58203125" style="1" bestFit="1" customWidth="1"/>
    <col min="14615" max="14615" width="13.5" style="1" bestFit="1" customWidth="1"/>
    <col min="14616" max="14616" width="7.58203125" style="1" bestFit="1" customWidth="1"/>
    <col min="14617" max="14617" width="20.9140625" style="1" bestFit="1" customWidth="1"/>
    <col min="14618" max="14618" width="7.58203125" style="1" bestFit="1" customWidth="1"/>
    <col min="14619" max="14848" width="8.6640625" style="1"/>
    <col min="14849" max="14849" width="27.75" style="1" bestFit="1" customWidth="1"/>
    <col min="14850" max="14850" width="13.5" style="1" bestFit="1" customWidth="1"/>
    <col min="14851" max="14851" width="5" style="1" bestFit="1" customWidth="1"/>
    <col min="14852" max="14852" width="11.25" style="1" bestFit="1" customWidth="1"/>
    <col min="14853" max="14853" width="9.9140625" style="1" bestFit="1" customWidth="1"/>
    <col min="14854" max="14854" width="19.25" style="1" bestFit="1" customWidth="1"/>
    <col min="14855" max="14855" width="25.4140625" style="1" bestFit="1" customWidth="1"/>
    <col min="14856" max="14856" width="7.58203125" style="1" bestFit="1" customWidth="1"/>
    <col min="14857" max="14857" width="24.58203125" style="1" bestFit="1" customWidth="1"/>
    <col min="14858" max="14858" width="22.1640625" style="1" bestFit="1" customWidth="1"/>
    <col min="14859" max="14859" width="7.58203125" style="1" bestFit="1" customWidth="1"/>
    <col min="14860" max="14860" width="28.58203125" style="1" bestFit="1" customWidth="1"/>
    <col min="14861" max="14861" width="18.08203125" style="1" bestFit="1" customWidth="1"/>
    <col min="14862" max="14862" width="7.58203125" style="1" bestFit="1" customWidth="1"/>
    <col min="14863" max="14863" width="21.58203125" style="1" bestFit="1" customWidth="1"/>
    <col min="14864" max="14864" width="7.58203125" style="1" bestFit="1" customWidth="1"/>
    <col min="14865" max="14865" width="23.08203125" style="1" bestFit="1" customWidth="1"/>
    <col min="14866" max="14866" width="7.58203125" style="1" bestFit="1" customWidth="1"/>
    <col min="14867" max="14867" width="24" style="1" bestFit="1" customWidth="1"/>
    <col min="14868" max="14868" width="7.58203125" style="1" bestFit="1" customWidth="1"/>
    <col min="14869" max="14869" width="27" style="1" bestFit="1" customWidth="1"/>
    <col min="14870" max="14870" width="7.58203125" style="1" bestFit="1" customWidth="1"/>
    <col min="14871" max="14871" width="13.5" style="1" bestFit="1" customWidth="1"/>
    <col min="14872" max="14872" width="7.58203125" style="1" bestFit="1" customWidth="1"/>
    <col min="14873" max="14873" width="20.9140625" style="1" bestFit="1" customWidth="1"/>
    <col min="14874" max="14874" width="7.58203125" style="1" bestFit="1" customWidth="1"/>
    <col min="14875" max="15104" width="8.6640625" style="1"/>
    <col min="15105" max="15105" width="27.75" style="1" bestFit="1" customWidth="1"/>
    <col min="15106" max="15106" width="13.5" style="1" bestFit="1" customWidth="1"/>
    <col min="15107" max="15107" width="5" style="1" bestFit="1" customWidth="1"/>
    <col min="15108" max="15108" width="11.25" style="1" bestFit="1" customWidth="1"/>
    <col min="15109" max="15109" width="9.9140625" style="1" bestFit="1" customWidth="1"/>
    <col min="15110" max="15110" width="19.25" style="1" bestFit="1" customWidth="1"/>
    <col min="15111" max="15111" width="25.4140625" style="1" bestFit="1" customWidth="1"/>
    <col min="15112" max="15112" width="7.58203125" style="1" bestFit="1" customWidth="1"/>
    <col min="15113" max="15113" width="24.58203125" style="1" bestFit="1" customWidth="1"/>
    <col min="15114" max="15114" width="22.1640625" style="1" bestFit="1" customWidth="1"/>
    <col min="15115" max="15115" width="7.58203125" style="1" bestFit="1" customWidth="1"/>
    <col min="15116" max="15116" width="28.58203125" style="1" bestFit="1" customWidth="1"/>
    <col min="15117" max="15117" width="18.08203125" style="1" bestFit="1" customWidth="1"/>
    <col min="15118" max="15118" width="7.58203125" style="1" bestFit="1" customWidth="1"/>
    <col min="15119" max="15119" width="21.58203125" style="1" bestFit="1" customWidth="1"/>
    <col min="15120" max="15120" width="7.58203125" style="1" bestFit="1" customWidth="1"/>
    <col min="15121" max="15121" width="23.08203125" style="1" bestFit="1" customWidth="1"/>
    <col min="15122" max="15122" width="7.58203125" style="1" bestFit="1" customWidth="1"/>
    <col min="15123" max="15123" width="24" style="1" bestFit="1" customWidth="1"/>
    <col min="15124" max="15124" width="7.58203125" style="1" bestFit="1" customWidth="1"/>
    <col min="15125" max="15125" width="27" style="1" bestFit="1" customWidth="1"/>
    <col min="15126" max="15126" width="7.58203125" style="1" bestFit="1" customWidth="1"/>
    <col min="15127" max="15127" width="13.5" style="1" bestFit="1" customWidth="1"/>
    <col min="15128" max="15128" width="7.58203125" style="1" bestFit="1" customWidth="1"/>
    <col min="15129" max="15129" width="20.9140625" style="1" bestFit="1" customWidth="1"/>
    <col min="15130" max="15130" width="7.58203125" style="1" bestFit="1" customWidth="1"/>
    <col min="15131" max="15360" width="8.6640625" style="1"/>
    <col min="15361" max="15361" width="27.75" style="1" bestFit="1" customWidth="1"/>
    <col min="15362" max="15362" width="13.5" style="1" bestFit="1" customWidth="1"/>
    <col min="15363" max="15363" width="5" style="1" bestFit="1" customWidth="1"/>
    <col min="15364" max="15364" width="11.25" style="1" bestFit="1" customWidth="1"/>
    <col min="15365" max="15365" width="9.9140625" style="1" bestFit="1" customWidth="1"/>
    <col min="15366" max="15366" width="19.25" style="1" bestFit="1" customWidth="1"/>
    <col min="15367" max="15367" width="25.4140625" style="1" bestFit="1" customWidth="1"/>
    <col min="15368" max="15368" width="7.58203125" style="1" bestFit="1" customWidth="1"/>
    <col min="15369" max="15369" width="24.58203125" style="1" bestFit="1" customWidth="1"/>
    <col min="15370" max="15370" width="22.1640625" style="1" bestFit="1" customWidth="1"/>
    <col min="15371" max="15371" width="7.58203125" style="1" bestFit="1" customWidth="1"/>
    <col min="15372" max="15372" width="28.58203125" style="1" bestFit="1" customWidth="1"/>
    <col min="15373" max="15373" width="18.08203125" style="1" bestFit="1" customWidth="1"/>
    <col min="15374" max="15374" width="7.58203125" style="1" bestFit="1" customWidth="1"/>
    <col min="15375" max="15375" width="21.58203125" style="1" bestFit="1" customWidth="1"/>
    <col min="15376" max="15376" width="7.58203125" style="1" bestFit="1" customWidth="1"/>
    <col min="15377" max="15377" width="23.08203125" style="1" bestFit="1" customWidth="1"/>
    <col min="15378" max="15378" width="7.58203125" style="1" bestFit="1" customWidth="1"/>
    <col min="15379" max="15379" width="24" style="1" bestFit="1" customWidth="1"/>
    <col min="15380" max="15380" width="7.58203125" style="1" bestFit="1" customWidth="1"/>
    <col min="15381" max="15381" width="27" style="1" bestFit="1" customWidth="1"/>
    <col min="15382" max="15382" width="7.58203125" style="1" bestFit="1" customWidth="1"/>
    <col min="15383" max="15383" width="13.5" style="1" bestFit="1" customWidth="1"/>
    <col min="15384" max="15384" width="7.58203125" style="1" bestFit="1" customWidth="1"/>
    <col min="15385" max="15385" width="20.9140625" style="1" bestFit="1" customWidth="1"/>
    <col min="15386" max="15386" width="7.58203125" style="1" bestFit="1" customWidth="1"/>
    <col min="15387" max="15616" width="8.6640625" style="1"/>
    <col min="15617" max="15617" width="27.75" style="1" bestFit="1" customWidth="1"/>
    <col min="15618" max="15618" width="13.5" style="1" bestFit="1" customWidth="1"/>
    <col min="15619" max="15619" width="5" style="1" bestFit="1" customWidth="1"/>
    <col min="15620" max="15620" width="11.25" style="1" bestFit="1" customWidth="1"/>
    <col min="15621" max="15621" width="9.9140625" style="1" bestFit="1" customWidth="1"/>
    <col min="15622" max="15622" width="19.25" style="1" bestFit="1" customWidth="1"/>
    <col min="15623" max="15623" width="25.4140625" style="1" bestFit="1" customWidth="1"/>
    <col min="15624" max="15624" width="7.58203125" style="1" bestFit="1" customWidth="1"/>
    <col min="15625" max="15625" width="24.58203125" style="1" bestFit="1" customWidth="1"/>
    <col min="15626" max="15626" width="22.1640625" style="1" bestFit="1" customWidth="1"/>
    <col min="15627" max="15627" width="7.58203125" style="1" bestFit="1" customWidth="1"/>
    <col min="15628" max="15628" width="28.58203125" style="1" bestFit="1" customWidth="1"/>
    <col min="15629" max="15629" width="18.08203125" style="1" bestFit="1" customWidth="1"/>
    <col min="15630" max="15630" width="7.58203125" style="1" bestFit="1" customWidth="1"/>
    <col min="15631" max="15631" width="21.58203125" style="1" bestFit="1" customWidth="1"/>
    <col min="15632" max="15632" width="7.58203125" style="1" bestFit="1" customWidth="1"/>
    <col min="15633" max="15633" width="23.08203125" style="1" bestFit="1" customWidth="1"/>
    <col min="15634" max="15634" width="7.58203125" style="1" bestFit="1" customWidth="1"/>
    <col min="15635" max="15635" width="24" style="1" bestFit="1" customWidth="1"/>
    <col min="15636" max="15636" width="7.58203125" style="1" bestFit="1" customWidth="1"/>
    <col min="15637" max="15637" width="27" style="1" bestFit="1" customWidth="1"/>
    <col min="15638" max="15638" width="7.58203125" style="1" bestFit="1" customWidth="1"/>
    <col min="15639" max="15639" width="13.5" style="1" bestFit="1" customWidth="1"/>
    <col min="15640" max="15640" width="7.58203125" style="1" bestFit="1" customWidth="1"/>
    <col min="15641" max="15641" width="20.9140625" style="1" bestFit="1" customWidth="1"/>
    <col min="15642" max="15642" width="7.58203125" style="1" bestFit="1" customWidth="1"/>
    <col min="15643" max="15872" width="8.6640625" style="1"/>
    <col min="15873" max="15873" width="27.75" style="1" bestFit="1" customWidth="1"/>
    <col min="15874" max="15874" width="13.5" style="1" bestFit="1" customWidth="1"/>
    <col min="15875" max="15875" width="5" style="1" bestFit="1" customWidth="1"/>
    <col min="15876" max="15876" width="11.25" style="1" bestFit="1" customWidth="1"/>
    <col min="15877" max="15877" width="9.9140625" style="1" bestFit="1" customWidth="1"/>
    <col min="15878" max="15878" width="19.25" style="1" bestFit="1" customWidth="1"/>
    <col min="15879" max="15879" width="25.4140625" style="1" bestFit="1" customWidth="1"/>
    <col min="15880" max="15880" width="7.58203125" style="1" bestFit="1" customWidth="1"/>
    <col min="15881" max="15881" width="24.58203125" style="1" bestFit="1" customWidth="1"/>
    <col min="15882" max="15882" width="22.1640625" style="1" bestFit="1" customWidth="1"/>
    <col min="15883" max="15883" width="7.58203125" style="1" bestFit="1" customWidth="1"/>
    <col min="15884" max="15884" width="28.58203125" style="1" bestFit="1" customWidth="1"/>
    <col min="15885" max="15885" width="18.08203125" style="1" bestFit="1" customWidth="1"/>
    <col min="15886" max="15886" width="7.58203125" style="1" bestFit="1" customWidth="1"/>
    <col min="15887" max="15887" width="21.58203125" style="1" bestFit="1" customWidth="1"/>
    <col min="15888" max="15888" width="7.58203125" style="1" bestFit="1" customWidth="1"/>
    <col min="15889" max="15889" width="23.08203125" style="1" bestFit="1" customWidth="1"/>
    <col min="15890" max="15890" width="7.58203125" style="1" bestFit="1" customWidth="1"/>
    <col min="15891" max="15891" width="24" style="1" bestFit="1" customWidth="1"/>
    <col min="15892" max="15892" width="7.58203125" style="1" bestFit="1" customWidth="1"/>
    <col min="15893" max="15893" width="27" style="1" bestFit="1" customWidth="1"/>
    <col min="15894" max="15894" width="7.58203125" style="1" bestFit="1" customWidth="1"/>
    <col min="15895" max="15895" width="13.5" style="1" bestFit="1" customWidth="1"/>
    <col min="15896" max="15896" width="7.58203125" style="1" bestFit="1" customWidth="1"/>
    <col min="15897" max="15897" width="20.9140625" style="1" bestFit="1" customWidth="1"/>
    <col min="15898" max="15898" width="7.58203125" style="1" bestFit="1" customWidth="1"/>
    <col min="15899" max="16128" width="8.6640625" style="1"/>
    <col min="16129" max="16129" width="27.75" style="1" bestFit="1" customWidth="1"/>
    <col min="16130" max="16130" width="13.5" style="1" bestFit="1" customWidth="1"/>
    <col min="16131" max="16131" width="5" style="1" bestFit="1" customWidth="1"/>
    <col min="16132" max="16132" width="11.25" style="1" bestFit="1" customWidth="1"/>
    <col min="16133" max="16133" width="9.9140625" style="1" bestFit="1" customWidth="1"/>
    <col min="16134" max="16134" width="19.25" style="1" bestFit="1" customWidth="1"/>
    <col min="16135" max="16135" width="25.4140625" style="1" bestFit="1" customWidth="1"/>
    <col min="16136" max="16136" width="7.58203125" style="1" bestFit="1" customWidth="1"/>
    <col min="16137" max="16137" width="24.58203125" style="1" bestFit="1" customWidth="1"/>
    <col min="16138" max="16138" width="22.1640625" style="1" bestFit="1" customWidth="1"/>
    <col min="16139" max="16139" width="7.58203125" style="1" bestFit="1" customWidth="1"/>
    <col min="16140" max="16140" width="28.58203125" style="1" bestFit="1" customWidth="1"/>
    <col min="16141" max="16141" width="18.08203125" style="1" bestFit="1" customWidth="1"/>
    <col min="16142" max="16142" width="7.58203125" style="1" bestFit="1" customWidth="1"/>
    <col min="16143" max="16143" width="21.58203125" style="1" bestFit="1" customWidth="1"/>
    <col min="16144" max="16144" width="7.58203125" style="1" bestFit="1" customWidth="1"/>
    <col min="16145" max="16145" width="23.08203125" style="1" bestFit="1" customWidth="1"/>
    <col min="16146" max="16146" width="7.58203125" style="1" bestFit="1" customWidth="1"/>
    <col min="16147" max="16147" width="24" style="1" bestFit="1" customWidth="1"/>
    <col min="16148" max="16148" width="7.58203125" style="1" bestFit="1" customWidth="1"/>
    <col min="16149" max="16149" width="27" style="1" bestFit="1" customWidth="1"/>
    <col min="16150" max="16150" width="7.58203125" style="1" bestFit="1" customWidth="1"/>
    <col min="16151" max="16151" width="13.5" style="1" bestFit="1" customWidth="1"/>
    <col min="16152" max="16152" width="7.58203125" style="1" bestFit="1" customWidth="1"/>
    <col min="16153" max="16153" width="20.9140625" style="1" bestFit="1" customWidth="1"/>
    <col min="16154" max="16154" width="7.58203125" style="1" bestFit="1" customWidth="1"/>
    <col min="16155" max="16384" width="8.6640625" style="1"/>
  </cols>
  <sheetData>
    <row r="1" spans="1:26" x14ac:dyDescent="0.25">
      <c r="A1" s="1" t="s">
        <v>148</v>
      </c>
      <c r="B1" s="1" t="s">
        <v>147</v>
      </c>
      <c r="C1" s="1" t="s">
        <v>146</v>
      </c>
      <c r="D1" s="1" t="s">
        <v>145</v>
      </c>
      <c r="E1" s="1" t="s">
        <v>143</v>
      </c>
      <c r="F1" s="1" t="s">
        <v>1382</v>
      </c>
      <c r="G1" s="1" t="s">
        <v>1383</v>
      </c>
      <c r="H1" s="1" t="s">
        <v>152</v>
      </c>
      <c r="I1" s="1" t="s">
        <v>1384</v>
      </c>
      <c r="J1" s="1" t="s">
        <v>1385</v>
      </c>
      <c r="K1" s="1" t="s">
        <v>152</v>
      </c>
      <c r="L1" s="1" t="s">
        <v>875</v>
      </c>
      <c r="M1" s="1" t="s">
        <v>1318</v>
      </c>
      <c r="N1" s="1" t="s">
        <v>152</v>
      </c>
      <c r="O1" s="1" t="s">
        <v>1319</v>
      </c>
      <c r="P1" s="1" t="s">
        <v>152</v>
      </c>
      <c r="Q1" s="1" t="s">
        <v>1387</v>
      </c>
      <c r="R1" s="1" t="s">
        <v>152</v>
      </c>
      <c r="S1" s="1" t="s">
        <v>770</v>
      </c>
      <c r="T1" s="1" t="s">
        <v>152</v>
      </c>
      <c r="U1" s="1" t="s">
        <v>771</v>
      </c>
      <c r="V1" s="1" t="s">
        <v>152</v>
      </c>
      <c r="W1" s="1" t="s">
        <v>1324</v>
      </c>
      <c r="X1" s="1" t="s">
        <v>152</v>
      </c>
      <c r="Y1" s="1" t="s">
        <v>1327</v>
      </c>
      <c r="Z1" s="1" t="s">
        <v>152</v>
      </c>
    </row>
    <row r="2" spans="1:26" x14ac:dyDescent="0.25">
      <c r="A2" s="1" t="s">
        <v>1290</v>
      </c>
      <c r="C2" s="1" t="s">
        <v>21</v>
      </c>
      <c r="D2" s="1">
        <v>2</v>
      </c>
      <c r="E2" s="1">
        <v>0</v>
      </c>
      <c r="F2" s="1">
        <v>1.6</v>
      </c>
      <c r="G2" s="2">
        <v>0.41</v>
      </c>
      <c r="I2" s="2">
        <v>0.19</v>
      </c>
      <c r="J2" s="2">
        <v>0.27</v>
      </c>
      <c r="K2" s="1">
        <v>6</v>
      </c>
      <c r="L2" s="3" t="s">
        <v>984</v>
      </c>
      <c r="M2" s="1" t="s">
        <v>176</v>
      </c>
      <c r="O2" s="1" t="s">
        <v>176</v>
      </c>
      <c r="Q2" s="2">
        <v>0.91</v>
      </c>
      <c r="S2" s="3" t="s">
        <v>1442</v>
      </c>
      <c r="T2" s="1">
        <v>9</v>
      </c>
      <c r="U2" s="1" t="s">
        <v>176</v>
      </c>
      <c r="W2" s="2">
        <v>0.72</v>
      </c>
      <c r="Y2" s="2">
        <v>0.03</v>
      </c>
    </row>
    <row r="3" spans="1:26" x14ac:dyDescent="0.25">
      <c r="A3" s="1" t="s">
        <v>1291</v>
      </c>
      <c r="B3" s="1">
        <v>1</v>
      </c>
      <c r="C3" s="1" t="s">
        <v>329</v>
      </c>
      <c r="D3" s="1">
        <v>2</v>
      </c>
      <c r="E3" s="1">
        <v>0</v>
      </c>
      <c r="F3" s="1">
        <v>1.5</v>
      </c>
      <c r="G3" s="1" t="s">
        <v>176</v>
      </c>
      <c r="I3" s="2">
        <v>0.33</v>
      </c>
      <c r="J3" s="2">
        <v>0.37</v>
      </c>
      <c r="K3" s="1">
        <v>6</v>
      </c>
      <c r="L3" s="3" t="s">
        <v>996</v>
      </c>
      <c r="M3" s="1" t="s">
        <v>176</v>
      </c>
      <c r="O3" s="1" t="s">
        <v>176</v>
      </c>
      <c r="Q3" s="1" t="s">
        <v>176</v>
      </c>
      <c r="S3" s="3" t="s">
        <v>176</v>
      </c>
      <c r="T3" s="1">
        <v>2</v>
      </c>
      <c r="U3" s="1" t="s">
        <v>176</v>
      </c>
      <c r="W3" s="1" t="s">
        <v>176</v>
      </c>
      <c r="Y3" s="1" t="s">
        <v>176</v>
      </c>
    </row>
    <row r="4" spans="1:26" x14ac:dyDescent="0.25">
      <c r="A4" s="1" t="s">
        <v>1292</v>
      </c>
      <c r="C4" s="1" t="s">
        <v>288</v>
      </c>
      <c r="D4" s="1">
        <v>2</v>
      </c>
      <c r="E4" s="1">
        <v>0</v>
      </c>
      <c r="F4" s="1">
        <v>1.7</v>
      </c>
      <c r="G4" s="2">
        <v>0.9</v>
      </c>
      <c r="H4" s="1">
        <v>8</v>
      </c>
      <c r="I4" s="1" t="s">
        <v>176</v>
      </c>
      <c r="J4" s="2">
        <v>0.76</v>
      </c>
      <c r="L4" s="3" t="s">
        <v>176</v>
      </c>
      <c r="M4" s="2">
        <v>1</v>
      </c>
      <c r="O4" s="2">
        <v>0</v>
      </c>
      <c r="Q4" s="2">
        <v>0.94</v>
      </c>
      <c r="R4" s="1">
        <v>4</v>
      </c>
      <c r="S4" s="3" t="s">
        <v>176</v>
      </c>
      <c r="T4" s="1">
        <v>2</v>
      </c>
      <c r="U4" s="1" t="s">
        <v>176</v>
      </c>
      <c r="W4" s="2">
        <v>0.68</v>
      </c>
      <c r="Y4" s="1" t="s">
        <v>176</v>
      </c>
    </row>
    <row r="5" spans="1:26" x14ac:dyDescent="0.25">
      <c r="A5" s="1" t="s">
        <v>1377</v>
      </c>
      <c r="C5" s="1" t="s">
        <v>9</v>
      </c>
      <c r="D5" s="1">
        <v>2</v>
      </c>
      <c r="E5" s="1">
        <v>0</v>
      </c>
      <c r="F5" s="1">
        <v>1.6</v>
      </c>
      <c r="G5" s="2">
        <v>0.7</v>
      </c>
      <c r="I5" s="2">
        <v>0.62</v>
      </c>
      <c r="J5" s="2">
        <v>0.24</v>
      </c>
      <c r="K5" s="1">
        <v>6</v>
      </c>
      <c r="L5" s="3" t="s">
        <v>1443</v>
      </c>
      <c r="M5" s="2">
        <v>0.92</v>
      </c>
      <c r="O5" s="2">
        <v>0</v>
      </c>
      <c r="Q5" s="2">
        <v>0.57999999999999996</v>
      </c>
      <c r="S5" s="3" t="s">
        <v>1444</v>
      </c>
      <c r="T5" s="1">
        <v>3</v>
      </c>
      <c r="U5" s="1" t="s">
        <v>176</v>
      </c>
      <c r="W5" s="2">
        <v>0.88</v>
      </c>
      <c r="Y5" s="1" t="s">
        <v>176</v>
      </c>
    </row>
    <row r="6" spans="1:26" x14ac:dyDescent="0.25">
      <c r="A6" s="1" t="s">
        <v>681</v>
      </c>
      <c r="C6" s="1" t="s">
        <v>105</v>
      </c>
      <c r="D6" s="1">
        <v>2</v>
      </c>
      <c r="E6" s="1">
        <v>0</v>
      </c>
      <c r="F6" s="1">
        <v>2.2999999999999998</v>
      </c>
      <c r="G6" s="2">
        <v>0.59</v>
      </c>
      <c r="I6" s="2">
        <v>0.28999999999999998</v>
      </c>
      <c r="J6" s="2">
        <v>0.25</v>
      </c>
      <c r="L6" s="3" t="s">
        <v>1018</v>
      </c>
      <c r="M6" s="2">
        <v>0.99</v>
      </c>
      <c r="O6" s="2">
        <v>0</v>
      </c>
      <c r="Q6" s="2">
        <v>0.33</v>
      </c>
      <c r="S6" s="3" t="s">
        <v>176</v>
      </c>
      <c r="T6" s="1">
        <v>2</v>
      </c>
      <c r="U6" s="1" t="s">
        <v>176</v>
      </c>
      <c r="W6" s="2">
        <v>0.54</v>
      </c>
      <c r="Y6" s="2">
        <v>0.01</v>
      </c>
    </row>
    <row r="7" spans="1:26" x14ac:dyDescent="0.25">
      <c r="A7" s="1" t="s">
        <v>1295</v>
      </c>
      <c r="B7" s="1">
        <v>1</v>
      </c>
      <c r="C7" s="1" t="s">
        <v>172</v>
      </c>
      <c r="D7" s="1">
        <v>2</v>
      </c>
      <c r="E7" s="1">
        <v>0</v>
      </c>
      <c r="F7" s="1">
        <v>2.2999999999999998</v>
      </c>
      <c r="G7" s="1" t="s">
        <v>176</v>
      </c>
      <c r="I7" s="1" t="s">
        <v>176</v>
      </c>
      <c r="J7" s="1" t="s">
        <v>176</v>
      </c>
      <c r="L7" s="3" t="s">
        <v>176</v>
      </c>
      <c r="M7" s="1" t="s">
        <v>176</v>
      </c>
      <c r="O7" s="1" t="s">
        <v>176</v>
      </c>
      <c r="Q7" s="1" t="s">
        <v>176</v>
      </c>
      <c r="S7" s="3" t="s">
        <v>176</v>
      </c>
      <c r="T7" s="1">
        <v>2</v>
      </c>
      <c r="U7" s="1" t="s">
        <v>176</v>
      </c>
      <c r="W7" s="1" t="s">
        <v>176</v>
      </c>
      <c r="Y7" s="1" t="s">
        <v>176</v>
      </c>
    </row>
    <row r="8" spans="1:26" x14ac:dyDescent="0.25">
      <c r="A8" s="1" t="s">
        <v>1296</v>
      </c>
      <c r="C8" s="1" t="s">
        <v>26</v>
      </c>
      <c r="D8" s="1">
        <v>2</v>
      </c>
      <c r="E8" s="1">
        <v>0</v>
      </c>
      <c r="F8" s="1">
        <v>2.2000000000000002</v>
      </c>
      <c r="G8" s="1" t="s">
        <v>176</v>
      </c>
      <c r="I8" s="1" t="s">
        <v>176</v>
      </c>
      <c r="J8" s="1" t="s">
        <v>176</v>
      </c>
      <c r="L8" s="3" t="s">
        <v>176</v>
      </c>
      <c r="M8" s="2">
        <v>0.7</v>
      </c>
      <c r="O8" s="2">
        <v>0</v>
      </c>
      <c r="Q8" s="1" t="s">
        <v>176</v>
      </c>
      <c r="S8" s="3" t="s">
        <v>176</v>
      </c>
      <c r="T8" s="1">
        <v>2</v>
      </c>
      <c r="U8" s="1" t="s">
        <v>176</v>
      </c>
      <c r="W8" s="1" t="s">
        <v>176</v>
      </c>
      <c r="Y8" s="2">
        <v>0.02</v>
      </c>
    </row>
    <row r="9" spans="1:26" x14ac:dyDescent="0.25">
      <c r="A9" s="1" t="s">
        <v>1297</v>
      </c>
      <c r="C9" s="1" t="s">
        <v>326</v>
      </c>
      <c r="D9" s="1">
        <v>1</v>
      </c>
      <c r="E9" s="1">
        <v>0</v>
      </c>
      <c r="F9" s="1">
        <v>1.5</v>
      </c>
      <c r="G9" s="2">
        <v>0.56000000000000005</v>
      </c>
      <c r="I9" s="1" t="s">
        <v>176</v>
      </c>
      <c r="J9" s="2">
        <v>0.69</v>
      </c>
      <c r="K9" s="1">
        <v>8</v>
      </c>
      <c r="L9" s="3" t="s">
        <v>176</v>
      </c>
      <c r="M9" s="2">
        <v>0.97</v>
      </c>
      <c r="O9" s="2">
        <v>0</v>
      </c>
      <c r="Q9" s="1" t="s">
        <v>176</v>
      </c>
      <c r="S9" s="3" t="s">
        <v>176</v>
      </c>
      <c r="T9" s="1">
        <v>2</v>
      </c>
      <c r="U9" s="1" t="s">
        <v>176</v>
      </c>
      <c r="W9" s="2">
        <v>1</v>
      </c>
      <c r="Y9" s="2">
        <v>0.02</v>
      </c>
    </row>
    <row r="10" spans="1:26" x14ac:dyDescent="0.25">
      <c r="A10" s="1" t="s">
        <v>1298</v>
      </c>
      <c r="B10" s="1">
        <v>1</v>
      </c>
      <c r="C10" s="1" t="s">
        <v>2</v>
      </c>
      <c r="D10" s="1">
        <v>2</v>
      </c>
      <c r="E10" s="1">
        <v>0</v>
      </c>
      <c r="F10" s="1">
        <v>1.7</v>
      </c>
      <c r="G10" s="1" t="s">
        <v>176</v>
      </c>
      <c r="I10" s="2">
        <v>0.59</v>
      </c>
      <c r="J10" s="2">
        <v>0.28999999999999998</v>
      </c>
      <c r="K10" s="1">
        <v>6</v>
      </c>
      <c r="L10" s="3" t="s">
        <v>1119</v>
      </c>
      <c r="M10" s="1" t="s">
        <v>176</v>
      </c>
      <c r="O10" s="1" t="s">
        <v>176</v>
      </c>
      <c r="Q10" s="1" t="s">
        <v>176</v>
      </c>
      <c r="S10" s="3" t="s">
        <v>176</v>
      </c>
      <c r="T10" s="1">
        <v>2</v>
      </c>
      <c r="U10" s="1" t="s">
        <v>176</v>
      </c>
      <c r="W10" s="1" t="s">
        <v>176</v>
      </c>
      <c r="Y10" s="1" t="s">
        <v>176</v>
      </c>
    </row>
    <row r="11" spans="1:26" x14ac:dyDescent="0.25">
      <c r="A11" s="1" t="s">
        <v>1299</v>
      </c>
      <c r="C11" s="1" t="s">
        <v>29</v>
      </c>
      <c r="D11" s="1">
        <v>2</v>
      </c>
      <c r="E11" s="1">
        <v>0</v>
      </c>
      <c r="F11" s="1">
        <v>1.7</v>
      </c>
      <c r="G11" s="2">
        <v>0.51</v>
      </c>
      <c r="I11" s="2">
        <v>0.45</v>
      </c>
      <c r="J11" s="2">
        <v>0.33</v>
      </c>
      <c r="K11" s="1">
        <v>6</v>
      </c>
      <c r="L11" s="3" t="s">
        <v>979</v>
      </c>
      <c r="M11" s="2">
        <v>0.64</v>
      </c>
      <c r="O11" s="2">
        <v>0</v>
      </c>
      <c r="Q11" s="2">
        <v>0.92</v>
      </c>
      <c r="S11" s="3" t="s">
        <v>273</v>
      </c>
      <c r="T11" s="1">
        <v>2</v>
      </c>
      <c r="U11" s="1" t="s">
        <v>176</v>
      </c>
      <c r="W11" s="2">
        <v>1</v>
      </c>
      <c r="Y11" s="2">
        <v>0.18</v>
      </c>
    </row>
    <row r="12" spans="1:26" x14ac:dyDescent="0.25">
      <c r="A12" s="1" t="s">
        <v>517</v>
      </c>
      <c r="B12" s="1">
        <v>1</v>
      </c>
      <c r="C12" s="1" t="s">
        <v>26</v>
      </c>
      <c r="D12" s="1">
        <v>2</v>
      </c>
      <c r="E12" s="1">
        <v>0</v>
      </c>
      <c r="F12" s="1">
        <v>3.4</v>
      </c>
      <c r="G12" s="2">
        <v>0.86</v>
      </c>
      <c r="H12" s="1">
        <v>8</v>
      </c>
      <c r="I12" s="2">
        <v>0.82</v>
      </c>
      <c r="J12" s="2">
        <v>0.76</v>
      </c>
      <c r="K12" s="1">
        <v>6</v>
      </c>
      <c r="L12" s="3" t="s">
        <v>990</v>
      </c>
      <c r="M12" s="1" t="s">
        <v>176</v>
      </c>
      <c r="O12" s="1" t="s">
        <v>176</v>
      </c>
      <c r="Q12" s="1" t="s">
        <v>176</v>
      </c>
      <c r="S12" s="3" t="s">
        <v>176</v>
      </c>
      <c r="T12" s="1">
        <v>2</v>
      </c>
      <c r="U12" s="1" t="s">
        <v>176</v>
      </c>
      <c r="W12" s="1" t="s">
        <v>176</v>
      </c>
      <c r="Y12" s="2">
        <v>0.15</v>
      </c>
      <c r="Z12" s="1">
        <v>7</v>
      </c>
    </row>
    <row r="13" spans="1:26" x14ac:dyDescent="0.25">
      <c r="A13" s="1" t="s">
        <v>1305</v>
      </c>
      <c r="C13" s="1" t="s">
        <v>169</v>
      </c>
      <c r="D13" s="1">
        <v>2</v>
      </c>
      <c r="E13" s="1">
        <v>0</v>
      </c>
      <c r="F13" s="1">
        <v>1.9</v>
      </c>
      <c r="G13" s="2">
        <v>0.69</v>
      </c>
      <c r="H13" s="1">
        <v>8</v>
      </c>
      <c r="I13" s="2">
        <v>0.55000000000000004</v>
      </c>
      <c r="J13" s="2">
        <v>0.52</v>
      </c>
      <c r="K13" s="1">
        <v>6</v>
      </c>
      <c r="L13" s="3" t="s">
        <v>980</v>
      </c>
      <c r="M13" s="2">
        <v>1</v>
      </c>
      <c r="O13" s="2">
        <v>0</v>
      </c>
      <c r="Q13" s="2">
        <v>0.9</v>
      </c>
      <c r="S13" s="3" t="s">
        <v>1445</v>
      </c>
      <c r="T13" s="1">
        <v>2</v>
      </c>
      <c r="U13" s="1" t="s">
        <v>176</v>
      </c>
      <c r="W13" s="2">
        <v>0.9</v>
      </c>
      <c r="Y13" s="1" t="s">
        <v>176</v>
      </c>
    </row>
    <row r="14" spans="1:26" x14ac:dyDescent="0.25">
      <c r="A14" s="1" t="s">
        <v>1307</v>
      </c>
      <c r="C14" s="1" t="s">
        <v>186</v>
      </c>
      <c r="D14" s="1">
        <v>1</v>
      </c>
      <c r="E14" s="1">
        <v>0</v>
      </c>
      <c r="F14" s="1">
        <v>1.8</v>
      </c>
      <c r="G14" s="1" t="s">
        <v>176</v>
      </c>
      <c r="I14" s="1" t="s">
        <v>176</v>
      </c>
      <c r="J14" s="1" t="s">
        <v>176</v>
      </c>
      <c r="L14" s="3" t="s">
        <v>176</v>
      </c>
      <c r="M14" s="1" t="s">
        <v>176</v>
      </c>
      <c r="O14" s="1" t="s">
        <v>176</v>
      </c>
      <c r="Q14" s="1" t="s">
        <v>176</v>
      </c>
      <c r="S14" s="3" t="s">
        <v>176</v>
      </c>
      <c r="T14" s="1">
        <v>2</v>
      </c>
      <c r="U14" s="1" t="s">
        <v>176</v>
      </c>
      <c r="W14" s="1" t="s">
        <v>176</v>
      </c>
      <c r="Y14" s="2">
        <v>0.04</v>
      </c>
    </row>
    <row r="15" spans="1:26" x14ac:dyDescent="0.25">
      <c r="A15" s="1" t="s">
        <v>1380</v>
      </c>
      <c r="C15" s="1" t="s">
        <v>326</v>
      </c>
      <c r="D15" s="1">
        <v>2</v>
      </c>
      <c r="E15" s="1">
        <v>0</v>
      </c>
      <c r="F15" s="1">
        <v>2.1</v>
      </c>
      <c r="G15" s="2">
        <v>0.73</v>
      </c>
      <c r="I15" s="2">
        <v>0.56999999999999995</v>
      </c>
      <c r="J15" s="2">
        <v>0.54</v>
      </c>
      <c r="K15" s="1">
        <v>6</v>
      </c>
      <c r="L15" s="3" t="s">
        <v>980</v>
      </c>
      <c r="M15" s="1" t="s">
        <v>176</v>
      </c>
      <c r="O15" s="2">
        <v>0</v>
      </c>
      <c r="Q15" s="2">
        <v>1</v>
      </c>
      <c r="S15" s="3" t="s">
        <v>1381</v>
      </c>
      <c r="T15" s="1">
        <v>4</v>
      </c>
      <c r="U15" s="1" t="s">
        <v>176</v>
      </c>
      <c r="W15" s="2">
        <v>0.98</v>
      </c>
      <c r="Y15" s="2">
        <v>0.41</v>
      </c>
    </row>
    <row r="16" spans="1:26" x14ac:dyDescent="0.25">
      <c r="A16" s="1" t="s">
        <v>1446</v>
      </c>
      <c r="B16" s="1">
        <v>1</v>
      </c>
      <c r="D16" s="1">
        <v>1</v>
      </c>
      <c r="E16" s="1">
        <v>1</v>
      </c>
      <c r="F16" s="1">
        <v>2.5</v>
      </c>
      <c r="G16" s="1" t="s">
        <v>176</v>
      </c>
      <c r="I16" s="1" t="s">
        <v>176</v>
      </c>
      <c r="J16" s="1" t="s">
        <v>176</v>
      </c>
      <c r="L16" s="3" t="s">
        <v>176</v>
      </c>
      <c r="M16" s="1" t="s">
        <v>176</v>
      </c>
      <c r="O16" s="1" t="s">
        <v>176</v>
      </c>
      <c r="Q16" s="1" t="s">
        <v>176</v>
      </c>
      <c r="S16" s="3" t="s">
        <v>176</v>
      </c>
      <c r="U16" s="1" t="s">
        <v>176</v>
      </c>
      <c r="W16" s="1" t="s">
        <v>176</v>
      </c>
      <c r="Y16" s="1" t="s">
        <v>176</v>
      </c>
    </row>
    <row r="17" spans="1:25" x14ac:dyDescent="0.25">
      <c r="A17" s="1" t="s">
        <v>742</v>
      </c>
      <c r="D17" s="1">
        <v>1</v>
      </c>
      <c r="E17" s="1">
        <v>0</v>
      </c>
      <c r="F17" s="1">
        <v>2</v>
      </c>
      <c r="G17" s="2">
        <v>0.55000000000000004</v>
      </c>
      <c r="H17" s="1">
        <v>8</v>
      </c>
      <c r="I17" s="2">
        <v>0.25</v>
      </c>
      <c r="J17" s="2">
        <v>0.4</v>
      </c>
      <c r="K17" s="1">
        <v>6</v>
      </c>
      <c r="L17" s="3" t="s">
        <v>985</v>
      </c>
      <c r="M17" s="1" t="s">
        <v>176</v>
      </c>
      <c r="O17" s="1" t="s">
        <v>176</v>
      </c>
      <c r="Q17" s="1" t="s">
        <v>176</v>
      </c>
      <c r="S17" s="3" t="s">
        <v>176</v>
      </c>
      <c r="T17" s="1">
        <v>2</v>
      </c>
      <c r="U17" s="1" t="s">
        <v>176</v>
      </c>
      <c r="W17" s="1" t="s">
        <v>176</v>
      </c>
      <c r="Y17" s="1" t="s">
        <v>176</v>
      </c>
    </row>
    <row r="18" spans="1:25" x14ac:dyDescent="0.25">
      <c r="A18" s="1" t="s">
        <v>755</v>
      </c>
      <c r="D18" s="1">
        <v>1</v>
      </c>
      <c r="E18" s="1">
        <v>0</v>
      </c>
      <c r="F18" s="1">
        <v>1.9</v>
      </c>
      <c r="G18" s="2">
        <v>0.61</v>
      </c>
      <c r="I18" s="2">
        <v>0.39</v>
      </c>
      <c r="J18" s="2">
        <v>0.35</v>
      </c>
      <c r="L18" s="3" t="s">
        <v>1018</v>
      </c>
      <c r="M18" s="2">
        <v>0.48</v>
      </c>
      <c r="O18" s="4">
        <v>2E-3</v>
      </c>
      <c r="Q18" s="2">
        <v>0.87</v>
      </c>
      <c r="S18" s="3" t="s">
        <v>756</v>
      </c>
      <c r="T18" s="1">
        <v>2</v>
      </c>
      <c r="U18" s="2">
        <v>7.0000000000000007E-2</v>
      </c>
      <c r="V18" s="1">
        <v>5</v>
      </c>
      <c r="W18" s="2">
        <v>0.98</v>
      </c>
      <c r="Y18" s="1" t="s">
        <v>176</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D327-34E1-4466-ACEE-B07D239118BE}">
  <dimension ref="A1:AH190"/>
  <sheetViews>
    <sheetView topLeftCell="A172" workbookViewId="0">
      <selection activeCell="E10" sqref="E10"/>
    </sheetView>
  </sheetViews>
  <sheetFormatPr defaultRowHeight="14.5" x14ac:dyDescent="0.35"/>
  <cols>
    <col min="1" max="1" width="4.83203125" style="17" bestFit="1" customWidth="1"/>
    <col min="2" max="2" width="28.9140625" style="17" bestFit="1" customWidth="1"/>
    <col min="3" max="3" width="8.4140625" style="17" bestFit="1" customWidth="1"/>
    <col min="4" max="4" width="5.08203125" style="17" bestFit="1" customWidth="1"/>
    <col min="5" max="5" width="12.58203125" style="17" bestFit="1" customWidth="1"/>
    <col min="6" max="6" width="11.6640625" style="17" bestFit="1" customWidth="1"/>
    <col min="7" max="7" width="15.08203125" style="17" bestFit="1" customWidth="1"/>
    <col min="8" max="8" width="23.6640625" style="17" bestFit="1" customWidth="1"/>
    <col min="9" max="9" width="21.08203125" style="17" bestFit="1" customWidth="1"/>
    <col min="10" max="10" width="7.75" style="17" bestFit="1" customWidth="1"/>
    <col min="11" max="11" width="22" style="17" bestFit="1" customWidth="1"/>
    <col min="12" max="12" width="19.08203125" style="17" bestFit="1" customWidth="1"/>
    <col min="13" max="13" width="8.4140625" style="17" bestFit="1" customWidth="1"/>
    <col min="14" max="14" width="21.5" style="17" bestFit="1" customWidth="1"/>
    <col min="15" max="15" width="19" style="17" bestFit="1" customWidth="1"/>
    <col min="16" max="16" width="35.58203125" style="17" bestFit="1" customWidth="1"/>
    <col min="17" max="17" width="8.4140625" style="17" bestFit="1" customWidth="1"/>
    <col min="18" max="18" width="38.9140625" style="17" bestFit="1" customWidth="1"/>
    <col min="19" max="19" width="8.4140625" style="17" bestFit="1" customWidth="1"/>
    <col min="20" max="20" width="18.75" style="17" bestFit="1" customWidth="1"/>
    <col min="21" max="21" width="8.4140625" style="17" bestFit="1" customWidth="1"/>
    <col min="22" max="22" width="31.33203125" style="17" bestFit="1" customWidth="1"/>
    <col min="23" max="23" width="8.4140625" style="17" bestFit="1" customWidth="1"/>
    <col min="24" max="24" width="13.9140625" style="17" bestFit="1" customWidth="1"/>
    <col min="25" max="25" width="29.5" style="17" bestFit="1" customWidth="1"/>
    <col min="26" max="26" width="8.4140625" style="17" bestFit="1" customWidth="1"/>
    <col min="27" max="27" width="43.33203125" style="17" bestFit="1" customWidth="1"/>
    <col min="28" max="28" width="8.4140625" style="17" bestFit="1" customWidth="1"/>
    <col min="29" max="29" width="14.4140625" style="17" bestFit="1" customWidth="1"/>
    <col min="30" max="30" width="8.4140625" style="17" bestFit="1" customWidth="1"/>
    <col min="31" max="31" width="21.5" style="17" bestFit="1" customWidth="1"/>
    <col min="32" max="32" width="16.9140625" style="17" bestFit="1" customWidth="1"/>
    <col min="33" max="33" width="22.9140625" style="17" bestFit="1" customWidth="1"/>
    <col min="34" max="34" width="8.4140625" style="17" bestFit="1" customWidth="1"/>
    <col min="35" max="16384" width="8.6640625" style="17"/>
  </cols>
  <sheetData>
    <row r="1" spans="1:34" x14ac:dyDescent="0.35">
      <c r="A1" s="17" t="s">
        <v>759</v>
      </c>
      <c r="B1" s="17" t="s">
        <v>148</v>
      </c>
      <c r="C1" s="17" t="s">
        <v>152</v>
      </c>
      <c r="D1" s="17" t="s">
        <v>146</v>
      </c>
      <c r="E1" s="17" t="s">
        <v>145</v>
      </c>
      <c r="F1" s="17" t="s">
        <v>967</v>
      </c>
      <c r="G1" s="17" t="s">
        <v>1447</v>
      </c>
      <c r="H1" s="17" t="s">
        <v>1448</v>
      </c>
      <c r="I1" s="17" t="s">
        <v>1449</v>
      </c>
      <c r="J1" s="17" t="s">
        <v>152</v>
      </c>
      <c r="K1" s="17" t="s">
        <v>1315</v>
      </c>
      <c r="L1" s="17" t="s">
        <v>1450</v>
      </c>
      <c r="M1" s="17" t="s">
        <v>152</v>
      </c>
      <c r="N1" s="17" t="s">
        <v>766</v>
      </c>
      <c r="O1" s="17" t="s">
        <v>1451</v>
      </c>
      <c r="P1" s="17" t="s">
        <v>1452</v>
      </c>
      <c r="Q1" s="17" t="s">
        <v>152</v>
      </c>
      <c r="R1" s="17" t="s">
        <v>1453</v>
      </c>
      <c r="S1" s="17" t="s">
        <v>152</v>
      </c>
      <c r="T1" s="17" t="s">
        <v>132</v>
      </c>
      <c r="U1" s="17" t="s">
        <v>152</v>
      </c>
      <c r="V1" s="17" t="s">
        <v>1454</v>
      </c>
      <c r="W1" s="17" t="s">
        <v>152</v>
      </c>
      <c r="X1" s="17" t="s">
        <v>130</v>
      </c>
      <c r="Y1" s="17" t="s">
        <v>1455</v>
      </c>
      <c r="Z1" s="17" t="s">
        <v>152</v>
      </c>
      <c r="AA1" s="17" t="s">
        <v>1456</v>
      </c>
      <c r="AB1" s="17" t="s">
        <v>152</v>
      </c>
      <c r="AC1" s="17" t="s">
        <v>127</v>
      </c>
      <c r="AD1" s="17" t="s">
        <v>152</v>
      </c>
      <c r="AE1" s="17" t="s">
        <v>126</v>
      </c>
      <c r="AF1" s="17" t="s">
        <v>125</v>
      </c>
      <c r="AG1" s="17" t="s">
        <v>1327</v>
      </c>
      <c r="AH1" s="17" t="s">
        <v>152</v>
      </c>
    </row>
    <row r="2" spans="1:34" x14ac:dyDescent="0.35">
      <c r="A2" s="17">
        <v>1</v>
      </c>
      <c r="B2" s="17" t="s">
        <v>443</v>
      </c>
      <c r="D2" s="17" t="s">
        <v>53</v>
      </c>
      <c r="E2" s="17">
        <v>2</v>
      </c>
      <c r="F2" s="17">
        <v>100</v>
      </c>
      <c r="G2" s="17">
        <v>93</v>
      </c>
      <c r="H2" s="17">
        <v>1</v>
      </c>
      <c r="I2" s="18">
        <v>0.97</v>
      </c>
      <c r="K2" s="18">
        <v>0.93</v>
      </c>
      <c r="L2" s="18">
        <v>0.96</v>
      </c>
      <c r="N2" s="19" t="s">
        <v>1006</v>
      </c>
      <c r="O2" s="17">
        <v>1</v>
      </c>
      <c r="P2" s="18">
        <v>0.74</v>
      </c>
      <c r="R2" s="18">
        <v>0.04</v>
      </c>
      <c r="T2" s="19" t="s">
        <v>910</v>
      </c>
      <c r="V2" s="18">
        <v>0.96</v>
      </c>
      <c r="X2" s="17">
        <v>4</v>
      </c>
      <c r="Y2" s="19" t="s">
        <v>1457</v>
      </c>
      <c r="AA2" s="18">
        <v>0.88</v>
      </c>
      <c r="AB2" s="17">
        <v>5</v>
      </c>
      <c r="AC2" s="18">
        <v>0.2</v>
      </c>
      <c r="AE2" s="17">
        <v>3</v>
      </c>
      <c r="AF2" s="17">
        <v>4</v>
      </c>
      <c r="AG2" s="18">
        <v>0.57999999999999996</v>
      </c>
    </row>
    <row r="3" spans="1:34" x14ac:dyDescent="0.35">
      <c r="A3" s="17">
        <v>2</v>
      </c>
      <c r="B3" s="17" t="s">
        <v>439</v>
      </c>
      <c r="D3" s="17" t="s">
        <v>53</v>
      </c>
      <c r="E3" s="17">
        <v>2</v>
      </c>
      <c r="F3" s="17">
        <v>98</v>
      </c>
      <c r="G3" s="17">
        <v>93</v>
      </c>
      <c r="H3" s="17">
        <v>1</v>
      </c>
      <c r="I3" s="18">
        <v>0.98</v>
      </c>
      <c r="K3" s="18">
        <v>0.92</v>
      </c>
      <c r="L3" s="18">
        <v>0.94</v>
      </c>
      <c r="N3" s="19" t="s">
        <v>992</v>
      </c>
      <c r="O3" s="17">
        <v>3</v>
      </c>
      <c r="P3" s="18">
        <v>0.75</v>
      </c>
      <c r="R3" s="18">
        <v>0.03</v>
      </c>
      <c r="T3" s="19" t="s">
        <v>119</v>
      </c>
      <c r="V3" s="18">
        <v>0.96</v>
      </c>
      <c r="X3" s="17">
        <v>4</v>
      </c>
      <c r="Y3" s="19" t="s">
        <v>1457</v>
      </c>
      <c r="AA3" s="18">
        <v>0.85</v>
      </c>
      <c r="AC3" s="18">
        <v>0.16</v>
      </c>
      <c r="AE3" s="17">
        <v>8</v>
      </c>
      <c r="AF3" s="17">
        <v>3</v>
      </c>
      <c r="AG3" s="18">
        <v>0.6</v>
      </c>
    </row>
    <row r="4" spans="1:34" x14ac:dyDescent="0.35">
      <c r="A4" s="17">
        <v>3</v>
      </c>
      <c r="B4" s="17" t="s">
        <v>441</v>
      </c>
      <c r="D4" s="17" t="s">
        <v>9</v>
      </c>
      <c r="E4" s="17">
        <v>2</v>
      </c>
      <c r="F4" s="17">
        <v>96</v>
      </c>
      <c r="G4" s="17">
        <v>92</v>
      </c>
      <c r="H4" s="17">
        <v>4</v>
      </c>
      <c r="I4" s="18">
        <v>0.97</v>
      </c>
      <c r="K4" s="18">
        <v>0.93</v>
      </c>
      <c r="L4" s="18">
        <v>0.93</v>
      </c>
      <c r="N4" s="19" t="s">
        <v>58</v>
      </c>
      <c r="O4" s="17">
        <v>4</v>
      </c>
      <c r="P4" s="18">
        <v>0.78</v>
      </c>
      <c r="R4" s="18">
        <v>0.02</v>
      </c>
      <c r="T4" s="19" t="s">
        <v>119</v>
      </c>
      <c r="V4" s="18">
        <v>0.93</v>
      </c>
      <c r="X4" s="17">
        <v>4</v>
      </c>
      <c r="Y4" s="19" t="s">
        <v>118</v>
      </c>
      <c r="AA4" s="18">
        <v>0.87</v>
      </c>
      <c r="AB4" s="17">
        <v>5</v>
      </c>
      <c r="AC4" s="18">
        <v>0.17</v>
      </c>
      <c r="AE4" s="17">
        <v>6</v>
      </c>
      <c r="AF4" s="17">
        <v>15</v>
      </c>
      <c r="AG4" s="18">
        <v>0.46</v>
      </c>
    </row>
    <row r="5" spans="1:34" x14ac:dyDescent="0.35">
      <c r="A5" s="17">
        <v>4</v>
      </c>
      <c r="B5" s="17" t="s">
        <v>452</v>
      </c>
      <c r="D5" s="17" t="s">
        <v>105</v>
      </c>
      <c r="E5" s="17">
        <v>2</v>
      </c>
      <c r="F5" s="17">
        <v>93</v>
      </c>
      <c r="G5" s="17">
        <v>87</v>
      </c>
      <c r="H5" s="17">
        <v>6</v>
      </c>
      <c r="I5" s="18">
        <v>0.96</v>
      </c>
      <c r="K5" s="18">
        <v>0.92</v>
      </c>
      <c r="L5" s="18">
        <v>0.92</v>
      </c>
      <c r="N5" s="19" t="s">
        <v>58</v>
      </c>
      <c r="O5" s="17">
        <v>13</v>
      </c>
      <c r="P5" s="18">
        <v>0.69</v>
      </c>
      <c r="R5" s="18">
        <v>0.03</v>
      </c>
      <c r="T5" s="19" t="s">
        <v>40</v>
      </c>
      <c r="V5" s="18">
        <v>0.94</v>
      </c>
      <c r="X5" s="17">
        <v>8</v>
      </c>
      <c r="Y5" s="19" t="s">
        <v>1458</v>
      </c>
      <c r="AA5" s="18">
        <v>0.87</v>
      </c>
      <c r="AB5" s="17">
        <v>5</v>
      </c>
      <c r="AC5" s="18">
        <v>0.2</v>
      </c>
      <c r="AE5" s="17">
        <v>3</v>
      </c>
      <c r="AF5" s="17">
        <v>2</v>
      </c>
      <c r="AG5" s="18">
        <v>0.6</v>
      </c>
    </row>
    <row r="6" spans="1:34" x14ac:dyDescent="0.35">
      <c r="A6" s="17">
        <v>4</v>
      </c>
      <c r="B6" s="17" t="s">
        <v>444</v>
      </c>
      <c r="D6" s="17" t="s">
        <v>53</v>
      </c>
      <c r="E6" s="17">
        <v>2</v>
      </c>
      <c r="F6" s="17">
        <v>93</v>
      </c>
      <c r="G6" s="17">
        <v>91</v>
      </c>
      <c r="H6" s="17">
        <v>11</v>
      </c>
      <c r="I6" s="18">
        <v>0.95</v>
      </c>
      <c r="K6" s="18">
        <v>0.89</v>
      </c>
      <c r="L6" s="18">
        <v>0.9</v>
      </c>
      <c r="N6" s="19" t="s">
        <v>974</v>
      </c>
      <c r="O6" s="17">
        <v>9</v>
      </c>
      <c r="P6" s="18">
        <v>0.68</v>
      </c>
      <c r="R6" s="18">
        <v>0.01</v>
      </c>
      <c r="T6" s="19" t="s">
        <v>119</v>
      </c>
      <c r="V6" s="18">
        <v>0.93</v>
      </c>
      <c r="X6" s="17">
        <v>14</v>
      </c>
      <c r="Y6" s="19" t="s">
        <v>110</v>
      </c>
      <c r="AA6" s="18">
        <v>0.78</v>
      </c>
      <c r="AB6" s="17">
        <v>5</v>
      </c>
      <c r="AC6" s="18">
        <v>0.35</v>
      </c>
      <c r="AE6" s="17">
        <v>5</v>
      </c>
      <c r="AF6" s="17">
        <v>16</v>
      </c>
      <c r="AG6" s="18">
        <v>0.46</v>
      </c>
    </row>
    <row r="7" spans="1:34" x14ac:dyDescent="0.35">
      <c r="A7" s="17">
        <v>6</v>
      </c>
      <c r="B7" s="17" t="s">
        <v>450</v>
      </c>
      <c r="D7" s="17" t="s">
        <v>77</v>
      </c>
      <c r="E7" s="17">
        <v>2</v>
      </c>
      <c r="F7" s="17">
        <v>92</v>
      </c>
      <c r="G7" s="17">
        <v>87</v>
      </c>
      <c r="H7" s="17">
        <v>6</v>
      </c>
      <c r="I7" s="18">
        <v>0.98</v>
      </c>
      <c r="K7" s="18">
        <v>0.9</v>
      </c>
      <c r="L7" s="18">
        <v>0.94</v>
      </c>
      <c r="N7" s="19" t="s">
        <v>996</v>
      </c>
      <c r="O7" s="17">
        <v>7</v>
      </c>
      <c r="P7" s="18">
        <v>0.7</v>
      </c>
      <c r="R7" s="18">
        <v>0.01</v>
      </c>
      <c r="T7" s="19" t="s">
        <v>40</v>
      </c>
      <c r="V7" s="18">
        <v>0.93</v>
      </c>
      <c r="X7" s="17">
        <v>9</v>
      </c>
      <c r="Y7" s="19" t="s">
        <v>1084</v>
      </c>
      <c r="Z7" s="17">
        <v>2</v>
      </c>
      <c r="AA7" s="18">
        <v>0.82</v>
      </c>
      <c r="AC7" s="18">
        <v>0.19</v>
      </c>
      <c r="AE7" s="17">
        <v>10</v>
      </c>
      <c r="AF7" s="17">
        <v>8</v>
      </c>
      <c r="AG7" s="18">
        <v>0.51</v>
      </c>
    </row>
    <row r="8" spans="1:34" x14ac:dyDescent="0.35">
      <c r="A8" s="17">
        <v>6</v>
      </c>
      <c r="B8" s="17" t="s">
        <v>448</v>
      </c>
      <c r="D8" s="17" t="s">
        <v>18</v>
      </c>
      <c r="E8" s="17">
        <v>2</v>
      </c>
      <c r="F8" s="17">
        <v>92</v>
      </c>
      <c r="G8" s="17">
        <v>86</v>
      </c>
      <c r="H8" s="17">
        <v>3</v>
      </c>
      <c r="I8" s="18">
        <v>0.98</v>
      </c>
      <c r="K8" s="18">
        <v>0.91</v>
      </c>
      <c r="L8" s="18">
        <v>0.95</v>
      </c>
      <c r="N8" s="19" t="s">
        <v>996</v>
      </c>
      <c r="O8" s="17">
        <v>25</v>
      </c>
      <c r="P8" s="18">
        <v>0.67</v>
      </c>
      <c r="R8" s="18">
        <v>0.02</v>
      </c>
      <c r="T8" s="19" t="s">
        <v>910</v>
      </c>
      <c r="V8" s="18">
        <v>0.94</v>
      </c>
      <c r="X8" s="17">
        <v>1</v>
      </c>
      <c r="Y8" s="19" t="s">
        <v>1459</v>
      </c>
      <c r="AA8" s="18">
        <v>0.92</v>
      </c>
      <c r="AC8" s="18">
        <v>0.16</v>
      </c>
      <c r="AE8" s="17">
        <v>6</v>
      </c>
      <c r="AF8" s="17">
        <v>11</v>
      </c>
      <c r="AG8" s="18">
        <v>0.49</v>
      </c>
    </row>
    <row r="9" spans="1:34" x14ac:dyDescent="0.35">
      <c r="A9" s="17">
        <v>8</v>
      </c>
      <c r="B9" s="17" t="s">
        <v>446</v>
      </c>
      <c r="D9" s="17" t="s">
        <v>65</v>
      </c>
      <c r="E9" s="17">
        <v>2</v>
      </c>
      <c r="F9" s="17">
        <v>89</v>
      </c>
      <c r="G9" s="17">
        <v>85</v>
      </c>
      <c r="H9" s="17">
        <v>4</v>
      </c>
      <c r="I9" s="18">
        <v>0.97</v>
      </c>
      <c r="K9" s="18">
        <v>0.91</v>
      </c>
      <c r="L9" s="18">
        <v>0.92</v>
      </c>
      <c r="N9" s="19" t="s">
        <v>974</v>
      </c>
      <c r="O9" s="17">
        <v>19</v>
      </c>
      <c r="P9" s="18">
        <v>0.61</v>
      </c>
      <c r="R9" s="18">
        <v>0.01</v>
      </c>
      <c r="T9" s="19" t="s">
        <v>40</v>
      </c>
      <c r="V9" s="18">
        <v>0.97</v>
      </c>
      <c r="X9" s="17">
        <v>12</v>
      </c>
      <c r="Y9" s="19" t="s">
        <v>1084</v>
      </c>
      <c r="AA9" s="18">
        <v>0.78</v>
      </c>
      <c r="AB9" s="17">
        <v>5</v>
      </c>
      <c r="AC9" s="18">
        <v>0.31</v>
      </c>
      <c r="AE9" s="17">
        <v>24</v>
      </c>
      <c r="AF9" s="17">
        <v>1</v>
      </c>
      <c r="AG9" s="18">
        <v>0.61</v>
      </c>
    </row>
    <row r="10" spans="1:34" x14ac:dyDescent="0.35">
      <c r="A10" s="17">
        <v>9</v>
      </c>
      <c r="B10" s="17" t="s">
        <v>454</v>
      </c>
      <c r="D10" s="17" t="s">
        <v>102</v>
      </c>
      <c r="E10" s="17">
        <v>2</v>
      </c>
      <c r="F10" s="17">
        <v>88</v>
      </c>
      <c r="G10" s="17">
        <v>84</v>
      </c>
      <c r="H10" s="17">
        <v>6</v>
      </c>
      <c r="I10" s="18">
        <v>0.96</v>
      </c>
      <c r="K10" s="18">
        <v>0.92</v>
      </c>
      <c r="L10" s="18">
        <v>0.91</v>
      </c>
      <c r="N10" s="19" t="s">
        <v>981</v>
      </c>
      <c r="O10" s="17">
        <v>6</v>
      </c>
      <c r="P10" s="18">
        <v>0.72</v>
      </c>
      <c r="R10" s="18">
        <v>0</v>
      </c>
      <c r="T10" s="19" t="s">
        <v>5</v>
      </c>
      <c r="V10" s="18">
        <v>0.99</v>
      </c>
      <c r="X10" s="17">
        <v>11</v>
      </c>
      <c r="Y10" s="19" t="s">
        <v>932</v>
      </c>
      <c r="AA10" s="18">
        <v>0.82</v>
      </c>
      <c r="AB10" s="17">
        <v>5</v>
      </c>
      <c r="AC10" s="18">
        <v>0.26</v>
      </c>
      <c r="AE10" s="17">
        <v>29</v>
      </c>
      <c r="AF10" s="17">
        <v>6</v>
      </c>
      <c r="AG10" s="18">
        <v>0.54</v>
      </c>
    </row>
    <row r="11" spans="1:34" x14ac:dyDescent="0.35">
      <c r="A11" s="17">
        <v>9</v>
      </c>
      <c r="B11" s="17" t="s">
        <v>456</v>
      </c>
      <c r="D11" s="17" t="s">
        <v>9</v>
      </c>
      <c r="E11" s="17">
        <v>2</v>
      </c>
      <c r="F11" s="17">
        <v>88</v>
      </c>
      <c r="G11" s="17">
        <v>81</v>
      </c>
      <c r="H11" s="17">
        <v>6</v>
      </c>
      <c r="I11" s="18">
        <v>0.96</v>
      </c>
      <c r="K11" s="18">
        <v>0.92</v>
      </c>
      <c r="L11" s="18">
        <v>0.92</v>
      </c>
      <c r="N11" s="19" t="s">
        <v>58</v>
      </c>
      <c r="O11" s="17">
        <v>11</v>
      </c>
      <c r="P11" s="18">
        <v>0.76</v>
      </c>
      <c r="R11" s="18">
        <v>0.02</v>
      </c>
      <c r="T11" s="19" t="s">
        <v>119</v>
      </c>
      <c r="V11" s="18">
        <v>0.96</v>
      </c>
      <c r="X11" s="17">
        <v>2</v>
      </c>
      <c r="Y11" s="19" t="s">
        <v>892</v>
      </c>
      <c r="AA11" s="18">
        <v>0.94</v>
      </c>
      <c r="AB11" s="17">
        <v>5</v>
      </c>
      <c r="AC11" s="18">
        <v>0.25</v>
      </c>
      <c r="AE11" s="17">
        <v>10</v>
      </c>
      <c r="AF11" s="17">
        <v>17</v>
      </c>
      <c r="AG11" s="18">
        <v>0.45</v>
      </c>
    </row>
    <row r="12" spans="1:34" x14ac:dyDescent="0.35">
      <c r="A12" s="17">
        <v>11</v>
      </c>
      <c r="B12" s="17" t="s">
        <v>461</v>
      </c>
      <c r="D12" s="17" t="s">
        <v>18</v>
      </c>
      <c r="E12" s="17">
        <v>2</v>
      </c>
      <c r="F12" s="17">
        <v>87</v>
      </c>
      <c r="G12" s="17">
        <v>83</v>
      </c>
      <c r="H12" s="17">
        <v>11</v>
      </c>
      <c r="I12" s="18">
        <v>0.96</v>
      </c>
      <c r="K12" s="18">
        <v>0.91</v>
      </c>
      <c r="L12" s="18">
        <v>0.93</v>
      </c>
      <c r="N12" s="19" t="s">
        <v>992</v>
      </c>
      <c r="O12" s="17">
        <v>13</v>
      </c>
      <c r="P12" s="18">
        <v>0.76</v>
      </c>
      <c r="R12" s="18">
        <v>0.01</v>
      </c>
      <c r="T12" s="19" t="s">
        <v>40</v>
      </c>
      <c r="V12" s="18">
        <v>0.95</v>
      </c>
      <c r="X12" s="17">
        <v>4</v>
      </c>
      <c r="Y12" s="19" t="s">
        <v>116</v>
      </c>
      <c r="AA12" s="18">
        <v>0.85</v>
      </c>
      <c r="AC12" s="18">
        <v>0.16</v>
      </c>
      <c r="AE12" s="17">
        <v>14</v>
      </c>
      <c r="AF12" s="17">
        <v>35</v>
      </c>
      <c r="AG12" s="18">
        <v>0.38</v>
      </c>
    </row>
    <row r="13" spans="1:34" x14ac:dyDescent="0.35">
      <c r="A13" s="17">
        <v>12</v>
      </c>
      <c r="B13" s="17" t="s">
        <v>467</v>
      </c>
      <c r="D13" s="17" t="s">
        <v>26</v>
      </c>
      <c r="E13" s="17">
        <v>2</v>
      </c>
      <c r="F13" s="17">
        <v>86</v>
      </c>
      <c r="G13" s="17">
        <v>86</v>
      </c>
      <c r="H13" s="17">
        <v>6</v>
      </c>
      <c r="I13" s="18">
        <v>0.96</v>
      </c>
      <c r="K13" s="18">
        <v>0.91</v>
      </c>
      <c r="L13" s="18">
        <v>0.92</v>
      </c>
      <c r="N13" s="19" t="s">
        <v>974</v>
      </c>
      <c r="O13" s="17">
        <v>21</v>
      </c>
      <c r="P13" s="18">
        <v>0.67</v>
      </c>
      <c r="R13" s="18">
        <v>0.01</v>
      </c>
      <c r="T13" s="19" t="s">
        <v>119</v>
      </c>
      <c r="V13" s="18">
        <v>0.97</v>
      </c>
      <c r="X13" s="17">
        <v>17</v>
      </c>
      <c r="Y13" s="19" t="s">
        <v>1161</v>
      </c>
      <c r="AA13" s="18">
        <v>0.67</v>
      </c>
      <c r="AC13" s="18">
        <v>0.25</v>
      </c>
      <c r="AE13" s="17">
        <v>9</v>
      </c>
      <c r="AF13" s="17">
        <v>73</v>
      </c>
      <c r="AG13" s="18">
        <v>0.31</v>
      </c>
    </row>
    <row r="14" spans="1:34" x14ac:dyDescent="0.35">
      <c r="A14" s="17">
        <v>12</v>
      </c>
      <c r="B14" s="17" t="s">
        <v>458</v>
      </c>
      <c r="D14" s="17" t="s">
        <v>70</v>
      </c>
      <c r="E14" s="17">
        <v>2</v>
      </c>
      <c r="F14" s="17">
        <v>86</v>
      </c>
      <c r="G14" s="17">
        <v>85</v>
      </c>
      <c r="H14" s="17">
        <v>11</v>
      </c>
      <c r="I14" s="18">
        <v>0.95</v>
      </c>
      <c r="K14" s="18">
        <v>0.9</v>
      </c>
      <c r="L14" s="18">
        <v>0.93</v>
      </c>
      <c r="N14" s="19" t="s">
        <v>1006</v>
      </c>
      <c r="O14" s="17">
        <v>34</v>
      </c>
      <c r="P14" s="18">
        <v>0.67</v>
      </c>
      <c r="R14" s="18">
        <v>0.05</v>
      </c>
      <c r="T14" s="19" t="s">
        <v>40</v>
      </c>
      <c r="V14" s="18">
        <v>0.97</v>
      </c>
      <c r="X14" s="17">
        <v>15</v>
      </c>
      <c r="Y14" s="19" t="s">
        <v>1157</v>
      </c>
      <c r="AA14" s="18">
        <v>0.7</v>
      </c>
      <c r="AB14" s="17">
        <v>5</v>
      </c>
      <c r="AC14" s="18">
        <v>0.22</v>
      </c>
      <c r="AE14" s="17">
        <v>24</v>
      </c>
      <c r="AF14" s="17">
        <v>10</v>
      </c>
      <c r="AG14" s="18">
        <v>0.5</v>
      </c>
    </row>
    <row r="15" spans="1:34" x14ac:dyDescent="0.35">
      <c r="A15" s="17">
        <v>14</v>
      </c>
      <c r="B15" s="17" t="s">
        <v>463</v>
      </c>
      <c r="D15" s="17" t="s">
        <v>53</v>
      </c>
      <c r="E15" s="17">
        <v>2</v>
      </c>
      <c r="F15" s="17">
        <v>85</v>
      </c>
      <c r="G15" s="17">
        <v>87</v>
      </c>
      <c r="H15" s="17">
        <v>33</v>
      </c>
      <c r="I15" s="18">
        <v>0.91</v>
      </c>
      <c r="K15" s="18">
        <v>0.82</v>
      </c>
      <c r="L15" s="18">
        <v>0.84</v>
      </c>
      <c r="N15" s="19" t="s">
        <v>992</v>
      </c>
      <c r="O15" s="17">
        <v>13</v>
      </c>
      <c r="P15" s="18">
        <v>0.67</v>
      </c>
      <c r="R15" s="18">
        <v>0.05</v>
      </c>
      <c r="T15" s="19" t="s">
        <v>40</v>
      </c>
      <c r="V15" s="18">
        <v>0.97</v>
      </c>
      <c r="X15" s="17">
        <v>27</v>
      </c>
      <c r="Y15" s="19" t="s">
        <v>1460</v>
      </c>
      <c r="Z15" s="17">
        <v>2</v>
      </c>
      <c r="AA15" s="18">
        <v>0.66</v>
      </c>
      <c r="AB15" s="17">
        <v>5</v>
      </c>
      <c r="AC15" s="18">
        <v>0.47</v>
      </c>
      <c r="AE15" s="17">
        <v>17</v>
      </c>
      <c r="AF15" s="17">
        <v>28</v>
      </c>
      <c r="AG15" s="18">
        <v>0.4</v>
      </c>
    </row>
    <row r="16" spans="1:34" x14ac:dyDescent="0.35">
      <c r="A16" s="17">
        <v>14</v>
      </c>
      <c r="B16" s="17" t="s">
        <v>469</v>
      </c>
      <c r="D16" s="17" t="s">
        <v>94</v>
      </c>
      <c r="E16" s="17">
        <v>2</v>
      </c>
      <c r="F16" s="17">
        <v>85</v>
      </c>
      <c r="G16" s="17">
        <v>78</v>
      </c>
      <c r="H16" s="17">
        <v>17</v>
      </c>
      <c r="I16" s="18">
        <v>0.94</v>
      </c>
      <c r="K16" s="18">
        <v>0.93</v>
      </c>
      <c r="L16" s="18">
        <v>0.91</v>
      </c>
      <c r="N16" s="19" t="s">
        <v>977</v>
      </c>
      <c r="O16" s="17">
        <v>2</v>
      </c>
      <c r="P16" s="18">
        <v>0.72</v>
      </c>
      <c r="R16" s="18">
        <v>0</v>
      </c>
      <c r="T16" s="19" t="s">
        <v>40</v>
      </c>
      <c r="V16" s="18">
        <v>0.92</v>
      </c>
      <c r="X16" s="17">
        <v>10</v>
      </c>
      <c r="Y16" s="19" t="s">
        <v>1085</v>
      </c>
      <c r="AA16" s="18">
        <v>0.81</v>
      </c>
      <c r="AB16" s="17">
        <v>5</v>
      </c>
      <c r="AC16" s="18">
        <v>0.19</v>
      </c>
      <c r="AE16" s="17">
        <v>19</v>
      </c>
      <c r="AF16" s="17">
        <v>14</v>
      </c>
      <c r="AG16" s="18">
        <v>0.47</v>
      </c>
    </row>
    <row r="17" spans="1:33" x14ac:dyDescent="0.35">
      <c r="A17" s="17">
        <v>16</v>
      </c>
      <c r="B17" s="17" t="s">
        <v>1165</v>
      </c>
      <c r="D17" s="17" t="s">
        <v>26</v>
      </c>
      <c r="E17" s="17">
        <v>1</v>
      </c>
      <c r="F17" s="17">
        <v>84</v>
      </c>
      <c r="G17" s="17">
        <v>85</v>
      </c>
      <c r="H17" s="17">
        <v>50</v>
      </c>
      <c r="I17" s="18">
        <v>0.91</v>
      </c>
      <c r="K17" s="18">
        <v>0.81</v>
      </c>
      <c r="L17" s="18">
        <v>0.82</v>
      </c>
      <c r="N17" s="19" t="s">
        <v>974</v>
      </c>
      <c r="O17" s="17">
        <v>25</v>
      </c>
      <c r="P17" s="18">
        <v>0.96</v>
      </c>
      <c r="R17" s="18">
        <v>0</v>
      </c>
      <c r="T17" s="19" t="s">
        <v>910</v>
      </c>
      <c r="V17" s="18">
        <v>1</v>
      </c>
      <c r="X17" s="17">
        <v>57</v>
      </c>
      <c r="Y17" s="19" t="s">
        <v>242</v>
      </c>
      <c r="Z17" s="17">
        <v>3</v>
      </c>
      <c r="AA17" s="18">
        <v>0.42</v>
      </c>
      <c r="AC17" s="18">
        <v>0.15</v>
      </c>
      <c r="AE17" s="17">
        <v>1</v>
      </c>
      <c r="AF17" s="17">
        <v>90</v>
      </c>
      <c r="AG17" s="18">
        <v>0.28000000000000003</v>
      </c>
    </row>
    <row r="18" spans="1:33" x14ac:dyDescent="0.35">
      <c r="A18" s="17">
        <v>16</v>
      </c>
      <c r="B18" s="17" t="s">
        <v>1164</v>
      </c>
      <c r="D18" s="17" t="s">
        <v>190</v>
      </c>
      <c r="E18" s="17">
        <v>1</v>
      </c>
      <c r="F18" s="17">
        <v>84</v>
      </c>
      <c r="G18" s="17">
        <v>87</v>
      </c>
      <c r="H18" s="17">
        <v>25</v>
      </c>
      <c r="I18" s="18">
        <v>0.97</v>
      </c>
      <c r="K18" s="18">
        <v>0.81</v>
      </c>
      <c r="L18" s="18">
        <v>0.89</v>
      </c>
      <c r="N18" s="19" t="s">
        <v>984</v>
      </c>
      <c r="O18" s="17">
        <v>65</v>
      </c>
      <c r="P18" s="18">
        <v>0.59</v>
      </c>
      <c r="R18" s="20">
        <v>1E-3</v>
      </c>
      <c r="T18" s="19" t="s">
        <v>40</v>
      </c>
      <c r="V18" s="18">
        <v>0.97</v>
      </c>
      <c r="X18" s="17">
        <v>33</v>
      </c>
      <c r="Y18" s="19" t="s">
        <v>917</v>
      </c>
      <c r="AA18" s="18">
        <v>0.56000000000000005</v>
      </c>
      <c r="AC18" s="18">
        <v>0.1</v>
      </c>
      <c r="AE18" s="17">
        <v>2</v>
      </c>
      <c r="AF18" s="17">
        <v>149</v>
      </c>
      <c r="AG18" s="18">
        <v>0.21</v>
      </c>
    </row>
    <row r="19" spans="1:33" x14ac:dyDescent="0.35">
      <c r="A19" s="17">
        <v>18</v>
      </c>
      <c r="B19" s="17" t="s">
        <v>460</v>
      </c>
      <c r="D19" s="17" t="s">
        <v>99</v>
      </c>
      <c r="E19" s="17">
        <v>2</v>
      </c>
      <c r="F19" s="17">
        <v>83</v>
      </c>
      <c r="G19" s="17">
        <v>85</v>
      </c>
      <c r="H19" s="17">
        <v>25</v>
      </c>
      <c r="I19" s="18">
        <v>0.94</v>
      </c>
      <c r="K19" s="18">
        <v>0.87</v>
      </c>
      <c r="L19" s="18">
        <v>0.84</v>
      </c>
      <c r="N19" s="19" t="s">
        <v>980</v>
      </c>
      <c r="O19" s="17">
        <v>21</v>
      </c>
      <c r="P19" s="18">
        <v>0.64</v>
      </c>
      <c r="R19" s="18">
        <v>0</v>
      </c>
      <c r="T19" s="19" t="s">
        <v>40</v>
      </c>
      <c r="V19" s="18">
        <v>0.91</v>
      </c>
      <c r="X19" s="17">
        <v>21</v>
      </c>
      <c r="Y19" s="19" t="s">
        <v>1172</v>
      </c>
      <c r="AA19" s="18">
        <v>0.65</v>
      </c>
      <c r="AB19" s="17">
        <v>5</v>
      </c>
      <c r="AC19" s="18">
        <v>0.34</v>
      </c>
      <c r="AE19" s="17">
        <v>23</v>
      </c>
      <c r="AF19" s="17">
        <v>24</v>
      </c>
      <c r="AG19" s="18">
        <v>0.42</v>
      </c>
    </row>
    <row r="20" spans="1:33" x14ac:dyDescent="0.35">
      <c r="A20" s="17">
        <v>18</v>
      </c>
      <c r="B20" s="17" t="s">
        <v>474</v>
      </c>
      <c r="D20" s="17" t="s">
        <v>26</v>
      </c>
      <c r="E20" s="17">
        <v>2</v>
      </c>
      <c r="F20" s="17">
        <v>83</v>
      </c>
      <c r="G20" s="17">
        <v>76</v>
      </c>
      <c r="H20" s="17">
        <v>21</v>
      </c>
      <c r="I20" s="18">
        <v>0.95</v>
      </c>
      <c r="K20" s="18">
        <v>0.86</v>
      </c>
      <c r="L20" s="18">
        <v>0.86</v>
      </c>
      <c r="N20" s="19" t="s">
        <v>58</v>
      </c>
      <c r="O20" s="17">
        <v>9</v>
      </c>
      <c r="P20" s="18">
        <v>0.73</v>
      </c>
      <c r="R20" s="18">
        <v>0.01</v>
      </c>
      <c r="T20" s="19" t="s">
        <v>1</v>
      </c>
      <c r="V20" s="18">
        <v>0.93</v>
      </c>
      <c r="X20" s="17">
        <v>12</v>
      </c>
      <c r="Y20" s="19" t="s">
        <v>1153</v>
      </c>
      <c r="AA20" s="18">
        <v>0.8</v>
      </c>
      <c r="AB20" s="17">
        <v>5</v>
      </c>
      <c r="AC20" s="18">
        <v>0.3</v>
      </c>
      <c r="AE20" s="17">
        <v>19</v>
      </c>
      <c r="AF20" s="17">
        <v>11</v>
      </c>
      <c r="AG20" s="18">
        <v>0.49</v>
      </c>
    </row>
    <row r="21" spans="1:33" x14ac:dyDescent="0.35">
      <c r="A21" s="17">
        <v>18</v>
      </c>
      <c r="B21" s="17" t="s">
        <v>465</v>
      </c>
      <c r="D21" s="17" t="s">
        <v>18</v>
      </c>
      <c r="E21" s="17">
        <v>2</v>
      </c>
      <c r="F21" s="17">
        <v>83</v>
      </c>
      <c r="G21" s="17">
        <v>85</v>
      </c>
      <c r="H21" s="17">
        <v>25</v>
      </c>
      <c r="I21" s="18">
        <v>0.94</v>
      </c>
      <c r="K21" s="18">
        <v>0.93</v>
      </c>
      <c r="L21" s="18">
        <v>0.91</v>
      </c>
      <c r="N21" s="19" t="s">
        <v>977</v>
      </c>
      <c r="O21" s="17">
        <v>65</v>
      </c>
      <c r="P21" s="18">
        <v>0.59</v>
      </c>
      <c r="R21" s="18">
        <v>7.0000000000000007E-2</v>
      </c>
      <c r="T21" s="19" t="s">
        <v>119</v>
      </c>
      <c r="V21" s="18">
        <v>0.95</v>
      </c>
      <c r="X21" s="17">
        <v>2</v>
      </c>
      <c r="Y21" s="19" t="s">
        <v>1461</v>
      </c>
      <c r="AA21" s="18">
        <v>0.94</v>
      </c>
      <c r="AC21" s="18">
        <v>0.34</v>
      </c>
      <c r="AE21" s="17">
        <v>13</v>
      </c>
      <c r="AF21" s="17">
        <v>56</v>
      </c>
      <c r="AG21" s="18">
        <v>0.34</v>
      </c>
    </row>
    <row r="22" spans="1:33" x14ac:dyDescent="0.35">
      <c r="A22" s="17">
        <v>21</v>
      </c>
      <c r="B22" s="17" t="s">
        <v>478</v>
      </c>
      <c r="D22" s="17" t="s">
        <v>77</v>
      </c>
      <c r="E22" s="17">
        <v>2</v>
      </c>
      <c r="F22" s="17">
        <v>82</v>
      </c>
      <c r="G22" s="17">
        <v>84</v>
      </c>
      <c r="H22" s="17">
        <v>15</v>
      </c>
      <c r="I22" s="18">
        <v>0.95</v>
      </c>
      <c r="K22" s="18">
        <v>0.89</v>
      </c>
      <c r="L22" s="18">
        <v>0.91</v>
      </c>
      <c r="N22" s="19" t="s">
        <v>992</v>
      </c>
      <c r="O22" s="17">
        <v>41</v>
      </c>
      <c r="P22" s="18">
        <v>0.64</v>
      </c>
      <c r="R22" s="18">
        <v>0.03</v>
      </c>
      <c r="T22" s="19" t="s">
        <v>1</v>
      </c>
      <c r="V22" s="18">
        <v>0.94</v>
      </c>
      <c r="X22" s="17">
        <v>21</v>
      </c>
      <c r="Y22" s="19" t="s">
        <v>779</v>
      </c>
      <c r="Z22" s="17">
        <v>2</v>
      </c>
      <c r="AA22" s="18">
        <v>0.63</v>
      </c>
      <c r="AB22" s="17">
        <v>5</v>
      </c>
      <c r="AC22" s="18">
        <v>0.27</v>
      </c>
      <c r="AE22" s="17">
        <v>40</v>
      </c>
      <c r="AF22" s="17">
        <v>25</v>
      </c>
      <c r="AG22" s="18">
        <v>0.42</v>
      </c>
    </row>
    <row r="23" spans="1:33" x14ac:dyDescent="0.35">
      <c r="A23" s="17">
        <v>21</v>
      </c>
      <c r="B23" s="17" t="s">
        <v>472</v>
      </c>
      <c r="D23" s="17" t="s">
        <v>26</v>
      </c>
      <c r="E23" s="17">
        <v>2</v>
      </c>
      <c r="F23" s="17">
        <v>82</v>
      </c>
      <c r="G23" s="17">
        <v>83</v>
      </c>
      <c r="H23" s="17">
        <v>15</v>
      </c>
      <c r="I23" s="18">
        <v>0.94</v>
      </c>
      <c r="K23" s="18">
        <v>0.88</v>
      </c>
      <c r="L23" s="18">
        <v>0.9</v>
      </c>
      <c r="N23" s="19" t="s">
        <v>992</v>
      </c>
      <c r="O23" s="17">
        <v>30</v>
      </c>
      <c r="P23" s="18">
        <v>0.62</v>
      </c>
      <c r="R23" s="18">
        <v>0.03</v>
      </c>
      <c r="T23" s="19" t="s">
        <v>1</v>
      </c>
      <c r="V23" s="18">
        <v>0.94</v>
      </c>
      <c r="X23" s="17">
        <v>19</v>
      </c>
      <c r="Y23" s="19" t="s">
        <v>114</v>
      </c>
      <c r="AA23" s="18">
        <v>0.68</v>
      </c>
      <c r="AB23" s="17">
        <v>5</v>
      </c>
      <c r="AC23" s="18">
        <v>0.32</v>
      </c>
      <c r="AE23" s="17">
        <v>26</v>
      </c>
      <c r="AF23" s="17">
        <v>30</v>
      </c>
      <c r="AG23" s="18">
        <v>0.39</v>
      </c>
    </row>
    <row r="24" spans="1:33" x14ac:dyDescent="0.35">
      <c r="A24" s="17">
        <v>23</v>
      </c>
      <c r="B24" s="17" t="s">
        <v>471</v>
      </c>
      <c r="D24" s="17" t="s">
        <v>77</v>
      </c>
      <c r="E24" s="17">
        <v>2</v>
      </c>
      <c r="F24" s="17">
        <v>81</v>
      </c>
      <c r="G24" s="17">
        <v>82</v>
      </c>
      <c r="H24" s="17">
        <v>21</v>
      </c>
      <c r="I24" s="18">
        <v>0.94</v>
      </c>
      <c r="K24" s="18">
        <v>0.89</v>
      </c>
      <c r="L24" s="18">
        <v>0.88</v>
      </c>
      <c r="N24" s="19" t="s">
        <v>981</v>
      </c>
      <c r="O24" s="17">
        <v>34</v>
      </c>
      <c r="P24" s="18">
        <v>0.64</v>
      </c>
      <c r="R24" s="18">
        <v>0.03</v>
      </c>
      <c r="T24" s="19" t="s">
        <v>1</v>
      </c>
      <c r="V24" s="18">
        <v>0.93</v>
      </c>
      <c r="X24" s="17">
        <v>27</v>
      </c>
      <c r="Y24" s="19" t="s">
        <v>114</v>
      </c>
      <c r="Z24" s="17">
        <v>2</v>
      </c>
      <c r="AA24" s="18">
        <v>0.59</v>
      </c>
      <c r="AB24" s="17">
        <v>5</v>
      </c>
      <c r="AC24" s="18">
        <v>0.34</v>
      </c>
      <c r="AE24" s="17">
        <v>29</v>
      </c>
      <c r="AF24" s="17">
        <v>20</v>
      </c>
      <c r="AG24" s="18">
        <v>0.43</v>
      </c>
    </row>
    <row r="25" spans="1:33" x14ac:dyDescent="0.35">
      <c r="A25" s="17">
        <v>23</v>
      </c>
      <c r="B25" s="17" t="s">
        <v>481</v>
      </c>
      <c r="D25" s="17" t="s">
        <v>50</v>
      </c>
      <c r="E25" s="17">
        <v>2</v>
      </c>
      <c r="F25" s="17">
        <v>81</v>
      </c>
      <c r="G25" s="17">
        <v>83</v>
      </c>
      <c r="H25" s="17">
        <v>33</v>
      </c>
      <c r="I25" s="18">
        <v>0.94</v>
      </c>
      <c r="K25" s="18">
        <v>0.87</v>
      </c>
      <c r="L25" s="18">
        <v>0.86</v>
      </c>
      <c r="N25" s="19" t="s">
        <v>981</v>
      </c>
      <c r="O25" s="17">
        <v>25</v>
      </c>
      <c r="P25" s="18">
        <v>0.72</v>
      </c>
      <c r="R25" s="18">
        <v>0.03</v>
      </c>
      <c r="T25" s="19" t="s">
        <v>40</v>
      </c>
      <c r="V25" s="18">
        <v>0.95</v>
      </c>
      <c r="X25" s="17">
        <v>17</v>
      </c>
      <c r="Y25" s="19" t="s">
        <v>1161</v>
      </c>
      <c r="AA25" s="18">
        <v>0.69</v>
      </c>
      <c r="AB25" s="17">
        <v>5</v>
      </c>
      <c r="AC25" s="18">
        <v>0.34</v>
      </c>
      <c r="AE25" s="17">
        <v>29</v>
      </c>
      <c r="AF25" s="17">
        <v>40</v>
      </c>
      <c r="AG25" s="18">
        <v>0.36</v>
      </c>
    </row>
    <row r="26" spans="1:33" x14ac:dyDescent="0.35">
      <c r="A26" s="17">
        <v>23</v>
      </c>
      <c r="B26" s="17" t="s">
        <v>495</v>
      </c>
      <c r="D26" s="17" t="s">
        <v>18</v>
      </c>
      <c r="E26" s="17">
        <v>2</v>
      </c>
      <c r="F26" s="17">
        <v>81</v>
      </c>
      <c r="G26" s="17">
        <v>78</v>
      </c>
      <c r="H26" s="17">
        <v>53</v>
      </c>
      <c r="I26" s="18">
        <v>0.92</v>
      </c>
      <c r="K26" s="18">
        <v>0.88</v>
      </c>
      <c r="L26" s="18">
        <v>0.87</v>
      </c>
      <c r="N26" s="19" t="s">
        <v>981</v>
      </c>
      <c r="O26" s="17">
        <v>11</v>
      </c>
      <c r="P26" s="18">
        <v>0.81</v>
      </c>
      <c r="R26" s="18">
        <v>0.01</v>
      </c>
      <c r="T26" s="19" t="s">
        <v>1</v>
      </c>
      <c r="V26" s="18">
        <v>0.91</v>
      </c>
      <c r="X26" s="17">
        <v>19</v>
      </c>
      <c r="Y26" s="19" t="s">
        <v>904</v>
      </c>
      <c r="AA26" s="18">
        <v>0.69</v>
      </c>
      <c r="AB26" s="17">
        <v>5</v>
      </c>
      <c r="AC26" s="18">
        <v>0.33</v>
      </c>
      <c r="AE26" s="17">
        <v>14</v>
      </c>
      <c r="AF26" s="17">
        <v>17</v>
      </c>
      <c r="AG26" s="18">
        <v>0.45</v>
      </c>
    </row>
    <row r="27" spans="1:33" x14ac:dyDescent="0.35">
      <c r="A27" s="17">
        <v>26</v>
      </c>
      <c r="B27" s="17" t="s">
        <v>487</v>
      </c>
      <c r="D27" s="17" t="s">
        <v>26</v>
      </c>
      <c r="E27" s="17">
        <v>2</v>
      </c>
      <c r="F27" s="17">
        <v>78</v>
      </c>
      <c r="G27" s="17">
        <v>81</v>
      </c>
      <c r="H27" s="17">
        <v>17</v>
      </c>
      <c r="I27" s="18">
        <v>0.95</v>
      </c>
      <c r="K27" s="18">
        <v>0.89</v>
      </c>
      <c r="L27" s="18">
        <v>0.91</v>
      </c>
      <c r="N27" s="19" t="s">
        <v>992</v>
      </c>
      <c r="O27" s="17">
        <v>65</v>
      </c>
      <c r="P27" s="18">
        <v>0.71</v>
      </c>
      <c r="R27" s="18">
        <v>7.0000000000000007E-2</v>
      </c>
      <c r="T27" s="19" t="s">
        <v>40</v>
      </c>
      <c r="V27" s="18">
        <v>0.82</v>
      </c>
      <c r="X27" s="17">
        <v>16</v>
      </c>
      <c r="Y27" s="19" t="s">
        <v>445</v>
      </c>
      <c r="AA27" s="18">
        <v>0.75</v>
      </c>
      <c r="AB27" s="17">
        <v>5</v>
      </c>
      <c r="AC27" s="18">
        <v>0.31</v>
      </c>
      <c r="AE27" s="17">
        <v>52</v>
      </c>
      <c r="AF27" s="17">
        <v>100</v>
      </c>
      <c r="AG27" s="18">
        <v>0.27</v>
      </c>
    </row>
    <row r="28" spans="1:33" x14ac:dyDescent="0.35">
      <c r="A28" s="17">
        <v>26</v>
      </c>
      <c r="B28" s="17" t="s">
        <v>489</v>
      </c>
      <c r="E28" s="17">
        <v>2</v>
      </c>
      <c r="F28" s="17">
        <v>78</v>
      </c>
      <c r="G28" s="17">
        <v>77</v>
      </c>
      <c r="H28" s="17">
        <v>28</v>
      </c>
      <c r="I28" s="18">
        <v>0.95</v>
      </c>
      <c r="K28" s="18">
        <v>0.81</v>
      </c>
      <c r="L28" s="18">
        <v>0.85</v>
      </c>
      <c r="N28" s="19" t="s">
        <v>996</v>
      </c>
      <c r="O28" s="17">
        <v>13</v>
      </c>
      <c r="P28" s="18">
        <v>0.6</v>
      </c>
      <c r="R28" s="18">
        <v>0</v>
      </c>
      <c r="T28" s="19" t="s">
        <v>1</v>
      </c>
      <c r="V28" s="18">
        <v>0.94</v>
      </c>
      <c r="X28" s="17">
        <v>24</v>
      </c>
      <c r="Y28" s="19" t="s">
        <v>101</v>
      </c>
      <c r="AA28" s="18">
        <v>0.63</v>
      </c>
      <c r="AB28" s="17">
        <v>5</v>
      </c>
      <c r="AC28" s="18">
        <v>0.32</v>
      </c>
      <c r="AE28" s="17">
        <v>26</v>
      </c>
      <c r="AF28" s="17">
        <v>112</v>
      </c>
      <c r="AG28" s="18">
        <v>0.25</v>
      </c>
    </row>
    <row r="29" spans="1:33" x14ac:dyDescent="0.35">
      <c r="A29" s="17">
        <v>26</v>
      </c>
      <c r="B29" s="17" t="s">
        <v>486</v>
      </c>
      <c r="D29" s="17" t="s">
        <v>65</v>
      </c>
      <c r="E29" s="17">
        <v>2</v>
      </c>
      <c r="F29" s="17">
        <v>78</v>
      </c>
      <c r="G29" s="17">
        <v>81</v>
      </c>
      <c r="H29" s="17">
        <v>28</v>
      </c>
      <c r="I29" s="18">
        <v>0.93</v>
      </c>
      <c r="K29" s="18">
        <v>0.88</v>
      </c>
      <c r="L29" s="18">
        <v>0.86</v>
      </c>
      <c r="N29" s="19" t="s">
        <v>977</v>
      </c>
      <c r="O29" s="17">
        <v>51</v>
      </c>
      <c r="P29" s="18">
        <v>0.67</v>
      </c>
      <c r="R29" s="18">
        <v>0.01</v>
      </c>
      <c r="T29" s="19" t="s">
        <v>5</v>
      </c>
      <c r="V29" s="18">
        <v>0.87</v>
      </c>
      <c r="X29" s="17">
        <v>21</v>
      </c>
      <c r="Y29" s="19" t="s">
        <v>894</v>
      </c>
      <c r="AA29" s="18">
        <v>0.67</v>
      </c>
      <c r="AB29" s="17">
        <v>5</v>
      </c>
      <c r="AC29" s="18">
        <v>0.46</v>
      </c>
      <c r="AE29" s="17">
        <v>40</v>
      </c>
      <c r="AF29" s="17">
        <v>31</v>
      </c>
      <c r="AG29" s="18">
        <v>0.39</v>
      </c>
    </row>
    <row r="30" spans="1:33" x14ac:dyDescent="0.35">
      <c r="A30" s="17">
        <v>26</v>
      </c>
      <c r="B30" s="17" t="s">
        <v>480</v>
      </c>
      <c r="D30" s="17" t="s">
        <v>53</v>
      </c>
      <c r="E30" s="17">
        <v>2</v>
      </c>
      <c r="F30" s="17">
        <v>78</v>
      </c>
      <c r="G30" s="17">
        <v>83</v>
      </c>
      <c r="H30" s="17">
        <v>45</v>
      </c>
      <c r="I30" s="18">
        <v>0.92</v>
      </c>
      <c r="K30" s="18">
        <v>0.82</v>
      </c>
      <c r="L30" s="18">
        <v>0.83</v>
      </c>
      <c r="N30" s="19" t="s">
        <v>974</v>
      </c>
      <c r="O30" s="17">
        <v>45</v>
      </c>
      <c r="P30" s="18">
        <v>0.62</v>
      </c>
      <c r="R30" s="18">
        <v>0.05</v>
      </c>
      <c r="T30" s="19" t="s">
        <v>40</v>
      </c>
      <c r="V30" s="18">
        <v>0.91</v>
      </c>
      <c r="X30" s="17">
        <v>35</v>
      </c>
      <c r="Y30" s="19" t="s">
        <v>1462</v>
      </c>
      <c r="Z30" s="17">
        <v>2</v>
      </c>
      <c r="AA30" s="18">
        <v>0.62</v>
      </c>
      <c r="AB30" s="17">
        <v>5</v>
      </c>
      <c r="AC30" s="18">
        <v>0.57999999999999996</v>
      </c>
      <c r="AE30" s="17">
        <v>29</v>
      </c>
      <c r="AF30" s="17">
        <v>35</v>
      </c>
      <c r="AG30" s="18">
        <v>0.38</v>
      </c>
    </row>
    <row r="31" spans="1:33" x14ac:dyDescent="0.35">
      <c r="A31" s="17">
        <v>30</v>
      </c>
      <c r="B31" s="17" t="s">
        <v>476</v>
      </c>
      <c r="D31" s="17" t="s">
        <v>9</v>
      </c>
      <c r="E31" s="17">
        <v>2</v>
      </c>
      <c r="F31" s="17">
        <v>77</v>
      </c>
      <c r="G31" s="17">
        <v>82</v>
      </c>
      <c r="H31" s="17">
        <v>40</v>
      </c>
      <c r="I31" s="18">
        <v>0.93</v>
      </c>
      <c r="K31" s="18">
        <v>0.87</v>
      </c>
      <c r="L31" s="18">
        <v>0.8</v>
      </c>
      <c r="N31" s="19" t="s">
        <v>1031</v>
      </c>
      <c r="O31" s="17">
        <v>37</v>
      </c>
      <c r="P31" s="18">
        <v>0.72</v>
      </c>
      <c r="R31" s="18">
        <v>0.04</v>
      </c>
      <c r="T31" s="19" t="s">
        <v>119</v>
      </c>
      <c r="V31" s="18">
        <v>0.9</v>
      </c>
      <c r="X31" s="17">
        <v>35</v>
      </c>
      <c r="Y31" s="19" t="s">
        <v>493</v>
      </c>
      <c r="AA31" s="18">
        <v>0.61</v>
      </c>
      <c r="AB31" s="17">
        <v>5</v>
      </c>
      <c r="AC31" s="18">
        <v>0.49</v>
      </c>
      <c r="AE31" s="17">
        <v>19</v>
      </c>
      <c r="AF31" s="17">
        <v>28</v>
      </c>
      <c r="AG31" s="18">
        <v>0.4</v>
      </c>
    </row>
    <row r="32" spans="1:33" x14ac:dyDescent="0.35">
      <c r="A32" s="17">
        <v>30</v>
      </c>
      <c r="B32" s="17" t="s">
        <v>488</v>
      </c>
      <c r="D32" s="17" t="s">
        <v>9</v>
      </c>
      <c r="E32" s="17">
        <v>2</v>
      </c>
      <c r="F32" s="17">
        <v>77</v>
      </c>
      <c r="G32" s="17">
        <v>79</v>
      </c>
      <c r="H32" s="17">
        <v>17</v>
      </c>
      <c r="I32" s="18">
        <v>0.95</v>
      </c>
      <c r="K32" s="18">
        <v>0.88</v>
      </c>
      <c r="L32" s="18">
        <v>0.9</v>
      </c>
      <c r="N32" s="19" t="s">
        <v>992</v>
      </c>
      <c r="O32" s="17">
        <v>65</v>
      </c>
      <c r="P32" s="18">
        <v>0.56000000000000005</v>
      </c>
      <c r="R32" s="18">
        <v>0.02</v>
      </c>
      <c r="T32" s="19" t="s">
        <v>1</v>
      </c>
      <c r="V32" s="18">
        <v>0.98</v>
      </c>
      <c r="X32" s="17">
        <v>27</v>
      </c>
      <c r="Y32" s="19" t="s">
        <v>888</v>
      </c>
      <c r="AA32" s="18">
        <v>0.59</v>
      </c>
      <c r="AB32" s="17">
        <v>5</v>
      </c>
      <c r="AC32" s="18">
        <v>0.3</v>
      </c>
      <c r="AE32" s="17">
        <v>46</v>
      </c>
      <c r="AF32" s="17">
        <v>50</v>
      </c>
      <c r="AG32" s="18">
        <v>0.35</v>
      </c>
    </row>
    <row r="33" spans="1:33" x14ac:dyDescent="0.35">
      <c r="A33" s="17">
        <v>32</v>
      </c>
      <c r="B33" s="17" t="s">
        <v>484</v>
      </c>
      <c r="D33" s="17" t="s">
        <v>53</v>
      </c>
      <c r="E33" s="17">
        <v>2</v>
      </c>
      <c r="F33" s="17">
        <v>76</v>
      </c>
      <c r="G33" s="17">
        <v>75</v>
      </c>
      <c r="H33" s="17">
        <v>11</v>
      </c>
      <c r="I33" s="18">
        <v>0.95</v>
      </c>
      <c r="K33" s="18">
        <v>0.87</v>
      </c>
      <c r="L33" s="18">
        <v>0.89</v>
      </c>
      <c r="N33" s="19" t="s">
        <v>992</v>
      </c>
      <c r="O33" s="17">
        <v>80</v>
      </c>
      <c r="P33" s="18">
        <v>0.53</v>
      </c>
      <c r="R33" s="18">
        <v>0.02</v>
      </c>
      <c r="T33" s="19" t="s">
        <v>5</v>
      </c>
      <c r="V33" s="18">
        <v>0.92</v>
      </c>
      <c r="X33" s="17">
        <v>27</v>
      </c>
      <c r="Y33" s="19" t="s">
        <v>783</v>
      </c>
      <c r="Z33" s="17">
        <v>2</v>
      </c>
      <c r="AA33" s="18">
        <v>0.66</v>
      </c>
      <c r="AB33" s="17">
        <v>5</v>
      </c>
      <c r="AC33" s="18">
        <v>0.36</v>
      </c>
      <c r="AE33" s="17">
        <v>48</v>
      </c>
      <c r="AF33" s="17">
        <v>8</v>
      </c>
      <c r="AG33" s="18">
        <v>0.51</v>
      </c>
    </row>
    <row r="34" spans="1:33" x14ac:dyDescent="0.35">
      <c r="A34" s="17">
        <v>32</v>
      </c>
      <c r="B34" s="17" t="s">
        <v>492</v>
      </c>
      <c r="D34" s="17" t="s">
        <v>50</v>
      </c>
      <c r="E34" s="17">
        <v>2</v>
      </c>
      <c r="F34" s="17">
        <v>76</v>
      </c>
      <c r="G34" s="17">
        <v>78</v>
      </c>
      <c r="H34" s="17">
        <v>28</v>
      </c>
      <c r="I34" s="18">
        <v>0.93</v>
      </c>
      <c r="K34" s="18">
        <v>0.88</v>
      </c>
      <c r="L34" s="18">
        <v>0.89</v>
      </c>
      <c r="N34" s="19" t="s">
        <v>974</v>
      </c>
      <c r="O34" s="17">
        <v>45</v>
      </c>
      <c r="P34" s="18">
        <v>0.7</v>
      </c>
      <c r="R34" s="18">
        <v>0.02</v>
      </c>
      <c r="T34" s="19" t="s">
        <v>1</v>
      </c>
      <c r="V34" s="18">
        <v>0.91</v>
      </c>
      <c r="X34" s="17">
        <v>35</v>
      </c>
      <c r="Y34" s="19" t="s">
        <v>888</v>
      </c>
      <c r="AA34" s="18">
        <v>0.56000000000000005</v>
      </c>
      <c r="AB34" s="17">
        <v>5</v>
      </c>
      <c r="AC34" s="18">
        <v>0.39</v>
      </c>
      <c r="AE34" s="17">
        <v>40</v>
      </c>
      <c r="AF34" s="17">
        <v>31</v>
      </c>
      <c r="AG34" s="18">
        <v>0.39</v>
      </c>
    </row>
    <row r="35" spans="1:33" x14ac:dyDescent="0.35">
      <c r="A35" s="17">
        <v>32</v>
      </c>
      <c r="B35" s="17" t="s">
        <v>906</v>
      </c>
      <c r="D35" s="17" t="s">
        <v>15</v>
      </c>
      <c r="E35" s="17">
        <v>2</v>
      </c>
      <c r="F35" s="17">
        <v>76</v>
      </c>
      <c r="G35" s="17">
        <v>77</v>
      </c>
      <c r="H35" s="17">
        <v>63</v>
      </c>
      <c r="I35" s="18">
        <v>0.89</v>
      </c>
      <c r="K35" s="18">
        <v>0.8</v>
      </c>
      <c r="L35" s="18">
        <v>0.82</v>
      </c>
      <c r="N35" s="19" t="s">
        <v>992</v>
      </c>
      <c r="O35" s="17">
        <v>5</v>
      </c>
      <c r="P35" s="18">
        <v>0.72</v>
      </c>
      <c r="R35" s="18">
        <v>0.01</v>
      </c>
      <c r="T35" s="19" t="s">
        <v>1</v>
      </c>
      <c r="V35" s="18">
        <v>0.91</v>
      </c>
      <c r="X35" s="17">
        <v>67</v>
      </c>
      <c r="Y35" s="19" t="s">
        <v>1019</v>
      </c>
      <c r="Z35" s="17">
        <v>2</v>
      </c>
      <c r="AA35" s="18">
        <v>0.43</v>
      </c>
      <c r="AB35" s="17">
        <v>5</v>
      </c>
      <c r="AC35" s="18">
        <v>0.68</v>
      </c>
      <c r="AE35" s="17">
        <v>40</v>
      </c>
      <c r="AF35" s="17">
        <v>25</v>
      </c>
      <c r="AG35" s="18">
        <v>0.41</v>
      </c>
    </row>
    <row r="36" spans="1:33" x14ac:dyDescent="0.35">
      <c r="A36" s="17">
        <v>32</v>
      </c>
      <c r="B36" s="17" t="s">
        <v>1009</v>
      </c>
      <c r="D36" s="17" t="s">
        <v>94</v>
      </c>
      <c r="E36" s="17">
        <v>2</v>
      </c>
      <c r="F36" s="17">
        <v>76</v>
      </c>
      <c r="G36" s="17">
        <v>76</v>
      </c>
      <c r="H36" s="17">
        <v>33</v>
      </c>
      <c r="I36" s="18">
        <v>0.91</v>
      </c>
      <c r="K36" s="18">
        <v>0.87</v>
      </c>
      <c r="L36" s="18">
        <v>0.86</v>
      </c>
      <c r="N36" s="19" t="s">
        <v>981</v>
      </c>
      <c r="O36" s="17">
        <v>17</v>
      </c>
      <c r="P36" s="18">
        <v>0.66</v>
      </c>
      <c r="R36" s="18">
        <v>0</v>
      </c>
      <c r="T36" s="19" t="s">
        <v>119</v>
      </c>
      <c r="V36" s="18">
        <v>0.9</v>
      </c>
      <c r="X36" s="17">
        <v>41</v>
      </c>
      <c r="Y36" s="19" t="s">
        <v>44</v>
      </c>
      <c r="AA36" s="18">
        <v>0.57999999999999996</v>
      </c>
      <c r="AB36" s="17">
        <v>5</v>
      </c>
      <c r="AC36" s="18">
        <v>0.39</v>
      </c>
      <c r="AE36" s="17">
        <v>17</v>
      </c>
      <c r="AF36" s="17">
        <v>115</v>
      </c>
      <c r="AG36" s="18">
        <v>0.25</v>
      </c>
    </row>
    <row r="37" spans="1:33" x14ac:dyDescent="0.35">
      <c r="A37" s="17">
        <v>36</v>
      </c>
      <c r="B37" s="17" t="s">
        <v>513</v>
      </c>
      <c r="D37" s="17" t="s">
        <v>18</v>
      </c>
      <c r="E37" s="17">
        <v>2</v>
      </c>
      <c r="F37" s="17">
        <v>75</v>
      </c>
      <c r="G37" s="17">
        <v>78</v>
      </c>
      <c r="H37" s="17">
        <v>40</v>
      </c>
      <c r="I37" s="18">
        <v>0.92</v>
      </c>
      <c r="K37" s="18">
        <v>0.81</v>
      </c>
      <c r="L37" s="18">
        <v>0.85</v>
      </c>
      <c r="N37" s="19" t="s">
        <v>996</v>
      </c>
      <c r="O37" s="17">
        <v>63</v>
      </c>
      <c r="P37" s="18">
        <v>0.66</v>
      </c>
      <c r="R37" s="18">
        <v>0.01</v>
      </c>
      <c r="T37" s="19" t="s">
        <v>40</v>
      </c>
      <c r="V37" s="18">
        <v>0.85</v>
      </c>
      <c r="X37" s="17">
        <v>31</v>
      </c>
      <c r="Y37" s="19" t="s">
        <v>49</v>
      </c>
      <c r="AA37" s="18">
        <v>0.63</v>
      </c>
      <c r="AB37" s="17">
        <v>5</v>
      </c>
      <c r="AC37" s="18">
        <v>0.43</v>
      </c>
      <c r="AE37" s="17">
        <v>48</v>
      </c>
      <c r="AF37" s="17">
        <v>40</v>
      </c>
      <c r="AG37" s="18">
        <v>0.37</v>
      </c>
    </row>
    <row r="38" spans="1:33" x14ac:dyDescent="0.35">
      <c r="A38" s="17">
        <v>36</v>
      </c>
      <c r="B38" s="17" t="s">
        <v>482</v>
      </c>
      <c r="D38" s="17" t="s">
        <v>70</v>
      </c>
      <c r="E38" s="17">
        <v>2</v>
      </c>
      <c r="F38" s="17">
        <v>75</v>
      </c>
      <c r="G38" s="17">
        <v>75</v>
      </c>
      <c r="H38" s="17">
        <v>33</v>
      </c>
      <c r="I38" s="18">
        <v>0.91</v>
      </c>
      <c r="K38" s="18">
        <v>0.84</v>
      </c>
      <c r="L38" s="18">
        <v>0.86</v>
      </c>
      <c r="N38" s="19" t="s">
        <v>992</v>
      </c>
      <c r="O38" s="17">
        <v>65</v>
      </c>
      <c r="P38" s="18">
        <v>0.66</v>
      </c>
      <c r="R38" s="18">
        <v>0.03</v>
      </c>
      <c r="T38" s="19" t="s">
        <v>40</v>
      </c>
      <c r="V38" s="18">
        <v>0.88</v>
      </c>
      <c r="X38" s="17">
        <v>47</v>
      </c>
      <c r="Y38" s="19" t="s">
        <v>475</v>
      </c>
      <c r="AA38" s="18">
        <v>0.68</v>
      </c>
      <c r="AB38" s="17">
        <v>5</v>
      </c>
      <c r="AC38" s="18">
        <v>0.41</v>
      </c>
      <c r="AE38" s="17">
        <v>26</v>
      </c>
      <c r="AF38" s="17">
        <v>13</v>
      </c>
      <c r="AG38" s="18">
        <v>0.48</v>
      </c>
    </row>
    <row r="39" spans="1:33" x14ac:dyDescent="0.35">
      <c r="A39" s="17">
        <v>38</v>
      </c>
      <c r="B39" s="17" t="s">
        <v>497</v>
      </c>
      <c r="D39" s="17" t="s">
        <v>26</v>
      </c>
      <c r="E39" s="17">
        <v>2</v>
      </c>
      <c r="F39" s="17">
        <v>74</v>
      </c>
      <c r="G39" s="17">
        <v>72</v>
      </c>
      <c r="H39" s="17">
        <v>77</v>
      </c>
      <c r="I39" s="18">
        <v>0.86</v>
      </c>
      <c r="K39" s="18">
        <v>0.86</v>
      </c>
      <c r="L39" s="18">
        <v>0.79</v>
      </c>
      <c r="N39" s="19" t="s">
        <v>1031</v>
      </c>
      <c r="O39" s="17">
        <v>7</v>
      </c>
      <c r="P39" s="18">
        <v>0.77</v>
      </c>
      <c r="R39" s="18">
        <v>0</v>
      </c>
      <c r="T39" s="19" t="s">
        <v>1</v>
      </c>
      <c r="V39" s="18">
        <v>0.83</v>
      </c>
      <c r="X39" s="17">
        <v>33</v>
      </c>
      <c r="Y39" s="19" t="s">
        <v>1463</v>
      </c>
      <c r="Z39" s="17">
        <v>2</v>
      </c>
      <c r="AA39" s="18">
        <v>0.64</v>
      </c>
      <c r="AB39" s="17">
        <v>5</v>
      </c>
      <c r="AC39" s="18">
        <v>0.33</v>
      </c>
      <c r="AE39" s="17">
        <v>19</v>
      </c>
      <c r="AF39" s="17">
        <v>22</v>
      </c>
      <c r="AG39" s="18">
        <v>0.43</v>
      </c>
    </row>
    <row r="40" spans="1:33" x14ac:dyDescent="0.35">
      <c r="A40" s="17">
        <v>38</v>
      </c>
      <c r="B40" s="17" t="s">
        <v>494</v>
      </c>
      <c r="D40" s="17" t="s">
        <v>9</v>
      </c>
      <c r="E40" s="17">
        <v>2</v>
      </c>
      <c r="F40" s="17">
        <v>74</v>
      </c>
      <c r="G40" s="17">
        <v>72</v>
      </c>
      <c r="H40" s="17">
        <v>17</v>
      </c>
      <c r="I40" s="18">
        <v>0.94</v>
      </c>
      <c r="K40" s="18">
        <v>0.88</v>
      </c>
      <c r="L40" s="18">
        <v>0.9</v>
      </c>
      <c r="N40" s="19" t="s">
        <v>992</v>
      </c>
      <c r="O40" s="17">
        <v>51</v>
      </c>
      <c r="P40" s="18">
        <v>0.56999999999999995</v>
      </c>
      <c r="R40" s="18">
        <v>0.03</v>
      </c>
      <c r="T40" s="19" t="s">
        <v>5</v>
      </c>
      <c r="V40" s="18">
        <v>0.93</v>
      </c>
      <c r="X40" s="17">
        <v>38</v>
      </c>
      <c r="Y40" s="19" t="s">
        <v>1464</v>
      </c>
      <c r="AA40" s="18">
        <v>0.59</v>
      </c>
      <c r="AB40" s="17">
        <v>5</v>
      </c>
      <c r="AC40" s="18">
        <v>0.42</v>
      </c>
      <c r="AE40" s="17">
        <v>29</v>
      </c>
      <c r="AF40" s="17">
        <v>62</v>
      </c>
      <c r="AG40" s="18">
        <v>0.32</v>
      </c>
    </row>
    <row r="41" spans="1:33" x14ac:dyDescent="0.35">
      <c r="A41" s="17">
        <v>38</v>
      </c>
      <c r="B41" s="17" t="s">
        <v>503</v>
      </c>
      <c r="D41" s="17" t="s">
        <v>37</v>
      </c>
      <c r="E41" s="17">
        <v>2</v>
      </c>
      <c r="F41" s="17">
        <v>74</v>
      </c>
      <c r="G41" s="17">
        <v>71</v>
      </c>
      <c r="H41" s="17">
        <v>21</v>
      </c>
      <c r="I41" s="18">
        <v>0.94</v>
      </c>
      <c r="K41" s="18">
        <v>0.88</v>
      </c>
      <c r="L41" s="18">
        <v>0.89</v>
      </c>
      <c r="N41" s="19" t="s">
        <v>974</v>
      </c>
      <c r="O41" s="17">
        <v>30</v>
      </c>
      <c r="P41" s="18">
        <v>0.67</v>
      </c>
      <c r="R41" s="18">
        <v>0.01</v>
      </c>
      <c r="T41" s="19" t="s">
        <v>1</v>
      </c>
      <c r="V41" s="18">
        <v>0.88</v>
      </c>
      <c r="X41" s="17">
        <v>24</v>
      </c>
      <c r="Y41" s="19" t="s">
        <v>64</v>
      </c>
      <c r="AA41" s="18">
        <v>0.67</v>
      </c>
      <c r="AC41" s="18">
        <v>0.44</v>
      </c>
      <c r="AE41" s="17">
        <v>61</v>
      </c>
      <c r="AF41" s="17">
        <v>25</v>
      </c>
      <c r="AG41" s="18">
        <v>0.41</v>
      </c>
    </row>
    <row r="42" spans="1:33" x14ac:dyDescent="0.35">
      <c r="A42" s="17">
        <v>41</v>
      </c>
      <c r="B42" s="17" t="s">
        <v>490</v>
      </c>
      <c r="E42" s="17">
        <v>2</v>
      </c>
      <c r="F42" s="17">
        <v>72</v>
      </c>
      <c r="G42" s="17">
        <v>73</v>
      </c>
      <c r="H42" s="17">
        <v>39</v>
      </c>
      <c r="I42" s="18">
        <v>0.9</v>
      </c>
      <c r="K42" s="18">
        <v>0.86</v>
      </c>
      <c r="L42" s="18">
        <v>0.85</v>
      </c>
      <c r="N42" s="19" t="s">
        <v>981</v>
      </c>
      <c r="O42" s="17">
        <v>71</v>
      </c>
      <c r="P42" s="18">
        <v>0.64</v>
      </c>
      <c r="R42" s="18">
        <v>0.02</v>
      </c>
      <c r="T42" s="19" t="s">
        <v>40</v>
      </c>
      <c r="V42" s="18">
        <v>0.89</v>
      </c>
      <c r="X42" s="17">
        <v>38</v>
      </c>
      <c r="Y42" s="19" t="s">
        <v>4</v>
      </c>
      <c r="Z42" s="17">
        <v>2</v>
      </c>
      <c r="AA42" s="18">
        <v>0.56000000000000005</v>
      </c>
      <c r="AB42" s="17">
        <v>5</v>
      </c>
      <c r="AC42" s="18">
        <v>0.37</v>
      </c>
      <c r="AE42" s="17">
        <v>37</v>
      </c>
      <c r="AF42" s="17">
        <v>40</v>
      </c>
      <c r="AG42" s="18">
        <v>0.36</v>
      </c>
    </row>
    <row r="43" spans="1:33" x14ac:dyDescent="0.35">
      <c r="A43" s="17">
        <v>41</v>
      </c>
      <c r="B43" s="17" t="s">
        <v>499</v>
      </c>
      <c r="D43" s="17" t="s">
        <v>9</v>
      </c>
      <c r="E43" s="17">
        <v>2</v>
      </c>
      <c r="F43" s="17">
        <v>72</v>
      </c>
      <c r="G43" s="17">
        <v>71</v>
      </c>
      <c r="H43" s="17">
        <v>45</v>
      </c>
      <c r="I43" s="18">
        <v>0.92</v>
      </c>
      <c r="K43" s="18">
        <v>0.82</v>
      </c>
      <c r="L43" s="18">
        <v>0.85</v>
      </c>
      <c r="N43" s="19" t="s">
        <v>1006</v>
      </c>
      <c r="O43" s="17">
        <v>53</v>
      </c>
      <c r="P43" s="18">
        <v>0.56999999999999995</v>
      </c>
      <c r="R43" s="18">
        <v>0.01</v>
      </c>
      <c r="T43" s="19" t="s">
        <v>1</v>
      </c>
      <c r="V43" s="18">
        <v>0.93</v>
      </c>
      <c r="X43" s="17">
        <v>31</v>
      </c>
      <c r="Y43" s="19" t="s">
        <v>903</v>
      </c>
      <c r="Z43" s="17">
        <v>2</v>
      </c>
      <c r="AA43" s="18">
        <v>0.63</v>
      </c>
      <c r="AB43" s="17">
        <v>5</v>
      </c>
      <c r="AC43" s="18">
        <v>0.48</v>
      </c>
      <c r="AE43" s="17">
        <v>29</v>
      </c>
      <c r="AF43" s="17">
        <v>47</v>
      </c>
      <c r="AG43" s="18">
        <v>0.35</v>
      </c>
    </row>
    <row r="44" spans="1:33" x14ac:dyDescent="0.35">
      <c r="A44" s="17">
        <v>41</v>
      </c>
      <c r="B44" s="17" t="s">
        <v>504</v>
      </c>
      <c r="D44" s="17" t="s">
        <v>21</v>
      </c>
      <c r="E44" s="17">
        <v>2</v>
      </c>
      <c r="F44" s="17">
        <v>72</v>
      </c>
      <c r="G44" s="17">
        <v>73</v>
      </c>
      <c r="H44" s="17">
        <v>33</v>
      </c>
      <c r="I44" s="18">
        <v>0.92</v>
      </c>
      <c r="K44" s="18">
        <v>0.87</v>
      </c>
      <c r="L44" s="18">
        <v>0.86</v>
      </c>
      <c r="N44" s="19" t="s">
        <v>981</v>
      </c>
      <c r="O44" s="17">
        <v>45</v>
      </c>
      <c r="P44" s="18">
        <v>0.56999999999999995</v>
      </c>
      <c r="R44" s="20">
        <v>2E-3</v>
      </c>
      <c r="T44" s="19" t="s">
        <v>5</v>
      </c>
      <c r="V44" s="18">
        <v>0.95</v>
      </c>
      <c r="X44" s="17">
        <v>43</v>
      </c>
      <c r="Y44" s="19" t="s">
        <v>505</v>
      </c>
      <c r="Z44" s="17">
        <v>2</v>
      </c>
      <c r="AA44" s="18">
        <v>0.61</v>
      </c>
      <c r="AC44" s="18">
        <v>0.68</v>
      </c>
      <c r="AE44" s="17">
        <v>52</v>
      </c>
      <c r="AF44" s="17">
        <v>50</v>
      </c>
      <c r="AG44" s="18">
        <v>0.35</v>
      </c>
    </row>
    <row r="45" spans="1:33" x14ac:dyDescent="0.35">
      <c r="A45" s="17">
        <v>41</v>
      </c>
      <c r="B45" s="17" t="s">
        <v>507</v>
      </c>
      <c r="D45" s="17" t="s">
        <v>26</v>
      </c>
      <c r="E45" s="17">
        <v>2</v>
      </c>
      <c r="F45" s="17">
        <v>72</v>
      </c>
      <c r="G45" s="17">
        <v>74</v>
      </c>
      <c r="H45" s="17">
        <v>45</v>
      </c>
      <c r="I45" s="18">
        <v>0.94</v>
      </c>
      <c r="K45" s="18">
        <v>0.8</v>
      </c>
      <c r="L45" s="18">
        <v>0.85</v>
      </c>
      <c r="N45" s="19" t="s">
        <v>999</v>
      </c>
      <c r="O45" s="17">
        <v>41</v>
      </c>
      <c r="P45" s="18">
        <v>0.72</v>
      </c>
      <c r="R45" s="18">
        <v>0.01</v>
      </c>
      <c r="T45" s="19" t="s">
        <v>40</v>
      </c>
      <c r="V45" s="18">
        <v>0.89</v>
      </c>
      <c r="X45" s="17">
        <v>64</v>
      </c>
      <c r="Y45" s="19" t="s">
        <v>196</v>
      </c>
      <c r="AA45" s="18">
        <v>0.39</v>
      </c>
      <c r="AB45" s="17">
        <v>5</v>
      </c>
      <c r="AC45" s="18">
        <v>0.42</v>
      </c>
      <c r="AE45" s="17">
        <v>46</v>
      </c>
      <c r="AF45" s="17">
        <v>85</v>
      </c>
      <c r="AG45" s="18">
        <v>0.28999999999999998</v>
      </c>
    </row>
    <row r="46" spans="1:33" x14ac:dyDescent="0.35">
      <c r="A46" s="17">
        <v>41</v>
      </c>
      <c r="B46" s="17" t="s">
        <v>500</v>
      </c>
      <c r="D46" s="17" t="s">
        <v>26</v>
      </c>
      <c r="E46" s="17">
        <v>2</v>
      </c>
      <c r="F46" s="17">
        <v>72</v>
      </c>
      <c r="G46" s="17">
        <v>69</v>
      </c>
      <c r="H46" s="17">
        <v>28</v>
      </c>
      <c r="I46" s="18">
        <v>0.92</v>
      </c>
      <c r="K46" s="18">
        <v>0.82</v>
      </c>
      <c r="L46" s="18">
        <v>0.86</v>
      </c>
      <c r="N46" s="19" t="s">
        <v>996</v>
      </c>
      <c r="O46" s="17">
        <v>28</v>
      </c>
      <c r="P46" s="18">
        <v>0.7</v>
      </c>
      <c r="R46" s="18">
        <v>0.01</v>
      </c>
      <c r="T46" s="19" t="s">
        <v>1</v>
      </c>
      <c r="V46" s="18">
        <v>0.95</v>
      </c>
      <c r="X46" s="17">
        <v>38</v>
      </c>
      <c r="Y46" s="19" t="s">
        <v>783</v>
      </c>
      <c r="Z46" s="17">
        <v>2</v>
      </c>
      <c r="AA46" s="18">
        <v>0.57999999999999996</v>
      </c>
      <c r="AB46" s="17">
        <v>5</v>
      </c>
      <c r="AC46" s="18">
        <v>0.41</v>
      </c>
      <c r="AE46" s="17">
        <v>48</v>
      </c>
      <c r="AF46" s="17">
        <v>47</v>
      </c>
      <c r="AG46" s="18">
        <v>0.35</v>
      </c>
    </row>
    <row r="47" spans="1:33" x14ac:dyDescent="0.35">
      <c r="A47" s="17">
        <v>46</v>
      </c>
      <c r="B47" s="17" t="s">
        <v>568</v>
      </c>
      <c r="D47" s="17" t="s">
        <v>18</v>
      </c>
      <c r="E47" s="17">
        <v>2</v>
      </c>
      <c r="F47" s="17">
        <v>71</v>
      </c>
      <c r="G47" s="17">
        <v>76</v>
      </c>
      <c r="H47" s="17">
        <v>77</v>
      </c>
      <c r="I47" s="18">
        <v>0.91</v>
      </c>
      <c r="K47" s="18">
        <v>0.76</v>
      </c>
      <c r="L47" s="18">
        <v>0.8</v>
      </c>
      <c r="N47" s="19" t="s">
        <v>996</v>
      </c>
      <c r="O47" s="17">
        <v>60</v>
      </c>
      <c r="P47" s="18">
        <v>0.67</v>
      </c>
      <c r="R47" s="18">
        <v>0.01</v>
      </c>
      <c r="T47" s="19" t="s">
        <v>5</v>
      </c>
      <c r="V47" s="18">
        <v>0.87</v>
      </c>
      <c r="X47" s="17">
        <v>52</v>
      </c>
      <c r="Y47" s="19" t="s">
        <v>1465</v>
      </c>
      <c r="Z47" s="17">
        <v>2</v>
      </c>
      <c r="AA47" s="18">
        <v>0.47</v>
      </c>
      <c r="AB47" s="17">
        <v>5</v>
      </c>
      <c r="AC47" s="18">
        <v>0.2</v>
      </c>
      <c r="AE47" s="17">
        <v>37</v>
      </c>
      <c r="AF47" s="17">
        <v>108</v>
      </c>
      <c r="AG47" s="18">
        <v>0.26</v>
      </c>
    </row>
    <row r="48" spans="1:33" x14ac:dyDescent="0.35">
      <c r="A48" s="17">
        <v>47</v>
      </c>
      <c r="B48" s="17" t="s">
        <v>508</v>
      </c>
      <c r="D48" s="17" t="s">
        <v>29</v>
      </c>
      <c r="E48" s="17">
        <v>2</v>
      </c>
      <c r="F48" s="17">
        <v>70</v>
      </c>
      <c r="G48" s="17">
        <v>72</v>
      </c>
      <c r="H48" s="17">
        <v>57</v>
      </c>
      <c r="I48" s="18">
        <v>0.91</v>
      </c>
      <c r="K48" s="18">
        <v>0.8</v>
      </c>
      <c r="L48" s="18">
        <v>0.81</v>
      </c>
      <c r="N48" s="19" t="s">
        <v>974</v>
      </c>
      <c r="O48" s="17">
        <v>75</v>
      </c>
      <c r="P48" s="18">
        <v>0.57999999999999996</v>
      </c>
      <c r="R48" s="18">
        <v>0</v>
      </c>
      <c r="T48" s="19" t="s">
        <v>5</v>
      </c>
      <c r="V48" s="18">
        <v>0.95</v>
      </c>
      <c r="X48" s="17">
        <v>43</v>
      </c>
      <c r="Y48" s="19" t="s">
        <v>209</v>
      </c>
      <c r="AA48" s="18">
        <v>0.59</v>
      </c>
      <c r="AC48" s="18">
        <v>0.69</v>
      </c>
      <c r="AE48" s="17">
        <v>68</v>
      </c>
      <c r="AF48" s="17">
        <v>5</v>
      </c>
      <c r="AG48" s="18">
        <v>0.56999999999999995</v>
      </c>
    </row>
    <row r="49" spans="1:34" x14ac:dyDescent="0.35">
      <c r="A49" s="17">
        <v>47</v>
      </c>
      <c r="B49" s="17" t="s">
        <v>510</v>
      </c>
      <c r="D49" s="17" t="s">
        <v>9</v>
      </c>
      <c r="E49" s="17">
        <v>2</v>
      </c>
      <c r="F49" s="17">
        <v>70</v>
      </c>
      <c r="G49" s="17">
        <v>72</v>
      </c>
      <c r="H49" s="17">
        <v>40</v>
      </c>
      <c r="I49" s="18">
        <v>0.92</v>
      </c>
      <c r="K49" s="18">
        <v>0.84</v>
      </c>
      <c r="L49" s="18">
        <v>0.84</v>
      </c>
      <c r="N49" s="19" t="s">
        <v>58</v>
      </c>
      <c r="O49" s="17">
        <v>37</v>
      </c>
      <c r="P49" s="18">
        <v>0.71</v>
      </c>
      <c r="R49" s="18">
        <v>0</v>
      </c>
      <c r="T49" s="19" t="s">
        <v>1</v>
      </c>
      <c r="V49" s="18">
        <v>0.93</v>
      </c>
      <c r="X49" s="17">
        <v>67</v>
      </c>
      <c r="Y49" s="19" t="s">
        <v>13</v>
      </c>
      <c r="Z49" s="17">
        <v>2</v>
      </c>
      <c r="AA49" s="18">
        <v>0.37</v>
      </c>
      <c r="AB49" s="17">
        <v>5</v>
      </c>
      <c r="AC49" s="18">
        <v>0.49</v>
      </c>
      <c r="AE49" s="17">
        <v>57</v>
      </c>
      <c r="AF49" s="17">
        <v>44</v>
      </c>
      <c r="AG49" s="18">
        <v>0.36</v>
      </c>
    </row>
    <row r="50" spans="1:34" x14ac:dyDescent="0.35">
      <c r="A50" s="17">
        <v>47</v>
      </c>
      <c r="B50" s="17" t="s">
        <v>511</v>
      </c>
      <c r="D50" s="17" t="s">
        <v>9</v>
      </c>
      <c r="E50" s="17">
        <v>2</v>
      </c>
      <c r="F50" s="17">
        <v>70</v>
      </c>
      <c r="G50" s="17">
        <v>69</v>
      </c>
      <c r="H50" s="17">
        <v>50</v>
      </c>
      <c r="I50" s="18">
        <v>0.91</v>
      </c>
      <c r="K50" s="18">
        <v>0.84</v>
      </c>
      <c r="L50" s="18">
        <v>0.83</v>
      </c>
      <c r="N50" s="19" t="s">
        <v>981</v>
      </c>
      <c r="O50" s="17">
        <v>53</v>
      </c>
      <c r="P50" s="18">
        <v>0.69</v>
      </c>
      <c r="R50" s="20">
        <v>2E-3</v>
      </c>
      <c r="T50" s="19" t="s">
        <v>5</v>
      </c>
      <c r="V50" s="18">
        <v>0.89</v>
      </c>
      <c r="X50" s="17">
        <v>26</v>
      </c>
      <c r="Y50" s="19" t="s">
        <v>1466</v>
      </c>
      <c r="Z50" s="17">
        <v>2</v>
      </c>
      <c r="AA50" s="18">
        <v>0.68</v>
      </c>
      <c r="AB50" s="17">
        <v>5</v>
      </c>
      <c r="AC50" s="18">
        <v>0.4</v>
      </c>
      <c r="AE50" s="17">
        <v>57</v>
      </c>
      <c r="AF50" s="17">
        <v>35</v>
      </c>
      <c r="AG50" s="18">
        <v>0.38</v>
      </c>
    </row>
    <row r="51" spans="1:34" x14ac:dyDescent="0.35">
      <c r="A51" s="17">
        <v>47</v>
      </c>
      <c r="B51" s="17" t="s">
        <v>506</v>
      </c>
      <c r="D51" s="17" t="s">
        <v>15</v>
      </c>
      <c r="E51" s="17">
        <v>2</v>
      </c>
      <c r="F51" s="17">
        <v>70</v>
      </c>
      <c r="G51" s="17">
        <v>75</v>
      </c>
      <c r="H51" s="17">
        <v>72</v>
      </c>
      <c r="I51" s="18">
        <v>0.88</v>
      </c>
      <c r="K51" s="18">
        <v>0.83</v>
      </c>
      <c r="L51" s="18">
        <v>0.82</v>
      </c>
      <c r="N51" s="19" t="s">
        <v>981</v>
      </c>
      <c r="O51" s="17">
        <v>34</v>
      </c>
      <c r="P51" s="18">
        <v>0.76</v>
      </c>
      <c r="R51" s="18">
        <v>0.01</v>
      </c>
      <c r="T51" s="19" t="s">
        <v>1</v>
      </c>
      <c r="V51" s="18">
        <v>0.94</v>
      </c>
      <c r="X51" s="17">
        <v>46</v>
      </c>
      <c r="Y51" s="19" t="s">
        <v>209</v>
      </c>
      <c r="AA51" s="18">
        <v>0.56999999999999995</v>
      </c>
      <c r="AC51" s="18">
        <v>0.42</v>
      </c>
      <c r="AE51" s="17">
        <v>75</v>
      </c>
      <c r="AF51" s="17">
        <v>50</v>
      </c>
      <c r="AG51" s="18">
        <v>0.35</v>
      </c>
    </row>
    <row r="52" spans="1:34" x14ac:dyDescent="0.35">
      <c r="A52" s="17">
        <v>51</v>
      </c>
      <c r="B52" s="17" t="s">
        <v>537</v>
      </c>
      <c r="D52" s="17" t="s">
        <v>50</v>
      </c>
      <c r="E52" s="17">
        <v>2</v>
      </c>
      <c r="F52" s="17">
        <v>69</v>
      </c>
      <c r="G52" s="17">
        <v>71</v>
      </c>
      <c r="H52" s="17">
        <v>57</v>
      </c>
      <c r="I52" s="18">
        <v>0.9</v>
      </c>
      <c r="K52" s="18">
        <v>0.82</v>
      </c>
      <c r="L52" s="18">
        <v>0.83</v>
      </c>
      <c r="N52" s="19" t="s">
        <v>974</v>
      </c>
      <c r="O52" s="17">
        <v>45</v>
      </c>
      <c r="P52" s="18">
        <v>0.65</v>
      </c>
      <c r="R52" s="18">
        <v>0</v>
      </c>
      <c r="T52" s="19" t="s">
        <v>1</v>
      </c>
      <c r="V52" s="18">
        <v>0.97</v>
      </c>
      <c r="X52" s="17">
        <v>52</v>
      </c>
      <c r="Y52" s="19" t="s">
        <v>1467</v>
      </c>
      <c r="Z52" s="17">
        <v>9</v>
      </c>
      <c r="AA52" s="18">
        <v>0.54</v>
      </c>
      <c r="AB52" s="17">
        <v>5</v>
      </c>
      <c r="AC52" s="18">
        <v>0.5</v>
      </c>
      <c r="AE52" s="17">
        <v>61</v>
      </c>
      <c r="AF52" s="17">
        <v>44</v>
      </c>
      <c r="AG52" s="18">
        <v>0.36</v>
      </c>
    </row>
    <row r="53" spans="1:34" x14ac:dyDescent="0.35">
      <c r="A53" s="17">
        <v>51</v>
      </c>
      <c r="B53" s="17" t="s">
        <v>501</v>
      </c>
      <c r="D53" s="17" t="s">
        <v>2</v>
      </c>
      <c r="E53" s="17">
        <v>2</v>
      </c>
      <c r="F53" s="17">
        <v>69</v>
      </c>
      <c r="G53" s="17">
        <v>72</v>
      </c>
      <c r="H53" s="17">
        <v>45</v>
      </c>
      <c r="I53" s="18">
        <v>0.89</v>
      </c>
      <c r="K53" s="18">
        <v>0.83</v>
      </c>
      <c r="L53" s="18">
        <v>0.83</v>
      </c>
      <c r="N53" s="19" t="s">
        <v>58</v>
      </c>
      <c r="O53" s="17">
        <v>53</v>
      </c>
      <c r="P53" s="18">
        <v>0.61</v>
      </c>
      <c r="R53" s="18">
        <v>0</v>
      </c>
      <c r="T53" s="19" t="s">
        <v>1</v>
      </c>
      <c r="V53" s="18">
        <v>0.92</v>
      </c>
      <c r="X53" s="17">
        <v>59</v>
      </c>
      <c r="Y53" s="19" t="s">
        <v>366</v>
      </c>
      <c r="AA53" s="18">
        <v>0.51</v>
      </c>
      <c r="AC53" s="18">
        <v>0.66</v>
      </c>
      <c r="AE53" s="17">
        <v>61</v>
      </c>
      <c r="AF53" s="17">
        <v>56</v>
      </c>
      <c r="AG53" s="18">
        <v>0.34</v>
      </c>
    </row>
    <row r="54" spans="1:34" x14ac:dyDescent="0.35">
      <c r="A54" s="17">
        <v>51</v>
      </c>
      <c r="B54" s="17" t="s">
        <v>582</v>
      </c>
      <c r="D54" s="17" t="s">
        <v>65</v>
      </c>
      <c r="E54" s="17">
        <v>2</v>
      </c>
      <c r="F54" s="17">
        <v>69</v>
      </c>
      <c r="G54" s="17">
        <v>75</v>
      </c>
      <c r="H54" s="17">
        <v>28</v>
      </c>
      <c r="I54" s="18">
        <v>0.93</v>
      </c>
      <c r="K54" s="18">
        <v>0.81</v>
      </c>
      <c r="L54" s="18">
        <v>0.87</v>
      </c>
      <c r="N54" s="19" t="s">
        <v>1011</v>
      </c>
      <c r="O54" s="17">
        <v>119</v>
      </c>
      <c r="P54" s="18">
        <v>0.6</v>
      </c>
      <c r="R54" s="18">
        <v>0.04</v>
      </c>
      <c r="T54" s="19" t="s">
        <v>14</v>
      </c>
      <c r="V54" s="18">
        <v>0.84</v>
      </c>
      <c r="X54" s="17">
        <v>47</v>
      </c>
      <c r="Y54" s="19" t="s">
        <v>557</v>
      </c>
      <c r="AA54" s="18">
        <v>0.53</v>
      </c>
      <c r="AC54" s="18">
        <v>0.56999999999999995</v>
      </c>
      <c r="AE54" s="17">
        <v>92</v>
      </c>
      <c r="AF54" s="17">
        <v>85</v>
      </c>
      <c r="AG54" s="18">
        <v>0.28999999999999998</v>
      </c>
    </row>
    <row r="55" spans="1:34" x14ac:dyDescent="0.35">
      <c r="A55" s="17">
        <v>54</v>
      </c>
      <c r="B55" s="17" t="s">
        <v>574</v>
      </c>
      <c r="D55" s="17" t="s">
        <v>217</v>
      </c>
      <c r="E55" s="17">
        <v>2</v>
      </c>
      <c r="F55" s="17">
        <v>67</v>
      </c>
      <c r="G55" s="17">
        <v>80</v>
      </c>
      <c r="H55" s="17">
        <v>72</v>
      </c>
      <c r="I55" s="18">
        <v>0.89</v>
      </c>
      <c r="J55" s="17">
        <v>8</v>
      </c>
      <c r="K55" s="18">
        <v>0.86</v>
      </c>
      <c r="L55" s="18">
        <v>0.78</v>
      </c>
      <c r="N55" s="19" t="s">
        <v>1042</v>
      </c>
      <c r="O55" s="17">
        <v>41</v>
      </c>
      <c r="P55" s="18">
        <v>0.72</v>
      </c>
      <c r="R55" s="18">
        <v>0.04</v>
      </c>
      <c r="T55" s="19" t="s">
        <v>1</v>
      </c>
      <c r="V55" s="18">
        <v>0.97</v>
      </c>
      <c r="X55" s="17">
        <v>41</v>
      </c>
      <c r="Y55" s="19" t="s">
        <v>110</v>
      </c>
      <c r="Z55" s="17">
        <v>3</v>
      </c>
      <c r="AA55" s="18">
        <v>0.59</v>
      </c>
      <c r="AB55" s="17">
        <v>5</v>
      </c>
      <c r="AC55" s="18">
        <v>0.41</v>
      </c>
      <c r="AE55" s="17">
        <v>185</v>
      </c>
      <c r="AF55" s="17">
        <v>103</v>
      </c>
      <c r="AG55" s="18">
        <v>0.27</v>
      </c>
      <c r="AH55" s="17">
        <v>7</v>
      </c>
    </row>
    <row r="56" spans="1:34" x14ac:dyDescent="0.35">
      <c r="A56" s="17">
        <v>55</v>
      </c>
      <c r="B56" s="17" t="s">
        <v>529</v>
      </c>
      <c r="D56" s="17" t="s">
        <v>6</v>
      </c>
      <c r="E56" s="17">
        <v>2</v>
      </c>
      <c r="F56" s="17">
        <v>66</v>
      </c>
      <c r="G56" s="17">
        <v>69</v>
      </c>
      <c r="H56" s="17">
        <v>63</v>
      </c>
      <c r="I56" s="18">
        <v>0.89</v>
      </c>
      <c r="K56" s="18">
        <v>0.74</v>
      </c>
      <c r="L56" s="18">
        <v>0.85</v>
      </c>
      <c r="N56" s="19" t="s">
        <v>1005</v>
      </c>
      <c r="O56" s="17">
        <v>71</v>
      </c>
      <c r="P56" s="18">
        <v>0.7</v>
      </c>
      <c r="R56" s="20">
        <v>3.0000000000000001E-3</v>
      </c>
      <c r="T56" s="19" t="s">
        <v>5</v>
      </c>
      <c r="V56" s="18">
        <v>0.97</v>
      </c>
      <c r="X56" s="17">
        <v>84</v>
      </c>
      <c r="Y56" s="19" t="s">
        <v>4</v>
      </c>
      <c r="AA56" s="18">
        <v>0.32</v>
      </c>
      <c r="AC56" s="18">
        <v>0.73</v>
      </c>
      <c r="AE56" s="17">
        <v>78</v>
      </c>
      <c r="AF56" s="17">
        <v>44</v>
      </c>
      <c r="AG56" s="18">
        <v>0.36</v>
      </c>
    </row>
    <row r="57" spans="1:34" x14ac:dyDescent="0.35">
      <c r="A57" s="17">
        <v>55</v>
      </c>
      <c r="B57" s="17" t="s">
        <v>579</v>
      </c>
      <c r="D57" s="17" t="s">
        <v>26</v>
      </c>
      <c r="E57" s="17">
        <v>2</v>
      </c>
      <c r="F57" s="17">
        <v>66</v>
      </c>
      <c r="G57" s="17">
        <v>67</v>
      </c>
      <c r="H57" s="17">
        <v>66</v>
      </c>
      <c r="I57" s="18">
        <v>0.89</v>
      </c>
      <c r="K57" s="18">
        <v>0.73</v>
      </c>
      <c r="L57" s="18">
        <v>0.81</v>
      </c>
      <c r="N57" s="19" t="s">
        <v>984</v>
      </c>
      <c r="O57" s="17">
        <v>65</v>
      </c>
      <c r="P57" s="18">
        <v>0.64</v>
      </c>
      <c r="R57" s="18">
        <v>0.01</v>
      </c>
      <c r="T57" s="19" t="s">
        <v>5</v>
      </c>
      <c r="V57" s="18">
        <v>0.95</v>
      </c>
      <c r="X57" s="17">
        <v>67</v>
      </c>
      <c r="Y57" s="19" t="s">
        <v>1468</v>
      </c>
      <c r="Z57" s="17">
        <v>2</v>
      </c>
      <c r="AA57" s="18">
        <v>0.41</v>
      </c>
      <c r="AB57" s="17">
        <v>5</v>
      </c>
      <c r="AC57" s="18">
        <v>0.39</v>
      </c>
      <c r="AE57" s="17">
        <v>52</v>
      </c>
      <c r="AF57" s="17">
        <v>59</v>
      </c>
      <c r="AG57" s="18">
        <v>0.33</v>
      </c>
    </row>
    <row r="58" spans="1:34" x14ac:dyDescent="0.35">
      <c r="A58" s="17">
        <v>55</v>
      </c>
      <c r="B58" s="17" t="s">
        <v>598</v>
      </c>
      <c r="D58" s="17" t="s">
        <v>169</v>
      </c>
      <c r="E58" s="17">
        <v>2</v>
      </c>
      <c r="F58" s="17">
        <v>66</v>
      </c>
      <c r="G58" s="17">
        <v>69</v>
      </c>
      <c r="H58" s="17">
        <v>21</v>
      </c>
      <c r="I58" s="18">
        <v>0.95</v>
      </c>
      <c r="K58" s="18">
        <v>0.84</v>
      </c>
      <c r="L58" s="18">
        <v>0.88</v>
      </c>
      <c r="N58" s="19" t="s">
        <v>996</v>
      </c>
      <c r="O58" s="17">
        <v>135</v>
      </c>
      <c r="P58" s="18">
        <v>0.56999999999999995</v>
      </c>
      <c r="R58" s="18">
        <v>0.04</v>
      </c>
      <c r="T58" s="19" t="s">
        <v>5</v>
      </c>
      <c r="V58" s="18">
        <v>0.85</v>
      </c>
      <c r="X58" s="17">
        <v>43</v>
      </c>
      <c r="Y58" s="19" t="s">
        <v>1015</v>
      </c>
      <c r="AA58" s="18">
        <v>0.59</v>
      </c>
      <c r="AC58" s="18">
        <v>0.71</v>
      </c>
      <c r="AE58" s="17">
        <v>68</v>
      </c>
      <c r="AF58" s="17">
        <v>67</v>
      </c>
      <c r="AG58" s="18">
        <v>0.31</v>
      </c>
    </row>
    <row r="59" spans="1:34" x14ac:dyDescent="0.35">
      <c r="A59" s="17">
        <v>58</v>
      </c>
      <c r="B59" s="17" t="s">
        <v>515</v>
      </c>
      <c r="D59" s="17" t="s">
        <v>2</v>
      </c>
      <c r="E59" s="17">
        <v>2</v>
      </c>
      <c r="F59" s="17">
        <v>65</v>
      </c>
      <c r="G59" s="17">
        <v>70</v>
      </c>
      <c r="H59" s="17">
        <v>107</v>
      </c>
      <c r="I59" s="18">
        <v>0.87</v>
      </c>
      <c r="K59" s="18">
        <v>0.73</v>
      </c>
      <c r="L59" s="18">
        <v>0.67</v>
      </c>
      <c r="N59" s="19" t="s">
        <v>990</v>
      </c>
      <c r="O59" s="17">
        <v>30</v>
      </c>
      <c r="P59" s="18">
        <v>0.78</v>
      </c>
      <c r="R59" s="18">
        <v>0.03</v>
      </c>
      <c r="T59" s="19" t="s">
        <v>1</v>
      </c>
      <c r="V59" s="18">
        <v>0.99</v>
      </c>
      <c r="X59" s="17">
        <v>100</v>
      </c>
      <c r="Y59" s="19" t="s">
        <v>1342</v>
      </c>
      <c r="AA59" s="18">
        <v>0.31</v>
      </c>
      <c r="AC59" s="18">
        <v>0.49</v>
      </c>
      <c r="AE59" s="17">
        <v>14</v>
      </c>
      <c r="AF59" s="17">
        <v>31</v>
      </c>
      <c r="AG59" s="18">
        <v>0.39</v>
      </c>
    </row>
    <row r="60" spans="1:34" x14ac:dyDescent="0.35">
      <c r="A60" s="17">
        <v>59</v>
      </c>
      <c r="B60" s="17" t="s">
        <v>576</v>
      </c>
      <c r="D60" s="17" t="s">
        <v>159</v>
      </c>
      <c r="E60" s="17">
        <v>2</v>
      </c>
      <c r="F60" s="17">
        <v>64</v>
      </c>
      <c r="G60" s="17">
        <v>71</v>
      </c>
      <c r="H60" s="17">
        <v>57</v>
      </c>
      <c r="I60" s="18">
        <v>0.89</v>
      </c>
      <c r="K60" s="18">
        <v>0.6</v>
      </c>
      <c r="L60" s="18">
        <v>0.83</v>
      </c>
      <c r="N60" s="19" t="s">
        <v>1059</v>
      </c>
      <c r="O60" s="17">
        <v>181</v>
      </c>
      <c r="P60" s="18">
        <v>0.63</v>
      </c>
      <c r="R60" s="18">
        <v>0.04</v>
      </c>
      <c r="T60" s="19" t="s">
        <v>5</v>
      </c>
      <c r="V60" s="18">
        <v>0.87</v>
      </c>
      <c r="X60" s="17">
        <v>149</v>
      </c>
      <c r="Y60" s="19" t="s">
        <v>1469</v>
      </c>
      <c r="Z60" s="17">
        <v>3</v>
      </c>
      <c r="AA60" s="18">
        <v>0.33</v>
      </c>
      <c r="AC60" s="18">
        <v>0.4</v>
      </c>
      <c r="AE60" s="17">
        <v>75</v>
      </c>
      <c r="AF60" s="17">
        <v>73</v>
      </c>
      <c r="AG60" s="18">
        <v>0.3</v>
      </c>
    </row>
    <row r="61" spans="1:34" x14ac:dyDescent="0.35">
      <c r="A61" s="17">
        <v>59</v>
      </c>
      <c r="B61" s="17" t="s">
        <v>598</v>
      </c>
      <c r="D61" s="17" t="s">
        <v>53</v>
      </c>
      <c r="E61" s="17">
        <v>2</v>
      </c>
      <c r="F61" s="17">
        <v>64</v>
      </c>
      <c r="G61" s="17">
        <v>72</v>
      </c>
      <c r="H61" s="17">
        <v>66</v>
      </c>
      <c r="I61" s="18">
        <v>0.86</v>
      </c>
      <c r="K61" s="18">
        <v>0.78</v>
      </c>
      <c r="L61" s="18">
        <v>0.75</v>
      </c>
      <c r="N61" s="19" t="s">
        <v>980</v>
      </c>
      <c r="O61" s="17">
        <v>103</v>
      </c>
      <c r="P61" s="18">
        <v>0.68</v>
      </c>
      <c r="R61" s="18">
        <v>0.04</v>
      </c>
      <c r="T61" s="19" t="s">
        <v>5</v>
      </c>
      <c r="V61" s="18">
        <v>0.93</v>
      </c>
      <c r="X61" s="17">
        <v>64</v>
      </c>
      <c r="Y61" s="19" t="s">
        <v>1470</v>
      </c>
      <c r="Z61" s="17">
        <v>2</v>
      </c>
      <c r="AA61" s="18">
        <v>0.53</v>
      </c>
      <c r="AB61" s="17">
        <v>5</v>
      </c>
      <c r="AC61" s="18">
        <v>0.59</v>
      </c>
      <c r="AE61" s="17">
        <v>57</v>
      </c>
      <c r="AF61" s="17">
        <v>65</v>
      </c>
      <c r="AG61" s="18">
        <v>0.32</v>
      </c>
    </row>
    <row r="62" spans="1:34" x14ac:dyDescent="0.35">
      <c r="A62" s="17">
        <v>59</v>
      </c>
      <c r="B62" s="17" t="s">
        <v>520</v>
      </c>
      <c r="D62" s="17" t="s">
        <v>217</v>
      </c>
      <c r="E62" s="17">
        <v>2</v>
      </c>
      <c r="F62" s="17">
        <v>64</v>
      </c>
      <c r="G62" s="17">
        <v>67</v>
      </c>
      <c r="H62" s="17">
        <v>72</v>
      </c>
      <c r="I62" s="18">
        <v>0.87</v>
      </c>
      <c r="K62" s="18">
        <v>0.79</v>
      </c>
      <c r="L62" s="18">
        <v>0.79</v>
      </c>
      <c r="N62" s="19" t="s">
        <v>58</v>
      </c>
      <c r="O62" s="17">
        <v>19</v>
      </c>
      <c r="P62" s="18">
        <v>0.69</v>
      </c>
      <c r="R62" s="18">
        <v>0</v>
      </c>
      <c r="T62" s="19" t="s">
        <v>1</v>
      </c>
      <c r="V62" s="18">
        <v>0.89</v>
      </c>
      <c r="X62" s="17">
        <v>59</v>
      </c>
      <c r="Y62" s="19" t="s">
        <v>11</v>
      </c>
      <c r="AA62" s="18">
        <v>0.49</v>
      </c>
      <c r="AC62" s="18">
        <v>0.6</v>
      </c>
      <c r="AE62" s="17">
        <v>97</v>
      </c>
      <c r="AF62" s="17">
        <v>115</v>
      </c>
      <c r="AG62" s="18">
        <v>0.25</v>
      </c>
    </row>
    <row r="63" spans="1:34" x14ac:dyDescent="0.35">
      <c r="A63" s="17">
        <v>62</v>
      </c>
      <c r="B63" s="17" t="s">
        <v>518</v>
      </c>
      <c r="E63" s="17">
        <v>2</v>
      </c>
      <c r="F63" s="17">
        <v>63</v>
      </c>
      <c r="G63" s="17">
        <v>67</v>
      </c>
      <c r="H63" s="17">
        <v>40</v>
      </c>
      <c r="I63" s="18">
        <v>0.92</v>
      </c>
      <c r="K63" s="18">
        <v>0.85</v>
      </c>
      <c r="L63" s="18">
        <v>0.86</v>
      </c>
      <c r="N63" s="19" t="s">
        <v>974</v>
      </c>
      <c r="O63" s="17">
        <v>80</v>
      </c>
      <c r="P63" s="18">
        <v>0.63</v>
      </c>
      <c r="R63" s="18">
        <v>0.01</v>
      </c>
      <c r="T63" s="19" t="s">
        <v>5</v>
      </c>
      <c r="V63" s="18">
        <v>0.88</v>
      </c>
      <c r="X63" s="17">
        <v>52</v>
      </c>
      <c r="Y63" s="19" t="s">
        <v>209</v>
      </c>
      <c r="AA63" s="18">
        <v>0.45</v>
      </c>
      <c r="AC63" s="18">
        <v>0.54</v>
      </c>
      <c r="AE63" s="17">
        <v>87</v>
      </c>
      <c r="AF63" s="17">
        <v>153</v>
      </c>
      <c r="AG63" s="18">
        <v>0.2</v>
      </c>
    </row>
    <row r="64" spans="1:34" x14ac:dyDescent="0.35">
      <c r="A64" s="17">
        <v>62</v>
      </c>
      <c r="B64" s="17" t="s">
        <v>575</v>
      </c>
      <c r="D64" s="17" t="s">
        <v>172</v>
      </c>
      <c r="E64" s="17">
        <v>2</v>
      </c>
      <c r="F64" s="17">
        <v>63</v>
      </c>
      <c r="G64" s="17">
        <v>66</v>
      </c>
      <c r="H64" s="17">
        <v>93</v>
      </c>
      <c r="I64" s="18">
        <v>0.84</v>
      </c>
      <c r="J64" s="17">
        <v>8</v>
      </c>
      <c r="K64" s="18">
        <v>0.82</v>
      </c>
      <c r="L64" s="18">
        <v>0.77</v>
      </c>
      <c r="N64" s="19" t="s">
        <v>995</v>
      </c>
      <c r="O64" s="17">
        <v>30</v>
      </c>
      <c r="P64" s="18">
        <v>0.8</v>
      </c>
      <c r="R64" s="20">
        <v>2E-3</v>
      </c>
      <c r="T64" s="19" t="s">
        <v>1</v>
      </c>
      <c r="V64" s="18">
        <v>0.89</v>
      </c>
      <c r="X64" s="17">
        <v>59</v>
      </c>
      <c r="Y64" s="19" t="s">
        <v>917</v>
      </c>
      <c r="AA64" s="18">
        <v>0.49</v>
      </c>
      <c r="AC64" s="18">
        <v>0.63</v>
      </c>
      <c r="AE64" s="17">
        <v>52</v>
      </c>
      <c r="AF64" s="17">
        <v>103</v>
      </c>
      <c r="AG64" s="18">
        <v>0.27</v>
      </c>
    </row>
    <row r="65" spans="1:33" x14ac:dyDescent="0.35">
      <c r="A65" s="17">
        <v>62</v>
      </c>
      <c r="B65" s="17" t="s">
        <v>578</v>
      </c>
      <c r="D65" s="17" t="s">
        <v>65</v>
      </c>
      <c r="E65" s="17">
        <v>2</v>
      </c>
      <c r="F65" s="17">
        <v>63</v>
      </c>
      <c r="G65" s="17">
        <v>69</v>
      </c>
      <c r="H65" s="17">
        <v>50</v>
      </c>
      <c r="I65" s="18">
        <v>0.9</v>
      </c>
      <c r="K65" s="18">
        <v>0.66</v>
      </c>
      <c r="L65" s="18">
        <v>0.8</v>
      </c>
      <c r="N65" s="19" t="s">
        <v>1039</v>
      </c>
      <c r="O65" s="17">
        <v>128</v>
      </c>
      <c r="P65" s="18">
        <v>0.53</v>
      </c>
      <c r="R65" s="20">
        <v>4.0000000000000001E-3</v>
      </c>
      <c r="T65" s="19" t="s">
        <v>14</v>
      </c>
      <c r="V65" s="18">
        <v>0.94</v>
      </c>
      <c r="X65" s="17">
        <v>116</v>
      </c>
      <c r="Y65" s="19" t="s">
        <v>170</v>
      </c>
      <c r="AA65" s="18">
        <v>0.23</v>
      </c>
      <c r="AC65" s="18">
        <v>0.84</v>
      </c>
      <c r="AE65" s="17">
        <v>107</v>
      </c>
      <c r="AF65" s="17">
        <v>62</v>
      </c>
      <c r="AG65" s="18">
        <v>0.33</v>
      </c>
    </row>
    <row r="66" spans="1:33" x14ac:dyDescent="0.35">
      <c r="A66" s="17">
        <v>62</v>
      </c>
      <c r="B66" s="17" t="s">
        <v>590</v>
      </c>
      <c r="E66" s="17">
        <v>1</v>
      </c>
      <c r="F66" s="17">
        <v>63</v>
      </c>
      <c r="G66" s="17">
        <v>67</v>
      </c>
      <c r="H66" s="17">
        <v>107</v>
      </c>
      <c r="I66" s="18">
        <v>0.82</v>
      </c>
      <c r="K66" s="18">
        <v>0.62</v>
      </c>
      <c r="L66" s="18">
        <v>0.73</v>
      </c>
      <c r="N66" s="19" t="s">
        <v>1005</v>
      </c>
      <c r="O66" s="17">
        <v>21</v>
      </c>
      <c r="P66" s="18">
        <v>0.72</v>
      </c>
      <c r="R66" s="18">
        <v>0</v>
      </c>
      <c r="T66" s="19" t="s">
        <v>5</v>
      </c>
      <c r="V66" s="18">
        <v>0.88</v>
      </c>
      <c r="X66" s="17">
        <v>161</v>
      </c>
      <c r="Y66" s="19" t="s">
        <v>1344</v>
      </c>
      <c r="AA66" s="18">
        <v>0.12</v>
      </c>
      <c r="AC66" s="18">
        <v>0.56000000000000005</v>
      </c>
      <c r="AE66" s="17">
        <v>78</v>
      </c>
      <c r="AF66" s="17">
        <v>40</v>
      </c>
      <c r="AG66" s="18">
        <v>0.37</v>
      </c>
    </row>
    <row r="67" spans="1:33" x14ac:dyDescent="0.35">
      <c r="A67" s="17">
        <v>62</v>
      </c>
      <c r="B67" s="17" t="s">
        <v>601</v>
      </c>
      <c r="D67" s="17" t="s">
        <v>21</v>
      </c>
      <c r="E67" s="17">
        <v>2</v>
      </c>
      <c r="F67" s="17">
        <v>63</v>
      </c>
      <c r="G67" s="17">
        <v>64</v>
      </c>
      <c r="H67" s="17">
        <v>53</v>
      </c>
      <c r="I67" s="18">
        <v>0.9</v>
      </c>
      <c r="K67" s="18">
        <v>0.81</v>
      </c>
      <c r="L67" s="18">
        <v>0.82</v>
      </c>
      <c r="N67" s="19" t="s">
        <v>974</v>
      </c>
      <c r="O67" s="17">
        <v>88</v>
      </c>
      <c r="P67" s="18">
        <v>0.62</v>
      </c>
      <c r="R67" s="18">
        <v>0.01</v>
      </c>
      <c r="T67" s="19" t="s">
        <v>5</v>
      </c>
      <c r="V67" s="18">
        <v>0.92</v>
      </c>
      <c r="X67" s="17">
        <v>49</v>
      </c>
      <c r="Y67" s="19" t="s">
        <v>917</v>
      </c>
      <c r="AA67" s="18">
        <v>0.56999999999999995</v>
      </c>
      <c r="AC67" s="18">
        <v>0.57999999999999996</v>
      </c>
      <c r="AE67" s="17">
        <v>92</v>
      </c>
      <c r="AF67" s="17">
        <v>50</v>
      </c>
      <c r="AG67" s="18">
        <v>0.35</v>
      </c>
    </row>
    <row r="68" spans="1:33" x14ac:dyDescent="0.35">
      <c r="A68" s="17">
        <v>67</v>
      </c>
      <c r="B68" s="17" t="s">
        <v>522</v>
      </c>
      <c r="D68" s="17" t="s">
        <v>159</v>
      </c>
      <c r="E68" s="17">
        <v>2</v>
      </c>
      <c r="F68" s="17">
        <v>62</v>
      </c>
      <c r="G68" s="17">
        <v>69</v>
      </c>
      <c r="H68" s="17">
        <v>117</v>
      </c>
      <c r="I68" s="18">
        <v>0.82</v>
      </c>
      <c r="K68" s="18">
        <v>0.75</v>
      </c>
      <c r="L68" s="18">
        <v>0.67</v>
      </c>
      <c r="N68" s="19" t="s">
        <v>1042</v>
      </c>
      <c r="O68" s="17">
        <v>53</v>
      </c>
      <c r="P68" s="18">
        <v>0.76</v>
      </c>
      <c r="R68" s="18">
        <v>0</v>
      </c>
      <c r="T68" s="19" t="s">
        <v>40</v>
      </c>
      <c r="V68" s="18">
        <v>0.9</v>
      </c>
      <c r="X68" s="17">
        <v>95</v>
      </c>
      <c r="Y68" s="19" t="s">
        <v>564</v>
      </c>
      <c r="Z68" s="17">
        <v>2</v>
      </c>
      <c r="AA68" s="18">
        <v>0.33</v>
      </c>
      <c r="AC68" s="18">
        <v>0.46</v>
      </c>
      <c r="AE68" s="17">
        <v>29</v>
      </c>
      <c r="AF68" s="17">
        <v>22</v>
      </c>
      <c r="AG68" s="18">
        <v>0.42</v>
      </c>
    </row>
    <row r="69" spans="1:33" x14ac:dyDescent="0.35">
      <c r="A69" s="17">
        <v>67</v>
      </c>
      <c r="B69" s="17" t="s">
        <v>1176</v>
      </c>
      <c r="D69" s="17" t="s">
        <v>29</v>
      </c>
      <c r="E69" s="17">
        <v>2</v>
      </c>
      <c r="F69" s="17">
        <v>62</v>
      </c>
      <c r="G69" s="17">
        <v>69</v>
      </c>
      <c r="H69" s="17">
        <v>140</v>
      </c>
      <c r="I69" s="18">
        <v>0.81</v>
      </c>
      <c r="K69" s="18">
        <v>0.51</v>
      </c>
      <c r="L69" s="18">
        <v>0.65</v>
      </c>
      <c r="N69" s="19" t="s">
        <v>1039</v>
      </c>
      <c r="O69" s="17">
        <v>94</v>
      </c>
      <c r="P69" s="18">
        <v>0.62</v>
      </c>
      <c r="R69" s="18">
        <v>0</v>
      </c>
      <c r="T69" s="19" t="s">
        <v>1</v>
      </c>
      <c r="V69" s="18">
        <v>0.9</v>
      </c>
      <c r="X69" s="17">
        <v>95</v>
      </c>
      <c r="Y69" s="19" t="s">
        <v>177</v>
      </c>
      <c r="AA69" s="18">
        <v>0.26</v>
      </c>
      <c r="AC69" s="18">
        <v>0.19</v>
      </c>
      <c r="AE69" s="17">
        <v>48</v>
      </c>
      <c r="AF69" s="17">
        <v>137</v>
      </c>
      <c r="AG69" s="18">
        <v>0.22</v>
      </c>
    </row>
    <row r="70" spans="1:33" x14ac:dyDescent="0.35">
      <c r="A70" s="17">
        <v>67</v>
      </c>
      <c r="B70" s="17" t="s">
        <v>549</v>
      </c>
      <c r="D70" s="17" t="s">
        <v>26</v>
      </c>
      <c r="E70" s="17">
        <v>2</v>
      </c>
      <c r="F70" s="17">
        <v>62</v>
      </c>
      <c r="G70" s="17">
        <v>65</v>
      </c>
      <c r="H70" s="17">
        <v>88</v>
      </c>
      <c r="I70" s="18">
        <v>0.86</v>
      </c>
      <c r="K70" s="18">
        <v>0.72</v>
      </c>
      <c r="L70" s="18">
        <v>0.79</v>
      </c>
      <c r="N70" s="19" t="s">
        <v>975</v>
      </c>
      <c r="O70" s="17">
        <v>60</v>
      </c>
      <c r="P70" s="18">
        <v>0.64</v>
      </c>
      <c r="R70" s="18">
        <v>0.01</v>
      </c>
      <c r="T70" s="19" t="s">
        <v>5</v>
      </c>
      <c r="V70" s="18">
        <v>0.98</v>
      </c>
      <c r="X70" s="17">
        <v>84</v>
      </c>
      <c r="Y70" s="19" t="s">
        <v>512</v>
      </c>
      <c r="Z70" s="17">
        <v>2</v>
      </c>
      <c r="AA70" s="18">
        <v>0.41</v>
      </c>
      <c r="AB70" s="17">
        <v>5</v>
      </c>
      <c r="AC70" s="18">
        <v>0.56000000000000005</v>
      </c>
      <c r="AE70" s="17">
        <v>66</v>
      </c>
      <c r="AF70" s="17">
        <v>73</v>
      </c>
      <c r="AG70" s="18">
        <v>0.31</v>
      </c>
    </row>
    <row r="71" spans="1:33" x14ac:dyDescent="0.35">
      <c r="A71" s="17">
        <v>67</v>
      </c>
      <c r="B71" s="17" t="s">
        <v>519</v>
      </c>
      <c r="D71" s="17" t="s">
        <v>6</v>
      </c>
      <c r="E71" s="17">
        <v>2</v>
      </c>
      <c r="F71" s="17">
        <v>62</v>
      </c>
      <c r="G71" s="17">
        <v>70</v>
      </c>
      <c r="H71" s="17">
        <v>66</v>
      </c>
      <c r="I71" s="18">
        <v>0.9</v>
      </c>
      <c r="K71" s="18">
        <v>0.77</v>
      </c>
      <c r="L71" s="18">
        <v>0.76</v>
      </c>
      <c r="N71" s="19" t="s">
        <v>981</v>
      </c>
      <c r="O71" s="17">
        <v>75</v>
      </c>
      <c r="P71" s="18">
        <v>0.75</v>
      </c>
      <c r="R71" s="18">
        <v>0.02</v>
      </c>
      <c r="T71" s="19" t="s">
        <v>40</v>
      </c>
      <c r="V71" s="18">
        <v>0.94</v>
      </c>
      <c r="X71" s="17">
        <v>67</v>
      </c>
      <c r="Y71" s="19" t="s">
        <v>1015</v>
      </c>
      <c r="Z71" s="17">
        <v>2</v>
      </c>
      <c r="AA71" s="18">
        <v>0.38</v>
      </c>
      <c r="AC71" s="18">
        <v>0.69</v>
      </c>
      <c r="AE71" s="17">
        <v>185</v>
      </c>
      <c r="AF71" s="17">
        <v>20</v>
      </c>
      <c r="AG71" s="18">
        <v>0.43</v>
      </c>
    </row>
    <row r="72" spans="1:33" x14ac:dyDescent="0.35">
      <c r="A72" s="17">
        <v>71</v>
      </c>
      <c r="B72" s="17" t="s">
        <v>535</v>
      </c>
      <c r="D72" s="17" t="s">
        <v>50</v>
      </c>
      <c r="E72" s="17">
        <v>2</v>
      </c>
      <c r="F72" s="17">
        <v>61</v>
      </c>
      <c r="G72" s="17">
        <v>69</v>
      </c>
      <c r="H72" s="17">
        <v>88</v>
      </c>
      <c r="I72" s="18">
        <v>0.87</v>
      </c>
      <c r="K72" s="18">
        <v>0.76</v>
      </c>
      <c r="L72" s="18">
        <v>0.76</v>
      </c>
      <c r="N72" s="19" t="s">
        <v>58</v>
      </c>
      <c r="O72" s="17">
        <v>80</v>
      </c>
      <c r="P72" s="18">
        <v>0.64</v>
      </c>
      <c r="R72" s="20">
        <v>3.0000000000000001E-3</v>
      </c>
      <c r="T72" s="19" t="s">
        <v>5</v>
      </c>
      <c r="V72" s="18">
        <v>0.93</v>
      </c>
      <c r="X72" s="17">
        <v>77</v>
      </c>
      <c r="Y72" s="19" t="s">
        <v>28</v>
      </c>
      <c r="AA72" s="18">
        <v>0.36</v>
      </c>
      <c r="AB72" s="17">
        <v>5</v>
      </c>
      <c r="AC72" s="18">
        <v>0.59</v>
      </c>
      <c r="AE72" s="17">
        <v>78</v>
      </c>
      <c r="AF72" s="17">
        <v>97</v>
      </c>
      <c r="AG72" s="18">
        <v>0.28000000000000003</v>
      </c>
    </row>
    <row r="73" spans="1:33" x14ac:dyDescent="0.35">
      <c r="A73" s="17">
        <v>71</v>
      </c>
      <c r="B73" s="17" t="s">
        <v>556</v>
      </c>
      <c r="D73" s="17" t="s">
        <v>162</v>
      </c>
      <c r="E73" s="17">
        <v>2</v>
      </c>
      <c r="F73" s="17">
        <v>61</v>
      </c>
      <c r="G73" s="17">
        <v>69</v>
      </c>
      <c r="H73" s="17">
        <v>66</v>
      </c>
      <c r="I73" s="18">
        <v>0.91</v>
      </c>
      <c r="K73" s="18">
        <v>0.83</v>
      </c>
      <c r="L73" s="18">
        <v>0.75</v>
      </c>
      <c r="N73" s="19" t="s">
        <v>1042</v>
      </c>
      <c r="O73" s="17">
        <v>117</v>
      </c>
      <c r="P73" s="18">
        <v>0.63</v>
      </c>
      <c r="R73" s="18">
        <v>0.01</v>
      </c>
      <c r="T73" s="19" t="s">
        <v>14</v>
      </c>
      <c r="V73" s="18">
        <v>0.94</v>
      </c>
      <c r="X73" s="17">
        <v>59</v>
      </c>
      <c r="Y73" s="19" t="s">
        <v>209</v>
      </c>
      <c r="AA73" s="18">
        <v>0.46</v>
      </c>
      <c r="AC73" s="18">
        <v>0.73</v>
      </c>
      <c r="AE73" s="17">
        <v>97</v>
      </c>
      <c r="AF73" s="17">
        <v>59</v>
      </c>
      <c r="AG73" s="18">
        <v>0.33</v>
      </c>
    </row>
    <row r="74" spans="1:33" x14ac:dyDescent="0.35">
      <c r="A74" s="17">
        <v>71</v>
      </c>
      <c r="B74" s="17" t="s">
        <v>585</v>
      </c>
      <c r="D74" s="17" t="s">
        <v>18</v>
      </c>
      <c r="E74" s="17">
        <v>2</v>
      </c>
      <c r="F74" s="17">
        <v>61</v>
      </c>
      <c r="G74" s="17">
        <v>59</v>
      </c>
      <c r="H74" s="17">
        <v>66</v>
      </c>
      <c r="I74" s="18">
        <v>0.85</v>
      </c>
      <c r="K74" s="18">
        <v>0.78</v>
      </c>
      <c r="L74" s="18">
        <v>0.78</v>
      </c>
      <c r="N74" s="19" t="s">
        <v>58</v>
      </c>
      <c r="O74" s="17">
        <v>37</v>
      </c>
      <c r="P74" s="18">
        <v>1</v>
      </c>
      <c r="R74" s="18">
        <v>0</v>
      </c>
      <c r="T74" s="19" t="s">
        <v>5</v>
      </c>
      <c r="V74" s="18">
        <v>0.92</v>
      </c>
      <c r="X74" s="17">
        <v>74</v>
      </c>
      <c r="Y74" s="19" t="s">
        <v>464</v>
      </c>
      <c r="AA74" s="18">
        <v>0.5</v>
      </c>
      <c r="AB74" s="17">
        <v>5</v>
      </c>
      <c r="AC74" s="18">
        <v>0.78</v>
      </c>
      <c r="AE74" s="17">
        <v>101</v>
      </c>
      <c r="AF74" s="17">
        <v>7</v>
      </c>
      <c r="AG74" s="18">
        <v>0.53</v>
      </c>
    </row>
    <row r="75" spans="1:33" x14ac:dyDescent="0.35">
      <c r="A75" s="17">
        <v>71</v>
      </c>
      <c r="B75" s="17" t="s">
        <v>589</v>
      </c>
      <c r="D75" s="17" t="s">
        <v>9</v>
      </c>
      <c r="E75" s="17">
        <v>2</v>
      </c>
      <c r="F75" s="17">
        <v>61</v>
      </c>
      <c r="G75" s="17">
        <v>61</v>
      </c>
      <c r="H75" s="17">
        <v>63</v>
      </c>
      <c r="I75" s="18">
        <v>0.89</v>
      </c>
      <c r="K75" s="18">
        <v>0.76</v>
      </c>
      <c r="L75" s="18">
        <v>0.83</v>
      </c>
      <c r="N75" s="19" t="s">
        <v>975</v>
      </c>
      <c r="O75" s="17">
        <v>71</v>
      </c>
      <c r="P75" s="18">
        <v>0.75</v>
      </c>
      <c r="R75" s="18">
        <v>0.01</v>
      </c>
      <c r="T75" s="19" t="s">
        <v>14</v>
      </c>
      <c r="V75" s="18">
        <v>0.85</v>
      </c>
      <c r="X75" s="17">
        <v>59</v>
      </c>
      <c r="Y75" s="19" t="s">
        <v>917</v>
      </c>
      <c r="Z75" s="17">
        <v>2</v>
      </c>
      <c r="AA75" s="18">
        <v>0.47</v>
      </c>
      <c r="AC75" s="18">
        <v>0.56999999999999995</v>
      </c>
      <c r="AE75" s="17">
        <v>101</v>
      </c>
      <c r="AF75" s="17">
        <v>90</v>
      </c>
      <c r="AG75" s="18">
        <v>0.28999999999999998</v>
      </c>
    </row>
    <row r="76" spans="1:33" x14ac:dyDescent="0.35">
      <c r="A76" s="17">
        <v>75</v>
      </c>
      <c r="B76" s="17" t="s">
        <v>541</v>
      </c>
      <c r="D76" s="17" t="s">
        <v>2</v>
      </c>
      <c r="E76" s="17">
        <v>2</v>
      </c>
      <c r="F76" s="17">
        <v>60</v>
      </c>
      <c r="G76" s="17">
        <v>73</v>
      </c>
      <c r="H76" s="17">
        <v>100</v>
      </c>
      <c r="I76" s="18">
        <v>0.83</v>
      </c>
      <c r="K76" s="18">
        <v>0.71</v>
      </c>
      <c r="L76" s="18">
        <v>0.72</v>
      </c>
      <c r="N76" s="19" t="s">
        <v>974</v>
      </c>
      <c r="O76" s="17">
        <v>128</v>
      </c>
      <c r="P76" s="18">
        <v>0.61</v>
      </c>
      <c r="R76" s="18">
        <v>0.05</v>
      </c>
      <c r="T76" s="19" t="s">
        <v>14</v>
      </c>
      <c r="V76" s="18">
        <v>0.97</v>
      </c>
      <c r="X76" s="17">
        <v>100</v>
      </c>
      <c r="Y76" s="19" t="s">
        <v>337</v>
      </c>
      <c r="AA76" s="18">
        <v>0.31</v>
      </c>
      <c r="AB76" s="17">
        <v>5</v>
      </c>
      <c r="AC76" s="18">
        <v>0.76</v>
      </c>
      <c r="AE76" s="17">
        <v>68</v>
      </c>
      <c r="AF76" s="17">
        <v>90</v>
      </c>
      <c r="AG76" s="18">
        <v>0.28999999999999998</v>
      </c>
    </row>
    <row r="77" spans="1:33" x14ac:dyDescent="0.35">
      <c r="A77" s="17">
        <v>75</v>
      </c>
      <c r="B77" s="17" t="s">
        <v>558</v>
      </c>
      <c r="D77" s="17" t="s">
        <v>169</v>
      </c>
      <c r="E77" s="17">
        <v>2</v>
      </c>
      <c r="F77" s="17">
        <v>60</v>
      </c>
      <c r="G77" s="17">
        <v>67</v>
      </c>
      <c r="H77" s="17">
        <v>83</v>
      </c>
      <c r="I77" s="18">
        <v>0.9</v>
      </c>
      <c r="K77" s="18">
        <v>0.73</v>
      </c>
      <c r="L77" s="18">
        <v>0.73</v>
      </c>
      <c r="N77" s="19" t="s">
        <v>58</v>
      </c>
      <c r="O77" s="17">
        <v>112</v>
      </c>
      <c r="P77" s="18">
        <v>0.66</v>
      </c>
      <c r="R77" s="20">
        <v>4.0000000000000001E-3</v>
      </c>
      <c r="T77" s="19" t="s">
        <v>14</v>
      </c>
      <c r="V77" s="18">
        <v>0.92</v>
      </c>
      <c r="X77" s="17">
        <v>72</v>
      </c>
      <c r="Y77" s="19" t="s">
        <v>557</v>
      </c>
      <c r="Z77" s="17">
        <v>2</v>
      </c>
      <c r="AA77" s="18">
        <v>0.37</v>
      </c>
      <c r="AC77" s="18">
        <v>0.74</v>
      </c>
      <c r="AE77" s="17">
        <v>122</v>
      </c>
      <c r="AF77" s="17">
        <v>31</v>
      </c>
      <c r="AG77" s="18">
        <v>0.39</v>
      </c>
    </row>
    <row r="78" spans="1:33" x14ac:dyDescent="0.35">
      <c r="A78" s="17">
        <v>75</v>
      </c>
      <c r="B78" s="17" t="s">
        <v>1403</v>
      </c>
      <c r="D78" s="17" t="s">
        <v>217</v>
      </c>
      <c r="E78" s="17">
        <v>2</v>
      </c>
      <c r="F78" s="17">
        <v>60</v>
      </c>
      <c r="G78" s="17">
        <v>67</v>
      </c>
      <c r="H78" s="17">
        <v>100</v>
      </c>
      <c r="I78" s="18">
        <v>0.85</v>
      </c>
      <c r="K78" s="18">
        <v>0.81</v>
      </c>
      <c r="L78" s="18">
        <v>0.76</v>
      </c>
      <c r="N78" s="19" t="s">
        <v>995</v>
      </c>
      <c r="O78" s="17">
        <v>60</v>
      </c>
      <c r="P78" s="18">
        <v>0.66</v>
      </c>
      <c r="R78" s="18">
        <v>0.01</v>
      </c>
      <c r="T78" s="19" t="s">
        <v>14</v>
      </c>
      <c r="V78" s="18">
        <v>0.82</v>
      </c>
      <c r="X78" s="17">
        <v>56</v>
      </c>
      <c r="Y78" s="19" t="s">
        <v>1034</v>
      </c>
      <c r="Z78" s="17">
        <v>2</v>
      </c>
      <c r="AA78" s="18">
        <v>0.46</v>
      </c>
      <c r="AC78" s="18">
        <v>0.65</v>
      </c>
      <c r="AE78" s="17">
        <v>78</v>
      </c>
      <c r="AF78" s="17">
        <v>172</v>
      </c>
      <c r="AG78" s="18">
        <v>0.18</v>
      </c>
    </row>
    <row r="79" spans="1:33" x14ac:dyDescent="0.35">
      <c r="A79" s="17">
        <v>75</v>
      </c>
      <c r="B79" s="17" t="s">
        <v>565</v>
      </c>
      <c r="D79" s="17" t="s">
        <v>9</v>
      </c>
      <c r="E79" s="17">
        <v>2</v>
      </c>
      <c r="F79" s="17">
        <v>60</v>
      </c>
      <c r="G79" s="17">
        <v>61</v>
      </c>
      <c r="H79" s="17">
        <v>33</v>
      </c>
      <c r="I79" s="18">
        <v>0.93</v>
      </c>
      <c r="K79" s="18">
        <v>0.8</v>
      </c>
      <c r="L79" s="18">
        <v>0.85</v>
      </c>
      <c r="N79" s="19" t="s">
        <v>999</v>
      </c>
      <c r="O79" s="17">
        <v>103</v>
      </c>
      <c r="P79" s="18">
        <v>0.64</v>
      </c>
      <c r="R79" s="18">
        <v>0.01</v>
      </c>
      <c r="T79" s="19" t="s">
        <v>14</v>
      </c>
      <c r="V79" s="18">
        <v>0.84</v>
      </c>
      <c r="X79" s="17">
        <v>71</v>
      </c>
      <c r="Y79" s="19" t="s">
        <v>11</v>
      </c>
      <c r="Z79" s="17">
        <v>2</v>
      </c>
      <c r="AA79" s="18">
        <v>0.41</v>
      </c>
      <c r="AB79" s="17">
        <v>5</v>
      </c>
      <c r="AC79" s="18">
        <v>0.45</v>
      </c>
      <c r="AE79" s="17">
        <v>101</v>
      </c>
      <c r="AF79" s="17">
        <v>124</v>
      </c>
      <c r="AG79" s="18">
        <v>0.24</v>
      </c>
    </row>
    <row r="80" spans="1:33" x14ac:dyDescent="0.35">
      <c r="A80" s="17">
        <v>79</v>
      </c>
      <c r="B80" s="17" t="s">
        <v>539</v>
      </c>
      <c r="D80" s="17" t="s">
        <v>186</v>
      </c>
      <c r="E80" s="17">
        <v>2</v>
      </c>
      <c r="F80" s="17">
        <v>59</v>
      </c>
      <c r="G80" s="17">
        <v>65</v>
      </c>
      <c r="H80" s="17">
        <v>93</v>
      </c>
      <c r="I80" s="18">
        <v>0.82</v>
      </c>
      <c r="K80" s="18">
        <v>0.77</v>
      </c>
      <c r="L80" s="18">
        <v>0.76</v>
      </c>
      <c r="N80" s="19" t="s">
        <v>981</v>
      </c>
      <c r="O80" s="17">
        <v>53</v>
      </c>
      <c r="P80" s="18">
        <v>0.71</v>
      </c>
      <c r="R80" s="18">
        <v>0.02</v>
      </c>
      <c r="T80" s="19" t="s">
        <v>5</v>
      </c>
      <c r="V80" s="18">
        <v>0.83</v>
      </c>
      <c r="X80" s="17">
        <v>112</v>
      </c>
      <c r="Y80" s="19" t="s">
        <v>1471</v>
      </c>
      <c r="Z80" s="17">
        <v>2</v>
      </c>
      <c r="AA80" s="18">
        <v>0.38</v>
      </c>
      <c r="AB80" s="17">
        <v>5</v>
      </c>
      <c r="AC80" s="18">
        <v>0.74</v>
      </c>
      <c r="AE80" s="17">
        <v>68</v>
      </c>
      <c r="AF80" s="17">
        <v>112</v>
      </c>
      <c r="AG80" s="18">
        <v>0.25</v>
      </c>
    </row>
    <row r="81" spans="1:33" x14ac:dyDescent="0.35">
      <c r="A81" s="17">
        <v>79</v>
      </c>
      <c r="B81" s="17" t="s">
        <v>544</v>
      </c>
      <c r="D81" s="17" t="s">
        <v>65</v>
      </c>
      <c r="E81" s="17">
        <v>2</v>
      </c>
      <c r="F81" s="17">
        <v>59</v>
      </c>
      <c r="G81" s="17">
        <v>67</v>
      </c>
      <c r="H81" s="17">
        <v>57</v>
      </c>
      <c r="I81" s="18">
        <v>0.9</v>
      </c>
      <c r="K81" s="18">
        <v>0.74</v>
      </c>
      <c r="L81" s="18">
        <v>0.82</v>
      </c>
      <c r="N81" s="19" t="s">
        <v>984</v>
      </c>
      <c r="O81" s="17">
        <v>154</v>
      </c>
      <c r="P81" s="18">
        <v>0.52</v>
      </c>
      <c r="R81" s="18">
        <v>0.02</v>
      </c>
      <c r="T81" s="19" t="s">
        <v>5</v>
      </c>
      <c r="V81" s="18">
        <v>0.87</v>
      </c>
      <c r="X81" s="17">
        <v>77</v>
      </c>
      <c r="Y81" s="19" t="s">
        <v>28</v>
      </c>
      <c r="Z81" s="17">
        <v>2</v>
      </c>
      <c r="AA81" s="18">
        <v>0.32</v>
      </c>
      <c r="AC81" s="18">
        <v>0.74</v>
      </c>
      <c r="AE81" s="17">
        <v>134</v>
      </c>
      <c r="AF81" s="17">
        <v>85</v>
      </c>
      <c r="AG81" s="18">
        <v>0.28999999999999998</v>
      </c>
    </row>
    <row r="82" spans="1:33" x14ac:dyDescent="0.35">
      <c r="A82" s="17">
        <v>81</v>
      </c>
      <c r="B82" s="17" t="s">
        <v>528</v>
      </c>
      <c r="D82" s="17" t="s">
        <v>172</v>
      </c>
      <c r="E82" s="17">
        <v>2</v>
      </c>
      <c r="F82" s="17">
        <v>58</v>
      </c>
      <c r="G82" s="17">
        <v>66</v>
      </c>
      <c r="H82" s="17">
        <v>83</v>
      </c>
      <c r="I82" s="18">
        <v>0.83</v>
      </c>
      <c r="K82" s="18">
        <v>0.75</v>
      </c>
      <c r="L82" s="18">
        <v>0.74</v>
      </c>
      <c r="N82" s="19" t="s">
        <v>981</v>
      </c>
      <c r="O82" s="17">
        <v>88</v>
      </c>
      <c r="P82" s="18">
        <v>0.59</v>
      </c>
      <c r="R82" s="18">
        <v>0.04</v>
      </c>
      <c r="T82" s="19" t="s">
        <v>799</v>
      </c>
      <c r="V82" s="18">
        <v>0.91</v>
      </c>
      <c r="X82" s="17">
        <v>77</v>
      </c>
      <c r="Y82" s="19" t="s">
        <v>1470</v>
      </c>
      <c r="AA82" s="18">
        <v>0.41</v>
      </c>
      <c r="AC82" s="18">
        <v>0.8</v>
      </c>
      <c r="AE82" s="17">
        <v>87</v>
      </c>
      <c r="AF82" s="17">
        <v>207</v>
      </c>
      <c r="AG82" s="17" t="s">
        <v>176</v>
      </c>
    </row>
    <row r="83" spans="1:33" x14ac:dyDescent="0.35">
      <c r="A83" s="17">
        <v>81</v>
      </c>
      <c r="B83" s="17" t="s">
        <v>534</v>
      </c>
      <c r="D83" s="17" t="s">
        <v>65</v>
      </c>
      <c r="E83" s="17">
        <v>2</v>
      </c>
      <c r="F83" s="17">
        <v>58</v>
      </c>
      <c r="G83" s="17">
        <v>65</v>
      </c>
      <c r="H83" s="17">
        <v>53</v>
      </c>
      <c r="I83" s="18">
        <v>0.9</v>
      </c>
      <c r="K83" s="18">
        <v>0.72</v>
      </c>
      <c r="L83" s="18">
        <v>0.78</v>
      </c>
      <c r="N83" s="19" t="s">
        <v>1011</v>
      </c>
      <c r="O83" s="17">
        <v>135</v>
      </c>
      <c r="P83" s="18">
        <v>0.53</v>
      </c>
      <c r="R83" s="20">
        <v>4.0000000000000001E-3</v>
      </c>
      <c r="T83" s="19" t="s">
        <v>14</v>
      </c>
      <c r="V83" s="18">
        <v>0.93</v>
      </c>
      <c r="X83" s="17">
        <v>84</v>
      </c>
      <c r="Y83" s="19" t="s">
        <v>163</v>
      </c>
      <c r="AA83" s="18">
        <v>0.4</v>
      </c>
      <c r="AC83" s="18">
        <v>0.85</v>
      </c>
      <c r="AE83" s="17">
        <v>164</v>
      </c>
      <c r="AF83" s="17">
        <v>90</v>
      </c>
      <c r="AG83" s="18">
        <v>0.28999999999999998</v>
      </c>
    </row>
    <row r="84" spans="1:33" x14ac:dyDescent="0.35">
      <c r="A84" s="17">
        <v>81</v>
      </c>
      <c r="B84" s="17" t="s">
        <v>536</v>
      </c>
      <c r="D84" s="17" t="s">
        <v>99</v>
      </c>
      <c r="E84" s="17">
        <v>2</v>
      </c>
      <c r="F84" s="17">
        <v>58</v>
      </c>
      <c r="G84" s="17">
        <v>67</v>
      </c>
      <c r="H84" s="17">
        <v>117</v>
      </c>
      <c r="I84" s="18">
        <v>0.83</v>
      </c>
      <c r="K84" s="18">
        <v>0.67</v>
      </c>
      <c r="L84" s="18">
        <v>0.71</v>
      </c>
      <c r="N84" s="19" t="s">
        <v>996</v>
      </c>
      <c r="O84" s="17">
        <v>94</v>
      </c>
      <c r="P84" s="18">
        <v>0.62</v>
      </c>
      <c r="R84" s="18">
        <v>0</v>
      </c>
      <c r="T84" s="19" t="s">
        <v>14</v>
      </c>
      <c r="V84" s="18">
        <v>0.98</v>
      </c>
      <c r="X84" s="17">
        <v>77</v>
      </c>
      <c r="Y84" s="19" t="s">
        <v>28</v>
      </c>
      <c r="Z84" s="17">
        <v>3</v>
      </c>
      <c r="AA84" s="18">
        <v>0.35</v>
      </c>
      <c r="AC84" s="18">
        <v>0.44</v>
      </c>
      <c r="AE84" s="17">
        <v>134</v>
      </c>
      <c r="AF84" s="17">
        <v>82</v>
      </c>
      <c r="AG84" s="18">
        <v>0.3</v>
      </c>
    </row>
    <row r="85" spans="1:33" x14ac:dyDescent="0.35">
      <c r="A85" s="17">
        <v>81</v>
      </c>
      <c r="B85" s="17" t="s">
        <v>547</v>
      </c>
      <c r="D85" s="17" t="s">
        <v>200</v>
      </c>
      <c r="E85" s="17">
        <v>2</v>
      </c>
      <c r="F85" s="17">
        <v>58</v>
      </c>
      <c r="G85" s="17">
        <v>69</v>
      </c>
      <c r="H85" s="17">
        <v>114</v>
      </c>
      <c r="I85" s="18">
        <v>0.87</v>
      </c>
      <c r="K85" s="18">
        <v>0.72</v>
      </c>
      <c r="L85" s="18">
        <v>0.66</v>
      </c>
      <c r="N85" s="19" t="s">
        <v>990</v>
      </c>
      <c r="O85" s="17">
        <v>80</v>
      </c>
      <c r="P85" s="18">
        <v>0.6</v>
      </c>
      <c r="R85" s="18">
        <v>0.01</v>
      </c>
      <c r="T85" s="19" t="s">
        <v>787</v>
      </c>
      <c r="V85" s="18">
        <v>0.9</v>
      </c>
      <c r="X85" s="17">
        <v>57</v>
      </c>
      <c r="Y85" s="19" t="s">
        <v>1472</v>
      </c>
      <c r="AA85" s="18">
        <v>0.49</v>
      </c>
      <c r="AC85" s="18">
        <v>0.8</v>
      </c>
      <c r="AE85" s="17">
        <v>107</v>
      </c>
      <c r="AF85" s="17">
        <v>105</v>
      </c>
      <c r="AG85" s="18">
        <v>0.27</v>
      </c>
    </row>
    <row r="86" spans="1:33" x14ac:dyDescent="0.35">
      <c r="A86" s="17">
        <v>81</v>
      </c>
      <c r="B86" s="17" t="s">
        <v>554</v>
      </c>
      <c r="D86" s="17" t="s">
        <v>9</v>
      </c>
      <c r="E86" s="17">
        <v>2</v>
      </c>
      <c r="F86" s="17">
        <v>58</v>
      </c>
      <c r="G86" s="17">
        <v>59</v>
      </c>
      <c r="H86" s="17">
        <v>66</v>
      </c>
      <c r="I86" s="18">
        <v>0.85</v>
      </c>
      <c r="K86" s="18">
        <v>0.73</v>
      </c>
      <c r="L86" s="18">
        <v>0.79</v>
      </c>
      <c r="N86" s="19" t="s">
        <v>1011</v>
      </c>
      <c r="O86" s="17">
        <v>63</v>
      </c>
      <c r="P86" s="18">
        <v>0.76</v>
      </c>
      <c r="R86" s="18">
        <v>0.01</v>
      </c>
      <c r="T86" s="19" t="s">
        <v>787</v>
      </c>
      <c r="V86" s="18">
        <v>0.88</v>
      </c>
      <c r="X86" s="17">
        <v>100</v>
      </c>
      <c r="Y86" s="19" t="s">
        <v>267</v>
      </c>
      <c r="Z86" s="17">
        <v>9</v>
      </c>
      <c r="AA86" s="18">
        <v>0.41</v>
      </c>
      <c r="AC86" s="18">
        <v>0.72</v>
      </c>
      <c r="AE86" s="17">
        <v>116</v>
      </c>
      <c r="AF86" s="17">
        <v>59</v>
      </c>
      <c r="AG86" s="18">
        <v>0.33</v>
      </c>
    </row>
    <row r="87" spans="1:33" x14ac:dyDescent="0.35">
      <c r="A87" s="17">
        <v>81</v>
      </c>
      <c r="B87" s="17" t="s">
        <v>561</v>
      </c>
      <c r="D87" s="17" t="s">
        <v>99</v>
      </c>
      <c r="E87" s="17">
        <v>2</v>
      </c>
      <c r="F87" s="17">
        <v>58</v>
      </c>
      <c r="G87" s="17">
        <v>68</v>
      </c>
      <c r="H87" s="17">
        <v>88</v>
      </c>
      <c r="I87" s="18">
        <v>0.86</v>
      </c>
      <c r="K87" s="18">
        <v>0.7</v>
      </c>
      <c r="L87" s="18">
        <v>0.75</v>
      </c>
      <c r="N87" s="19" t="s">
        <v>999</v>
      </c>
      <c r="O87" s="17">
        <v>128</v>
      </c>
      <c r="P87" s="18">
        <v>0.53</v>
      </c>
      <c r="R87" s="18">
        <v>0.02</v>
      </c>
      <c r="T87" s="19" t="s">
        <v>14</v>
      </c>
      <c r="V87" s="18">
        <v>0.88</v>
      </c>
      <c r="X87" s="17">
        <v>84</v>
      </c>
      <c r="Y87" s="19" t="s">
        <v>170</v>
      </c>
      <c r="AA87" s="18">
        <v>0.35</v>
      </c>
      <c r="AC87" s="18">
        <v>0.7</v>
      </c>
      <c r="AE87" s="17">
        <v>140</v>
      </c>
      <c r="AF87" s="17">
        <v>100</v>
      </c>
      <c r="AG87" s="18">
        <v>0.28000000000000003</v>
      </c>
    </row>
    <row r="88" spans="1:33" x14ac:dyDescent="0.35">
      <c r="A88" s="17">
        <v>81</v>
      </c>
      <c r="B88" s="17" t="s">
        <v>588</v>
      </c>
      <c r="D88" s="17" t="s">
        <v>37</v>
      </c>
      <c r="E88" s="17">
        <v>2</v>
      </c>
      <c r="F88" s="17">
        <v>58</v>
      </c>
      <c r="G88" s="17">
        <v>66</v>
      </c>
      <c r="H88" s="17">
        <v>83</v>
      </c>
      <c r="I88" s="18">
        <v>0.85</v>
      </c>
      <c r="K88" s="18">
        <v>0.79</v>
      </c>
      <c r="L88" s="18">
        <v>0.78</v>
      </c>
      <c r="N88" s="19" t="s">
        <v>981</v>
      </c>
      <c r="O88" s="17">
        <v>75</v>
      </c>
      <c r="P88" s="18">
        <v>0.54</v>
      </c>
      <c r="R88" s="18">
        <v>0</v>
      </c>
      <c r="T88" s="19" t="s">
        <v>14</v>
      </c>
      <c r="V88" s="18">
        <v>0.93</v>
      </c>
      <c r="X88" s="17">
        <v>88</v>
      </c>
      <c r="Y88" s="19" t="s">
        <v>797</v>
      </c>
      <c r="AA88" s="18">
        <v>0.31</v>
      </c>
      <c r="AC88" s="18">
        <v>0.63</v>
      </c>
      <c r="AE88" s="17">
        <v>92</v>
      </c>
      <c r="AF88" s="17">
        <v>172</v>
      </c>
      <c r="AG88" s="18">
        <v>0.18</v>
      </c>
    </row>
    <row r="89" spans="1:33" x14ac:dyDescent="0.35">
      <c r="A89" s="17">
        <v>88</v>
      </c>
      <c r="B89" s="17" t="s">
        <v>527</v>
      </c>
      <c r="D89" s="17" t="s">
        <v>169</v>
      </c>
      <c r="E89" s="17">
        <v>2</v>
      </c>
      <c r="F89" s="17">
        <v>57</v>
      </c>
      <c r="G89" s="17">
        <v>63</v>
      </c>
      <c r="H89" s="17">
        <v>77</v>
      </c>
      <c r="I89" s="18">
        <v>0.85</v>
      </c>
      <c r="K89" s="18">
        <v>0.74</v>
      </c>
      <c r="L89" s="18">
        <v>0.78</v>
      </c>
      <c r="N89" s="19" t="s">
        <v>996</v>
      </c>
      <c r="O89" s="17">
        <v>112</v>
      </c>
      <c r="P89" s="18">
        <v>0.61</v>
      </c>
      <c r="R89" s="18">
        <v>0.01</v>
      </c>
      <c r="T89" s="19" t="s">
        <v>5</v>
      </c>
      <c r="V89" s="18">
        <v>0.85</v>
      </c>
      <c r="X89" s="17">
        <v>77</v>
      </c>
      <c r="Y89" s="19" t="s">
        <v>170</v>
      </c>
      <c r="Z89" s="17">
        <v>2</v>
      </c>
      <c r="AA89" s="18">
        <v>0.35</v>
      </c>
      <c r="AC89" s="18">
        <v>0.73</v>
      </c>
      <c r="AE89" s="17">
        <v>128</v>
      </c>
      <c r="AF89" s="17">
        <v>67</v>
      </c>
      <c r="AG89" s="18">
        <v>0.31</v>
      </c>
    </row>
    <row r="90" spans="1:33" x14ac:dyDescent="0.35">
      <c r="A90" s="17">
        <v>88</v>
      </c>
      <c r="B90" s="17" t="s">
        <v>548</v>
      </c>
      <c r="D90" s="17" t="s">
        <v>162</v>
      </c>
      <c r="E90" s="17">
        <v>2</v>
      </c>
      <c r="F90" s="17">
        <v>57</v>
      </c>
      <c r="G90" s="17">
        <v>56</v>
      </c>
      <c r="H90" s="17">
        <v>112</v>
      </c>
      <c r="I90" s="18">
        <v>0.89</v>
      </c>
      <c r="K90" s="18">
        <v>0.78</v>
      </c>
      <c r="L90" s="18">
        <v>0.75</v>
      </c>
      <c r="N90" s="19" t="s">
        <v>980</v>
      </c>
      <c r="O90" s="17">
        <v>53</v>
      </c>
      <c r="P90" s="18">
        <v>0.77</v>
      </c>
      <c r="R90" s="20">
        <v>4.0000000000000001E-3</v>
      </c>
      <c r="T90" s="19" t="s">
        <v>1</v>
      </c>
      <c r="V90" s="18">
        <v>0.9</v>
      </c>
      <c r="X90" s="17">
        <v>49</v>
      </c>
      <c r="Y90" s="19" t="s">
        <v>209</v>
      </c>
      <c r="AA90" s="18">
        <v>0.52</v>
      </c>
      <c r="AC90" s="18">
        <v>0.62</v>
      </c>
      <c r="AE90" s="17">
        <v>52</v>
      </c>
      <c r="AF90" s="17">
        <v>105</v>
      </c>
      <c r="AG90" s="18">
        <v>0.26</v>
      </c>
    </row>
    <row r="91" spans="1:33" x14ac:dyDescent="0.35">
      <c r="A91" s="17">
        <v>88</v>
      </c>
      <c r="B91" s="17" t="s">
        <v>553</v>
      </c>
      <c r="D91" s="17" t="s">
        <v>162</v>
      </c>
      <c r="E91" s="17">
        <v>2</v>
      </c>
      <c r="F91" s="17">
        <v>57</v>
      </c>
      <c r="G91" s="17">
        <v>66</v>
      </c>
      <c r="H91" s="17">
        <v>72</v>
      </c>
      <c r="I91" s="18">
        <v>0.89</v>
      </c>
      <c r="K91" s="18">
        <v>0.67</v>
      </c>
      <c r="L91" s="18">
        <v>0.79</v>
      </c>
      <c r="N91" s="19" t="s">
        <v>1012</v>
      </c>
      <c r="O91" s="17">
        <v>165</v>
      </c>
      <c r="P91" s="18">
        <v>0.53</v>
      </c>
      <c r="R91" s="18">
        <v>0.02</v>
      </c>
      <c r="T91" s="19" t="s">
        <v>14</v>
      </c>
      <c r="V91" s="18">
        <v>0.9</v>
      </c>
      <c r="X91" s="17">
        <v>91</v>
      </c>
      <c r="Y91" s="19" t="s">
        <v>170</v>
      </c>
      <c r="AA91" s="18">
        <v>0.34</v>
      </c>
      <c r="AC91" s="18">
        <v>0.84</v>
      </c>
      <c r="AE91" s="17">
        <v>157</v>
      </c>
      <c r="AF91" s="17">
        <v>100</v>
      </c>
      <c r="AG91" s="18">
        <v>0.28000000000000003</v>
      </c>
    </row>
    <row r="92" spans="1:33" x14ac:dyDescent="0.35">
      <c r="A92" s="17">
        <v>88</v>
      </c>
      <c r="B92" s="17" t="s">
        <v>580</v>
      </c>
      <c r="E92" s="17">
        <v>1</v>
      </c>
      <c r="F92" s="17">
        <v>57</v>
      </c>
      <c r="G92" s="17">
        <v>61</v>
      </c>
      <c r="H92" s="17">
        <v>61</v>
      </c>
      <c r="I92" s="18">
        <v>0.9</v>
      </c>
      <c r="K92" s="18">
        <v>0.72</v>
      </c>
      <c r="L92" s="18">
        <v>0.79</v>
      </c>
      <c r="N92" s="19" t="s">
        <v>975</v>
      </c>
      <c r="O92" s="17">
        <v>103</v>
      </c>
      <c r="P92" s="18">
        <v>0.65</v>
      </c>
      <c r="R92" s="18">
        <v>0.01</v>
      </c>
      <c r="T92" s="19" t="s">
        <v>14</v>
      </c>
      <c r="V92" s="18">
        <v>0.84</v>
      </c>
      <c r="X92" s="17">
        <v>74</v>
      </c>
      <c r="Y92" s="19" t="s">
        <v>797</v>
      </c>
      <c r="Z92" s="17">
        <v>3</v>
      </c>
      <c r="AA92" s="18">
        <v>0.47</v>
      </c>
      <c r="AB92" s="17">
        <v>5</v>
      </c>
      <c r="AC92" s="18">
        <v>0.56999999999999995</v>
      </c>
      <c r="AE92" s="17">
        <v>146</v>
      </c>
      <c r="AF92" s="17">
        <v>204</v>
      </c>
      <c r="AG92" s="18">
        <v>0.14000000000000001</v>
      </c>
    </row>
    <row r="93" spans="1:33" x14ac:dyDescent="0.35">
      <c r="A93" s="17">
        <v>88</v>
      </c>
      <c r="B93" s="17" t="s">
        <v>587</v>
      </c>
      <c r="D93" s="17" t="s">
        <v>29</v>
      </c>
      <c r="E93" s="17">
        <v>2</v>
      </c>
      <c r="F93" s="17">
        <v>57</v>
      </c>
      <c r="G93" s="17">
        <v>63</v>
      </c>
      <c r="H93" s="17">
        <v>107</v>
      </c>
      <c r="I93" s="18">
        <v>0.82</v>
      </c>
      <c r="K93" s="18">
        <v>0.78</v>
      </c>
      <c r="L93" s="18">
        <v>0.75</v>
      </c>
      <c r="N93" s="19" t="s">
        <v>980</v>
      </c>
      <c r="O93" s="17">
        <v>88</v>
      </c>
      <c r="P93" s="18">
        <v>0.56999999999999995</v>
      </c>
      <c r="R93" s="18">
        <v>0</v>
      </c>
      <c r="T93" s="19" t="s">
        <v>14</v>
      </c>
      <c r="V93" s="18">
        <v>0.96</v>
      </c>
      <c r="X93" s="17">
        <v>74</v>
      </c>
      <c r="Y93" s="19" t="s">
        <v>170</v>
      </c>
      <c r="AA93" s="18">
        <v>0.42</v>
      </c>
      <c r="AC93" s="18">
        <v>0.81</v>
      </c>
      <c r="AE93" s="17">
        <v>122</v>
      </c>
      <c r="AF93" s="17">
        <v>17</v>
      </c>
      <c r="AG93" s="18">
        <v>0.45</v>
      </c>
    </row>
    <row r="94" spans="1:33" x14ac:dyDescent="0.35">
      <c r="A94" s="17">
        <v>93</v>
      </c>
      <c r="B94" s="17" t="s">
        <v>525</v>
      </c>
      <c r="D94" s="17" t="s">
        <v>9</v>
      </c>
      <c r="E94" s="17">
        <v>2</v>
      </c>
      <c r="F94" s="17">
        <v>56</v>
      </c>
      <c r="G94" s="17">
        <v>63</v>
      </c>
      <c r="H94" s="17">
        <v>88</v>
      </c>
      <c r="I94" s="18">
        <v>0.88</v>
      </c>
      <c r="K94" s="18">
        <v>0.74</v>
      </c>
      <c r="L94" s="18">
        <v>0.74</v>
      </c>
      <c r="N94" s="19" t="s">
        <v>58</v>
      </c>
      <c r="O94" s="17">
        <v>108</v>
      </c>
      <c r="P94" s="18">
        <v>0.6</v>
      </c>
      <c r="R94" s="18">
        <v>0.01</v>
      </c>
      <c r="T94" s="19" t="s">
        <v>787</v>
      </c>
      <c r="V94" s="18">
        <v>0.93</v>
      </c>
      <c r="X94" s="17">
        <v>72</v>
      </c>
      <c r="Y94" s="19" t="s">
        <v>538</v>
      </c>
      <c r="AA94" s="18">
        <v>0.45</v>
      </c>
      <c r="AC94" s="18">
        <v>0.66</v>
      </c>
      <c r="AE94" s="17">
        <v>116</v>
      </c>
      <c r="AF94" s="17">
        <v>108</v>
      </c>
      <c r="AG94" s="18">
        <v>0.25</v>
      </c>
    </row>
    <row r="95" spans="1:33" x14ac:dyDescent="0.35">
      <c r="A95" s="17">
        <v>93</v>
      </c>
      <c r="B95" s="17" t="s">
        <v>1339</v>
      </c>
      <c r="D95" s="17" t="s">
        <v>179</v>
      </c>
      <c r="E95" s="17">
        <v>2</v>
      </c>
      <c r="F95" s="17">
        <v>56</v>
      </c>
      <c r="G95" s="17">
        <v>67</v>
      </c>
      <c r="H95" s="17">
        <v>117</v>
      </c>
      <c r="I95" s="18">
        <v>0.78</v>
      </c>
      <c r="K95" s="18">
        <v>0.81</v>
      </c>
      <c r="L95" s="18">
        <v>0.72</v>
      </c>
      <c r="N95" s="19" t="s">
        <v>1038</v>
      </c>
      <c r="O95" s="17">
        <v>80</v>
      </c>
      <c r="P95" s="18">
        <v>0.63</v>
      </c>
      <c r="R95" s="18">
        <v>0.01</v>
      </c>
      <c r="T95" s="19" t="s">
        <v>14</v>
      </c>
      <c r="V95" s="18">
        <v>0.91</v>
      </c>
      <c r="X95" s="17">
        <v>88</v>
      </c>
      <c r="Y95" s="19" t="s">
        <v>163</v>
      </c>
      <c r="AA95" s="18">
        <v>0.33</v>
      </c>
      <c r="AC95" s="18">
        <v>0.59</v>
      </c>
      <c r="AE95" s="17">
        <v>78</v>
      </c>
      <c r="AF95" s="17">
        <v>124</v>
      </c>
      <c r="AG95" s="18">
        <v>0.24</v>
      </c>
    </row>
    <row r="96" spans="1:33" x14ac:dyDescent="0.35">
      <c r="A96" s="17">
        <v>93</v>
      </c>
      <c r="B96" s="17" t="s">
        <v>562</v>
      </c>
      <c r="D96" s="17" t="s">
        <v>221</v>
      </c>
      <c r="E96" s="17">
        <v>2</v>
      </c>
      <c r="F96" s="17">
        <v>56</v>
      </c>
      <c r="G96" s="17">
        <v>67</v>
      </c>
      <c r="H96" s="17">
        <v>130</v>
      </c>
      <c r="I96" s="18">
        <v>0.79</v>
      </c>
      <c r="K96" s="18">
        <v>0.71</v>
      </c>
      <c r="L96" s="18">
        <v>0.66</v>
      </c>
      <c r="N96" s="19" t="s">
        <v>995</v>
      </c>
      <c r="O96" s="17">
        <v>80</v>
      </c>
      <c r="P96" s="18">
        <v>0.66</v>
      </c>
      <c r="R96" s="20">
        <v>4.0000000000000001E-3</v>
      </c>
      <c r="T96" s="19" t="s">
        <v>1</v>
      </c>
      <c r="V96" s="18">
        <v>0.94</v>
      </c>
      <c r="X96" s="17">
        <v>95</v>
      </c>
      <c r="Y96" s="19" t="s">
        <v>170</v>
      </c>
      <c r="AA96" s="18">
        <v>0.33</v>
      </c>
      <c r="AB96" s="17">
        <v>5</v>
      </c>
      <c r="AC96" s="18">
        <v>0.74</v>
      </c>
      <c r="AE96" s="17">
        <v>78</v>
      </c>
      <c r="AF96" s="17">
        <v>124</v>
      </c>
      <c r="AG96" s="18">
        <v>0.24</v>
      </c>
    </row>
    <row r="97" spans="1:33" x14ac:dyDescent="0.35">
      <c r="A97" s="17">
        <v>93</v>
      </c>
      <c r="B97" s="17" t="s">
        <v>1183</v>
      </c>
      <c r="D97" s="17" t="s">
        <v>2</v>
      </c>
      <c r="E97" s="17">
        <v>2</v>
      </c>
      <c r="F97" s="17">
        <v>56</v>
      </c>
      <c r="G97" s="17">
        <v>63</v>
      </c>
      <c r="H97" s="17">
        <v>88</v>
      </c>
      <c r="I97" s="18">
        <v>0.85</v>
      </c>
      <c r="K97" s="18">
        <v>0.74</v>
      </c>
      <c r="L97" s="18">
        <v>0.78</v>
      </c>
      <c r="N97" s="19" t="s">
        <v>996</v>
      </c>
      <c r="O97" s="17">
        <v>128</v>
      </c>
      <c r="P97" s="18">
        <v>0.56999999999999995</v>
      </c>
      <c r="R97" s="18">
        <v>0.02</v>
      </c>
      <c r="T97" s="19" t="s">
        <v>5</v>
      </c>
      <c r="V97" s="18">
        <v>0.86</v>
      </c>
      <c r="X97" s="17">
        <v>108</v>
      </c>
      <c r="Y97" s="19" t="s">
        <v>163</v>
      </c>
      <c r="AA97" s="18">
        <v>0.38</v>
      </c>
      <c r="AC97" s="18">
        <v>0.86</v>
      </c>
      <c r="AE97" s="17">
        <v>97</v>
      </c>
      <c r="AF97" s="17">
        <v>73</v>
      </c>
      <c r="AG97" s="18">
        <v>0.31</v>
      </c>
    </row>
    <row r="98" spans="1:33" x14ac:dyDescent="0.35">
      <c r="A98" s="17">
        <v>93</v>
      </c>
      <c r="B98" s="17" t="s">
        <v>1186</v>
      </c>
      <c r="D98" s="17" t="s">
        <v>105</v>
      </c>
      <c r="E98" s="17">
        <v>2</v>
      </c>
      <c r="F98" s="17">
        <v>56</v>
      </c>
      <c r="G98" s="17">
        <v>60</v>
      </c>
      <c r="H98" s="17">
        <v>61</v>
      </c>
      <c r="I98" s="18">
        <v>0.89</v>
      </c>
      <c r="K98" s="18">
        <v>0.67</v>
      </c>
      <c r="L98" s="18">
        <v>0.77</v>
      </c>
      <c r="N98" s="19" t="s">
        <v>982</v>
      </c>
      <c r="O98" s="17">
        <v>88</v>
      </c>
      <c r="P98" s="18">
        <v>0.59</v>
      </c>
      <c r="R98" s="18">
        <v>0.01</v>
      </c>
      <c r="T98" s="19" t="s">
        <v>5</v>
      </c>
      <c r="V98" s="18">
        <v>0.89</v>
      </c>
      <c r="X98" s="17">
        <v>143</v>
      </c>
      <c r="Y98" s="19" t="s">
        <v>198</v>
      </c>
      <c r="Z98" s="17">
        <v>2</v>
      </c>
      <c r="AA98" s="18">
        <v>0.25</v>
      </c>
      <c r="AC98" s="18">
        <v>0.81</v>
      </c>
      <c r="AE98" s="17">
        <v>116</v>
      </c>
      <c r="AF98" s="17">
        <v>159</v>
      </c>
      <c r="AG98" s="18">
        <v>0.2</v>
      </c>
    </row>
    <row r="99" spans="1:33" x14ac:dyDescent="0.35">
      <c r="A99" s="17">
        <v>93</v>
      </c>
      <c r="B99" s="17" t="s">
        <v>593</v>
      </c>
      <c r="D99" s="17" t="s">
        <v>190</v>
      </c>
      <c r="E99" s="17">
        <v>2</v>
      </c>
      <c r="F99" s="17">
        <v>56</v>
      </c>
      <c r="G99" s="17">
        <v>63</v>
      </c>
      <c r="H99" s="17">
        <v>83</v>
      </c>
      <c r="I99" s="18">
        <v>0.83</v>
      </c>
      <c r="K99" s="18">
        <v>0.79</v>
      </c>
      <c r="L99" s="18">
        <v>0.79</v>
      </c>
      <c r="N99" s="19" t="s">
        <v>58</v>
      </c>
      <c r="O99" s="17">
        <v>98</v>
      </c>
      <c r="P99" s="18">
        <v>0.67</v>
      </c>
      <c r="R99" s="18">
        <v>0.01</v>
      </c>
      <c r="T99" s="19" t="s">
        <v>14</v>
      </c>
      <c r="V99" s="18">
        <v>0.8</v>
      </c>
      <c r="X99" s="17">
        <v>123</v>
      </c>
      <c r="Y99" s="19" t="s">
        <v>833</v>
      </c>
      <c r="AA99" s="18">
        <v>0.3</v>
      </c>
      <c r="AC99" s="18">
        <v>0.72</v>
      </c>
      <c r="AE99" s="17">
        <v>68</v>
      </c>
      <c r="AF99" s="17">
        <v>172</v>
      </c>
      <c r="AG99" s="18">
        <v>0.18</v>
      </c>
    </row>
    <row r="100" spans="1:33" x14ac:dyDescent="0.35">
      <c r="A100" s="17">
        <v>99</v>
      </c>
      <c r="B100" s="17" t="s">
        <v>1033</v>
      </c>
      <c r="E100" s="17">
        <v>1</v>
      </c>
      <c r="F100" s="17">
        <v>55</v>
      </c>
      <c r="G100" s="17">
        <v>67</v>
      </c>
      <c r="H100" s="17">
        <v>143</v>
      </c>
      <c r="I100" s="18">
        <v>0.84</v>
      </c>
      <c r="K100" s="18">
        <v>0.73</v>
      </c>
      <c r="L100" s="18">
        <v>0.6</v>
      </c>
      <c r="N100" s="19" t="s">
        <v>989</v>
      </c>
      <c r="O100" s="17">
        <v>98</v>
      </c>
      <c r="P100" s="18">
        <v>0.64</v>
      </c>
      <c r="R100" s="18">
        <v>0.03</v>
      </c>
      <c r="T100" s="19" t="s">
        <v>1</v>
      </c>
      <c r="V100" s="18">
        <v>0.9</v>
      </c>
      <c r="X100" s="17">
        <v>49</v>
      </c>
      <c r="Y100" s="19" t="s">
        <v>599</v>
      </c>
      <c r="AA100" s="18">
        <v>0.49</v>
      </c>
      <c r="AC100" s="18">
        <v>0.53</v>
      </c>
      <c r="AE100" s="17">
        <v>68</v>
      </c>
      <c r="AF100" s="17">
        <v>187</v>
      </c>
      <c r="AG100" s="18">
        <v>0.17</v>
      </c>
    </row>
    <row r="101" spans="1:33" x14ac:dyDescent="0.35">
      <c r="A101" s="17">
        <v>99</v>
      </c>
      <c r="B101" s="17" t="s">
        <v>664</v>
      </c>
      <c r="D101" s="17" t="s">
        <v>18</v>
      </c>
      <c r="E101" s="17">
        <v>2</v>
      </c>
      <c r="F101" s="17">
        <v>55</v>
      </c>
      <c r="G101" s="17">
        <v>57</v>
      </c>
      <c r="H101" s="17">
        <v>77</v>
      </c>
      <c r="I101" s="18">
        <v>0.87</v>
      </c>
      <c r="K101" s="18">
        <v>0.77</v>
      </c>
      <c r="L101" s="18">
        <v>0.8</v>
      </c>
      <c r="N101" s="19" t="s">
        <v>1006</v>
      </c>
      <c r="O101" s="17">
        <v>108</v>
      </c>
      <c r="P101" s="18">
        <v>0.61</v>
      </c>
      <c r="R101" s="18">
        <v>0.04</v>
      </c>
      <c r="T101" s="19" t="s">
        <v>14</v>
      </c>
      <c r="V101" s="18">
        <v>0.88</v>
      </c>
      <c r="X101" s="17">
        <v>91</v>
      </c>
      <c r="Y101" s="19" t="s">
        <v>1103</v>
      </c>
      <c r="AA101" s="18">
        <v>0.38</v>
      </c>
      <c r="AC101" s="18">
        <v>0.8</v>
      </c>
      <c r="AE101" s="17">
        <v>87</v>
      </c>
      <c r="AF101" s="17">
        <v>73</v>
      </c>
      <c r="AG101" s="18">
        <v>0.31</v>
      </c>
    </row>
    <row r="102" spans="1:33" x14ac:dyDescent="0.35">
      <c r="A102" s="17">
        <v>101</v>
      </c>
      <c r="B102" s="17" t="s">
        <v>1189</v>
      </c>
      <c r="D102" s="17" t="s">
        <v>162</v>
      </c>
      <c r="E102" s="17">
        <v>2</v>
      </c>
      <c r="F102" s="17">
        <v>54</v>
      </c>
      <c r="G102" s="17">
        <v>65</v>
      </c>
      <c r="H102" s="17">
        <v>83</v>
      </c>
      <c r="I102" s="18">
        <v>0.87</v>
      </c>
      <c r="K102" s="18">
        <v>0.69</v>
      </c>
      <c r="L102" s="18">
        <v>0.75</v>
      </c>
      <c r="N102" s="19" t="s">
        <v>1011</v>
      </c>
      <c r="O102" s="17">
        <v>187</v>
      </c>
      <c r="P102" s="18">
        <v>0.39</v>
      </c>
      <c r="R102" s="18">
        <v>0.01</v>
      </c>
      <c r="T102" s="19" t="s">
        <v>5</v>
      </c>
      <c r="V102" s="18">
        <v>0.93</v>
      </c>
      <c r="X102" s="17">
        <v>108</v>
      </c>
      <c r="Y102" s="19" t="s">
        <v>170</v>
      </c>
      <c r="AA102" s="18">
        <v>0.28999999999999998</v>
      </c>
      <c r="AC102" s="18">
        <v>0.93</v>
      </c>
      <c r="AE102" s="17">
        <v>122</v>
      </c>
      <c r="AF102" s="17">
        <v>90</v>
      </c>
      <c r="AG102" s="18">
        <v>0.28999999999999998</v>
      </c>
    </row>
    <row r="103" spans="1:33" x14ac:dyDescent="0.35">
      <c r="A103" s="17">
        <v>101</v>
      </c>
      <c r="B103" s="17" t="s">
        <v>533</v>
      </c>
      <c r="D103" s="17" t="s">
        <v>99</v>
      </c>
      <c r="E103" s="17">
        <v>2</v>
      </c>
      <c r="F103" s="17">
        <v>54</v>
      </c>
      <c r="G103" s="17">
        <v>63</v>
      </c>
      <c r="H103" s="17">
        <v>114</v>
      </c>
      <c r="I103" s="18">
        <v>0.81</v>
      </c>
      <c r="K103" s="18">
        <v>0.65</v>
      </c>
      <c r="L103" s="18">
        <v>0.7</v>
      </c>
      <c r="N103" s="19" t="s">
        <v>999</v>
      </c>
      <c r="O103" s="17">
        <v>98</v>
      </c>
      <c r="P103" s="18">
        <v>0.76</v>
      </c>
      <c r="R103" s="18">
        <v>0.01</v>
      </c>
      <c r="T103" s="19" t="s">
        <v>5</v>
      </c>
      <c r="V103" s="18">
        <v>0.76</v>
      </c>
      <c r="X103" s="17">
        <v>100</v>
      </c>
      <c r="Y103" s="19" t="s">
        <v>163</v>
      </c>
      <c r="AA103" s="18">
        <v>0.27</v>
      </c>
      <c r="AC103" s="18">
        <v>0.65</v>
      </c>
      <c r="AE103" s="17">
        <v>146</v>
      </c>
      <c r="AF103" s="17">
        <v>133</v>
      </c>
      <c r="AG103" s="18">
        <v>0.23</v>
      </c>
    </row>
    <row r="104" spans="1:33" x14ac:dyDescent="0.35">
      <c r="A104" s="17">
        <v>101</v>
      </c>
      <c r="B104" s="17" t="s">
        <v>583</v>
      </c>
      <c r="D104" s="17" t="s">
        <v>94</v>
      </c>
      <c r="E104" s="17">
        <v>2</v>
      </c>
      <c r="F104" s="17">
        <v>54</v>
      </c>
      <c r="G104" s="17">
        <v>61</v>
      </c>
      <c r="H104" s="17">
        <v>130</v>
      </c>
      <c r="I104" s="18">
        <v>0.76</v>
      </c>
      <c r="K104" s="18">
        <v>0.7</v>
      </c>
      <c r="L104" s="18">
        <v>0.6</v>
      </c>
      <c r="N104" s="19" t="s">
        <v>986</v>
      </c>
      <c r="O104" s="17">
        <v>21</v>
      </c>
      <c r="P104" s="18">
        <v>0.91</v>
      </c>
      <c r="R104" s="18">
        <v>0</v>
      </c>
      <c r="T104" s="19" t="s">
        <v>119</v>
      </c>
      <c r="V104" s="18">
        <v>0.81</v>
      </c>
      <c r="X104" s="17">
        <v>197</v>
      </c>
      <c r="Y104" s="19" t="s">
        <v>1473</v>
      </c>
      <c r="Z104" s="17">
        <v>3</v>
      </c>
      <c r="AA104" s="18">
        <v>0.22</v>
      </c>
      <c r="AC104" s="18">
        <v>0.82</v>
      </c>
      <c r="AE104" s="17">
        <v>40</v>
      </c>
      <c r="AF104" s="17">
        <v>47</v>
      </c>
      <c r="AG104" s="18">
        <v>0.35</v>
      </c>
    </row>
    <row r="105" spans="1:33" x14ac:dyDescent="0.35">
      <c r="A105" s="17">
        <v>101</v>
      </c>
      <c r="B105" s="17" t="s">
        <v>592</v>
      </c>
      <c r="D105" s="17" t="s">
        <v>9</v>
      </c>
      <c r="E105" s="17">
        <v>2</v>
      </c>
      <c r="F105" s="17">
        <v>54</v>
      </c>
      <c r="G105" s="17">
        <v>60</v>
      </c>
      <c r="H105" s="17">
        <v>100</v>
      </c>
      <c r="I105" s="18">
        <v>0.86</v>
      </c>
      <c r="K105" s="18">
        <v>0.69</v>
      </c>
      <c r="L105" s="18">
        <v>0.73</v>
      </c>
      <c r="N105" s="19" t="s">
        <v>996</v>
      </c>
      <c r="O105" s="17">
        <v>103</v>
      </c>
      <c r="P105" s="18">
        <v>0.7</v>
      </c>
      <c r="R105" s="18">
        <v>0</v>
      </c>
      <c r="T105" s="19" t="s">
        <v>14</v>
      </c>
      <c r="V105" s="18">
        <v>0.89</v>
      </c>
      <c r="X105" s="17">
        <v>88</v>
      </c>
      <c r="Y105" s="19" t="s">
        <v>833</v>
      </c>
      <c r="Z105" s="17">
        <v>2</v>
      </c>
      <c r="AA105" s="18">
        <v>0.38</v>
      </c>
      <c r="AC105" s="18">
        <v>0.42</v>
      </c>
      <c r="AE105" s="17">
        <v>122</v>
      </c>
      <c r="AF105" s="17">
        <v>133</v>
      </c>
      <c r="AG105" s="18">
        <v>0.23</v>
      </c>
    </row>
    <row r="106" spans="1:33" x14ac:dyDescent="0.35">
      <c r="A106" s="17">
        <v>105</v>
      </c>
      <c r="B106" s="17" t="s">
        <v>551</v>
      </c>
      <c r="D106" s="17" t="s">
        <v>94</v>
      </c>
      <c r="E106" s="17">
        <v>2</v>
      </c>
      <c r="F106" s="17">
        <v>53</v>
      </c>
      <c r="G106" s="17">
        <v>59</v>
      </c>
      <c r="H106" s="17">
        <v>143</v>
      </c>
      <c r="I106" s="18">
        <v>0.73</v>
      </c>
      <c r="K106" s="18">
        <v>0.66</v>
      </c>
      <c r="L106" s="18">
        <v>0.65</v>
      </c>
      <c r="N106" s="19" t="s">
        <v>981</v>
      </c>
      <c r="O106" s="17">
        <v>28</v>
      </c>
      <c r="P106" s="18">
        <v>0.86</v>
      </c>
      <c r="R106" s="18">
        <v>0</v>
      </c>
      <c r="T106" s="19" t="s">
        <v>5</v>
      </c>
      <c r="V106" s="18">
        <v>0.89</v>
      </c>
      <c r="X106" s="17">
        <v>161</v>
      </c>
      <c r="Y106" s="19" t="s">
        <v>1474</v>
      </c>
      <c r="AA106" s="18">
        <v>0.23</v>
      </c>
      <c r="AC106" s="18">
        <v>0.9</v>
      </c>
      <c r="AE106" s="17">
        <v>75</v>
      </c>
      <c r="AF106" s="17">
        <v>67</v>
      </c>
      <c r="AG106" s="18">
        <v>0.31</v>
      </c>
    </row>
    <row r="107" spans="1:33" x14ac:dyDescent="0.35">
      <c r="A107" s="17">
        <v>105</v>
      </c>
      <c r="B107" s="17" t="s">
        <v>559</v>
      </c>
      <c r="D107" s="17" t="s">
        <v>169</v>
      </c>
      <c r="E107" s="17">
        <v>2</v>
      </c>
      <c r="F107" s="17">
        <v>53</v>
      </c>
      <c r="G107" s="17">
        <v>64</v>
      </c>
      <c r="H107" s="17">
        <v>123</v>
      </c>
      <c r="I107" s="18">
        <v>0.8</v>
      </c>
      <c r="K107" s="18">
        <v>0.69</v>
      </c>
      <c r="L107" s="18">
        <v>0.67</v>
      </c>
      <c r="N107" s="19" t="s">
        <v>977</v>
      </c>
      <c r="O107" s="17">
        <v>112</v>
      </c>
      <c r="P107" s="18">
        <v>0.63</v>
      </c>
      <c r="R107" s="20">
        <v>4.0000000000000001E-3</v>
      </c>
      <c r="T107" s="19" t="s">
        <v>14</v>
      </c>
      <c r="V107" s="18">
        <v>0.79</v>
      </c>
      <c r="X107" s="17">
        <v>91</v>
      </c>
      <c r="Y107" s="19" t="s">
        <v>163</v>
      </c>
      <c r="Z107" s="17">
        <v>2</v>
      </c>
      <c r="AA107" s="18">
        <v>0.38</v>
      </c>
      <c r="AC107" s="18">
        <v>0.69</v>
      </c>
      <c r="AE107" s="17">
        <v>107</v>
      </c>
      <c r="AF107" s="17">
        <v>115</v>
      </c>
      <c r="AG107" s="18">
        <v>0.25</v>
      </c>
    </row>
    <row r="108" spans="1:33" x14ac:dyDescent="0.35">
      <c r="A108" s="17">
        <v>105</v>
      </c>
      <c r="B108" s="17" t="s">
        <v>1191</v>
      </c>
      <c r="D108" s="17" t="s">
        <v>217</v>
      </c>
      <c r="E108" s="17">
        <v>2</v>
      </c>
      <c r="F108" s="17">
        <v>53</v>
      </c>
      <c r="G108" s="17">
        <v>58</v>
      </c>
      <c r="H108" s="17">
        <v>100</v>
      </c>
      <c r="I108" s="18">
        <v>0.82</v>
      </c>
      <c r="K108" s="18">
        <v>0.65</v>
      </c>
      <c r="L108" s="18">
        <v>0.74</v>
      </c>
      <c r="N108" s="19" t="s">
        <v>1016</v>
      </c>
      <c r="O108" s="17">
        <v>98</v>
      </c>
      <c r="P108" s="18">
        <v>0.68</v>
      </c>
      <c r="R108" s="18">
        <v>0.01</v>
      </c>
      <c r="T108" s="19" t="s">
        <v>14</v>
      </c>
      <c r="V108" s="18">
        <v>0.81</v>
      </c>
      <c r="X108" s="17">
        <v>147</v>
      </c>
      <c r="Y108" s="19" t="s">
        <v>804</v>
      </c>
      <c r="AA108" s="18">
        <v>0.3</v>
      </c>
      <c r="AC108" s="18">
        <v>0.82</v>
      </c>
      <c r="AE108" s="17">
        <v>92</v>
      </c>
      <c r="AF108" s="17">
        <v>195</v>
      </c>
      <c r="AG108" s="18">
        <v>0.15</v>
      </c>
    </row>
    <row r="109" spans="1:33" x14ac:dyDescent="0.35">
      <c r="A109" s="17">
        <v>105</v>
      </c>
      <c r="B109" s="17" t="s">
        <v>567</v>
      </c>
      <c r="E109" s="17">
        <v>2</v>
      </c>
      <c r="F109" s="17">
        <v>53</v>
      </c>
      <c r="G109" s="17">
        <v>65</v>
      </c>
      <c r="H109" s="17">
        <v>136</v>
      </c>
      <c r="I109" s="18">
        <v>0.81</v>
      </c>
      <c r="K109" s="18">
        <v>0.7</v>
      </c>
      <c r="L109" s="18">
        <v>0.6</v>
      </c>
      <c r="N109" s="19" t="s">
        <v>986</v>
      </c>
      <c r="O109" s="17">
        <v>75</v>
      </c>
      <c r="P109" s="18">
        <v>0.68</v>
      </c>
      <c r="R109" s="18">
        <v>0</v>
      </c>
      <c r="T109" s="19" t="s">
        <v>5</v>
      </c>
      <c r="V109" s="18">
        <v>0.85</v>
      </c>
      <c r="X109" s="17">
        <v>77</v>
      </c>
      <c r="Y109" s="19" t="s">
        <v>170</v>
      </c>
      <c r="AA109" s="18">
        <v>0.38</v>
      </c>
      <c r="AC109" s="18">
        <v>0.64</v>
      </c>
      <c r="AE109" s="17">
        <v>107</v>
      </c>
      <c r="AF109" s="17">
        <v>115</v>
      </c>
      <c r="AG109" s="18">
        <v>0.24</v>
      </c>
    </row>
    <row r="110" spans="1:33" x14ac:dyDescent="0.35">
      <c r="A110" s="17">
        <v>105</v>
      </c>
      <c r="B110" s="17" t="s">
        <v>645</v>
      </c>
      <c r="D110" s="17" t="s">
        <v>6</v>
      </c>
      <c r="E110" s="17">
        <v>2</v>
      </c>
      <c r="F110" s="17">
        <v>53</v>
      </c>
      <c r="G110" s="17">
        <v>59</v>
      </c>
      <c r="H110" s="17">
        <v>93</v>
      </c>
      <c r="I110" s="18">
        <v>0.86</v>
      </c>
      <c r="K110" s="18">
        <v>0.64</v>
      </c>
      <c r="L110" s="18">
        <v>0.76</v>
      </c>
      <c r="N110" s="19" t="s">
        <v>1012</v>
      </c>
      <c r="O110" s="17">
        <v>161</v>
      </c>
      <c r="P110" s="18">
        <v>0.59</v>
      </c>
      <c r="R110" s="18">
        <v>0.02</v>
      </c>
      <c r="T110" s="19" t="s">
        <v>919</v>
      </c>
      <c r="V110" s="18">
        <v>0.87</v>
      </c>
      <c r="X110" s="17">
        <v>131</v>
      </c>
      <c r="Y110" s="19" t="s">
        <v>181</v>
      </c>
      <c r="AA110" s="18">
        <v>0.28000000000000003</v>
      </c>
      <c r="AC110" s="18">
        <v>0.79</v>
      </c>
      <c r="AE110" s="17">
        <v>160</v>
      </c>
      <c r="AF110" s="17">
        <v>39</v>
      </c>
      <c r="AG110" s="18">
        <v>0.37</v>
      </c>
    </row>
    <row r="111" spans="1:33" x14ac:dyDescent="0.35">
      <c r="A111" s="17">
        <v>105</v>
      </c>
      <c r="B111" s="17" t="s">
        <v>1187</v>
      </c>
      <c r="D111" s="17" t="s">
        <v>53</v>
      </c>
      <c r="E111" s="17">
        <v>2</v>
      </c>
      <c r="F111" s="17">
        <v>53</v>
      </c>
      <c r="G111" s="17">
        <v>57</v>
      </c>
      <c r="H111" s="17">
        <v>45</v>
      </c>
      <c r="I111" s="18">
        <v>0.88</v>
      </c>
      <c r="K111" s="18">
        <v>0.75</v>
      </c>
      <c r="L111" s="18">
        <v>0.82</v>
      </c>
      <c r="N111" s="19" t="s">
        <v>975</v>
      </c>
      <c r="O111" s="17">
        <v>210</v>
      </c>
      <c r="P111" s="18">
        <v>0.42</v>
      </c>
      <c r="R111" s="20">
        <v>4.0000000000000001E-3</v>
      </c>
      <c r="T111" s="19" t="s">
        <v>787</v>
      </c>
      <c r="V111" s="18">
        <v>0.82</v>
      </c>
      <c r="X111" s="17">
        <v>64</v>
      </c>
      <c r="Y111" s="19" t="s">
        <v>1336</v>
      </c>
      <c r="Z111" s="17">
        <v>2</v>
      </c>
      <c r="AA111" s="18">
        <v>0.5</v>
      </c>
      <c r="AC111" s="18">
        <v>0.56000000000000005</v>
      </c>
      <c r="AE111" s="17">
        <v>128</v>
      </c>
      <c r="AF111" s="17">
        <v>153</v>
      </c>
      <c r="AG111" s="18">
        <v>0.2</v>
      </c>
    </row>
    <row r="112" spans="1:33" x14ac:dyDescent="0.35">
      <c r="A112" s="17">
        <v>111</v>
      </c>
      <c r="B112" s="17" t="s">
        <v>524</v>
      </c>
      <c r="D112" s="17" t="s">
        <v>162</v>
      </c>
      <c r="E112" s="17">
        <v>2</v>
      </c>
      <c r="F112" s="17">
        <v>52</v>
      </c>
      <c r="G112" s="17">
        <v>61</v>
      </c>
      <c r="H112" s="17">
        <v>97</v>
      </c>
      <c r="I112" s="18">
        <v>0.86</v>
      </c>
      <c r="K112" s="18">
        <v>0.71</v>
      </c>
      <c r="L112" s="18">
        <v>0.74</v>
      </c>
      <c r="N112" s="19" t="s">
        <v>1006</v>
      </c>
      <c r="O112" s="17">
        <v>140</v>
      </c>
      <c r="P112" s="18">
        <v>0.56999999999999995</v>
      </c>
      <c r="R112" s="18">
        <v>0.01</v>
      </c>
      <c r="T112" s="19" t="s">
        <v>787</v>
      </c>
      <c r="V112" s="18">
        <v>0.88</v>
      </c>
      <c r="X112" s="17">
        <v>112</v>
      </c>
      <c r="Y112" s="19" t="s">
        <v>167</v>
      </c>
      <c r="AA112" s="18">
        <v>0.27</v>
      </c>
      <c r="AC112" s="18">
        <v>0.79</v>
      </c>
      <c r="AE112" s="17">
        <v>128</v>
      </c>
      <c r="AF112" s="17">
        <v>108</v>
      </c>
      <c r="AG112" s="18">
        <v>0.26</v>
      </c>
    </row>
    <row r="113" spans="1:33" x14ac:dyDescent="0.35">
      <c r="A113" s="17">
        <v>111</v>
      </c>
      <c r="B113" s="17" t="s">
        <v>543</v>
      </c>
      <c r="D113" s="17" t="s">
        <v>190</v>
      </c>
      <c r="E113" s="17">
        <v>2</v>
      </c>
      <c r="F113" s="17">
        <v>52</v>
      </c>
      <c r="G113" s="17">
        <v>65</v>
      </c>
      <c r="H113" s="17">
        <v>123</v>
      </c>
      <c r="I113" s="18">
        <v>0.8</v>
      </c>
      <c r="K113" s="18">
        <v>0.72</v>
      </c>
      <c r="L113" s="18">
        <v>0.68</v>
      </c>
      <c r="N113" s="19" t="s">
        <v>1018</v>
      </c>
      <c r="O113" s="17">
        <v>94</v>
      </c>
      <c r="P113" s="18">
        <v>0.74</v>
      </c>
      <c r="R113" s="18">
        <v>0.01</v>
      </c>
      <c r="T113" s="19" t="s">
        <v>40</v>
      </c>
      <c r="V113" s="18">
        <v>0.83</v>
      </c>
      <c r="X113" s="17">
        <v>131</v>
      </c>
      <c r="Y113" s="19" t="s">
        <v>1043</v>
      </c>
      <c r="Z113" s="17">
        <v>2</v>
      </c>
      <c r="AA113" s="18">
        <v>0.26</v>
      </c>
      <c r="AB113" s="17">
        <v>5</v>
      </c>
      <c r="AC113" s="18">
        <v>0.73</v>
      </c>
      <c r="AE113" s="17">
        <v>107</v>
      </c>
      <c r="AF113" s="17">
        <v>130</v>
      </c>
      <c r="AG113" s="18">
        <v>0.23</v>
      </c>
    </row>
    <row r="114" spans="1:33" x14ac:dyDescent="0.35">
      <c r="A114" s="17">
        <v>111</v>
      </c>
      <c r="B114" s="17" t="s">
        <v>621</v>
      </c>
      <c r="D114" s="17" t="s">
        <v>94</v>
      </c>
      <c r="E114" s="17">
        <v>2</v>
      </c>
      <c r="F114" s="17">
        <v>52</v>
      </c>
      <c r="G114" s="17">
        <v>59</v>
      </c>
      <c r="H114" s="17">
        <v>136</v>
      </c>
      <c r="I114" s="18">
        <v>0.79</v>
      </c>
      <c r="K114" s="18">
        <v>0.65</v>
      </c>
      <c r="L114" s="18">
        <v>0.66</v>
      </c>
      <c r="N114" s="19" t="s">
        <v>974</v>
      </c>
      <c r="O114" s="17">
        <v>37</v>
      </c>
      <c r="P114" s="18">
        <v>0.7</v>
      </c>
      <c r="R114" s="18">
        <v>0</v>
      </c>
      <c r="T114" s="19" t="s">
        <v>40</v>
      </c>
      <c r="V114" s="18">
        <v>0.93</v>
      </c>
      <c r="X114" s="17">
        <v>182</v>
      </c>
      <c r="Y114" s="19" t="s">
        <v>801</v>
      </c>
      <c r="Z114" s="17">
        <v>3</v>
      </c>
      <c r="AA114" s="18">
        <v>0.15</v>
      </c>
      <c r="AC114" s="18">
        <v>0.56000000000000005</v>
      </c>
      <c r="AE114" s="17">
        <v>68</v>
      </c>
      <c r="AF114" s="17">
        <v>82</v>
      </c>
      <c r="AG114" s="18">
        <v>0.3</v>
      </c>
    </row>
    <row r="115" spans="1:33" x14ac:dyDescent="0.35">
      <c r="A115" s="17">
        <v>114</v>
      </c>
      <c r="B115" s="17" t="s">
        <v>546</v>
      </c>
      <c r="D115" s="17" t="s">
        <v>2</v>
      </c>
      <c r="E115" s="17">
        <v>2</v>
      </c>
      <c r="F115" s="17">
        <v>51</v>
      </c>
      <c r="G115" s="17">
        <v>59</v>
      </c>
      <c r="H115" s="17">
        <v>143</v>
      </c>
      <c r="I115" s="18">
        <v>0.81</v>
      </c>
      <c r="K115" s="18">
        <v>0.73</v>
      </c>
      <c r="L115" s="18">
        <v>0.63</v>
      </c>
      <c r="N115" s="19" t="s">
        <v>986</v>
      </c>
      <c r="O115" s="17">
        <v>41</v>
      </c>
      <c r="P115" s="18">
        <v>0.81</v>
      </c>
      <c r="R115" s="20">
        <v>4.0000000000000001E-3</v>
      </c>
      <c r="T115" s="19" t="s">
        <v>1</v>
      </c>
      <c r="V115" s="18">
        <v>0.99</v>
      </c>
      <c r="X115" s="17">
        <v>112</v>
      </c>
      <c r="Y115" s="19" t="s">
        <v>342</v>
      </c>
      <c r="AA115" s="18">
        <v>0.32</v>
      </c>
      <c r="AC115" s="18">
        <v>0.61</v>
      </c>
      <c r="AE115" s="17">
        <v>78</v>
      </c>
      <c r="AF115" s="17">
        <v>90</v>
      </c>
      <c r="AG115" s="18">
        <v>0.28999999999999998</v>
      </c>
    </row>
    <row r="116" spans="1:33" x14ac:dyDescent="0.35">
      <c r="A116" s="17">
        <v>114</v>
      </c>
      <c r="B116" s="17" t="s">
        <v>1181</v>
      </c>
      <c r="D116" s="17" t="s">
        <v>94</v>
      </c>
      <c r="E116" s="17">
        <v>2</v>
      </c>
      <c r="F116" s="17">
        <v>51</v>
      </c>
      <c r="G116" s="17">
        <v>55</v>
      </c>
      <c r="H116" s="17">
        <v>152</v>
      </c>
      <c r="I116" s="18">
        <v>0.72</v>
      </c>
      <c r="K116" s="18">
        <v>0.7</v>
      </c>
      <c r="L116" s="18">
        <v>0.64</v>
      </c>
      <c r="N116" s="19" t="s">
        <v>990</v>
      </c>
      <c r="O116" s="17">
        <v>17</v>
      </c>
      <c r="P116" s="18">
        <v>0.92</v>
      </c>
      <c r="R116" s="18">
        <v>0</v>
      </c>
      <c r="T116" s="19" t="s">
        <v>910</v>
      </c>
      <c r="V116" s="18">
        <v>0.9</v>
      </c>
      <c r="X116" s="17">
        <v>149</v>
      </c>
      <c r="Y116" s="19" t="s">
        <v>194</v>
      </c>
      <c r="AA116" s="18">
        <v>0.25</v>
      </c>
      <c r="AC116" s="18">
        <v>0.81</v>
      </c>
      <c r="AE116" s="17">
        <v>37</v>
      </c>
      <c r="AF116" s="17">
        <v>137</v>
      </c>
      <c r="AG116" s="18">
        <v>0.22</v>
      </c>
    </row>
    <row r="117" spans="1:33" x14ac:dyDescent="0.35">
      <c r="A117" s="17">
        <v>114</v>
      </c>
      <c r="B117" s="17" t="s">
        <v>651</v>
      </c>
      <c r="D117" s="17" t="s">
        <v>26</v>
      </c>
      <c r="E117" s="17">
        <v>2</v>
      </c>
      <c r="F117" s="17">
        <v>51</v>
      </c>
      <c r="G117" s="17">
        <v>60</v>
      </c>
      <c r="H117" s="17">
        <v>72</v>
      </c>
      <c r="I117" s="18">
        <v>0.87</v>
      </c>
      <c r="K117" s="18">
        <v>0.68</v>
      </c>
      <c r="L117" s="18">
        <v>0.73</v>
      </c>
      <c r="N117" s="19" t="s">
        <v>999</v>
      </c>
      <c r="O117" s="17">
        <v>161</v>
      </c>
      <c r="P117" s="18">
        <v>0.37</v>
      </c>
      <c r="R117" s="18">
        <v>0</v>
      </c>
      <c r="T117" s="19" t="s">
        <v>787</v>
      </c>
      <c r="V117" s="18">
        <v>0.81</v>
      </c>
      <c r="X117" s="17">
        <v>116</v>
      </c>
      <c r="Y117" s="19" t="s">
        <v>833</v>
      </c>
      <c r="AA117" s="18">
        <v>0.28000000000000003</v>
      </c>
      <c r="AC117" s="18">
        <v>0.53</v>
      </c>
      <c r="AE117" s="17">
        <v>164</v>
      </c>
      <c r="AF117" s="17">
        <v>169</v>
      </c>
      <c r="AG117" s="18">
        <v>0.18</v>
      </c>
    </row>
    <row r="118" spans="1:33" x14ac:dyDescent="0.35">
      <c r="A118" s="17">
        <v>114</v>
      </c>
      <c r="B118" s="17" t="s">
        <v>656</v>
      </c>
      <c r="D118" s="17" t="s">
        <v>9</v>
      </c>
      <c r="E118" s="17">
        <v>2</v>
      </c>
      <c r="F118" s="17">
        <v>51</v>
      </c>
      <c r="G118" s="17">
        <v>58</v>
      </c>
      <c r="H118" s="17">
        <v>53</v>
      </c>
      <c r="I118" s="18">
        <v>0.86</v>
      </c>
      <c r="K118" s="18">
        <v>0.72</v>
      </c>
      <c r="L118" s="18">
        <v>0.81</v>
      </c>
      <c r="N118" s="19" t="s">
        <v>1016</v>
      </c>
      <c r="O118" s="17">
        <v>151</v>
      </c>
      <c r="P118" s="18">
        <v>0.51</v>
      </c>
      <c r="R118" s="20">
        <v>2E-3</v>
      </c>
      <c r="T118" s="19" t="s">
        <v>787</v>
      </c>
      <c r="V118" s="18">
        <v>0.79</v>
      </c>
      <c r="X118" s="17">
        <v>161</v>
      </c>
      <c r="Y118" s="19" t="s">
        <v>230</v>
      </c>
      <c r="Z118" s="17">
        <v>2</v>
      </c>
      <c r="AA118" s="18">
        <v>0.23</v>
      </c>
      <c r="AC118" s="18">
        <v>0.75</v>
      </c>
      <c r="AE118" s="17">
        <v>134</v>
      </c>
      <c r="AF118" s="17">
        <v>163</v>
      </c>
      <c r="AG118" s="18">
        <v>0.19</v>
      </c>
    </row>
    <row r="119" spans="1:33" x14ac:dyDescent="0.35">
      <c r="A119" s="17">
        <v>114</v>
      </c>
      <c r="B119" s="17" t="s">
        <v>600</v>
      </c>
      <c r="D119" s="17" t="s">
        <v>50</v>
      </c>
      <c r="E119" s="17">
        <v>2</v>
      </c>
      <c r="F119" s="17">
        <v>51</v>
      </c>
      <c r="G119" s="17">
        <v>63</v>
      </c>
      <c r="H119" s="17">
        <v>140</v>
      </c>
      <c r="I119" s="18">
        <v>0.78</v>
      </c>
      <c r="K119" s="18">
        <v>0.67</v>
      </c>
      <c r="L119" s="18">
        <v>0.66</v>
      </c>
      <c r="N119" s="19" t="s">
        <v>981</v>
      </c>
      <c r="O119" s="17">
        <v>88</v>
      </c>
      <c r="P119" s="18">
        <v>0.66</v>
      </c>
      <c r="R119" s="18">
        <v>0.01</v>
      </c>
      <c r="T119" s="19" t="s">
        <v>14</v>
      </c>
      <c r="V119" s="18">
        <v>0.88</v>
      </c>
      <c r="X119" s="17">
        <v>123</v>
      </c>
      <c r="Y119" s="19" t="s">
        <v>167</v>
      </c>
      <c r="Z119" s="17">
        <v>2</v>
      </c>
      <c r="AA119" s="18">
        <v>0.27</v>
      </c>
      <c r="AC119" s="18">
        <v>0.72</v>
      </c>
      <c r="AE119" s="17">
        <v>101</v>
      </c>
      <c r="AF119" s="17">
        <v>182</v>
      </c>
      <c r="AG119" s="18">
        <v>0.17</v>
      </c>
    </row>
    <row r="120" spans="1:33" x14ac:dyDescent="0.35">
      <c r="A120" s="17">
        <v>119</v>
      </c>
      <c r="B120" s="17" t="s">
        <v>545</v>
      </c>
      <c r="D120" s="17" t="s">
        <v>53</v>
      </c>
      <c r="E120" s="17">
        <v>2</v>
      </c>
      <c r="F120" s="17">
        <v>50</v>
      </c>
      <c r="G120" s="17">
        <v>63</v>
      </c>
      <c r="H120" s="17">
        <v>133</v>
      </c>
      <c r="I120" s="18">
        <v>0.81</v>
      </c>
      <c r="K120" s="18">
        <v>0.75</v>
      </c>
      <c r="L120" s="18">
        <v>0.62</v>
      </c>
      <c r="N120" s="19" t="s">
        <v>989</v>
      </c>
      <c r="O120" s="17">
        <v>103</v>
      </c>
      <c r="P120" s="18">
        <v>0.68</v>
      </c>
      <c r="R120" s="18">
        <v>0</v>
      </c>
      <c r="T120" s="19" t="s">
        <v>14</v>
      </c>
      <c r="V120" s="18">
        <v>0.83</v>
      </c>
      <c r="X120" s="17">
        <v>91</v>
      </c>
      <c r="Y120" s="19" t="s">
        <v>1475</v>
      </c>
      <c r="Z120" s="17">
        <v>2</v>
      </c>
      <c r="AA120" s="18">
        <v>0.27</v>
      </c>
      <c r="AB120" s="17">
        <v>5</v>
      </c>
      <c r="AC120" s="18">
        <v>0.63</v>
      </c>
      <c r="AE120" s="17">
        <v>87</v>
      </c>
      <c r="AF120" s="17">
        <v>169</v>
      </c>
      <c r="AG120" s="18">
        <v>0.18</v>
      </c>
    </row>
    <row r="121" spans="1:33" x14ac:dyDescent="0.35">
      <c r="A121" s="17">
        <v>119</v>
      </c>
      <c r="B121" s="17" t="s">
        <v>569</v>
      </c>
      <c r="D121" s="17" t="s">
        <v>21</v>
      </c>
      <c r="E121" s="17">
        <v>2</v>
      </c>
      <c r="F121" s="17">
        <v>50</v>
      </c>
      <c r="G121" s="17">
        <v>59</v>
      </c>
      <c r="H121" s="17">
        <v>107</v>
      </c>
      <c r="I121" s="18">
        <v>0.84</v>
      </c>
      <c r="K121" s="18">
        <v>0.72</v>
      </c>
      <c r="L121" s="18">
        <v>0.68</v>
      </c>
      <c r="N121" s="19" t="s">
        <v>1018</v>
      </c>
      <c r="O121" s="17">
        <v>112</v>
      </c>
      <c r="P121" s="18">
        <v>0.59</v>
      </c>
      <c r="R121" s="20">
        <v>3.0000000000000001E-3</v>
      </c>
      <c r="T121" s="19" t="s">
        <v>5</v>
      </c>
      <c r="V121" s="18">
        <v>0.81</v>
      </c>
      <c r="X121" s="17">
        <v>112</v>
      </c>
      <c r="Y121" s="19" t="s">
        <v>807</v>
      </c>
      <c r="AA121" s="18">
        <v>0.35</v>
      </c>
      <c r="AC121" s="18">
        <v>0.7</v>
      </c>
      <c r="AE121" s="17">
        <v>122</v>
      </c>
      <c r="AF121" s="17">
        <v>133</v>
      </c>
      <c r="AG121" s="18">
        <v>0.23</v>
      </c>
    </row>
    <row r="122" spans="1:33" x14ac:dyDescent="0.35">
      <c r="A122" s="17">
        <v>119</v>
      </c>
      <c r="B122" s="17" t="s">
        <v>596</v>
      </c>
      <c r="D122" s="17" t="s">
        <v>9</v>
      </c>
      <c r="E122" s="17">
        <v>2</v>
      </c>
      <c r="F122" s="17">
        <v>50</v>
      </c>
      <c r="G122" s="17">
        <v>55</v>
      </c>
      <c r="H122" s="17">
        <v>77</v>
      </c>
      <c r="I122" s="18">
        <v>0.87</v>
      </c>
      <c r="K122" s="18">
        <v>0.65</v>
      </c>
      <c r="L122" s="18">
        <v>0.77</v>
      </c>
      <c r="N122" s="19" t="s">
        <v>1012</v>
      </c>
      <c r="O122" s="17">
        <v>144</v>
      </c>
      <c r="P122" s="18">
        <v>0.63</v>
      </c>
      <c r="Q122" s="17">
        <v>4</v>
      </c>
      <c r="R122" s="18">
        <v>0.01</v>
      </c>
      <c r="S122" s="17">
        <v>4</v>
      </c>
      <c r="T122" s="19" t="s">
        <v>14</v>
      </c>
      <c r="V122" s="18">
        <v>0.85</v>
      </c>
      <c r="X122" s="17">
        <v>147</v>
      </c>
      <c r="Y122" s="19" t="s">
        <v>1476</v>
      </c>
      <c r="AA122" s="18">
        <v>0.28000000000000003</v>
      </c>
      <c r="AC122" s="18">
        <v>0.61</v>
      </c>
      <c r="AE122" s="17">
        <v>164</v>
      </c>
      <c r="AF122" s="17">
        <v>115</v>
      </c>
      <c r="AG122" s="18">
        <v>0.24</v>
      </c>
    </row>
    <row r="123" spans="1:33" x14ac:dyDescent="0.35">
      <c r="A123" s="17">
        <v>122</v>
      </c>
      <c r="B123" s="17" t="s">
        <v>531</v>
      </c>
      <c r="D123" s="17" t="s">
        <v>105</v>
      </c>
      <c r="E123" s="17">
        <v>2</v>
      </c>
      <c r="F123" s="17">
        <v>49</v>
      </c>
      <c r="G123" s="17">
        <v>63</v>
      </c>
      <c r="H123" s="17">
        <v>158</v>
      </c>
      <c r="I123" s="18">
        <v>0.86</v>
      </c>
      <c r="K123" s="18">
        <v>0.72</v>
      </c>
      <c r="L123" s="18">
        <v>0.57999999999999996</v>
      </c>
      <c r="N123" s="19" t="s">
        <v>1107</v>
      </c>
      <c r="O123" s="17">
        <v>108</v>
      </c>
      <c r="P123" s="18">
        <v>0.79</v>
      </c>
      <c r="R123" s="20">
        <v>4.0000000000000001E-3</v>
      </c>
      <c r="T123" s="19" t="s">
        <v>40</v>
      </c>
      <c r="V123" s="18">
        <v>0.85</v>
      </c>
      <c r="X123" s="17">
        <v>100</v>
      </c>
      <c r="Y123" s="19" t="s">
        <v>69</v>
      </c>
      <c r="Z123" s="17">
        <v>2</v>
      </c>
      <c r="AA123" s="18">
        <v>0.31</v>
      </c>
      <c r="AB123" s="17">
        <v>5</v>
      </c>
      <c r="AC123" s="18">
        <v>0.66</v>
      </c>
      <c r="AE123" s="17">
        <v>57</v>
      </c>
      <c r="AF123" s="17">
        <v>153</v>
      </c>
      <c r="AG123" s="18">
        <v>0.21</v>
      </c>
    </row>
    <row r="124" spans="1:33" x14ac:dyDescent="0.35">
      <c r="A124" s="17">
        <v>122</v>
      </c>
      <c r="B124" s="17" t="s">
        <v>1190</v>
      </c>
      <c r="D124" s="17" t="s">
        <v>159</v>
      </c>
      <c r="E124" s="17">
        <v>2</v>
      </c>
      <c r="F124" s="17">
        <v>49</v>
      </c>
      <c r="G124" s="17">
        <v>62</v>
      </c>
      <c r="H124" s="17">
        <v>160</v>
      </c>
      <c r="I124" s="18">
        <v>0.76</v>
      </c>
      <c r="K124" s="18">
        <v>0.74</v>
      </c>
      <c r="L124" s="18">
        <v>0.6</v>
      </c>
      <c r="N124" s="19" t="s">
        <v>1107</v>
      </c>
      <c r="O124" s="17">
        <v>71</v>
      </c>
      <c r="P124" s="18">
        <v>0.65</v>
      </c>
      <c r="R124" s="18">
        <v>0.01</v>
      </c>
      <c r="T124" s="19" t="s">
        <v>14</v>
      </c>
      <c r="V124" s="18">
        <v>0.88</v>
      </c>
      <c r="X124" s="17">
        <v>123</v>
      </c>
      <c r="Y124" s="19" t="s">
        <v>638</v>
      </c>
      <c r="AA124" s="18">
        <v>0.32</v>
      </c>
      <c r="AC124" s="18">
        <v>0.67</v>
      </c>
      <c r="AE124" s="17">
        <v>67</v>
      </c>
      <c r="AF124" s="17">
        <v>115</v>
      </c>
      <c r="AG124" s="18">
        <v>0.25</v>
      </c>
    </row>
    <row r="125" spans="1:33" x14ac:dyDescent="0.35">
      <c r="A125" s="17">
        <v>122</v>
      </c>
      <c r="B125" s="17" t="s">
        <v>615</v>
      </c>
      <c r="D125" s="17" t="s">
        <v>15</v>
      </c>
      <c r="E125" s="17">
        <v>2</v>
      </c>
      <c r="F125" s="17">
        <v>49</v>
      </c>
      <c r="G125" s="17">
        <v>59</v>
      </c>
      <c r="H125" s="17">
        <v>179</v>
      </c>
      <c r="I125" s="18">
        <v>0.77</v>
      </c>
      <c r="K125" s="18">
        <v>0.46</v>
      </c>
      <c r="L125" s="18">
        <v>0.56999999999999995</v>
      </c>
      <c r="N125" s="19" t="s">
        <v>1005</v>
      </c>
      <c r="O125" s="17">
        <v>140</v>
      </c>
      <c r="P125" s="18">
        <v>0.79</v>
      </c>
      <c r="R125" s="20">
        <v>4.0000000000000001E-3</v>
      </c>
      <c r="T125" s="19" t="s">
        <v>1</v>
      </c>
      <c r="V125" s="18">
        <v>0.91</v>
      </c>
      <c r="X125" s="17">
        <v>188</v>
      </c>
      <c r="Y125" s="19" t="s">
        <v>1058</v>
      </c>
      <c r="AA125" s="18">
        <v>0.25</v>
      </c>
      <c r="AC125" s="18">
        <v>0.48</v>
      </c>
      <c r="AE125" s="17">
        <v>61</v>
      </c>
      <c r="AF125" s="17">
        <v>115</v>
      </c>
      <c r="AG125" s="18">
        <v>0.24</v>
      </c>
    </row>
    <row r="126" spans="1:33" x14ac:dyDescent="0.35">
      <c r="A126" s="17">
        <v>122</v>
      </c>
      <c r="B126" s="17" t="s">
        <v>635</v>
      </c>
      <c r="D126" s="17" t="s">
        <v>190</v>
      </c>
      <c r="E126" s="17">
        <v>2</v>
      </c>
      <c r="F126" s="17">
        <v>49</v>
      </c>
      <c r="G126" s="17">
        <v>59</v>
      </c>
      <c r="H126" s="17">
        <v>100</v>
      </c>
      <c r="I126" s="18">
        <v>0.84</v>
      </c>
      <c r="K126" s="18">
        <v>0.65</v>
      </c>
      <c r="L126" s="18">
        <v>0.7</v>
      </c>
      <c r="N126" s="19" t="s">
        <v>999</v>
      </c>
      <c r="O126" s="17">
        <v>112</v>
      </c>
      <c r="P126" s="18">
        <v>0.67</v>
      </c>
      <c r="R126" s="20">
        <v>2E-3</v>
      </c>
      <c r="T126" s="19" t="s">
        <v>14</v>
      </c>
      <c r="V126" s="18">
        <v>0.54</v>
      </c>
      <c r="X126" s="17">
        <v>153</v>
      </c>
      <c r="Y126" s="19" t="s">
        <v>830</v>
      </c>
      <c r="Z126" s="17">
        <v>3</v>
      </c>
      <c r="AA126" s="18">
        <v>0.27</v>
      </c>
      <c r="AC126" s="18">
        <v>0.79</v>
      </c>
      <c r="AE126" s="17">
        <v>171</v>
      </c>
      <c r="AF126" s="17">
        <v>169</v>
      </c>
      <c r="AG126" s="18">
        <v>0.18</v>
      </c>
    </row>
    <row r="127" spans="1:33" x14ac:dyDescent="0.35">
      <c r="A127" s="17">
        <v>122</v>
      </c>
      <c r="B127" s="17" t="s">
        <v>652</v>
      </c>
      <c r="D127" s="17" t="s">
        <v>326</v>
      </c>
      <c r="E127" s="17">
        <v>2</v>
      </c>
      <c r="F127" s="17">
        <v>49</v>
      </c>
      <c r="G127" s="17">
        <v>57</v>
      </c>
      <c r="H127" s="17">
        <v>97</v>
      </c>
      <c r="I127" s="18">
        <v>0.85</v>
      </c>
      <c r="K127" s="18">
        <v>0.65</v>
      </c>
      <c r="L127" s="18">
        <v>0.73</v>
      </c>
      <c r="N127" s="19" t="s">
        <v>984</v>
      </c>
      <c r="O127" s="17">
        <v>144</v>
      </c>
      <c r="P127" s="18">
        <v>0.56000000000000005</v>
      </c>
      <c r="R127" s="18">
        <v>0.04</v>
      </c>
      <c r="T127" s="19" t="s">
        <v>5</v>
      </c>
      <c r="V127" s="18">
        <v>0.87</v>
      </c>
      <c r="X127" s="17">
        <v>153</v>
      </c>
      <c r="Y127" s="19" t="s">
        <v>1477</v>
      </c>
      <c r="Z127" s="17">
        <v>2</v>
      </c>
      <c r="AA127" s="18">
        <v>0.23</v>
      </c>
      <c r="AB127" s="17">
        <v>4</v>
      </c>
      <c r="AC127" s="18">
        <v>0.77</v>
      </c>
      <c r="AE127" s="17">
        <v>128</v>
      </c>
      <c r="AF127" s="17">
        <v>172</v>
      </c>
      <c r="AG127" s="18">
        <v>0.18</v>
      </c>
    </row>
    <row r="128" spans="1:33" x14ac:dyDescent="0.35">
      <c r="A128" s="17">
        <v>127</v>
      </c>
      <c r="B128" s="17" t="s">
        <v>1213</v>
      </c>
      <c r="D128" s="17" t="s">
        <v>9</v>
      </c>
      <c r="E128" s="17">
        <v>2</v>
      </c>
      <c r="F128" s="17">
        <v>48</v>
      </c>
      <c r="G128" s="17">
        <v>57</v>
      </c>
      <c r="H128" s="17">
        <v>40</v>
      </c>
      <c r="I128" s="18">
        <v>0.92</v>
      </c>
      <c r="K128" s="18">
        <v>0.81</v>
      </c>
      <c r="L128" s="18">
        <v>0.83</v>
      </c>
      <c r="N128" s="19" t="s">
        <v>992</v>
      </c>
      <c r="O128" s="17">
        <v>237</v>
      </c>
      <c r="P128" s="18">
        <v>0.42</v>
      </c>
      <c r="R128" s="18">
        <v>7.0000000000000007E-2</v>
      </c>
      <c r="T128" s="19" t="s">
        <v>1478</v>
      </c>
      <c r="V128" s="18">
        <v>0.82</v>
      </c>
      <c r="X128" s="17">
        <v>52</v>
      </c>
      <c r="Y128" s="19" t="s">
        <v>1479</v>
      </c>
      <c r="AA128" s="18">
        <v>0.51</v>
      </c>
      <c r="AC128" s="18">
        <v>0.64</v>
      </c>
      <c r="AE128" s="17">
        <v>221</v>
      </c>
      <c r="AF128" s="17">
        <v>130</v>
      </c>
      <c r="AG128" s="18">
        <v>0.23</v>
      </c>
    </row>
    <row r="129" spans="1:34" x14ac:dyDescent="0.35">
      <c r="A129" s="17">
        <v>127</v>
      </c>
      <c r="B129" s="17" t="s">
        <v>639</v>
      </c>
      <c r="D129" s="17" t="s">
        <v>159</v>
      </c>
      <c r="E129" s="17">
        <v>2</v>
      </c>
      <c r="F129" s="17">
        <v>48</v>
      </c>
      <c r="G129" s="17">
        <v>68</v>
      </c>
      <c r="H129" s="17">
        <v>152</v>
      </c>
      <c r="I129" s="18">
        <v>0.85</v>
      </c>
      <c r="K129" s="18">
        <v>0.55000000000000004</v>
      </c>
      <c r="L129" s="18">
        <v>0.6</v>
      </c>
      <c r="N129" s="19" t="s">
        <v>999</v>
      </c>
      <c r="O129" s="17">
        <v>187</v>
      </c>
      <c r="P129" s="18">
        <v>0.45</v>
      </c>
      <c r="R129" s="18">
        <v>0.02</v>
      </c>
      <c r="T129" s="19" t="s">
        <v>919</v>
      </c>
      <c r="V129" s="18">
        <v>0.9</v>
      </c>
      <c r="X129" s="17">
        <v>188</v>
      </c>
      <c r="Y129" s="19" t="s">
        <v>1106</v>
      </c>
      <c r="AA129" s="18">
        <v>0.17</v>
      </c>
      <c r="AB129" s="17">
        <v>5</v>
      </c>
      <c r="AC129" s="18">
        <v>0.67</v>
      </c>
      <c r="AE129" s="17">
        <v>116</v>
      </c>
      <c r="AF129" s="17">
        <v>182</v>
      </c>
      <c r="AG129" s="18">
        <v>0.17</v>
      </c>
    </row>
    <row r="130" spans="1:34" x14ac:dyDescent="0.35">
      <c r="A130" s="17">
        <v>127</v>
      </c>
      <c r="B130" s="17" t="s">
        <v>571</v>
      </c>
      <c r="D130" s="17" t="s">
        <v>169</v>
      </c>
      <c r="E130" s="17">
        <v>2</v>
      </c>
      <c r="F130" s="17">
        <v>48</v>
      </c>
      <c r="G130" s="17">
        <v>49</v>
      </c>
      <c r="H130" s="17">
        <v>77</v>
      </c>
      <c r="I130" s="18">
        <v>0.93</v>
      </c>
      <c r="J130" s="17">
        <v>8</v>
      </c>
      <c r="K130" s="18">
        <v>0.67</v>
      </c>
      <c r="L130" s="18">
        <v>0.74</v>
      </c>
      <c r="M130" s="17">
        <v>6</v>
      </c>
      <c r="N130" s="19" t="s">
        <v>975</v>
      </c>
      <c r="O130" s="17">
        <v>224</v>
      </c>
      <c r="P130" s="17" t="s">
        <v>176</v>
      </c>
      <c r="R130" s="17" t="s">
        <v>176</v>
      </c>
      <c r="T130" s="19" t="s">
        <v>119</v>
      </c>
      <c r="V130" s="17" t="s">
        <v>176</v>
      </c>
      <c r="X130" s="17">
        <v>116</v>
      </c>
      <c r="Y130" s="19" t="s">
        <v>564</v>
      </c>
      <c r="AA130" s="18">
        <v>0.36</v>
      </c>
      <c r="AC130" s="18">
        <v>0.81</v>
      </c>
      <c r="AE130" s="17">
        <v>10</v>
      </c>
      <c r="AF130" s="17">
        <v>207</v>
      </c>
      <c r="AG130" s="17" t="s">
        <v>176</v>
      </c>
    </row>
    <row r="131" spans="1:34" x14ac:dyDescent="0.35">
      <c r="A131" s="17">
        <v>127</v>
      </c>
      <c r="B131" s="17" t="s">
        <v>1225</v>
      </c>
      <c r="D131" s="17" t="s">
        <v>6</v>
      </c>
      <c r="E131" s="17">
        <v>2</v>
      </c>
      <c r="F131" s="17">
        <v>48</v>
      </c>
      <c r="G131" s="17">
        <v>61</v>
      </c>
      <c r="H131" s="17">
        <v>100</v>
      </c>
      <c r="I131" s="18">
        <v>0.82</v>
      </c>
      <c r="K131" s="18">
        <v>0.68</v>
      </c>
      <c r="L131" s="18">
        <v>0.71</v>
      </c>
      <c r="N131" s="19" t="s">
        <v>1006</v>
      </c>
      <c r="O131" s="17">
        <v>171</v>
      </c>
      <c r="P131" s="18">
        <v>0.45</v>
      </c>
      <c r="R131" s="18">
        <v>0.01</v>
      </c>
      <c r="T131" s="19" t="s">
        <v>799</v>
      </c>
      <c r="V131" s="18">
        <v>0.89</v>
      </c>
      <c r="X131" s="17">
        <v>139</v>
      </c>
      <c r="Y131" s="19" t="s">
        <v>177</v>
      </c>
      <c r="AA131" s="18">
        <v>0.24</v>
      </c>
      <c r="AC131" s="18">
        <v>0.83</v>
      </c>
      <c r="AE131" s="17">
        <v>160</v>
      </c>
      <c r="AF131" s="17">
        <v>172</v>
      </c>
      <c r="AG131" s="18">
        <v>0.18</v>
      </c>
    </row>
    <row r="132" spans="1:34" x14ac:dyDescent="0.35">
      <c r="A132" s="17">
        <v>131</v>
      </c>
      <c r="B132" s="17" t="s">
        <v>690</v>
      </c>
      <c r="D132" s="17" t="s">
        <v>77</v>
      </c>
      <c r="E132" s="17">
        <v>2</v>
      </c>
      <c r="F132" s="17">
        <v>47</v>
      </c>
      <c r="G132" s="17">
        <v>54</v>
      </c>
      <c r="H132" s="17">
        <v>152</v>
      </c>
      <c r="I132" s="18">
        <v>0.83</v>
      </c>
      <c r="K132" s="18">
        <v>0.61</v>
      </c>
      <c r="L132" s="18">
        <v>0.61</v>
      </c>
      <c r="N132" s="19" t="s">
        <v>58</v>
      </c>
      <c r="O132" s="17">
        <v>45</v>
      </c>
      <c r="P132" s="18">
        <v>0.89</v>
      </c>
      <c r="R132" s="18">
        <v>0</v>
      </c>
      <c r="T132" s="19" t="s">
        <v>5</v>
      </c>
      <c r="V132" s="18">
        <v>0.84</v>
      </c>
      <c r="X132" s="17">
        <v>123</v>
      </c>
      <c r="Y132" s="19" t="s">
        <v>23</v>
      </c>
      <c r="Z132" s="17">
        <v>2</v>
      </c>
      <c r="AA132" s="18">
        <v>0.26</v>
      </c>
      <c r="AB132" s="17">
        <v>5</v>
      </c>
      <c r="AC132" s="18">
        <v>0.75</v>
      </c>
      <c r="AE132" s="17">
        <v>146</v>
      </c>
      <c r="AF132" s="17">
        <v>197</v>
      </c>
      <c r="AG132" s="18">
        <v>0.15</v>
      </c>
    </row>
    <row r="133" spans="1:34" x14ac:dyDescent="0.35">
      <c r="A133" s="17">
        <v>131</v>
      </c>
      <c r="B133" s="17" t="s">
        <v>617</v>
      </c>
      <c r="D133" s="17" t="s">
        <v>53</v>
      </c>
      <c r="E133" s="17">
        <v>2</v>
      </c>
      <c r="F133" s="17">
        <v>47</v>
      </c>
      <c r="G133" s="17">
        <v>55</v>
      </c>
      <c r="H133" s="17">
        <v>97</v>
      </c>
      <c r="I133" s="18">
        <v>0.87</v>
      </c>
      <c r="K133" s="18">
        <v>0.7</v>
      </c>
      <c r="L133" s="18">
        <v>0.72</v>
      </c>
      <c r="N133" s="19" t="s">
        <v>992</v>
      </c>
      <c r="O133" s="17">
        <v>161</v>
      </c>
      <c r="P133" s="18">
        <v>0.67</v>
      </c>
      <c r="R133" s="18">
        <v>0.03</v>
      </c>
      <c r="T133" s="19" t="s">
        <v>799</v>
      </c>
      <c r="V133" s="18">
        <v>0.85</v>
      </c>
      <c r="X133" s="17">
        <v>131</v>
      </c>
      <c r="Y133" s="19" t="s">
        <v>1401</v>
      </c>
      <c r="Z133" s="17">
        <v>3</v>
      </c>
      <c r="AA133" s="18">
        <v>0.32</v>
      </c>
      <c r="AC133" s="18">
        <v>0.66</v>
      </c>
      <c r="AE133" s="17">
        <v>128</v>
      </c>
      <c r="AF133" s="17">
        <v>159</v>
      </c>
      <c r="AG133" s="18">
        <v>0.19</v>
      </c>
    </row>
    <row r="134" spans="1:34" x14ac:dyDescent="0.35">
      <c r="A134" s="17">
        <v>131</v>
      </c>
      <c r="B134" s="17" t="s">
        <v>637</v>
      </c>
      <c r="D134" s="17" t="s">
        <v>9</v>
      </c>
      <c r="E134" s="17">
        <v>2</v>
      </c>
      <c r="F134" s="17">
        <v>47</v>
      </c>
      <c r="G134" s="17">
        <v>53</v>
      </c>
      <c r="H134" s="17">
        <v>93</v>
      </c>
      <c r="I134" s="18">
        <v>0.83</v>
      </c>
      <c r="K134" s="18">
        <v>0.69</v>
      </c>
      <c r="L134" s="18">
        <v>0.75</v>
      </c>
      <c r="N134" s="19" t="s">
        <v>1011</v>
      </c>
      <c r="O134" s="17">
        <v>117</v>
      </c>
      <c r="P134" s="18">
        <v>0.62</v>
      </c>
      <c r="R134" s="20">
        <v>3.0000000000000001E-3</v>
      </c>
      <c r="T134" s="19" t="s">
        <v>1</v>
      </c>
      <c r="V134" s="18">
        <v>0.82</v>
      </c>
      <c r="X134" s="17">
        <v>177</v>
      </c>
      <c r="Y134" s="19" t="s">
        <v>821</v>
      </c>
      <c r="Z134" s="17">
        <v>3</v>
      </c>
      <c r="AA134" s="18">
        <v>0.28000000000000003</v>
      </c>
      <c r="AC134" s="18">
        <v>0.75</v>
      </c>
      <c r="AE134" s="17">
        <v>134</v>
      </c>
      <c r="AF134" s="17">
        <v>143</v>
      </c>
      <c r="AG134" s="18">
        <v>0.22</v>
      </c>
    </row>
    <row r="135" spans="1:34" x14ac:dyDescent="0.35">
      <c r="A135" s="17">
        <v>131</v>
      </c>
      <c r="B135" s="17" t="s">
        <v>644</v>
      </c>
      <c r="D135" s="17" t="s">
        <v>94</v>
      </c>
      <c r="E135" s="17">
        <v>2</v>
      </c>
      <c r="F135" s="17">
        <v>47</v>
      </c>
      <c r="G135" s="17">
        <v>58</v>
      </c>
      <c r="H135" s="17">
        <v>169</v>
      </c>
      <c r="I135" s="18">
        <v>0.75</v>
      </c>
      <c r="K135" s="18">
        <v>0.64</v>
      </c>
      <c r="L135" s="18">
        <v>0.63</v>
      </c>
      <c r="N135" s="19" t="s">
        <v>981</v>
      </c>
      <c r="O135" s="17">
        <v>88</v>
      </c>
      <c r="P135" s="18">
        <v>0.67</v>
      </c>
      <c r="R135" s="18">
        <v>0</v>
      </c>
      <c r="T135" s="19" t="s">
        <v>5</v>
      </c>
      <c r="V135" s="18">
        <v>0.84</v>
      </c>
      <c r="X135" s="17">
        <v>188</v>
      </c>
      <c r="Y135" s="19" t="s">
        <v>369</v>
      </c>
      <c r="Z135" s="17">
        <v>3</v>
      </c>
      <c r="AA135" s="18">
        <v>0.16</v>
      </c>
      <c r="AC135" s="18">
        <v>0.57999999999999996</v>
      </c>
      <c r="AE135" s="17">
        <v>97</v>
      </c>
      <c r="AF135" s="17">
        <v>67</v>
      </c>
      <c r="AG135" s="18">
        <v>0.31</v>
      </c>
    </row>
    <row r="136" spans="1:34" x14ac:dyDescent="0.35">
      <c r="A136" s="17">
        <v>131</v>
      </c>
      <c r="B136" s="17" t="s">
        <v>1223</v>
      </c>
      <c r="D136" s="17" t="s">
        <v>26</v>
      </c>
      <c r="E136" s="17">
        <v>2</v>
      </c>
      <c r="F136" s="17">
        <v>47</v>
      </c>
      <c r="G136" s="17">
        <v>51</v>
      </c>
      <c r="H136" s="17">
        <v>117</v>
      </c>
      <c r="I136" s="18">
        <v>0.78</v>
      </c>
      <c r="K136" s="18">
        <v>0.51</v>
      </c>
      <c r="L136" s="18">
        <v>0.7</v>
      </c>
      <c r="N136" s="19" t="s">
        <v>1438</v>
      </c>
      <c r="O136" s="17">
        <v>210</v>
      </c>
      <c r="P136" s="18">
        <v>0.56999999999999995</v>
      </c>
      <c r="R136" s="18">
        <v>0</v>
      </c>
      <c r="T136" s="19" t="s">
        <v>5</v>
      </c>
      <c r="V136" s="18">
        <v>0.75</v>
      </c>
      <c r="X136" s="17">
        <v>166</v>
      </c>
      <c r="Y136" s="19" t="s">
        <v>1192</v>
      </c>
      <c r="Z136" s="17">
        <v>2</v>
      </c>
      <c r="AA136" s="18">
        <v>0.24</v>
      </c>
      <c r="AC136" s="18">
        <v>0.76</v>
      </c>
      <c r="AE136" s="17">
        <v>61</v>
      </c>
      <c r="AF136" s="17">
        <v>207</v>
      </c>
      <c r="AG136" s="18">
        <v>0.13</v>
      </c>
    </row>
    <row r="137" spans="1:34" x14ac:dyDescent="0.35">
      <c r="A137" s="17">
        <v>131</v>
      </c>
      <c r="B137" s="17" t="s">
        <v>667</v>
      </c>
      <c r="D137" s="17" t="s">
        <v>329</v>
      </c>
      <c r="E137" s="17">
        <v>2</v>
      </c>
      <c r="F137" s="17">
        <v>47</v>
      </c>
      <c r="G137" s="17">
        <v>57</v>
      </c>
      <c r="H137" s="17">
        <v>143</v>
      </c>
      <c r="I137" s="18">
        <v>0.78</v>
      </c>
      <c r="K137" s="18">
        <v>0.69</v>
      </c>
      <c r="L137" s="18">
        <v>0.63</v>
      </c>
      <c r="N137" s="19" t="s">
        <v>990</v>
      </c>
      <c r="O137" s="17">
        <v>135</v>
      </c>
      <c r="P137" s="18">
        <v>0.67</v>
      </c>
      <c r="R137" s="18">
        <v>0</v>
      </c>
      <c r="T137" s="19" t="s">
        <v>5</v>
      </c>
      <c r="V137" s="18">
        <v>0.73</v>
      </c>
      <c r="X137" s="17">
        <v>77</v>
      </c>
      <c r="Y137" s="19" t="s">
        <v>170</v>
      </c>
      <c r="AA137" s="18">
        <v>0.34</v>
      </c>
      <c r="AC137" s="18">
        <v>0.55000000000000004</v>
      </c>
      <c r="AE137" s="17">
        <v>107</v>
      </c>
      <c r="AF137" s="17">
        <v>163</v>
      </c>
      <c r="AG137" s="18">
        <v>0.19</v>
      </c>
    </row>
    <row r="138" spans="1:34" x14ac:dyDescent="0.35">
      <c r="A138" s="17">
        <v>137</v>
      </c>
      <c r="B138" s="17" t="s">
        <v>526</v>
      </c>
      <c r="D138" s="17" t="s">
        <v>162</v>
      </c>
      <c r="E138" s="17">
        <v>2</v>
      </c>
      <c r="F138" s="17">
        <v>46</v>
      </c>
      <c r="G138" s="17">
        <v>59</v>
      </c>
      <c r="H138" s="17">
        <v>117</v>
      </c>
      <c r="I138" s="18">
        <v>0.8</v>
      </c>
      <c r="K138" s="18">
        <v>0.69</v>
      </c>
      <c r="L138" s="18">
        <v>0.63</v>
      </c>
      <c r="N138" s="19" t="s">
        <v>990</v>
      </c>
      <c r="O138" s="17">
        <v>161</v>
      </c>
      <c r="P138" s="18">
        <v>0.55000000000000004</v>
      </c>
      <c r="R138" s="18">
        <v>0.03</v>
      </c>
      <c r="T138" s="19" t="s">
        <v>799</v>
      </c>
      <c r="V138" s="18">
        <v>0.82</v>
      </c>
      <c r="X138" s="17">
        <v>116</v>
      </c>
      <c r="Y138" s="19" t="s">
        <v>285</v>
      </c>
      <c r="AA138" s="18">
        <v>0.3</v>
      </c>
      <c r="AC138" s="18">
        <v>0.75</v>
      </c>
      <c r="AE138" s="17">
        <v>164</v>
      </c>
      <c r="AF138" s="17">
        <v>67</v>
      </c>
      <c r="AG138" s="18">
        <v>0.31</v>
      </c>
    </row>
    <row r="139" spans="1:34" x14ac:dyDescent="0.35">
      <c r="A139" s="17">
        <v>137</v>
      </c>
      <c r="B139" s="17" t="s">
        <v>675</v>
      </c>
      <c r="D139" s="17" t="s">
        <v>1197</v>
      </c>
      <c r="E139" s="17">
        <v>2</v>
      </c>
      <c r="F139" s="17">
        <v>46</v>
      </c>
      <c r="G139" s="17">
        <v>53</v>
      </c>
      <c r="H139" s="17">
        <v>173</v>
      </c>
      <c r="I139" s="18">
        <v>0.73</v>
      </c>
      <c r="K139" s="18">
        <v>0.57999999999999996</v>
      </c>
      <c r="L139" s="18">
        <v>0.69</v>
      </c>
      <c r="N139" s="19" t="s">
        <v>1005</v>
      </c>
      <c r="O139" s="17">
        <v>183</v>
      </c>
      <c r="P139" s="18">
        <v>0.75</v>
      </c>
      <c r="R139" s="18">
        <v>0.01</v>
      </c>
      <c r="T139" s="19" t="s">
        <v>40</v>
      </c>
      <c r="V139" s="18">
        <v>0.86</v>
      </c>
      <c r="X139" s="17">
        <v>95</v>
      </c>
      <c r="Y139" s="19" t="s">
        <v>1480</v>
      </c>
      <c r="AA139" s="18">
        <v>0.36</v>
      </c>
      <c r="AC139" s="18">
        <v>0.75</v>
      </c>
      <c r="AE139" s="17">
        <v>107</v>
      </c>
      <c r="AF139" s="17">
        <v>105</v>
      </c>
      <c r="AG139" s="18">
        <v>0.27</v>
      </c>
    </row>
    <row r="140" spans="1:34" x14ac:dyDescent="0.35">
      <c r="A140" s="17">
        <v>137</v>
      </c>
      <c r="B140" s="17" t="s">
        <v>610</v>
      </c>
      <c r="D140" s="17" t="s">
        <v>65</v>
      </c>
      <c r="E140" s="17">
        <v>2</v>
      </c>
      <c r="F140" s="17">
        <v>46</v>
      </c>
      <c r="G140" s="17">
        <v>59</v>
      </c>
      <c r="H140" s="17">
        <v>117</v>
      </c>
      <c r="I140" s="18">
        <v>0.82</v>
      </c>
      <c r="K140" s="18">
        <v>0.65</v>
      </c>
      <c r="L140" s="18">
        <v>0.67</v>
      </c>
      <c r="N140" s="19" t="s">
        <v>992</v>
      </c>
      <c r="O140" s="17">
        <v>200</v>
      </c>
      <c r="P140" s="18">
        <v>0.48</v>
      </c>
      <c r="R140" s="18">
        <v>0.02</v>
      </c>
      <c r="T140" s="19" t="s">
        <v>787</v>
      </c>
      <c r="V140" s="18">
        <v>0.92</v>
      </c>
      <c r="X140" s="17">
        <v>100</v>
      </c>
      <c r="Y140" s="19" t="s">
        <v>167</v>
      </c>
      <c r="AA140" s="18">
        <v>0.32</v>
      </c>
      <c r="AC140" s="18">
        <v>0.79</v>
      </c>
      <c r="AE140" s="17">
        <v>175</v>
      </c>
      <c r="AF140" s="17">
        <v>97</v>
      </c>
      <c r="AG140" s="18">
        <v>0.28000000000000003</v>
      </c>
    </row>
    <row r="141" spans="1:34" x14ac:dyDescent="0.35">
      <c r="A141" s="17">
        <v>137</v>
      </c>
      <c r="B141" s="17" t="s">
        <v>611</v>
      </c>
      <c r="D141" s="17" t="s">
        <v>288</v>
      </c>
      <c r="E141" s="17">
        <v>2</v>
      </c>
      <c r="F141" s="17">
        <v>46</v>
      </c>
      <c r="G141" s="17">
        <v>61</v>
      </c>
      <c r="H141" s="17">
        <v>158</v>
      </c>
      <c r="I141" s="18">
        <v>0.78</v>
      </c>
      <c r="K141" s="18">
        <v>0.62</v>
      </c>
      <c r="L141" s="18">
        <v>0.65</v>
      </c>
      <c r="N141" s="19" t="s">
        <v>1006</v>
      </c>
      <c r="O141" s="17">
        <v>200</v>
      </c>
      <c r="P141" s="18">
        <v>0.35</v>
      </c>
      <c r="R141" s="18">
        <v>0.01</v>
      </c>
      <c r="T141" s="19" t="s">
        <v>799</v>
      </c>
      <c r="V141" s="18">
        <v>0.86</v>
      </c>
      <c r="X141" s="17">
        <v>153</v>
      </c>
      <c r="Y141" s="19" t="s">
        <v>805</v>
      </c>
      <c r="AA141" s="18">
        <v>0.15</v>
      </c>
      <c r="AB141" s="17">
        <v>5</v>
      </c>
      <c r="AC141" s="18">
        <v>0.72</v>
      </c>
      <c r="AE141" s="17">
        <v>78</v>
      </c>
      <c r="AF141" s="17">
        <v>149</v>
      </c>
      <c r="AG141" s="18">
        <v>0.21</v>
      </c>
      <c r="AH141" s="17">
        <v>4</v>
      </c>
    </row>
    <row r="142" spans="1:34" x14ac:dyDescent="0.35">
      <c r="A142" s="17">
        <v>137</v>
      </c>
      <c r="B142" s="17" t="s">
        <v>618</v>
      </c>
      <c r="D142" s="17" t="s">
        <v>2</v>
      </c>
      <c r="E142" s="17">
        <v>2</v>
      </c>
      <c r="F142" s="17">
        <v>46</v>
      </c>
      <c r="G142" s="17">
        <v>60</v>
      </c>
      <c r="H142" s="17">
        <v>123</v>
      </c>
      <c r="I142" s="18">
        <v>0.84</v>
      </c>
      <c r="K142" s="18">
        <v>0.7</v>
      </c>
      <c r="L142" s="18">
        <v>0.7</v>
      </c>
      <c r="N142" s="19" t="s">
        <v>58</v>
      </c>
      <c r="O142" s="17">
        <v>222</v>
      </c>
      <c r="P142" s="18">
        <v>0.56000000000000005</v>
      </c>
      <c r="R142" s="18">
        <v>0.04</v>
      </c>
      <c r="T142" s="19" t="s">
        <v>5</v>
      </c>
      <c r="V142" s="18">
        <v>0.79</v>
      </c>
      <c r="X142" s="17">
        <v>123</v>
      </c>
      <c r="Y142" s="19" t="s">
        <v>1481</v>
      </c>
      <c r="AA142" s="18">
        <v>0.3</v>
      </c>
      <c r="AC142" s="18">
        <v>0.68</v>
      </c>
      <c r="AE142" s="17">
        <v>116</v>
      </c>
      <c r="AF142" s="17">
        <v>85</v>
      </c>
      <c r="AG142" s="18">
        <v>0.28999999999999998</v>
      </c>
    </row>
    <row r="143" spans="1:34" x14ac:dyDescent="0.35">
      <c r="A143" s="17">
        <v>137</v>
      </c>
      <c r="B143" s="17" t="s">
        <v>626</v>
      </c>
      <c r="D143" s="17" t="s">
        <v>26</v>
      </c>
      <c r="E143" s="17">
        <v>2</v>
      </c>
      <c r="F143" s="17">
        <v>46</v>
      </c>
      <c r="G143" s="17">
        <v>53</v>
      </c>
      <c r="H143" s="17">
        <v>107</v>
      </c>
      <c r="I143" s="18">
        <v>0.84</v>
      </c>
      <c r="K143" s="18">
        <v>0.66</v>
      </c>
      <c r="L143" s="18">
        <v>0.7</v>
      </c>
      <c r="N143" s="19" t="s">
        <v>996</v>
      </c>
      <c r="O143" s="17">
        <v>165</v>
      </c>
      <c r="P143" s="18">
        <v>0.65</v>
      </c>
      <c r="R143" s="18">
        <v>0.03</v>
      </c>
      <c r="T143" s="19" t="s">
        <v>14</v>
      </c>
      <c r="V143" s="18">
        <v>0.83</v>
      </c>
      <c r="X143" s="17">
        <v>99</v>
      </c>
      <c r="Y143" s="19" t="s">
        <v>927</v>
      </c>
      <c r="AA143" s="18">
        <v>0.36</v>
      </c>
      <c r="AC143" s="18">
        <v>0.82</v>
      </c>
      <c r="AE143" s="17">
        <v>146</v>
      </c>
      <c r="AF143" s="17">
        <v>153</v>
      </c>
      <c r="AG143" s="18">
        <v>0.21</v>
      </c>
    </row>
    <row r="144" spans="1:34" x14ac:dyDescent="0.35">
      <c r="A144" s="17">
        <v>137</v>
      </c>
      <c r="B144" s="17" t="s">
        <v>666</v>
      </c>
      <c r="D144" s="17" t="s">
        <v>18</v>
      </c>
      <c r="E144" s="17">
        <v>2</v>
      </c>
      <c r="F144" s="17">
        <v>46</v>
      </c>
      <c r="G144" s="17">
        <v>62</v>
      </c>
      <c r="H144" s="17">
        <v>169</v>
      </c>
      <c r="I144" s="18">
        <v>0.78</v>
      </c>
      <c r="K144" s="18">
        <v>0.65</v>
      </c>
      <c r="L144" s="18">
        <v>0.61</v>
      </c>
      <c r="N144" s="19" t="s">
        <v>1018</v>
      </c>
      <c r="O144" s="17">
        <v>123</v>
      </c>
      <c r="P144" s="18">
        <v>0.59</v>
      </c>
      <c r="R144" s="18">
        <v>0.01</v>
      </c>
      <c r="T144" s="19" t="s">
        <v>787</v>
      </c>
      <c r="V144" s="18">
        <v>0.9</v>
      </c>
      <c r="X144" s="17">
        <v>153</v>
      </c>
      <c r="Y144" s="19" t="s">
        <v>438</v>
      </c>
      <c r="AA144" s="18">
        <v>0.3</v>
      </c>
      <c r="AC144" s="18">
        <v>0.72</v>
      </c>
      <c r="AE144" s="17">
        <v>101</v>
      </c>
      <c r="AF144" s="17">
        <v>172</v>
      </c>
      <c r="AG144" s="18">
        <v>0.18</v>
      </c>
    </row>
    <row r="145" spans="1:34" x14ac:dyDescent="0.35">
      <c r="A145" s="17">
        <v>144</v>
      </c>
      <c r="B145" s="17" t="s">
        <v>1235</v>
      </c>
      <c r="D145" s="17" t="s">
        <v>1197</v>
      </c>
      <c r="E145" s="17">
        <v>2</v>
      </c>
      <c r="F145" s="17">
        <v>45</v>
      </c>
      <c r="G145" s="17">
        <v>53</v>
      </c>
      <c r="H145" s="17">
        <v>173</v>
      </c>
      <c r="I145" s="18">
        <v>0.76</v>
      </c>
      <c r="K145" s="18">
        <v>0.57999999999999996</v>
      </c>
      <c r="L145" s="18">
        <v>0.54</v>
      </c>
      <c r="N145" s="19" t="s">
        <v>1018</v>
      </c>
      <c r="O145" s="17">
        <v>119</v>
      </c>
      <c r="P145" s="18">
        <v>0.74</v>
      </c>
      <c r="R145" s="18">
        <v>0.01</v>
      </c>
      <c r="T145" s="19" t="s">
        <v>14</v>
      </c>
      <c r="V145" s="18">
        <v>0.84</v>
      </c>
      <c r="X145" s="17">
        <v>139</v>
      </c>
      <c r="Y145" s="19" t="s">
        <v>177</v>
      </c>
      <c r="AA145" s="18">
        <v>0.24</v>
      </c>
      <c r="AC145" s="18">
        <v>0.56000000000000005</v>
      </c>
      <c r="AE145" s="17">
        <v>45</v>
      </c>
      <c r="AF145" s="17">
        <v>172</v>
      </c>
      <c r="AG145" s="18">
        <v>0.18</v>
      </c>
    </row>
    <row r="146" spans="1:34" x14ac:dyDescent="0.35">
      <c r="A146" s="17">
        <v>144</v>
      </c>
      <c r="B146" s="17" t="s">
        <v>1204</v>
      </c>
      <c r="D146" s="17" t="s">
        <v>99</v>
      </c>
      <c r="E146" s="17">
        <v>2</v>
      </c>
      <c r="F146" s="17">
        <v>45</v>
      </c>
      <c r="G146" s="17">
        <v>59</v>
      </c>
      <c r="H146" s="17">
        <v>123</v>
      </c>
      <c r="I146" s="18">
        <v>0.8</v>
      </c>
      <c r="K146" s="18">
        <v>0.62</v>
      </c>
      <c r="L146" s="18">
        <v>0.63</v>
      </c>
      <c r="N146" s="19" t="s">
        <v>974</v>
      </c>
      <c r="O146" s="17">
        <v>183</v>
      </c>
      <c r="P146" s="18">
        <v>0.51</v>
      </c>
      <c r="R146" s="20">
        <v>3.0000000000000001E-3</v>
      </c>
      <c r="T146" s="19" t="s">
        <v>919</v>
      </c>
      <c r="V146" s="18">
        <v>0.86</v>
      </c>
      <c r="X146" s="17">
        <v>123</v>
      </c>
      <c r="Y146" s="19" t="s">
        <v>285</v>
      </c>
      <c r="AA146" s="18">
        <v>0.28000000000000003</v>
      </c>
      <c r="AC146" s="18">
        <v>0.74</v>
      </c>
      <c r="AE146" s="17">
        <v>160</v>
      </c>
      <c r="AF146" s="17">
        <v>143</v>
      </c>
      <c r="AG146" s="18">
        <v>0.22</v>
      </c>
    </row>
    <row r="147" spans="1:34" x14ac:dyDescent="0.35">
      <c r="A147" s="17">
        <v>144</v>
      </c>
      <c r="B147" s="17" t="s">
        <v>612</v>
      </c>
      <c r="D147" s="17" t="s">
        <v>94</v>
      </c>
      <c r="E147" s="17">
        <v>2</v>
      </c>
      <c r="F147" s="17">
        <v>45</v>
      </c>
      <c r="G147" s="17">
        <v>61</v>
      </c>
      <c r="H147" s="17">
        <v>187</v>
      </c>
      <c r="I147" s="18">
        <v>0.67</v>
      </c>
      <c r="K147" s="18">
        <v>0.61</v>
      </c>
      <c r="L147" s="18">
        <v>0.56999999999999995</v>
      </c>
      <c r="N147" s="19" t="s">
        <v>1018</v>
      </c>
      <c r="O147" s="17">
        <v>98</v>
      </c>
      <c r="P147" s="18">
        <v>0.75</v>
      </c>
      <c r="R147" s="18">
        <v>0</v>
      </c>
      <c r="T147" s="19" t="s">
        <v>1</v>
      </c>
      <c r="V147" s="18">
        <v>0.8</v>
      </c>
      <c r="X147" s="17">
        <v>187</v>
      </c>
      <c r="Y147" s="19" t="s">
        <v>921</v>
      </c>
      <c r="AA147" s="18">
        <v>0.2</v>
      </c>
      <c r="AC147" s="18">
        <v>0.7</v>
      </c>
      <c r="AE147" s="17">
        <v>146</v>
      </c>
      <c r="AF147" s="17">
        <v>50</v>
      </c>
      <c r="AG147" s="18">
        <v>0.35</v>
      </c>
    </row>
    <row r="148" spans="1:34" x14ac:dyDescent="0.35">
      <c r="A148" s="17">
        <v>144</v>
      </c>
      <c r="B148" s="17" t="s">
        <v>629</v>
      </c>
      <c r="D148" s="17" t="s">
        <v>9</v>
      </c>
      <c r="E148" s="17">
        <v>2</v>
      </c>
      <c r="F148" s="17">
        <v>45</v>
      </c>
      <c r="G148" s="17">
        <v>52</v>
      </c>
      <c r="H148" s="17">
        <v>114</v>
      </c>
      <c r="I148" s="18">
        <v>0.79</v>
      </c>
      <c r="K148" s="18">
        <v>0.61</v>
      </c>
      <c r="L148" s="18">
        <v>0.74</v>
      </c>
      <c r="N148" s="19" t="s">
        <v>978</v>
      </c>
      <c r="O148" s="17">
        <v>123</v>
      </c>
      <c r="P148" s="18">
        <v>0.65</v>
      </c>
      <c r="R148" s="18">
        <v>0.01</v>
      </c>
      <c r="T148" s="19" t="s">
        <v>787</v>
      </c>
      <c r="V148" s="18">
        <v>0.88</v>
      </c>
      <c r="X148" s="17">
        <v>182</v>
      </c>
      <c r="Y148" s="19" t="s">
        <v>1226</v>
      </c>
      <c r="AA148" s="18">
        <v>0.19</v>
      </c>
      <c r="AC148" s="18">
        <v>0.68</v>
      </c>
      <c r="AE148" s="17">
        <v>181</v>
      </c>
      <c r="AF148" s="17">
        <v>159</v>
      </c>
      <c r="AG148" s="18">
        <v>0.2</v>
      </c>
    </row>
    <row r="149" spans="1:34" x14ac:dyDescent="0.35">
      <c r="A149" s="17">
        <v>144</v>
      </c>
      <c r="B149" s="17" t="s">
        <v>631</v>
      </c>
      <c r="D149" s="17" t="s">
        <v>200</v>
      </c>
      <c r="E149" s="17">
        <v>2</v>
      </c>
      <c r="F149" s="17">
        <v>45</v>
      </c>
      <c r="G149" s="17">
        <v>58</v>
      </c>
      <c r="H149" s="17">
        <v>184</v>
      </c>
      <c r="I149" s="18">
        <v>0.67</v>
      </c>
      <c r="K149" s="18">
        <v>0.62</v>
      </c>
      <c r="L149" s="18">
        <v>0.46</v>
      </c>
      <c r="N149" s="19" t="s">
        <v>1003</v>
      </c>
      <c r="O149" s="17">
        <v>80</v>
      </c>
      <c r="P149" s="18">
        <v>0.76</v>
      </c>
      <c r="R149" s="18">
        <v>0</v>
      </c>
      <c r="T149" s="19" t="s">
        <v>787</v>
      </c>
      <c r="V149" s="18">
        <v>0.88</v>
      </c>
      <c r="X149" s="17">
        <v>116</v>
      </c>
      <c r="Y149" s="19" t="s">
        <v>1482</v>
      </c>
      <c r="AA149" s="18">
        <v>0.26</v>
      </c>
      <c r="AC149" s="18">
        <v>0.67</v>
      </c>
      <c r="AE149" s="17">
        <v>78</v>
      </c>
      <c r="AF149" s="17">
        <v>85</v>
      </c>
      <c r="AG149" s="18">
        <v>0.3</v>
      </c>
    </row>
    <row r="150" spans="1:34" x14ac:dyDescent="0.35">
      <c r="A150" s="17">
        <v>144</v>
      </c>
      <c r="B150" s="17" t="s">
        <v>1221</v>
      </c>
      <c r="D150" s="17" t="s">
        <v>169</v>
      </c>
      <c r="E150" s="17">
        <v>2</v>
      </c>
      <c r="F150" s="17">
        <v>45</v>
      </c>
      <c r="G150" s="17">
        <v>58</v>
      </c>
      <c r="H150" s="17">
        <v>136</v>
      </c>
      <c r="I150" s="18">
        <v>0.78</v>
      </c>
      <c r="K150" s="18">
        <v>0.56000000000000005</v>
      </c>
      <c r="L150" s="18">
        <v>0.63</v>
      </c>
      <c r="N150" s="19" t="s">
        <v>975</v>
      </c>
      <c r="O150" s="17">
        <v>195</v>
      </c>
      <c r="P150" s="18">
        <v>0.55000000000000004</v>
      </c>
      <c r="R150" s="18">
        <v>0.02</v>
      </c>
      <c r="T150" s="19" t="s">
        <v>5</v>
      </c>
      <c r="V150" s="18">
        <v>0.79</v>
      </c>
      <c r="X150" s="17">
        <v>143</v>
      </c>
      <c r="Y150" s="19" t="s">
        <v>387</v>
      </c>
      <c r="AA150" s="18">
        <v>0.17</v>
      </c>
      <c r="AC150" s="18">
        <v>0.6</v>
      </c>
      <c r="AE150" s="17">
        <v>181</v>
      </c>
      <c r="AF150" s="17">
        <v>149</v>
      </c>
      <c r="AG150" s="18">
        <v>0.21</v>
      </c>
    </row>
    <row r="151" spans="1:34" x14ac:dyDescent="0.35">
      <c r="A151" s="17">
        <v>144</v>
      </c>
      <c r="B151" s="17" t="s">
        <v>1224</v>
      </c>
      <c r="D151" s="17" t="s">
        <v>99</v>
      </c>
      <c r="E151" s="17">
        <v>2</v>
      </c>
      <c r="F151" s="17">
        <v>45</v>
      </c>
      <c r="G151" s="17">
        <v>57</v>
      </c>
      <c r="H151" s="17">
        <v>123</v>
      </c>
      <c r="I151" s="18">
        <v>0.82</v>
      </c>
      <c r="K151" s="18">
        <v>0.63</v>
      </c>
      <c r="L151" s="18">
        <v>0.65</v>
      </c>
      <c r="N151" s="19" t="s">
        <v>992</v>
      </c>
      <c r="O151" s="17">
        <v>154</v>
      </c>
      <c r="P151" s="18">
        <v>0.62</v>
      </c>
      <c r="R151" s="18">
        <v>0.01</v>
      </c>
      <c r="T151" s="19" t="s">
        <v>799</v>
      </c>
      <c r="V151" s="18">
        <v>0.73</v>
      </c>
      <c r="X151" s="17">
        <v>123</v>
      </c>
      <c r="Y151" s="19" t="s">
        <v>285</v>
      </c>
      <c r="AA151" s="18">
        <v>0.31</v>
      </c>
      <c r="AC151" s="18">
        <v>0.89</v>
      </c>
      <c r="AE151" s="17">
        <v>207</v>
      </c>
      <c r="AF151" s="17">
        <v>143</v>
      </c>
      <c r="AG151" s="18">
        <v>0.22</v>
      </c>
    </row>
    <row r="152" spans="1:34" x14ac:dyDescent="0.35">
      <c r="A152" s="17">
        <v>144</v>
      </c>
      <c r="B152" s="17" t="s">
        <v>594</v>
      </c>
      <c r="D152" s="17" t="s">
        <v>26</v>
      </c>
      <c r="E152" s="17">
        <v>2</v>
      </c>
      <c r="F152" s="17">
        <v>45</v>
      </c>
      <c r="G152" s="17">
        <v>57</v>
      </c>
      <c r="H152" s="17">
        <v>184</v>
      </c>
      <c r="I152" s="18">
        <v>0.74</v>
      </c>
      <c r="K152" s="18">
        <v>0.64</v>
      </c>
      <c r="L152" s="18">
        <v>0.59</v>
      </c>
      <c r="N152" s="19" t="s">
        <v>995</v>
      </c>
      <c r="O152" s="17">
        <v>53</v>
      </c>
      <c r="P152" s="18">
        <v>0.85</v>
      </c>
      <c r="R152" s="18">
        <v>0</v>
      </c>
      <c r="T152" s="19" t="s">
        <v>1</v>
      </c>
      <c r="V152" s="18">
        <v>0.86</v>
      </c>
      <c r="X152" s="17">
        <v>131</v>
      </c>
      <c r="Y152" s="19" t="s">
        <v>1402</v>
      </c>
      <c r="AA152" s="18">
        <v>0.31</v>
      </c>
      <c r="AC152" s="18">
        <v>0.67</v>
      </c>
      <c r="AE152" s="17">
        <v>185</v>
      </c>
      <c r="AF152" s="17">
        <v>73</v>
      </c>
      <c r="AG152" s="18">
        <v>0.31</v>
      </c>
    </row>
    <row r="153" spans="1:34" x14ac:dyDescent="0.35">
      <c r="A153" s="17">
        <v>152</v>
      </c>
      <c r="B153" s="17" t="s">
        <v>1210</v>
      </c>
      <c r="D153" s="17" t="s">
        <v>382</v>
      </c>
      <c r="E153" s="17">
        <v>2</v>
      </c>
      <c r="F153" s="17">
        <v>44</v>
      </c>
      <c r="G153" s="17">
        <v>48</v>
      </c>
      <c r="H153" s="17">
        <v>133</v>
      </c>
      <c r="I153" s="18">
        <v>0.77</v>
      </c>
      <c r="K153" s="18">
        <v>0.56999999999999995</v>
      </c>
      <c r="L153" s="18">
        <v>0.64</v>
      </c>
      <c r="N153" s="19" t="s">
        <v>975</v>
      </c>
      <c r="O153" s="17">
        <v>108</v>
      </c>
      <c r="P153" s="18">
        <v>0.79</v>
      </c>
      <c r="R153" s="18">
        <v>0.01</v>
      </c>
      <c r="T153" s="19" t="s">
        <v>14</v>
      </c>
      <c r="V153" s="18">
        <v>0.86</v>
      </c>
      <c r="X153" s="17">
        <v>170</v>
      </c>
      <c r="Y153" s="19" t="s">
        <v>330</v>
      </c>
      <c r="AA153" s="18">
        <v>0.15</v>
      </c>
      <c r="AC153" s="18">
        <v>0.76</v>
      </c>
      <c r="AE153" s="17">
        <v>146</v>
      </c>
      <c r="AF153" s="17">
        <v>67</v>
      </c>
      <c r="AG153" s="18">
        <v>0.31</v>
      </c>
    </row>
    <row r="154" spans="1:34" x14ac:dyDescent="0.35">
      <c r="A154" s="17">
        <v>152</v>
      </c>
      <c r="B154" s="17" t="s">
        <v>624</v>
      </c>
      <c r="D154" s="17" t="s">
        <v>50</v>
      </c>
      <c r="E154" s="17">
        <v>2</v>
      </c>
      <c r="F154" s="17">
        <v>44</v>
      </c>
      <c r="G154" s="17">
        <v>56</v>
      </c>
      <c r="H154" s="17">
        <v>152</v>
      </c>
      <c r="I154" s="18">
        <v>0.79</v>
      </c>
      <c r="J154" s="17">
        <v>8</v>
      </c>
      <c r="K154" s="18">
        <v>0.59</v>
      </c>
      <c r="L154" s="18">
        <v>0.69</v>
      </c>
      <c r="N154" s="19" t="s">
        <v>982</v>
      </c>
      <c r="O154" s="17">
        <v>123</v>
      </c>
      <c r="P154" s="18">
        <v>0.74</v>
      </c>
      <c r="R154" s="20">
        <v>3.0000000000000001E-3</v>
      </c>
      <c r="T154" s="19" t="s">
        <v>787</v>
      </c>
      <c r="V154" s="18">
        <v>0.8</v>
      </c>
      <c r="X154" s="17">
        <v>207</v>
      </c>
      <c r="Y154" s="19" t="s">
        <v>330</v>
      </c>
      <c r="Z154" s="17">
        <v>4</v>
      </c>
      <c r="AA154" s="18">
        <v>0.2</v>
      </c>
      <c r="AC154" s="18">
        <v>0.88</v>
      </c>
      <c r="AE154" s="17">
        <v>146</v>
      </c>
      <c r="AF154" s="17">
        <v>163</v>
      </c>
      <c r="AG154" s="18">
        <v>0.19</v>
      </c>
      <c r="AH154" s="17">
        <v>7</v>
      </c>
    </row>
    <row r="155" spans="1:34" x14ac:dyDescent="0.35">
      <c r="A155" s="17">
        <v>152</v>
      </c>
      <c r="B155" s="17" t="s">
        <v>641</v>
      </c>
      <c r="E155" s="17">
        <v>2</v>
      </c>
      <c r="F155" s="17">
        <v>44</v>
      </c>
      <c r="G155" s="17">
        <v>56</v>
      </c>
      <c r="H155" s="17">
        <v>123</v>
      </c>
      <c r="I155" s="18">
        <v>0.81</v>
      </c>
      <c r="K155" s="18">
        <v>0.62</v>
      </c>
      <c r="L155" s="18">
        <v>0.66</v>
      </c>
      <c r="N155" s="19" t="s">
        <v>996</v>
      </c>
      <c r="O155" s="17">
        <v>178</v>
      </c>
      <c r="P155" s="18">
        <v>0.56999999999999995</v>
      </c>
      <c r="R155" s="18">
        <v>0.02</v>
      </c>
      <c r="T155" s="19" t="s">
        <v>787</v>
      </c>
      <c r="V155" s="18">
        <v>0.83</v>
      </c>
      <c r="X155" s="17">
        <v>116</v>
      </c>
      <c r="Y155" s="19" t="s">
        <v>215</v>
      </c>
      <c r="AA155" s="18">
        <v>0.25</v>
      </c>
      <c r="AC155" s="18">
        <v>0.82</v>
      </c>
      <c r="AE155" s="17">
        <v>219</v>
      </c>
      <c r="AF155" s="17">
        <v>133</v>
      </c>
      <c r="AG155" s="18">
        <v>0.23</v>
      </c>
    </row>
    <row r="156" spans="1:34" x14ac:dyDescent="0.35">
      <c r="A156" s="17">
        <v>152</v>
      </c>
      <c r="B156" s="17" t="s">
        <v>655</v>
      </c>
      <c r="D156" s="17" t="s">
        <v>9</v>
      </c>
      <c r="E156" s="17">
        <v>2</v>
      </c>
      <c r="F156" s="17">
        <v>44</v>
      </c>
      <c r="G156" s="17">
        <v>51</v>
      </c>
      <c r="H156" s="17">
        <v>100</v>
      </c>
      <c r="I156" s="18">
        <v>0.85</v>
      </c>
      <c r="K156" s="18">
        <v>0.63</v>
      </c>
      <c r="L156" s="18">
        <v>0.73</v>
      </c>
      <c r="N156" s="19" t="s">
        <v>982</v>
      </c>
      <c r="O156" s="17">
        <v>195</v>
      </c>
      <c r="P156" s="18">
        <v>0.47</v>
      </c>
      <c r="R156" s="18">
        <v>0</v>
      </c>
      <c r="T156" s="19" t="s">
        <v>787</v>
      </c>
      <c r="V156" s="18">
        <v>0.79</v>
      </c>
      <c r="X156" s="17">
        <v>161</v>
      </c>
      <c r="Y156" s="19" t="s">
        <v>811</v>
      </c>
      <c r="AA156" s="18">
        <v>0.24</v>
      </c>
      <c r="AC156" s="18">
        <v>0.67</v>
      </c>
      <c r="AE156" s="17">
        <v>164</v>
      </c>
      <c r="AF156" s="17">
        <v>153</v>
      </c>
      <c r="AG156" s="18">
        <v>0.2</v>
      </c>
    </row>
    <row r="157" spans="1:34" x14ac:dyDescent="0.35">
      <c r="A157" s="17">
        <v>152</v>
      </c>
      <c r="B157" s="17" t="s">
        <v>660</v>
      </c>
      <c r="E157" s="17">
        <v>1</v>
      </c>
      <c r="F157" s="17">
        <v>44</v>
      </c>
      <c r="G157" s="17">
        <v>57</v>
      </c>
      <c r="H157" s="17">
        <v>143</v>
      </c>
      <c r="I157" s="18">
        <v>0.86</v>
      </c>
      <c r="K157" s="18">
        <v>0.62</v>
      </c>
      <c r="L157" s="18">
        <v>0.66</v>
      </c>
      <c r="N157" s="19" t="s">
        <v>996</v>
      </c>
      <c r="O157" s="17">
        <v>171</v>
      </c>
      <c r="P157" s="18">
        <v>0.54</v>
      </c>
      <c r="R157" s="18">
        <v>0.05</v>
      </c>
      <c r="T157" s="19" t="s">
        <v>799</v>
      </c>
      <c r="V157" s="18">
        <v>0.86</v>
      </c>
      <c r="X157" s="17">
        <v>100</v>
      </c>
      <c r="Y157" s="19" t="s">
        <v>167</v>
      </c>
      <c r="AA157" s="18">
        <v>0.3</v>
      </c>
      <c r="AC157" s="18">
        <v>0.74</v>
      </c>
      <c r="AE157" s="17">
        <v>209</v>
      </c>
      <c r="AF157" s="17">
        <v>191</v>
      </c>
      <c r="AG157" s="18">
        <v>0.16</v>
      </c>
    </row>
    <row r="158" spans="1:34" x14ac:dyDescent="0.35">
      <c r="A158" s="17">
        <v>152</v>
      </c>
      <c r="B158" s="17" t="s">
        <v>1228</v>
      </c>
      <c r="D158" s="17" t="s">
        <v>99</v>
      </c>
      <c r="E158" s="17">
        <v>2</v>
      </c>
      <c r="F158" s="17">
        <v>44</v>
      </c>
      <c r="G158" s="17">
        <v>60</v>
      </c>
      <c r="H158" s="17">
        <v>136</v>
      </c>
      <c r="I158" s="18">
        <v>0.78</v>
      </c>
      <c r="K158" s="18">
        <v>0.65</v>
      </c>
      <c r="L158" s="18">
        <v>0.64</v>
      </c>
      <c r="N158" s="19" t="s">
        <v>981</v>
      </c>
      <c r="O158" s="17">
        <v>210</v>
      </c>
      <c r="P158" s="18">
        <v>0.41</v>
      </c>
      <c r="R158" s="18">
        <v>0.03</v>
      </c>
      <c r="T158" s="19" t="s">
        <v>14</v>
      </c>
      <c r="V158" s="18">
        <v>0.82</v>
      </c>
      <c r="X158" s="17">
        <v>143</v>
      </c>
      <c r="Y158" s="19" t="s">
        <v>285</v>
      </c>
      <c r="Z158" s="17">
        <v>3</v>
      </c>
      <c r="AA158" s="18">
        <v>0.28000000000000003</v>
      </c>
      <c r="AC158" s="18">
        <v>0.73</v>
      </c>
      <c r="AE158" s="17">
        <v>146</v>
      </c>
      <c r="AF158" s="17">
        <v>124</v>
      </c>
      <c r="AG158" s="18">
        <v>0.24</v>
      </c>
    </row>
    <row r="159" spans="1:34" x14ac:dyDescent="0.35">
      <c r="A159" s="17">
        <v>158</v>
      </c>
      <c r="B159" s="17" t="s">
        <v>1215</v>
      </c>
      <c r="E159" s="17">
        <v>2</v>
      </c>
      <c r="F159" s="17">
        <v>43</v>
      </c>
      <c r="G159" s="17">
        <v>55</v>
      </c>
      <c r="H159" s="17">
        <v>169</v>
      </c>
      <c r="I159" s="18">
        <v>0.77</v>
      </c>
      <c r="K159" s="18">
        <v>0.61</v>
      </c>
      <c r="L159" s="18">
        <v>0.6</v>
      </c>
      <c r="N159" s="19" t="s">
        <v>981</v>
      </c>
      <c r="O159" s="17">
        <v>128</v>
      </c>
      <c r="P159" s="18">
        <v>0.68</v>
      </c>
      <c r="R159" s="18">
        <v>0.01</v>
      </c>
      <c r="T159" s="19" t="s">
        <v>5</v>
      </c>
      <c r="V159" s="18">
        <v>0.93</v>
      </c>
      <c r="X159" s="17">
        <v>137</v>
      </c>
      <c r="Y159" s="19" t="s">
        <v>285</v>
      </c>
      <c r="Z159" s="17">
        <v>9</v>
      </c>
      <c r="AA159" s="18">
        <v>0.26</v>
      </c>
      <c r="AC159" s="18">
        <v>0.55000000000000004</v>
      </c>
      <c r="AE159" s="17">
        <v>128</v>
      </c>
      <c r="AF159" s="17">
        <v>124</v>
      </c>
      <c r="AG159" s="18">
        <v>0.24</v>
      </c>
    </row>
    <row r="160" spans="1:34" x14ac:dyDescent="0.35">
      <c r="A160" s="17">
        <v>158</v>
      </c>
      <c r="B160" s="17" t="s">
        <v>646</v>
      </c>
      <c r="D160" s="17" t="s">
        <v>94</v>
      </c>
      <c r="E160" s="17">
        <v>2</v>
      </c>
      <c r="F160" s="17">
        <v>43</v>
      </c>
      <c r="G160" s="17">
        <v>58</v>
      </c>
      <c r="H160" s="17">
        <v>143</v>
      </c>
      <c r="I160" s="18">
        <v>0.76</v>
      </c>
      <c r="K160" s="18">
        <v>0.66</v>
      </c>
      <c r="L160" s="18">
        <v>0.64</v>
      </c>
      <c r="N160" s="19" t="s">
        <v>977</v>
      </c>
      <c r="O160" s="17">
        <v>144</v>
      </c>
      <c r="P160" s="18">
        <v>0.54</v>
      </c>
      <c r="R160" s="18">
        <v>0</v>
      </c>
      <c r="T160" s="19" t="s">
        <v>787</v>
      </c>
      <c r="V160" s="18">
        <v>0.92</v>
      </c>
      <c r="X160" s="17">
        <v>170</v>
      </c>
      <c r="Y160" s="19" t="s">
        <v>911</v>
      </c>
      <c r="AA160" s="18">
        <v>0.21</v>
      </c>
      <c r="AC160" s="18">
        <v>0.68</v>
      </c>
      <c r="AE160" s="17">
        <v>157</v>
      </c>
      <c r="AF160" s="17">
        <v>159</v>
      </c>
      <c r="AG160" s="18">
        <v>0.2</v>
      </c>
    </row>
    <row r="161" spans="1:34" x14ac:dyDescent="0.35">
      <c r="A161" s="17">
        <v>158</v>
      </c>
      <c r="B161" s="17" t="s">
        <v>661</v>
      </c>
      <c r="E161" s="17">
        <v>1</v>
      </c>
      <c r="F161" s="17">
        <v>43</v>
      </c>
      <c r="G161" s="17">
        <v>61</v>
      </c>
      <c r="H161" s="17">
        <v>173</v>
      </c>
      <c r="I161" s="18">
        <v>0.8</v>
      </c>
      <c r="K161" s="18">
        <v>0.59</v>
      </c>
      <c r="L161" s="18">
        <v>0.59</v>
      </c>
      <c r="N161" s="19" t="s">
        <v>58</v>
      </c>
      <c r="O161" s="17">
        <v>140</v>
      </c>
      <c r="P161" s="18">
        <v>0.54</v>
      </c>
      <c r="R161" s="18">
        <v>0.02</v>
      </c>
      <c r="T161" s="19" t="s">
        <v>799</v>
      </c>
      <c r="V161" s="18">
        <v>0.87</v>
      </c>
      <c r="X161" s="17">
        <v>139</v>
      </c>
      <c r="Y161" s="19" t="s">
        <v>887</v>
      </c>
      <c r="AA161" s="18">
        <v>0.22</v>
      </c>
      <c r="AC161" s="18">
        <v>0.77</v>
      </c>
      <c r="AE161" s="17">
        <v>175</v>
      </c>
      <c r="AF161" s="17">
        <v>227</v>
      </c>
      <c r="AG161" s="18">
        <v>0.08</v>
      </c>
    </row>
    <row r="162" spans="1:34" x14ac:dyDescent="0.35">
      <c r="A162" s="17">
        <v>158</v>
      </c>
      <c r="B162" s="17" t="s">
        <v>663</v>
      </c>
      <c r="D162" s="17" t="s">
        <v>159</v>
      </c>
      <c r="E162" s="17">
        <v>2</v>
      </c>
      <c r="F162" s="17">
        <v>43</v>
      </c>
      <c r="G162" s="17">
        <v>59</v>
      </c>
      <c r="H162" s="17">
        <v>194</v>
      </c>
      <c r="I162" s="18">
        <v>0.72</v>
      </c>
      <c r="K162" s="18">
        <v>0.63</v>
      </c>
      <c r="L162" s="18">
        <v>0.41</v>
      </c>
      <c r="N162" s="19" t="s">
        <v>1258</v>
      </c>
      <c r="O162" s="17">
        <v>45</v>
      </c>
      <c r="P162" s="18">
        <v>0.91</v>
      </c>
      <c r="R162" s="18">
        <v>0</v>
      </c>
      <c r="T162" s="19" t="s">
        <v>1</v>
      </c>
      <c r="V162" s="18">
        <v>0.81</v>
      </c>
      <c r="X162" s="17">
        <v>153</v>
      </c>
      <c r="Y162" s="19" t="s">
        <v>938</v>
      </c>
      <c r="AA162" s="18">
        <v>0.34</v>
      </c>
      <c r="AC162" s="18">
        <v>0.53</v>
      </c>
      <c r="AE162" s="17">
        <v>107</v>
      </c>
      <c r="AF162" s="17">
        <v>73</v>
      </c>
      <c r="AG162" s="18">
        <v>0.31</v>
      </c>
    </row>
    <row r="163" spans="1:34" x14ac:dyDescent="0.35">
      <c r="A163" s="17">
        <v>162</v>
      </c>
      <c r="B163" s="17" t="s">
        <v>1483</v>
      </c>
      <c r="D163" s="17" t="s">
        <v>29</v>
      </c>
      <c r="E163" s="17">
        <v>2</v>
      </c>
      <c r="F163" s="17">
        <v>42</v>
      </c>
      <c r="G163" s="17">
        <v>57</v>
      </c>
      <c r="H163" s="17">
        <v>123</v>
      </c>
      <c r="I163" s="18">
        <v>0.82</v>
      </c>
      <c r="K163" s="18">
        <v>0.66</v>
      </c>
      <c r="L163" s="18">
        <v>0.65</v>
      </c>
      <c r="N163" s="19" t="s">
        <v>981</v>
      </c>
      <c r="O163" s="17">
        <v>210</v>
      </c>
      <c r="P163" s="18">
        <v>0.59</v>
      </c>
      <c r="R163" s="18">
        <v>0.01</v>
      </c>
      <c r="T163" s="19" t="s">
        <v>799</v>
      </c>
      <c r="V163" s="18">
        <v>0.75</v>
      </c>
      <c r="X163" s="17">
        <v>100</v>
      </c>
      <c r="Y163" s="19" t="s">
        <v>285</v>
      </c>
      <c r="AA163" s="18">
        <v>0.32</v>
      </c>
      <c r="AC163" s="18">
        <v>0.53</v>
      </c>
      <c r="AE163" s="17">
        <v>232</v>
      </c>
      <c r="AF163" s="17">
        <v>137</v>
      </c>
      <c r="AG163" s="18">
        <v>0.22</v>
      </c>
    </row>
    <row r="164" spans="1:34" x14ac:dyDescent="0.35">
      <c r="A164" s="17">
        <v>162</v>
      </c>
      <c r="B164" s="17" t="s">
        <v>607</v>
      </c>
      <c r="D164" s="17" t="s">
        <v>279</v>
      </c>
      <c r="E164" s="17">
        <v>2</v>
      </c>
      <c r="F164" s="17">
        <v>42</v>
      </c>
      <c r="G164" s="17">
        <v>52</v>
      </c>
      <c r="H164" s="17">
        <v>160</v>
      </c>
      <c r="I164" s="18">
        <v>0.68</v>
      </c>
      <c r="K164" s="18">
        <v>0.52</v>
      </c>
      <c r="L164" s="18">
        <v>0.69</v>
      </c>
      <c r="N164" s="19" t="s">
        <v>1054</v>
      </c>
      <c r="O164" s="17">
        <v>165</v>
      </c>
      <c r="P164" s="18">
        <v>0.73</v>
      </c>
      <c r="R164" s="18">
        <v>0.01</v>
      </c>
      <c r="T164" s="19" t="s">
        <v>799</v>
      </c>
      <c r="V164" s="18">
        <v>0.87</v>
      </c>
      <c r="X164" s="17">
        <v>231</v>
      </c>
      <c r="Y164" s="19" t="s">
        <v>1484</v>
      </c>
      <c r="Z164" s="17">
        <v>3</v>
      </c>
      <c r="AA164" s="18">
        <v>7.0000000000000007E-2</v>
      </c>
      <c r="AB164" s="17">
        <v>4</v>
      </c>
      <c r="AC164" s="18">
        <v>0.78</v>
      </c>
      <c r="AE164" s="17">
        <v>146</v>
      </c>
      <c r="AF164" s="17">
        <v>191</v>
      </c>
      <c r="AG164" s="18">
        <v>0.16</v>
      </c>
    </row>
    <row r="165" spans="1:34" x14ac:dyDescent="0.35">
      <c r="A165" s="17">
        <v>162</v>
      </c>
      <c r="B165" s="17" t="s">
        <v>1485</v>
      </c>
      <c r="D165" s="17" t="s">
        <v>99</v>
      </c>
      <c r="E165" s="17">
        <v>2</v>
      </c>
      <c r="F165" s="17">
        <v>42</v>
      </c>
      <c r="G165" s="17">
        <v>52</v>
      </c>
      <c r="H165" s="17">
        <v>133</v>
      </c>
      <c r="I165" s="18">
        <v>0.76</v>
      </c>
      <c r="K165" s="18">
        <v>0.57999999999999996</v>
      </c>
      <c r="L165" s="18">
        <v>0.66</v>
      </c>
      <c r="N165" s="19" t="s">
        <v>984</v>
      </c>
      <c r="O165" s="17">
        <v>144</v>
      </c>
      <c r="P165" s="18">
        <v>0.81</v>
      </c>
      <c r="R165" s="18">
        <v>0</v>
      </c>
      <c r="T165" s="19" t="s">
        <v>5</v>
      </c>
      <c r="V165" s="18">
        <v>0.79</v>
      </c>
      <c r="X165" s="17">
        <v>170</v>
      </c>
      <c r="Y165" s="19" t="s">
        <v>330</v>
      </c>
      <c r="Z165" s="17">
        <v>3</v>
      </c>
      <c r="AA165" s="18">
        <v>0.23</v>
      </c>
      <c r="AC165" s="18">
        <v>0.77</v>
      </c>
      <c r="AE165" s="17">
        <v>219</v>
      </c>
      <c r="AF165" s="17">
        <v>149</v>
      </c>
      <c r="AG165" s="18">
        <v>0.21</v>
      </c>
    </row>
    <row r="166" spans="1:34" x14ac:dyDescent="0.35">
      <c r="A166" s="17">
        <v>162</v>
      </c>
      <c r="B166" s="17" t="s">
        <v>616</v>
      </c>
      <c r="D166" s="17" t="s">
        <v>29</v>
      </c>
      <c r="E166" s="17">
        <v>2</v>
      </c>
      <c r="F166" s="17">
        <v>42</v>
      </c>
      <c r="G166" s="17">
        <v>59</v>
      </c>
      <c r="H166" s="17">
        <v>160</v>
      </c>
      <c r="I166" s="18">
        <v>0.79</v>
      </c>
      <c r="K166" s="18">
        <v>0.68</v>
      </c>
      <c r="L166" s="18">
        <v>0.6</v>
      </c>
      <c r="N166" s="19" t="s">
        <v>1042</v>
      </c>
      <c r="O166" s="17">
        <v>144</v>
      </c>
      <c r="P166" s="18">
        <v>0.63</v>
      </c>
      <c r="R166" s="18">
        <v>0</v>
      </c>
      <c r="T166" s="19" t="s">
        <v>5</v>
      </c>
      <c r="V166" s="18">
        <v>0.86</v>
      </c>
      <c r="X166" s="17">
        <v>123</v>
      </c>
      <c r="Y166" s="19" t="s">
        <v>177</v>
      </c>
      <c r="AA166" s="18">
        <v>0.31</v>
      </c>
      <c r="AC166" s="18">
        <v>0.79</v>
      </c>
      <c r="AE166" s="17">
        <v>175</v>
      </c>
      <c r="AF166" s="17">
        <v>191</v>
      </c>
      <c r="AG166" s="18">
        <v>0.16</v>
      </c>
    </row>
    <row r="167" spans="1:34" x14ac:dyDescent="0.35">
      <c r="A167" s="17">
        <v>166</v>
      </c>
      <c r="B167" s="17" t="s">
        <v>604</v>
      </c>
      <c r="D167" s="17" t="s">
        <v>9</v>
      </c>
      <c r="E167" s="17">
        <v>2</v>
      </c>
      <c r="F167" s="17">
        <v>41</v>
      </c>
      <c r="G167" s="17">
        <v>53</v>
      </c>
      <c r="H167" s="17">
        <v>165</v>
      </c>
      <c r="I167" s="18">
        <v>0.74</v>
      </c>
      <c r="K167" s="18">
        <v>0.56999999999999995</v>
      </c>
      <c r="L167" s="18">
        <v>0.62</v>
      </c>
      <c r="N167" s="19" t="s">
        <v>999</v>
      </c>
      <c r="O167" s="17">
        <v>119</v>
      </c>
      <c r="P167" s="18">
        <v>0.66</v>
      </c>
      <c r="R167" s="18">
        <v>0.01</v>
      </c>
      <c r="T167" s="19" t="s">
        <v>787</v>
      </c>
      <c r="V167" s="18">
        <v>0.88</v>
      </c>
      <c r="X167" s="17">
        <v>166</v>
      </c>
      <c r="Y167" s="19" t="s">
        <v>395</v>
      </c>
      <c r="Z167" s="17">
        <v>2</v>
      </c>
      <c r="AA167" s="18">
        <v>0.23</v>
      </c>
      <c r="AC167" s="18">
        <v>0.56000000000000005</v>
      </c>
      <c r="AE167" s="17">
        <v>216</v>
      </c>
      <c r="AF167" s="17">
        <v>172</v>
      </c>
      <c r="AG167" s="18">
        <v>0.18</v>
      </c>
    </row>
    <row r="168" spans="1:34" x14ac:dyDescent="0.35">
      <c r="A168" s="17">
        <v>166</v>
      </c>
      <c r="B168" s="17" t="s">
        <v>620</v>
      </c>
      <c r="D168" s="17" t="s">
        <v>102</v>
      </c>
      <c r="E168" s="17">
        <v>2</v>
      </c>
      <c r="F168" s="17">
        <v>41</v>
      </c>
      <c r="G168" s="17">
        <v>59</v>
      </c>
      <c r="H168" s="17">
        <v>173</v>
      </c>
      <c r="I168" s="18">
        <v>0.73</v>
      </c>
      <c r="K168" s="18">
        <v>0.53</v>
      </c>
      <c r="L168" s="18">
        <v>0.61</v>
      </c>
      <c r="N168" s="19" t="s">
        <v>984</v>
      </c>
      <c r="O168" s="17">
        <v>178</v>
      </c>
      <c r="P168" s="18">
        <v>0.6</v>
      </c>
      <c r="R168" s="20">
        <v>4.0000000000000001E-3</v>
      </c>
      <c r="T168" s="19" t="s">
        <v>1478</v>
      </c>
      <c r="V168" s="18">
        <v>0.81</v>
      </c>
      <c r="X168" s="17">
        <v>177</v>
      </c>
      <c r="Y168" s="19" t="s">
        <v>630</v>
      </c>
      <c r="Z168" s="17">
        <v>2</v>
      </c>
      <c r="AA168" s="18">
        <v>0.16</v>
      </c>
      <c r="AC168" s="18">
        <v>0.62</v>
      </c>
      <c r="AE168" s="17">
        <v>227</v>
      </c>
      <c r="AF168" s="17">
        <v>172</v>
      </c>
      <c r="AG168" s="18">
        <v>0.18</v>
      </c>
    </row>
    <row r="169" spans="1:34" x14ac:dyDescent="0.35">
      <c r="A169" s="17">
        <v>166</v>
      </c>
      <c r="B169" s="17" t="s">
        <v>642</v>
      </c>
      <c r="D169" s="17" t="s">
        <v>159</v>
      </c>
      <c r="E169" s="17">
        <v>2</v>
      </c>
      <c r="F169" s="17">
        <v>41</v>
      </c>
      <c r="G169" s="17">
        <v>58</v>
      </c>
      <c r="H169" s="17">
        <v>169</v>
      </c>
      <c r="I169" s="18">
        <v>0.78</v>
      </c>
      <c r="K169" s="18">
        <v>0.7</v>
      </c>
      <c r="L169" s="18">
        <v>0.56000000000000005</v>
      </c>
      <c r="N169" s="19" t="s">
        <v>1107</v>
      </c>
      <c r="O169" s="17">
        <v>123</v>
      </c>
      <c r="P169" s="18">
        <v>0.73</v>
      </c>
      <c r="R169" s="18">
        <v>0</v>
      </c>
      <c r="T169" s="19" t="s">
        <v>1478</v>
      </c>
      <c r="V169" s="18">
        <v>0.72</v>
      </c>
      <c r="X169" s="17">
        <v>108</v>
      </c>
      <c r="Y169" s="19" t="s">
        <v>34</v>
      </c>
      <c r="AA169" s="18">
        <v>0.24</v>
      </c>
      <c r="AC169" s="18">
        <v>0.42</v>
      </c>
      <c r="AE169" s="17">
        <v>185</v>
      </c>
      <c r="AF169" s="17">
        <v>204</v>
      </c>
      <c r="AG169" s="18">
        <v>0.14000000000000001</v>
      </c>
      <c r="AH169" s="17">
        <v>7</v>
      </c>
    </row>
    <row r="170" spans="1:34" x14ac:dyDescent="0.35">
      <c r="A170" s="17">
        <v>166</v>
      </c>
      <c r="B170" s="17" t="s">
        <v>649</v>
      </c>
      <c r="C170" s="17">
        <v>1</v>
      </c>
      <c r="D170" s="17" t="s">
        <v>102</v>
      </c>
      <c r="E170" s="17">
        <v>2</v>
      </c>
      <c r="F170" s="17">
        <v>41</v>
      </c>
      <c r="G170" s="17">
        <v>49</v>
      </c>
      <c r="H170" s="17">
        <v>181</v>
      </c>
      <c r="I170" s="18">
        <v>0.81</v>
      </c>
      <c r="J170" s="17">
        <v>8</v>
      </c>
      <c r="K170" s="18">
        <v>0.55000000000000004</v>
      </c>
      <c r="L170" s="18">
        <v>0.52</v>
      </c>
      <c r="M170" s="17">
        <v>8</v>
      </c>
      <c r="N170" s="19" t="s">
        <v>980</v>
      </c>
      <c r="O170" s="17">
        <v>94</v>
      </c>
      <c r="P170" s="18">
        <v>0.87</v>
      </c>
      <c r="Q170" s="17">
        <v>4</v>
      </c>
      <c r="R170" s="18">
        <v>0</v>
      </c>
      <c r="S170" s="17">
        <v>4</v>
      </c>
      <c r="T170" s="19" t="s">
        <v>5</v>
      </c>
      <c r="U170" s="17">
        <v>4</v>
      </c>
      <c r="V170" s="18">
        <v>0.81</v>
      </c>
      <c r="W170" s="17">
        <v>4</v>
      </c>
      <c r="X170" s="17">
        <v>149</v>
      </c>
      <c r="Y170" s="19" t="s">
        <v>167</v>
      </c>
      <c r="Z170" s="17">
        <v>4</v>
      </c>
      <c r="AA170" s="18">
        <v>0.36</v>
      </c>
      <c r="AB170" s="17">
        <v>4</v>
      </c>
      <c r="AC170" s="18">
        <v>0.59</v>
      </c>
      <c r="AD170" s="17">
        <v>4</v>
      </c>
      <c r="AE170" s="17">
        <v>140</v>
      </c>
      <c r="AF170" s="17">
        <v>50</v>
      </c>
      <c r="AG170" s="18">
        <v>0.35</v>
      </c>
      <c r="AH170" s="17">
        <v>4</v>
      </c>
    </row>
    <row r="171" spans="1:34" x14ac:dyDescent="0.35">
      <c r="A171" s="17">
        <v>166</v>
      </c>
      <c r="B171" s="17" t="s">
        <v>653</v>
      </c>
      <c r="C171" s="17">
        <v>1</v>
      </c>
      <c r="D171" s="17" t="s">
        <v>190</v>
      </c>
      <c r="E171" s="17">
        <v>2</v>
      </c>
      <c r="F171" s="17">
        <v>41</v>
      </c>
      <c r="G171" s="17">
        <v>71</v>
      </c>
      <c r="H171" s="17">
        <v>112</v>
      </c>
      <c r="I171" s="17" t="s">
        <v>176</v>
      </c>
      <c r="K171" s="18">
        <v>0.85</v>
      </c>
      <c r="L171" s="18">
        <v>0.7</v>
      </c>
      <c r="M171" s="17">
        <v>6</v>
      </c>
      <c r="N171" s="19" t="s">
        <v>1041</v>
      </c>
      <c r="O171" s="17">
        <v>228</v>
      </c>
      <c r="P171" s="17" t="s">
        <v>176</v>
      </c>
      <c r="R171" s="17" t="s">
        <v>176</v>
      </c>
      <c r="T171" s="19" t="s">
        <v>176</v>
      </c>
      <c r="V171" s="17" t="s">
        <v>176</v>
      </c>
      <c r="X171" s="17">
        <v>213</v>
      </c>
      <c r="Y171" s="19" t="s">
        <v>176</v>
      </c>
      <c r="Z171" s="17">
        <v>2</v>
      </c>
      <c r="AA171" s="17" t="s">
        <v>176</v>
      </c>
      <c r="AC171" s="17" t="s">
        <v>176</v>
      </c>
      <c r="AE171" s="17">
        <v>185</v>
      </c>
      <c r="AF171" s="17">
        <v>207</v>
      </c>
      <c r="AG171" s="17" t="s">
        <v>176</v>
      </c>
    </row>
    <row r="172" spans="1:34" x14ac:dyDescent="0.35">
      <c r="A172" s="17">
        <v>166</v>
      </c>
      <c r="B172" s="17" t="s">
        <v>738</v>
      </c>
      <c r="D172" s="17" t="s">
        <v>221</v>
      </c>
      <c r="E172" s="17">
        <v>2</v>
      </c>
      <c r="F172" s="17">
        <v>41</v>
      </c>
      <c r="G172" s="17">
        <v>47</v>
      </c>
      <c r="H172" s="17">
        <v>206</v>
      </c>
      <c r="I172" s="18">
        <v>0.72</v>
      </c>
      <c r="K172" s="18">
        <v>0.28000000000000003</v>
      </c>
      <c r="L172" s="18">
        <v>0.41</v>
      </c>
      <c r="N172" s="19" t="s">
        <v>978</v>
      </c>
      <c r="O172" s="17">
        <v>187</v>
      </c>
      <c r="P172" s="18">
        <v>0.64</v>
      </c>
      <c r="R172" s="18">
        <v>0.01</v>
      </c>
      <c r="T172" s="19" t="s">
        <v>40</v>
      </c>
      <c r="V172" s="18">
        <v>0.91</v>
      </c>
      <c r="X172" s="17">
        <v>108</v>
      </c>
      <c r="Y172" s="19" t="s">
        <v>269</v>
      </c>
      <c r="AA172" s="17" t="s">
        <v>176</v>
      </c>
      <c r="AC172" s="18">
        <v>0.25</v>
      </c>
      <c r="AE172" s="17">
        <v>175</v>
      </c>
      <c r="AF172" s="17">
        <v>62</v>
      </c>
      <c r="AG172" s="18">
        <v>0.32</v>
      </c>
    </row>
    <row r="173" spans="1:34" x14ac:dyDescent="0.35">
      <c r="A173" s="17">
        <v>166</v>
      </c>
      <c r="B173" s="17" t="s">
        <v>1486</v>
      </c>
      <c r="D173" s="17" t="s">
        <v>50</v>
      </c>
      <c r="E173" s="17">
        <v>2</v>
      </c>
      <c r="F173" s="17">
        <v>41</v>
      </c>
      <c r="G173" s="17">
        <v>53</v>
      </c>
      <c r="H173" s="17">
        <v>143</v>
      </c>
      <c r="I173" s="18">
        <v>0.78</v>
      </c>
      <c r="K173" s="18">
        <v>0.56999999999999995</v>
      </c>
      <c r="L173" s="18">
        <v>0.63</v>
      </c>
      <c r="N173" s="19" t="s">
        <v>1011</v>
      </c>
      <c r="O173" s="17">
        <v>165</v>
      </c>
      <c r="P173" s="18">
        <v>0.54</v>
      </c>
      <c r="R173" s="18">
        <v>0.01</v>
      </c>
      <c r="T173" s="19" t="s">
        <v>799</v>
      </c>
      <c r="V173" s="18">
        <v>0.78</v>
      </c>
      <c r="X173" s="17">
        <v>193</v>
      </c>
      <c r="Y173" s="19" t="s">
        <v>669</v>
      </c>
      <c r="AA173" s="18">
        <v>0.13</v>
      </c>
      <c r="AC173" s="18">
        <v>0.75</v>
      </c>
      <c r="AE173" s="17">
        <v>185</v>
      </c>
      <c r="AF173" s="17">
        <v>82</v>
      </c>
      <c r="AG173" s="18">
        <v>0.3</v>
      </c>
    </row>
    <row r="174" spans="1:34" x14ac:dyDescent="0.35">
      <c r="A174" s="17">
        <v>166</v>
      </c>
      <c r="B174" s="17" t="s">
        <v>596</v>
      </c>
      <c r="D174" s="17" t="s">
        <v>329</v>
      </c>
      <c r="E174" s="17">
        <v>2</v>
      </c>
      <c r="F174" s="17">
        <v>41</v>
      </c>
      <c r="G174" s="17">
        <v>58</v>
      </c>
      <c r="H174" s="17">
        <v>152</v>
      </c>
      <c r="I174" s="18">
        <v>0.82</v>
      </c>
      <c r="K174" s="18">
        <v>0.61</v>
      </c>
      <c r="L174" s="18">
        <v>0.57999999999999996</v>
      </c>
      <c r="N174" s="19" t="s">
        <v>980</v>
      </c>
      <c r="O174" s="17">
        <v>181</v>
      </c>
      <c r="P174" s="18">
        <v>0.61</v>
      </c>
      <c r="R174" s="18">
        <v>0</v>
      </c>
      <c r="T174" s="19" t="s">
        <v>919</v>
      </c>
      <c r="V174" s="18">
        <v>0.86</v>
      </c>
      <c r="X174" s="17">
        <v>170</v>
      </c>
      <c r="Y174" s="19" t="s">
        <v>1049</v>
      </c>
      <c r="Z174" s="17">
        <v>3</v>
      </c>
      <c r="AA174" s="18">
        <v>0.16</v>
      </c>
      <c r="AC174" s="18">
        <v>0.78</v>
      </c>
      <c r="AE174" s="17">
        <v>209</v>
      </c>
      <c r="AF174" s="17">
        <v>90</v>
      </c>
      <c r="AG174" s="18">
        <v>0.28999999999999998</v>
      </c>
    </row>
    <row r="175" spans="1:34" x14ac:dyDescent="0.35">
      <c r="A175" s="17">
        <v>174</v>
      </c>
      <c r="B175" s="17" t="s">
        <v>1349</v>
      </c>
      <c r="D175" s="17" t="s">
        <v>354</v>
      </c>
      <c r="E175" s="17">
        <v>2</v>
      </c>
      <c r="F175" s="17">
        <v>40</v>
      </c>
      <c r="G175" s="17">
        <v>53</v>
      </c>
      <c r="H175" s="17">
        <v>143</v>
      </c>
      <c r="I175" s="18">
        <v>0.79</v>
      </c>
      <c r="K175" s="18">
        <v>0.66</v>
      </c>
      <c r="L175" s="18">
        <v>0.61</v>
      </c>
      <c r="N175" s="19" t="s">
        <v>995</v>
      </c>
      <c r="O175" s="17">
        <v>200</v>
      </c>
      <c r="P175" s="18">
        <v>0.61</v>
      </c>
      <c r="R175" s="18">
        <v>0.03</v>
      </c>
      <c r="T175" s="19" t="s">
        <v>14</v>
      </c>
      <c r="V175" s="18">
        <v>0.89</v>
      </c>
      <c r="X175" s="17">
        <v>116</v>
      </c>
      <c r="Y175" s="19" t="s">
        <v>181</v>
      </c>
      <c r="AA175" s="18">
        <v>0.3</v>
      </c>
      <c r="AC175" s="18">
        <v>0.62</v>
      </c>
      <c r="AE175" s="17">
        <v>164</v>
      </c>
      <c r="AF175" s="17">
        <v>73</v>
      </c>
      <c r="AG175" s="18">
        <v>0.31</v>
      </c>
    </row>
    <row r="176" spans="1:34" x14ac:dyDescent="0.35">
      <c r="A176" s="17">
        <v>174</v>
      </c>
      <c r="B176" s="17" t="s">
        <v>623</v>
      </c>
      <c r="D176" s="17" t="s">
        <v>26</v>
      </c>
      <c r="E176" s="17">
        <v>2</v>
      </c>
      <c r="F176" s="17">
        <v>40</v>
      </c>
      <c r="G176" s="17">
        <v>56</v>
      </c>
      <c r="H176" s="17">
        <v>179</v>
      </c>
      <c r="I176" s="18">
        <v>0.74</v>
      </c>
      <c r="K176" s="18">
        <v>0.61</v>
      </c>
      <c r="L176" s="18">
        <v>0.55000000000000004</v>
      </c>
      <c r="N176" s="19" t="s">
        <v>990</v>
      </c>
      <c r="O176" s="17">
        <v>135</v>
      </c>
      <c r="P176" s="18">
        <v>0.62</v>
      </c>
      <c r="R176" s="18">
        <v>0.01</v>
      </c>
      <c r="T176" s="19" t="s">
        <v>5</v>
      </c>
      <c r="V176" s="18">
        <v>0.77</v>
      </c>
      <c r="X176" s="17">
        <v>193</v>
      </c>
      <c r="Y176" s="19" t="s">
        <v>1487</v>
      </c>
      <c r="Z176" s="17">
        <v>9</v>
      </c>
      <c r="AA176" s="18">
        <v>0.17</v>
      </c>
      <c r="AC176" s="18">
        <v>0.91</v>
      </c>
      <c r="AE176" s="17">
        <v>101</v>
      </c>
      <c r="AF176" s="17">
        <v>130</v>
      </c>
      <c r="AG176" s="18">
        <v>0.23</v>
      </c>
    </row>
    <row r="177" spans="1:34" x14ac:dyDescent="0.35">
      <c r="A177" s="17">
        <v>174</v>
      </c>
      <c r="B177" s="17" t="s">
        <v>700</v>
      </c>
      <c r="D177" s="17" t="s">
        <v>382</v>
      </c>
      <c r="E177" s="17">
        <v>2</v>
      </c>
      <c r="F177" s="17">
        <v>40</v>
      </c>
      <c r="G177" s="17">
        <v>51</v>
      </c>
      <c r="H177" s="17">
        <v>165</v>
      </c>
      <c r="I177" s="18">
        <v>0.71</v>
      </c>
      <c r="K177" s="18">
        <v>0.54</v>
      </c>
      <c r="L177" s="18">
        <v>0.62</v>
      </c>
      <c r="N177" s="19" t="s">
        <v>984</v>
      </c>
      <c r="O177" s="17">
        <v>171</v>
      </c>
      <c r="P177" s="18">
        <v>0.63</v>
      </c>
      <c r="R177" s="18">
        <v>0</v>
      </c>
      <c r="T177" s="19" t="s">
        <v>5</v>
      </c>
      <c r="V177" s="18">
        <v>0.86</v>
      </c>
      <c r="X177" s="17">
        <v>177</v>
      </c>
      <c r="Y177" s="19" t="s">
        <v>330</v>
      </c>
      <c r="Z177" s="17">
        <v>3</v>
      </c>
      <c r="AA177" s="18">
        <v>0.12</v>
      </c>
      <c r="AC177" s="18">
        <v>0.74</v>
      </c>
      <c r="AE177" s="17">
        <v>216</v>
      </c>
      <c r="AF177" s="17">
        <v>56</v>
      </c>
      <c r="AG177" s="18">
        <v>0.34</v>
      </c>
    </row>
    <row r="178" spans="1:34" x14ac:dyDescent="0.35">
      <c r="A178" s="17">
        <v>174</v>
      </c>
      <c r="B178" s="17" t="s">
        <v>1217</v>
      </c>
      <c r="D178" s="17" t="s">
        <v>15</v>
      </c>
      <c r="E178" s="17">
        <v>2</v>
      </c>
      <c r="F178" s="17">
        <v>40</v>
      </c>
      <c r="G178" s="17">
        <v>56</v>
      </c>
      <c r="H178" s="17">
        <v>187</v>
      </c>
      <c r="I178" s="18">
        <v>0.72</v>
      </c>
      <c r="K178" s="18">
        <v>0.64</v>
      </c>
      <c r="L178" s="18">
        <v>0.56999999999999995</v>
      </c>
      <c r="N178" s="19" t="s">
        <v>1031</v>
      </c>
      <c r="O178" s="17">
        <v>154</v>
      </c>
      <c r="P178" s="18">
        <v>0.56000000000000005</v>
      </c>
      <c r="R178" s="20">
        <v>3.0000000000000001E-3</v>
      </c>
      <c r="T178" s="19" t="s">
        <v>14</v>
      </c>
      <c r="V178" s="18">
        <v>0.8</v>
      </c>
      <c r="X178" s="17">
        <v>137</v>
      </c>
      <c r="Y178" s="19" t="s">
        <v>285</v>
      </c>
      <c r="AA178" s="18">
        <v>0.25</v>
      </c>
      <c r="AB178" s="17">
        <v>5</v>
      </c>
      <c r="AC178" s="18">
        <v>0.73</v>
      </c>
      <c r="AE178" s="17">
        <v>171</v>
      </c>
      <c r="AF178" s="17">
        <v>65</v>
      </c>
      <c r="AG178" s="18">
        <v>0.32</v>
      </c>
    </row>
    <row r="179" spans="1:34" x14ac:dyDescent="0.35">
      <c r="A179" s="17">
        <v>174</v>
      </c>
      <c r="B179" s="17" t="s">
        <v>1219</v>
      </c>
      <c r="D179" s="17" t="s">
        <v>53</v>
      </c>
      <c r="E179" s="17">
        <v>2</v>
      </c>
      <c r="F179" s="17">
        <v>40</v>
      </c>
      <c r="G179" s="17">
        <v>53</v>
      </c>
      <c r="H179" s="17">
        <v>130</v>
      </c>
      <c r="I179" s="18">
        <v>0.77</v>
      </c>
      <c r="K179" s="18">
        <v>0.64</v>
      </c>
      <c r="L179" s="18">
        <v>0.69</v>
      </c>
      <c r="N179" s="19" t="s">
        <v>999</v>
      </c>
      <c r="O179" s="17">
        <v>171</v>
      </c>
      <c r="P179" s="18">
        <v>0.59</v>
      </c>
      <c r="R179" s="18">
        <v>0.01</v>
      </c>
      <c r="T179" s="19" t="s">
        <v>787</v>
      </c>
      <c r="V179" s="18">
        <v>0.77</v>
      </c>
      <c r="X179" s="17">
        <v>226</v>
      </c>
      <c r="Y179" s="19" t="s">
        <v>176</v>
      </c>
      <c r="Z179" s="17">
        <v>2</v>
      </c>
      <c r="AA179" s="18">
        <v>0.1</v>
      </c>
      <c r="AC179" s="18">
        <v>0.79</v>
      </c>
      <c r="AE179" s="17">
        <v>140</v>
      </c>
      <c r="AF179" s="17">
        <v>219</v>
      </c>
      <c r="AG179" s="18">
        <v>0.12</v>
      </c>
    </row>
    <row r="180" spans="1:34" x14ac:dyDescent="0.35">
      <c r="A180" s="17">
        <v>174</v>
      </c>
      <c r="B180" s="17" t="s">
        <v>636</v>
      </c>
      <c r="D180" s="17" t="s">
        <v>169</v>
      </c>
      <c r="E180" s="17">
        <v>2</v>
      </c>
      <c r="F180" s="17">
        <v>40</v>
      </c>
      <c r="G180" s="17">
        <v>55</v>
      </c>
      <c r="H180" s="17">
        <v>143</v>
      </c>
      <c r="I180" s="18">
        <v>0.73</v>
      </c>
      <c r="K180" s="18">
        <v>0.56999999999999995</v>
      </c>
      <c r="L180" s="18">
        <v>0.64</v>
      </c>
      <c r="N180" s="19" t="s">
        <v>975</v>
      </c>
      <c r="O180" s="17">
        <v>207</v>
      </c>
      <c r="P180" s="18">
        <v>0.45</v>
      </c>
      <c r="R180" s="20">
        <v>3.0000000000000001E-3</v>
      </c>
      <c r="T180" s="19" t="s">
        <v>799</v>
      </c>
      <c r="V180" s="18">
        <v>0.85</v>
      </c>
      <c r="X180" s="17">
        <v>177</v>
      </c>
      <c r="Y180" s="19" t="s">
        <v>387</v>
      </c>
      <c r="AA180" s="18">
        <v>0.09</v>
      </c>
      <c r="AC180" s="18">
        <v>0.7</v>
      </c>
      <c r="AE180" s="17">
        <v>221</v>
      </c>
      <c r="AF180" s="17">
        <v>115</v>
      </c>
      <c r="AG180" s="18">
        <v>0.25</v>
      </c>
    </row>
    <row r="181" spans="1:34" x14ac:dyDescent="0.35">
      <c r="A181" s="17">
        <v>180</v>
      </c>
      <c r="B181" s="17" t="s">
        <v>1218</v>
      </c>
      <c r="D181" s="17" t="s">
        <v>102</v>
      </c>
      <c r="E181" s="17">
        <v>2</v>
      </c>
      <c r="F181" s="17">
        <v>39</v>
      </c>
      <c r="G181" s="17">
        <v>51</v>
      </c>
      <c r="H181" s="17">
        <v>160</v>
      </c>
      <c r="I181" s="18">
        <v>0.75</v>
      </c>
      <c r="K181" s="18">
        <v>0.61</v>
      </c>
      <c r="L181" s="18">
        <v>0.56999999999999995</v>
      </c>
      <c r="N181" s="19" t="s">
        <v>1018</v>
      </c>
      <c r="O181" s="17">
        <v>128</v>
      </c>
      <c r="P181" s="18">
        <v>0.63</v>
      </c>
      <c r="R181" s="18">
        <v>0</v>
      </c>
      <c r="T181" s="19" t="s">
        <v>1</v>
      </c>
      <c r="V181" s="18">
        <v>0.75</v>
      </c>
      <c r="X181" s="17">
        <v>182</v>
      </c>
      <c r="Y181" s="19" t="s">
        <v>958</v>
      </c>
      <c r="AA181" s="18">
        <v>0.22</v>
      </c>
      <c r="AC181" s="18">
        <v>0.65</v>
      </c>
      <c r="AE181" s="17">
        <v>134</v>
      </c>
      <c r="AF181" s="17">
        <v>182</v>
      </c>
      <c r="AG181" s="18">
        <v>0.17</v>
      </c>
    </row>
    <row r="182" spans="1:34" x14ac:dyDescent="0.35">
      <c r="A182" s="17">
        <v>181</v>
      </c>
      <c r="B182" s="17" t="s">
        <v>1198</v>
      </c>
      <c r="C182" s="17">
        <v>1</v>
      </c>
      <c r="D182" s="17" t="s">
        <v>1199</v>
      </c>
      <c r="E182" s="17">
        <v>2</v>
      </c>
      <c r="F182" s="17">
        <v>38</v>
      </c>
      <c r="G182" s="17">
        <v>57</v>
      </c>
      <c r="H182" s="17">
        <v>165</v>
      </c>
      <c r="I182" s="18">
        <v>0.77</v>
      </c>
      <c r="J182" s="17">
        <v>8</v>
      </c>
      <c r="K182" s="18">
        <v>0.6</v>
      </c>
      <c r="L182" s="18">
        <v>0.6</v>
      </c>
      <c r="M182" s="17">
        <v>6</v>
      </c>
      <c r="N182" s="19" t="s">
        <v>58</v>
      </c>
      <c r="O182" s="17">
        <v>216</v>
      </c>
      <c r="P182" s="18">
        <v>0.62</v>
      </c>
      <c r="Q182" s="17">
        <v>4</v>
      </c>
      <c r="R182" s="18">
        <v>0.02</v>
      </c>
      <c r="S182" s="17">
        <v>4</v>
      </c>
      <c r="T182" s="19" t="s">
        <v>14</v>
      </c>
      <c r="U182" s="17">
        <v>4</v>
      </c>
      <c r="V182" s="18">
        <v>0.78</v>
      </c>
      <c r="W182" s="17">
        <v>4</v>
      </c>
      <c r="X182" s="17">
        <v>153</v>
      </c>
      <c r="Y182" s="19" t="s">
        <v>177</v>
      </c>
      <c r="Z182" s="17">
        <v>4</v>
      </c>
      <c r="AA182" s="18">
        <v>0.26</v>
      </c>
      <c r="AB182" s="17">
        <v>4</v>
      </c>
      <c r="AC182" s="18">
        <v>0.76</v>
      </c>
      <c r="AD182" s="17">
        <v>4</v>
      </c>
      <c r="AE182" s="17">
        <v>227</v>
      </c>
      <c r="AF182" s="17">
        <v>137</v>
      </c>
      <c r="AG182" s="18">
        <v>0.22</v>
      </c>
      <c r="AH182" s="17">
        <v>4</v>
      </c>
    </row>
    <row r="183" spans="1:34" x14ac:dyDescent="0.35">
      <c r="A183" s="17">
        <v>181</v>
      </c>
      <c r="B183" s="17" t="s">
        <v>692</v>
      </c>
      <c r="D183" s="17" t="s">
        <v>94</v>
      </c>
      <c r="E183" s="17">
        <v>2</v>
      </c>
      <c r="F183" s="17">
        <v>38</v>
      </c>
      <c r="G183" s="17">
        <v>48</v>
      </c>
      <c r="H183" s="17">
        <v>140</v>
      </c>
      <c r="I183" s="18">
        <v>0.79</v>
      </c>
      <c r="K183" s="18">
        <v>0.59</v>
      </c>
      <c r="L183" s="18">
        <v>0.62</v>
      </c>
      <c r="N183" s="19" t="s">
        <v>1006</v>
      </c>
      <c r="O183" s="17">
        <v>216</v>
      </c>
      <c r="P183" s="18">
        <v>0.7</v>
      </c>
      <c r="R183" s="18">
        <v>0.02</v>
      </c>
      <c r="T183" s="19" t="s">
        <v>1</v>
      </c>
      <c r="V183" s="18">
        <v>0.76</v>
      </c>
      <c r="X183" s="17">
        <v>153</v>
      </c>
      <c r="Y183" s="19" t="s">
        <v>1488</v>
      </c>
      <c r="AA183" s="18">
        <v>0.17</v>
      </c>
      <c r="AB183" s="17">
        <v>4</v>
      </c>
      <c r="AC183" s="18">
        <v>0.42</v>
      </c>
      <c r="AE183" s="17">
        <v>146</v>
      </c>
      <c r="AF183" s="17">
        <v>108</v>
      </c>
      <c r="AG183" s="18">
        <v>0.26</v>
      </c>
    </row>
    <row r="184" spans="1:34" x14ac:dyDescent="0.35">
      <c r="A184" s="17">
        <v>183</v>
      </c>
      <c r="B184" s="17" t="s">
        <v>1200</v>
      </c>
      <c r="D184" s="17" t="s">
        <v>15</v>
      </c>
      <c r="E184" s="17">
        <v>2</v>
      </c>
      <c r="F184" s="17">
        <v>37</v>
      </c>
      <c r="G184" s="17">
        <v>57</v>
      </c>
      <c r="H184" s="17">
        <v>194</v>
      </c>
      <c r="I184" s="18">
        <v>0.66</v>
      </c>
      <c r="K184" s="18">
        <v>0.55000000000000004</v>
      </c>
      <c r="L184" s="18">
        <v>0.54</v>
      </c>
      <c r="N184" s="19" t="s">
        <v>981</v>
      </c>
      <c r="O184" s="17">
        <v>154</v>
      </c>
      <c r="P184" s="18">
        <v>0.63</v>
      </c>
      <c r="R184" s="18">
        <v>0</v>
      </c>
      <c r="T184" s="19" t="s">
        <v>5</v>
      </c>
      <c r="V184" s="18">
        <v>0.87</v>
      </c>
      <c r="X184" s="17">
        <v>139</v>
      </c>
      <c r="Y184" s="19" t="s">
        <v>387</v>
      </c>
      <c r="AA184" s="18">
        <v>0.27</v>
      </c>
      <c r="AC184" s="18">
        <v>0.74</v>
      </c>
      <c r="AE184" s="17">
        <v>221</v>
      </c>
      <c r="AF184" s="17">
        <v>230</v>
      </c>
      <c r="AG184" s="18">
        <v>7.0000000000000007E-2</v>
      </c>
    </row>
    <row r="185" spans="1:34" x14ac:dyDescent="0.35">
      <c r="A185" s="17">
        <v>183</v>
      </c>
      <c r="B185" s="17" t="s">
        <v>1266</v>
      </c>
      <c r="D185" s="17" t="s">
        <v>6</v>
      </c>
      <c r="E185" s="17">
        <v>2</v>
      </c>
      <c r="F185" s="17">
        <v>37</v>
      </c>
      <c r="G185" s="17">
        <v>51</v>
      </c>
      <c r="H185" s="17">
        <v>187</v>
      </c>
      <c r="I185" s="18">
        <v>0.72</v>
      </c>
      <c r="K185" s="18">
        <v>0.56000000000000005</v>
      </c>
      <c r="L185" s="18">
        <v>0.6</v>
      </c>
      <c r="N185" s="19" t="s">
        <v>996</v>
      </c>
      <c r="O185" s="17">
        <v>200</v>
      </c>
      <c r="P185" s="18">
        <v>0.61</v>
      </c>
      <c r="R185" s="18">
        <v>0</v>
      </c>
      <c r="T185" s="19" t="s">
        <v>14</v>
      </c>
      <c r="V185" s="18">
        <v>0.77</v>
      </c>
      <c r="X185" s="17">
        <v>161</v>
      </c>
      <c r="Y185" s="19" t="s">
        <v>330</v>
      </c>
      <c r="AA185" s="18">
        <v>0.25</v>
      </c>
      <c r="AC185" s="18">
        <v>0.79</v>
      </c>
      <c r="AE185" s="17">
        <v>122</v>
      </c>
      <c r="AF185" s="17">
        <v>197</v>
      </c>
      <c r="AG185" s="18">
        <v>0.15</v>
      </c>
    </row>
    <row r="186" spans="1:34" x14ac:dyDescent="0.35">
      <c r="A186" s="17">
        <v>183</v>
      </c>
      <c r="B186" s="17" t="s">
        <v>1227</v>
      </c>
      <c r="C186" s="17">
        <v>1</v>
      </c>
      <c r="D186" s="17" t="s">
        <v>102</v>
      </c>
      <c r="E186" s="17">
        <v>2</v>
      </c>
      <c r="F186" s="17">
        <v>37</v>
      </c>
      <c r="G186" s="17">
        <v>56</v>
      </c>
      <c r="H186" s="17">
        <v>203</v>
      </c>
      <c r="I186" s="18">
        <v>0.7</v>
      </c>
      <c r="J186" s="17">
        <v>8</v>
      </c>
      <c r="K186" s="18">
        <v>0.64</v>
      </c>
      <c r="L186" s="18">
        <v>0.48</v>
      </c>
      <c r="M186" s="17">
        <v>6</v>
      </c>
      <c r="N186" s="19" t="s">
        <v>1003</v>
      </c>
      <c r="O186" s="17">
        <v>80</v>
      </c>
      <c r="P186" s="18">
        <v>0.78</v>
      </c>
      <c r="Q186" s="17">
        <v>4</v>
      </c>
      <c r="R186" s="20">
        <v>4.0000000000000001E-3</v>
      </c>
      <c r="S186" s="17">
        <v>4</v>
      </c>
      <c r="T186" s="19" t="s">
        <v>787</v>
      </c>
      <c r="U186" s="17">
        <v>4</v>
      </c>
      <c r="V186" s="18">
        <v>0.91</v>
      </c>
      <c r="W186" s="17">
        <v>4</v>
      </c>
      <c r="X186" s="17">
        <v>170</v>
      </c>
      <c r="Y186" s="19" t="s">
        <v>163</v>
      </c>
      <c r="Z186" s="17">
        <v>4</v>
      </c>
      <c r="AA186" s="18">
        <v>0.17</v>
      </c>
      <c r="AB186" s="17">
        <v>4</v>
      </c>
      <c r="AC186" s="18">
        <v>0.77</v>
      </c>
      <c r="AD186" s="17">
        <v>4</v>
      </c>
      <c r="AE186" s="17">
        <v>140</v>
      </c>
      <c r="AF186" s="17">
        <v>172</v>
      </c>
      <c r="AG186" s="18">
        <v>0.18</v>
      </c>
      <c r="AH186" s="17">
        <v>4</v>
      </c>
    </row>
    <row r="187" spans="1:34" x14ac:dyDescent="0.35">
      <c r="A187" s="17">
        <v>183</v>
      </c>
      <c r="B187" s="17" t="s">
        <v>1230</v>
      </c>
      <c r="E187" s="17">
        <v>2</v>
      </c>
      <c r="F187" s="17">
        <v>37</v>
      </c>
      <c r="G187" s="17">
        <v>45</v>
      </c>
      <c r="H187" s="17">
        <v>152</v>
      </c>
      <c r="I187" s="18">
        <v>0.76</v>
      </c>
      <c r="K187" s="18">
        <v>0.65</v>
      </c>
      <c r="L187" s="18">
        <v>0.64</v>
      </c>
      <c r="N187" s="19" t="s">
        <v>981</v>
      </c>
      <c r="O187" s="17">
        <v>207</v>
      </c>
      <c r="P187" s="18">
        <v>0.64</v>
      </c>
      <c r="R187" s="18">
        <v>0.01</v>
      </c>
      <c r="T187" s="19" t="s">
        <v>1</v>
      </c>
      <c r="V187" s="18">
        <v>0.83</v>
      </c>
      <c r="X187" s="17">
        <v>131</v>
      </c>
      <c r="Y187" s="19" t="s">
        <v>177</v>
      </c>
      <c r="AA187" s="18">
        <v>0.24</v>
      </c>
      <c r="AC187" s="18">
        <v>0.73</v>
      </c>
      <c r="AE187" s="17">
        <v>92</v>
      </c>
      <c r="AF187" s="17">
        <v>187</v>
      </c>
      <c r="AG187" s="18">
        <v>0.16</v>
      </c>
    </row>
    <row r="188" spans="1:34" x14ac:dyDescent="0.35">
      <c r="A188" s="17">
        <v>187</v>
      </c>
      <c r="B188" s="17" t="s">
        <v>679</v>
      </c>
      <c r="D188" s="17" t="s">
        <v>94</v>
      </c>
      <c r="E188" s="17">
        <v>2</v>
      </c>
      <c r="F188" s="17">
        <v>36</v>
      </c>
      <c r="G188" s="17">
        <v>53</v>
      </c>
      <c r="H188" s="17">
        <v>160</v>
      </c>
      <c r="I188" s="18">
        <v>0.74</v>
      </c>
      <c r="K188" s="18">
        <v>0.56999999999999995</v>
      </c>
      <c r="L188" s="18">
        <v>0.56999999999999995</v>
      </c>
      <c r="N188" s="19" t="s">
        <v>58</v>
      </c>
      <c r="O188" s="17">
        <v>187</v>
      </c>
      <c r="P188" s="18">
        <v>0.54</v>
      </c>
      <c r="R188" s="18">
        <v>0.01</v>
      </c>
      <c r="T188" s="19" t="s">
        <v>799</v>
      </c>
      <c r="V188" s="18">
        <v>0.9</v>
      </c>
      <c r="X188" s="17">
        <v>200</v>
      </c>
      <c r="Y188" s="19" t="s">
        <v>1136</v>
      </c>
      <c r="AA188" s="18">
        <v>0.2</v>
      </c>
      <c r="AC188" s="18">
        <v>0.86</v>
      </c>
      <c r="AE188" s="17">
        <v>207</v>
      </c>
      <c r="AF188" s="17">
        <v>143</v>
      </c>
      <c r="AG188" s="18">
        <v>0.22</v>
      </c>
    </row>
    <row r="189" spans="1:34" x14ac:dyDescent="0.35">
      <c r="A189" s="17">
        <v>187</v>
      </c>
      <c r="B189" s="17" t="s">
        <v>1434</v>
      </c>
      <c r="E189" s="17">
        <v>1</v>
      </c>
      <c r="F189" s="17">
        <v>36</v>
      </c>
      <c r="G189" s="17">
        <v>51</v>
      </c>
      <c r="H189" s="17">
        <v>187</v>
      </c>
      <c r="I189" s="18">
        <v>0.8</v>
      </c>
      <c r="K189" s="18">
        <v>0.45</v>
      </c>
      <c r="L189" s="18">
        <v>0.49</v>
      </c>
      <c r="N189" s="19" t="s">
        <v>996</v>
      </c>
      <c r="O189" s="17">
        <v>187</v>
      </c>
      <c r="P189" s="18">
        <v>0.71</v>
      </c>
      <c r="R189" s="18">
        <v>0.03</v>
      </c>
      <c r="T189" s="19" t="s">
        <v>1478</v>
      </c>
      <c r="V189" s="18">
        <v>0.66</v>
      </c>
      <c r="X189" s="17">
        <v>153</v>
      </c>
      <c r="Y189" s="19" t="s">
        <v>801</v>
      </c>
      <c r="AA189" s="18">
        <v>0.11</v>
      </c>
      <c r="AB189" s="17">
        <v>5</v>
      </c>
      <c r="AC189" s="18">
        <v>0.27</v>
      </c>
      <c r="AE189" s="17">
        <v>146</v>
      </c>
      <c r="AF189" s="17">
        <v>233</v>
      </c>
      <c r="AG189" s="18">
        <v>7.0000000000000007E-2</v>
      </c>
    </row>
    <row r="190" spans="1:34" x14ac:dyDescent="0.35">
      <c r="A190" s="17">
        <v>187</v>
      </c>
      <c r="B190" s="17" t="s">
        <v>653</v>
      </c>
      <c r="C190" s="17">
        <v>1</v>
      </c>
      <c r="D190" s="17" t="s">
        <v>331</v>
      </c>
      <c r="E190" s="17">
        <v>2</v>
      </c>
      <c r="F190" s="17">
        <v>36</v>
      </c>
      <c r="G190" s="17">
        <v>69</v>
      </c>
      <c r="H190" s="17">
        <v>187</v>
      </c>
      <c r="I190" s="17" t="s">
        <v>176</v>
      </c>
      <c r="K190" s="18">
        <v>0.68</v>
      </c>
      <c r="L190" s="18">
        <v>0.53</v>
      </c>
      <c r="M190" s="17">
        <v>6</v>
      </c>
      <c r="N190" s="19" t="s">
        <v>1041</v>
      </c>
      <c r="O190" s="17">
        <v>228</v>
      </c>
      <c r="P190" s="17" t="s">
        <v>176</v>
      </c>
      <c r="R190" s="17" t="s">
        <v>176</v>
      </c>
      <c r="T190" s="19" t="s">
        <v>176</v>
      </c>
      <c r="V190" s="17" t="s">
        <v>176</v>
      </c>
      <c r="X190" s="17">
        <v>213</v>
      </c>
      <c r="Y190" s="19" t="s">
        <v>176</v>
      </c>
      <c r="Z190" s="17">
        <v>2</v>
      </c>
      <c r="AA190" s="17" t="s">
        <v>176</v>
      </c>
      <c r="AC190" s="17" t="s">
        <v>176</v>
      </c>
      <c r="AE190" s="17">
        <v>185</v>
      </c>
      <c r="AF190" s="17">
        <v>143</v>
      </c>
      <c r="AG190" s="18">
        <v>0.21</v>
      </c>
      <c r="AH190" s="17">
        <v>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4D08-7D8D-4CF4-8310-E0355FB434CD}">
  <dimension ref="A1:AA62"/>
  <sheetViews>
    <sheetView topLeftCell="A49" workbookViewId="0">
      <selection activeCell="E10" sqref="E10"/>
    </sheetView>
  </sheetViews>
  <sheetFormatPr defaultRowHeight="14.5" x14ac:dyDescent="0.35"/>
  <cols>
    <col min="1" max="1" width="8.6640625" style="17"/>
    <col min="2" max="2" width="4.08203125" style="17" bestFit="1" customWidth="1"/>
    <col min="3" max="3" width="29.1640625" style="17" bestFit="1" customWidth="1"/>
    <col min="4" max="4" width="20.6640625" style="17" bestFit="1" customWidth="1"/>
    <col min="5" max="5" width="5.08203125" style="17" bestFit="1" customWidth="1"/>
    <col min="6" max="6" width="12.58203125" style="17" bestFit="1" customWidth="1"/>
    <col min="7" max="7" width="23.6640625" style="17" bestFit="1" customWidth="1"/>
    <col min="8" max="8" width="21.83203125" style="17" bestFit="1" customWidth="1"/>
    <col min="9" max="9" width="8.4140625" style="17" bestFit="1" customWidth="1"/>
    <col min="10" max="10" width="22.6640625" style="17" bestFit="1" customWidth="1"/>
    <col min="11" max="11" width="14.1640625" style="17" bestFit="1" customWidth="1"/>
    <col min="12" max="12" width="8.4140625" style="17" bestFit="1" customWidth="1"/>
    <col min="13" max="13" width="32.33203125" style="17" bestFit="1" customWidth="1"/>
    <col min="14" max="14" width="35.58203125" style="17" bestFit="1" customWidth="1"/>
    <col min="15" max="15" width="8.4140625" style="17" bestFit="1" customWidth="1"/>
    <col min="16" max="16" width="38.9140625" style="17" bestFit="1" customWidth="1"/>
    <col min="17" max="17" width="8.4140625" style="17" bestFit="1" customWidth="1"/>
    <col min="18" max="18" width="33.4140625" style="17" bestFit="1" customWidth="1"/>
    <col min="19" max="19" width="8.4140625" style="17" bestFit="1" customWidth="1"/>
    <col min="20" max="20" width="29.5" style="17" bestFit="1" customWidth="1"/>
    <col min="21" max="21" width="8.4140625" style="17" bestFit="1" customWidth="1"/>
    <col min="22" max="22" width="49.25" style="17" bestFit="1" customWidth="1"/>
    <col min="23" max="23" width="8.4140625" style="17" bestFit="1" customWidth="1"/>
    <col min="24" max="24" width="14.4140625" style="17" bestFit="1" customWidth="1"/>
    <col min="25" max="25" width="8.4140625" style="17" bestFit="1" customWidth="1"/>
    <col min="26" max="26" width="22.9140625" style="17" bestFit="1" customWidth="1"/>
    <col min="27" max="27" width="8.4140625" style="17" bestFit="1" customWidth="1"/>
    <col min="28" max="16384" width="8.6640625" style="17"/>
  </cols>
  <sheetData>
    <row r="1" spans="1:27" x14ac:dyDescent="0.35">
      <c r="B1" s="17" t="s">
        <v>150</v>
      </c>
      <c r="C1" s="17" t="s">
        <v>1309</v>
      </c>
      <c r="D1" s="17" t="s">
        <v>1489</v>
      </c>
      <c r="E1" s="17" t="s">
        <v>146</v>
      </c>
      <c r="F1" s="17" t="s">
        <v>145</v>
      </c>
      <c r="G1" s="17" t="s">
        <v>1490</v>
      </c>
      <c r="H1" s="17" t="s">
        <v>1491</v>
      </c>
      <c r="I1" s="17" t="s">
        <v>152</v>
      </c>
      <c r="J1" s="17" t="s">
        <v>764</v>
      </c>
      <c r="K1" s="17" t="s">
        <v>1492</v>
      </c>
      <c r="L1" s="17" t="s">
        <v>152</v>
      </c>
      <c r="M1" s="17" t="s">
        <v>1493</v>
      </c>
      <c r="N1" s="17" t="s">
        <v>1452</v>
      </c>
      <c r="O1" s="17" t="s">
        <v>152</v>
      </c>
      <c r="P1" s="17" t="s">
        <v>1453</v>
      </c>
      <c r="Q1" s="17" t="s">
        <v>152</v>
      </c>
      <c r="R1" s="17" t="s">
        <v>920</v>
      </c>
      <c r="S1" s="17" t="s">
        <v>152</v>
      </c>
      <c r="T1" s="17" t="s">
        <v>1455</v>
      </c>
      <c r="U1" s="17" t="s">
        <v>152</v>
      </c>
      <c r="V1" s="17" t="s">
        <v>1494</v>
      </c>
      <c r="W1" s="17" t="s">
        <v>152</v>
      </c>
      <c r="X1" s="17" t="s">
        <v>127</v>
      </c>
      <c r="Y1" s="17" t="s">
        <v>152</v>
      </c>
      <c r="Z1" s="17" t="s">
        <v>1327</v>
      </c>
      <c r="AA1" s="17" t="s">
        <v>152</v>
      </c>
    </row>
    <row r="2" spans="1:27" x14ac:dyDescent="0.35">
      <c r="A2" s="17">
        <v>190</v>
      </c>
      <c r="B2" s="17">
        <v>2</v>
      </c>
      <c r="C2" s="17" t="s">
        <v>1231</v>
      </c>
      <c r="E2" s="17" t="s">
        <v>70</v>
      </c>
      <c r="F2" s="17">
        <v>2</v>
      </c>
      <c r="G2" s="17">
        <v>47</v>
      </c>
      <c r="H2" s="18">
        <v>0.75</v>
      </c>
      <c r="J2" s="18">
        <v>0.38</v>
      </c>
      <c r="K2" s="18">
        <v>0.48</v>
      </c>
      <c r="M2" s="19" t="s">
        <v>982</v>
      </c>
      <c r="N2" s="18">
        <v>0.75</v>
      </c>
      <c r="P2" s="18">
        <v>0</v>
      </c>
      <c r="R2" s="18">
        <v>0.69</v>
      </c>
      <c r="T2" s="19" t="s">
        <v>1495</v>
      </c>
      <c r="V2" s="18">
        <v>0.12</v>
      </c>
      <c r="X2" s="18">
        <v>0.84</v>
      </c>
      <c r="Z2" s="18">
        <v>0.14000000000000001</v>
      </c>
    </row>
    <row r="3" spans="1:27" x14ac:dyDescent="0.35">
      <c r="A3" s="17">
        <v>191</v>
      </c>
      <c r="B3" s="17">
        <v>2</v>
      </c>
      <c r="C3" s="17" t="s">
        <v>1290</v>
      </c>
      <c r="E3" s="17" t="s">
        <v>21</v>
      </c>
      <c r="F3" s="17">
        <v>2</v>
      </c>
      <c r="G3" s="17">
        <v>40</v>
      </c>
      <c r="H3" s="18">
        <v>0.48</v>
      </c>
      <c r="J3" s="18">
        <v>0.2</v>
      </c>
      <c r="K3" s="18">
        <v>0.19</v>
      </c>
      <c r="M3" s="19" t="s">
        <v>981</v>
      </c>
      <c r="N3" s="18">
        <v>0.43</v>
      </c>
      <c r="P3" s="18">
        <v>0.1</v>
      </c>
      <c r="R3" s="18">
        <v>0.88</v>
      </c>
      <c r="T3" s="19" t="s">
        <v>176</v>
      </c>
      <c r="U3" s="17">
        <v>2</v>
      </c>
      <c r="V3" s="18">
        <v>0.09</v>
      </c>
      <c r="X3" s="18">
        <v>0.72</v>
      </c>
      <c r="Z3" s="18">
        <v>0.05</v>
      </c>
    </row>
    <row r="4" spans="1:27" x14ac:dyDescent="0.35">
      <c r="A4" s="17">
        <v>192</v>
      </c>
      <c r="B4" s="17">
        <v>2</v>
      </c>
      <c r="C4" s="17" t="s">
        <v>1233</v>
      </c>
      <c r="E4" s="17" t="s">
        <v>53</v>
      </c>
      <c r="F4" s="17">
        <v>2</v>
      </c>
      <c r="G4" s="17">
        <v>43</v>
      </c>
      <c r="H4" s="18">
        <v>0.54</v>
      </c>
      <c r="J4" s="18">
        <v>0.35</v>
      </c>
      <c r="K4" s="18">
        <v>0.37</v>
      </c>
      <c r="L4" s="17">
        <v>8</v>
      </c>
      <c r="M4" s="19" t="s">
        <v>992</v>
      </c>
      <c r="N4" s="18">
        <v>0.81</v>
      </c>
      <c r="P4" s="18">
        <v>0.01</v>
      </c>
      <c r="R4" s="18">
        <v>0.63</v>
      </c>
      <c r="T4" s="19" t="s">
        <v>1419</v>
      </c>
      <c r="U4" s="17">
        <v>4</v>
      </c>
      <c r="V4" s="17" t="s">
        <v>176</v>
      </c>
      <c r="X4" s="18">
        <v>0.59</v>
      </c>
      <c r="Z4" s="18">
        <v>0.08</v>
      </c>
      <c r="AA4" s="17">
        <v>4</v>
      </c>
    </row>
    <row r="5" spans="1:27" x14ac:dyDescent="0.35">
      <c r="A5" s="17">
        <v>193</v>
      </c>
      <c r="B5" s="17">
        <v>2</v>
      </c>
      <c r="C5" s="17" t="s">
        <v>673</v>
      </c>
      <c r="E5" s="17" t="s">
        <v>102</v>
      </c>
      <c r="F5" s="17">
        <v>2</v>
      </c>
      <c r="G5" s="17">
        <v>47</v>
      </c>
      <c r="H5" s="18">
        <v>0.67</v>
      </c>
      <c r="J5" s="18">
        <v>0.33</v>
      </c>
      <c r="K5" s="18">
        <v>0.48</v>
      </c>
      <c r="M5" s="19" t="s">
        <v>985</v>
      </c>
      <c r="N5" s="18">
        <v>0.68</v>
      </c>
      <c r="P5" s="18">
        <v>0.06</v>
      </c>
      <c r="R5" s="18">
        <v>0.87</v>
      </c>
      <c r="T5" s="19" t="s">
        <v>1496</v>
      </c>
      <c r="U5" s="17">
        <v>2</v>
      </c>
      <c r="V5" s="18">
        <v>0.03</v>
      </c>
      <c r="X5" s="18">
        <v>0.54</v>
      </c>
      <c r="Z5" s="18">
        <v>0.28000000000000003</v>
      </c>
    </row>
    <row r="6" spans="1:27" x14ac:dyDescent="0.35">
      <c r="A6" s="17">
        <v>194</v>
      </c>
      <c r="B6" s="17">
        <v>2</v>
      </c>
      <c r="C6" s="17" t="s">
        <v>1237</v>
      </c>
      <c r="E6" s="17" t="s">
        <v>186</v>
      </c>
      <c r="F6" s="17">
        <v>2</v>
      </c>
      <c r="G6" s="17">
        <v>40</v>
      </c>
      <c r="H6" s="18">
        <v>0.69</v>
      </c>
      <c r="J6" s="18">
        <v>0.25</v>
      </c>
      <c r="K6" s="18">
        <v>0.26</v>
      </c>
      <c r="M6" s="19" t="s">
        <v>974</v>
      </c>
      <c r="N6" s="18">
        <v>0.74</v>
      </c>
      <c r="P6" s="18">
        <v>0.01</v>
      </c>
      <c r="R6" s="18">
        <v>0.54</v>
      </c>
      <c r="T6" s="19" t="s">
        <v>1126</v>
      </c>
      <c r="V6" s="18">
        <v>0.08</v>
      </c>
      <c r="X6" s="18">
        <v>0.77</v>
      </c>
      <c r="Z6" s="18">
        <v>0.06</v>
      </c>
    </row>
    <row r="7" spans="1:27" x14ac:dyDescent="0.35">
      <c r="A7" s="17">
        <v>195</v>
      </c>
      <c r="B7" s="17">
        <v>2</v>
      </c>
      <c r="C7" s="17" t="s">
        <v>1239</v>
      </c>
      <c r="E7" s="17" t="s">
        <v>102</v>
      </c>
      <c r="F7" s="17">
        <v>2</v>
      </c>
      <c r="G7" s="17">
        <v>53</v>
      </c>
      <c r="H7" s="18">
        <v>0.56999999999999995</v>
      </c>
      <c r="J7" s="18">
        <v>0.5</v>
      </c>
      <c r="K7" s="18">
        <v>0.3</v>
      </c>
      <c r="M7" s="19" t="s">
        <v>1124</v>
      </c>
      <c r="N7" s="18">
        <v>0.75</v>
      </c>
      <c r="P7" s="18">
        <v>0</v>
      </c>
      <c r="R7" s="18">
        <v>0.82</v>
      </c>
      <c r="T7" s="19" t="s">
        <v>841</v>
      </c>
      <c r="V7" s="18">
        <v>7.0000000000000007E-2</v>
      </c>
      <c r="X7" s="18">
        <v>0.54</v>
      </c>
      <c r="Z7" s="18">
        <v>7.0000000000000007E-2</v>
      </c>
    </row>
    <row r="8" spans="1:27" x14ac:dyDescent="0.35">
      <c r="A8" s="17">
        <v>196</v>
      </c>
      <c r="B8" s="17">
        <v>2</v>
      </c>
      <c r="C8" s="17" t="s">
        <v>1241</v>
      </c>
      <c r="D8" s="17">
        <v>1</v>
      </c>
      <c r="F8" s="17">
        <v>2</v>
      </c>
      <c r="G8" s="17">
        <v>56</v>
      </c>
      <c r="H8" s="18">
        <v>0.69</v>
      </c>
      <c r="I8" s="17">
        <v>8</v>
      </c>
      <c r="J8" s="18">
        <v>0.61</v>
      </c>
      <c r="K8" s="18">
        <v>0.49</v>
      </c>
      <c r="L8" s="17">
        <v>6</v>
      </c>
      <c r="M8" s="19" t="s">
        <v>979</v>
      </c>
      <c r="N8" s="17" t="s">
        <v>176</v>
      </c>
      <c r="P8" s="17" t="s">
        <v>176</v>
      </c>
      <c r="R8" s="17" t="s">
        <v>176</v>
      </c>
      <c r="T8" s="19" t="s">
        <v>176</v>
      </c>
      <c r="U8" s="17">
        <v>2</v>
      </c>
      <c r="V8" s="17" t="s">
        <v>176</v>
      </c>
      <c r="X8" s="17" t="s">
        <v>176</v>
      </c>
      <c r="Z8" s="17" t="s">
        <v>176</v>
      </c>
    </row>
    <row r="9" spans="1:27" x14ac:dyDescent="0.35">
      <c r="A9" s="17">
        <v>197</v>
      </c>
      <c r="B9" s="17">
        <v>2</v>
      </c>
      <c r="C9" s="17" t="s">
        <v>1421</v>
      </c>
      <c r="F9" s="17">
        <v>1</v>
      </c>
      <c r="G9" s="17">
        <v>49</v>
      </c>
      <c r="H9" s="18">
        <v>0.69</v>
      </c>
      <c r="J9" s="18">
        <v>0.39</v>
      </c>
      <c r="K9" s="18">
        <v>0.41</v>
      </c>
      <c r="M9" s="19" t="s">
        <v>992</v>
      </c>
      <c r="N9" s="18">
        <v>0.18</v>
      </c>
      <c r="P9" s="18">
        <v>0.09</v>
      </c>
      <c r="R9" s="18">
        <v>0.68</v>
      </c>
      <c r="T9" s="19" t="s">
        <v>741</v>
      </c>
      <c r="U9" s="17">
        <v>2</v>
      </c>
      <c r="V9" s="18">
        <v>0.09</v>
      </c>
      <c r="X9" s="18">
        <v>0.82</v>
      </c>
      <c r="Z9" s="18">
        <v>0.02</v>
      </c>
    </row>
    <row r="10" spans="1:27" x14ac:dyDescent="0.35">
      <c r="A10" s="17">
        <v>198</v>
      </c>
      <c r="B10" s="17">
        <v>2</v>
      </c>
      <c r="C10" s="17" t="s">
        <v>1201</v>
      </c>
      <c r="E10" s="17" t="s">
        <v>9</v>
      </c>
      <c r="F10" s="17">
        <v>2</v>
      </c>
      <c r="G10" s="17">
        <v>47</v>
      </c>
      <c r="H10" s="18">
        <v>0.79</v>
      </c>
      <c r="J10" s="18">
        <v>0.61</v>
      </c>
      <c r="K10" s="18">
        <v>0.55000000000000004</v>
      </c>
      <c r="M10" s="19" t="s">
        <v>990</v>
      </c>
      <c r="N10" s="18">
        <v>0.68</v>
      </c>
      <c r="P10" s="18">
        <v>0.03</v>
      </c>
      <c r="R10" s="18">
        <v>0.73</v>
      </c>
      <c r="T10" s="19" t="s">
        <v>835</v>
      </c>
      <c r="V10" s="18">
        <v>0.26</v>
      </c>
      <c r="X10" s="18">
        <v>0.63</v>
      </c>
      <c r="Z10" s="18">
        <v>0.2</v>
      </c>
    </row>
    <row r="11" spans="1:27" x14ac:dyDescent="0.35">
      <c r="A11" s="17">
        <v>199</v>
      </c>
      <c r="B11" s="17">
        <v>2</v>
      </c>
      <c r="C11" s="17" t="s">
        <v>1203</v>
      </c>
      <c r="D11" s="17">
        <v>1</v>
      </c>
      <c r="F11" s="17">
        <v>2</v>
      </c>
      <c r="G11" s="17">
        <v>55</v>
      </c>
      <c r="H11" s="18">
        <v>0.76</v>
      </c>
      <c r="I11" s="17">
        <v>8</v>
      </c>
      <c r="J11" s="18">
        <v>0.75</v>
      </c>
      <c r="K11" s="18">
        <v>0.56999999999999995</v>
      </c>
      <c r="L11" s="17">
        <v>6</v>
      </c>
      <c r="M11" s="19" t="s">
        <v>1071</v>
      </c>
      <c r="N11" s="17" t="s">
        <v>176</v>
      </c>
      <c r="P11" s="17" t="s">
        <v>176</v>
      </c>
      <c r="R11" s="18">
        <v>0.86</v>
      </c>
      <c r="S11" s="17">
        <v>4</v>
      </c>
      <c r="T11" s="19" t="s">
        <v>181</v>
      </c>
      <c r="U11" s="17">
        <v>4</v>
      </c>
      <c r="V11" s="18">
        <v>0.28999999999999998</v>
      </c>
      <c r="W11" s="17">
        <v>4</v>
      </c>
      <c r="X11" s="18">
        <v>0.93</v>
      </c>
      <c r="Y11" s="17">
        <v>4</v>
      </c>
      <c r="Z11" s="18">
        <v>0.19</v>
      </c>
      <c r="AA11" s="17">
        <v>4</v>
      </c>
    </row>
    <row r="12" spans="1:27" x14ac:dyDescent="0.35">
      <c r="A12" s="17">
        <v>200</v>
      </c>
      <c r="B12" s="17">
        <v>2</v>
      </c>
      <c r="C12" s="17" t="s">
        <v>686</v>
      </c>
      <c r="E12" s="17" t="s">
        <v>94</v>
      </c>
      <c r="F12" s="17">
        <v>1</v>
      </c>
      <c r="G12" s="17">
        <v>55</v>
      </c>
      <c r="H12" s="18">
        <v>0.8</v>
      </c>
      <c r="J12" s="18">
        <v>0.55000000000000004</v>
      </c>
      <c r="K12" s="18">
        <v>0.57999999999999996</v>
      </c>
      <c r="M12" s="19" t="s">
        <v>1006</v>
      </c>
      <c r="N12" s="18">
        <v>0.23</v>
      </c>
      <c r="P12" s="18">
        <v>0.08</v>
      </c>
      <c r="R12" s="18">
        <v>0.88</v>
      </c>
      <c r="T12" s="19" t="s">
        <v>1336</v>
      </c>
      <c r="U12" s="17">
        <v>2</v>
      </c>
      <c r="V12" s="18">
        <v>0.19</v>
      </c>
      <c r="X12" s="18">
        <v>0.6</v>
      </c>
      <c r="Z12" s="18">
        <v>0.08</v>
      </c>
    </row>
    <row r="13" spans="1:27" x14ac:dyDescent="0.35">
      <c r="A13" s="17">
        <v>201</v>
      </c>
      <c r="B13" s="17">
        <v>2</v>
      </c>
      <c r="C13" s="17" t="s">
        <v>688</v>
      </c>
      <c r="E13" s="17" t="s">
        <v>21</v>
      </c>
      <c r="F13" s="17">
        <v>1</v>
      </c>
      <c r="G13" s="17">
        <v>51</v>
      </c>
      <c r="H13" s="18">
        <v>0.69</v>
      </c>
      <c r="J13" s="18">
        <v>0.47</v>
      </c>
      <c r="K13" s="18">
        <v>0.46</v>
      </c>
      <c r="M13" s="19" t="s">
        <v>981</v>
      </c>
      <c r="N13" s="18">
        <v>0.36</v>
      </c>
      <c r="P13" s="18">
        <v>0.05</v>
      </c>
      <c r="R13" s="18">
        <v>0.8</v>
      </c>
      <c r="T13" s="19" t="s">
        <v>1497</v>
      </c>
      <c r="U13" s="17">
        <v>3</v>
      </c>
      <c r="V13" s="18">
        <v>0.09</v>
      </c>
      <c r="X13" s="18">
        <v>0.74</v>
      </c>
      <c r="Z13" s="18">
        <v>7.0000000000000007E-2</v>
      </c>
    </row>
    <row r="14" spans="1:27" x14ac:dyDescent="0.35">
      <c r="A14" s="17">
        <v>202</v>
      </c>
      <c r="B14" s="17">
        <v>2</v>
      </c>
      <c r="C14" s="17" t="s">
        <v>1244</v>
      </c>
      <c r="F14" s="17">
        <v>1</v>
      </c>
      <c r="G14" s="17">
        <v>48</v>
      </c>
      <c r="H14" s="18">
        <v>0.64</v>
      </c>
      <c r="J14" s="18">
        <v>0.28999999999999998</v>
      </c>
      <c r="K14" s="18">
        <v>0.27</v>
      </c>
      <c r="M14" s="19" t="s">
        <v>977</v>
      </c>
      <c r="N14" s="18">
        <v>0.42</v>
      </c>
      <c r="P14" s="18">
        <v>0.08</v>
      </c>
      <c r="R14" s="18">
        <v>0.75</v>
      </c>
      <c r="T14" s="19" t="s">
        <v>273</v>
      </c>
      <c r="V14" s="18">
        <v>0.02</v>
      </c>
      <c r="X14" s="18">
        <v>0.95</v>
      </c>
      <c r="Z14" s="18">
        <v>0.01</v>
      </c>
    </row>
    <row r="15" spans="1:27" x14ac:dyDescent="0.35">
      <c r="A15" s="17">
        <v>203</v>
      </c>
      <c r="B15" s="17">
        <v>2</v>
      </c>
      <c r="C15" s="17" t="s">
        <v>1245</v>
      </c>
      <c r="D15" s="17">
        <v>1</v>
      </c>
      <c r="E15" s="17" t="s">
        <v>26</v>
      </c>
      <c r="F15" s="17">
        <v>2</v>
      </c>
      <c r="G15" s="17">
        <v>55</v>
      </c>
      <c r="H15" s="18">
        <v>0.72</v>
      </c>
      <c r="I15" s="17">
        <v>8</v>
      </c>
      <c r="J15" s="18">
        <v>0.5</v>
      </c>
      <c r="K15" s="18">
        <v>0.51</v>
      </c>
      <c r="L15" s="17">
        <v>6</v>
      </c>
      <c r="M15" s="19" t="s">
        <v>974</v>
      </c>
      <c r="N15" s="18">
        <v>0.67</v>
      </c>
      <c r="O15" s="17">
        <v>4</v>
      </c>
      <c r="P15" s="18">
        <v>0.01</v>
      </c>
      <c r="Q15" s="17">
        <v>4</v>
      </c>
      <c r="R15" s="18">
        <v>0.73</v>
      </c>
      <c r="S15" s="17">
        <v>4</v>
      </c>
      <c r="T15" s="19" t="s">
        <v>1209</v>
      </c>
      <c r="U15" s="17">
        <v>4</v>
      </c>
      <c r="V15" s="18">
        <v>0.06</v>
      </c>
      <c r="W15" s="17">
        <v>4</v>
      </c>
      <c r="X15" s="18">
        <v>0.68</v>
      </c>
      <c r="Y15" s="17">
        <v>4</v>
      </c>
      <c r="Z15" s="18">
        <v>0.1</v>
      </c>
      <c r="AA15" s="17">
        <v>4</v>
      </c>
    </row>
    <row r="16" spans="1:27" x14ac:dyDescent="0.35">
      <c r="A16" s="17">
        <v>204</v>
      </c>
      <c r="B16" s="17">
        <v>2</v>
      </c>
      <c r="C16" s="17" t="s">
        <v>1207</v>
      </c>
      <c r="E16" s="17" t="s">
        <v>1208</v>
      </c>
      <c r="F16" s="17">
        <v>2</v>
      </c>
      <c r="G16" s="17">
        <v>54</v>
      </c>
      <c r="H16" s="18">
        <v>0.62</v>
      </c>
      <c r="J16" s="18">
        <v>0.37</v>
      </c>
      <c r="K16" s="18">
        <v>0.28999999999999998</v>
      </c>
      <c r="M16" s="19" t="s">
        <v>1042</v>
      </c>
      <c r="N16" s="18">
        <v>0.73</v>
      </c>
      <c r="P16" s="18">
        <v>0.01</v>
      </c>
      <c r="R16" s="18">
        <v>0.92</v>
      </c>
      <c r="T16" s="19" t="s">
        <v>1209</v>
      </c>
      <c r="U16" s="17">
        <v>3</v>
      </c>
      <c r="V16" s="18">
        <v>0.16</v>
      </c>
      <c r="X16" s="18">
        <v>0.48</v>
      </c>
      <c r="Z16" s="18">
        <v>0.05</v>
      </c>
    </row>
    <row r="17" spans="1:27" x14ac:dyDescent="0.35">
      <c r="A17" s="17">
        <v>205</v>
      </c>
      <c r="B17" s="17">
        <v>2</v>
      </c>
      <c r="C17" s="17" t="s">
        <v>1247</v>
      </c>
      <c r="E17" s="17" t="s">
        <v>329</v>
      </c>
      <c r="F17" s="17">
        <v>2</v>
      </c>
      <c r="G17" s="17">
        <v>47</v>
      </c>
      <c r="H17" s="18">
        <v>0.69</v>
      </c>
      <c r="J17" s="18">
        <v>0.55000000000000004</v>
      </c>
      <c r="K17" s="18">
        <v>0.45</v>
      </c>
      <c r="M17" s="19" t="s">
        <v>986</v>
      </c>
      <c r="N17" s="17" t="s">
        <v>176</v>
      </c>
      <c r="P17" s="17" t="s">
        <v>176</v>
      </c>
      <c r="R17" s="18">
        <v>0.93</v>
      </c>
      <c r="T17" s="19" t="s">
        <v>387</v>
      </c>
      <c r="U17" s="17">
        <v>3</v>
      </c>
      <c r="V17" s="17" t="s">
        <v>176</v>
      </c>
      <c r="X17" s="18">
        <v>0.74</v>
      </c>
      <c r="Z17" s="17" t="s">
        <v>176</v>
      </c>
    </row>
    <row r="18" spans="1:27" x14ac:dyDescent="0.35">
      <c r="A18" s="17">
        <v>206</v>
      </c>
      <c r="B18" s="17">
        <v>2</v>
      </c>
      <c r="C18" s="17" t="s">
        <v>1248</v>
      </c>
      <c r="E18" s="17" t="s">
        <v>94</v>
      </c>
      <c r="F18" s="17">
        <v>2</v>
      </c>
      <c r="G18" s="17">
        <v>50</v>
      </c>
      <c r="H18" s="18">
        <v>0.55000000000000004</v>
      </c>
      <c r="J18" s="18">
        <v>0.33</v>
      </c>
      <c r="K18" s="18">
        <v>0.35</v>
      </c>
      <c r="M18" s="19" t="s">
        <v>992</v>
      </c>
      <c r="N18" s="18">
        <v>0.6</v>
      </c>
      <c r="P18" s="18">
        <v>0</v>
      </c>
      <c r="R18" s="18">
        <v>0.84</v>
      </c>
      <c r="T18" s="19" t="s">
        <v>1498</v>
      </c>
      <c r="V18" s="18">
        <v>0.04</v>
      </c>
      <c r="X18" s="18">
        <v>0.8</v>
      </c>
      <c r="Z18" s="18">
        <v>0.14000000000000001</v>
      </c>
    </row>
    <row r="19" spans="1:27" x14ac:dyDescent="0.35">
      <c r="A19" s="17">
        <v>207</v>
      </c>
      <c r="B19" s="17">
        <v>2</v>
      </c>
      <c r="C19" s="17" t="s">
        <v>695</v>
      </c>
      <c r="E19" s="17" t="s">
        <v>375</v>
      </c>
      <c r="F19" s="17">
        <v>1</v>
      </c>
      <c r="G19" s="17">
        <v>49</v>
      </c>
      <c r="H19" s="18">
        <v>0.57999999999999996</v>
      </c>
      <c r="J19" s="18">
        <v>0.37</v>
      </c>
      <c r="K19" s="18">
        <v>0.34</v>
      </c>
      <c r="M19" s="19" t="s">
        <v>980</v>
      </c>
      <c r="N19" s="18">
        <v>0.56999999999999995</v>
      </c>
      <c r="P19" s="18">
        <v>0.02</v>
      </c>
      <c r="R19" s="18">
        <v>0.85</v>
      </c>
      <c r="T19" s="19" t="s">
        <v>678</v>
      </c>
      <c r="V19" s="18">
        <v>0.11</v>
      </c>
      <c r="X19" s="18">
        <v>0.68</v>
      </c>
      <c r="Z19" s="18">
        <v>0.04</v>
      </c>
    </row>
    <row r="20" spans="1:27" x14ac:dyDescent="0.35">
      <c r="A20" s="17">
        <v>208</v>
      </c>
      <c r="B20" s="17">
        <v>2</v>
      </c>
      <c r="C20" s="17" t="s">
        <v>1364</v>
      </c>
      <c r="E20" s="17" t="s">
        <v>326</v>
      </c>
      <c r="F20" s="17">
        <v>2</v>
      </c>
      <c r="G20" s="17">
        <v>49</v>
      </c>
      <c r="H20" s="18">
        <v>0.65</v>
      </c>
      <c r="J20" s="18">
        <v>0.4</v>
      </c>
      <c r="K20" s="18">
        <v>0.45</v>
      </c>
      <c r="M20" s="19" t="s">
        <v>999</v>
      </c>
      <c r="N20" s="18">
        <v>0.75</v>
      </c>
      <c r="P20" s="18">
        <v>0</v>
      </c>
      <c r="R20" s="18">
        <v>0.68</v>
      </c>
      <c r="T20" s="19" t="s">
        <v>752</v>
      </c>
      <c r="U20" s="17">
        <v>3</v>
      </c>
      <c r="V20" s="18">
        <v>0.05</v>
      </c>
      <c r="X20" s="18">
        <v>0.93</v>
      </c>
      <c r="Z20" s="18">
        <v>0.06</v>
      </c>
    </row>
    <row r="21" spans="1:27" x14ac:dyDescent="0.35">
      <c r="A21" s="17">
        <v>209</v>
      </c>
      <c r="B21" s="17">
        <v>2</v>
      </c>
      <c r="C21" s="17" t="s">
        <v>1250</v>
      </c>
      <c r="E21" s="17" t="s">
        <v>105</v>
      </c>
      <c r="F21" s="17">
        <v>2</v>
      </c>
      <c r="G21" s="17">
        <v>47</v>
      </c>
      <c r="H21" s="18">
        <v>0.66</v>
      </c>
      <c r="J21" s="18">
        <v>0.51</v>
      </c>
      <c r="K21" s="18">
        <v>0.44</v>
      </c>
      <c r="M21" s="19" t="s">
        <v>1031</v>
      </c>
      <c r="N21" s="18">
        <v>0.54</v>
      </c>
      <c r="P21" s="18">
        <v>0</v>
      </c>
      <c r="R21" s="18">
        <v>0.82</v>
      </c>
      <c r="S21" s="17">
        <v>4</v>
      </c>
      <c r="T21" s="19" t="s">
        <v>307</v>
      </c>
      <c r="U21" s="17">
        <v>9</v>
      </c>
      <c r="V21" s="17" t="s">
        <v>176</v>
      </c>
      <c r="X21" s="18">
        <v>0.62</v>
      </c>
      <c r="Z21" s="18">
        <v>0.1</v>
      </c>
    </row>
    <row r="22" spans="1:27" x14ac:dyDescent="0.35">
      <c r="A22" s="17">
        <v>210</v>
      </c>
      <c r="B22" s="17">
        <v>2</v>
      </c>
      <c r="C22" s="17" t="s">
        <v>698</v>
      </c>
      <c r="D22" s="17">
        <v>1</v>
      </c>
      <c r="E22" s="17" t="s">
        <v>102</v>
      </c>
      <c r="F22" s="17">
        <v>2</v>
      </c>
      <c r="G22" s="17">
        <v>49</v>
      </c>
      <c r="H22" s="18">
        <v>0.54</v>
      </c>
      <c r="I22" s="17">
        <v>8</v>
      </c>
      <c r="J22" s="18">
        <v>0.46</v>
      </c>
      <c r="K22" s="18">
        <v>0.4</v>
      </c>
      <c r="L22" s="17">
        <v>6</v>
      </c>
      <c r="M22" s="19" t="s">
        <v>990</v>
      </c>
      <c r="N22" s="17" t="s">
        <v>176</v>
      </c>
      <c r="P22" s="17" t="s">
        <v>176</v>
      </c>
      <c r="R22" s="18">
        <v>0.74</v>
      </c>
      <c r="S22" s="17">
        <v>4</v>
      </c>
      <c r="T22" s="19" t="s">
        <v>393</v>
      </c>
      <c r="U22" s="17">
        <v>4</v>
      </c>
      <c r="V22" s="18">
        <v>7.0000000000000007E-2</v>
      </c>
      <c r="W22" s="17">
        <v>4</v>
      </c>
      <c r="X22" s="18">
        <v>0.63</v>
      </c>
      <c r="Y22" s="17">
        <v>4</v>
      </c>
      <c r="Z22" s="17" t="s">
        <v>176</v>
      </c>
    </row>
    <row r="23" spans="1:27" x14ac:dyDescent="0.35">
      <c r="A23" s="17">
        <v>211</v>
      </c>
      <c r="B23" s="17">
        <v>2</v>
      </c>
      <c r="C23" s="17" t="s">
        <v>628</v>
      </c>
      <c r="E23" s="17" t="s">
        <v>179</v>
      </c>
      <c r="F23" s="17">
        <v>2</v>
      </c>
      <c r="G23" s="17">
        <v>55</v>
      </c>
      <c r="H23" s="18">
        <v>0.64</v>
      </c>
      <c r="J23" s="18">
        <v>0.64</v>
      </c>
      <c r="K23" s="18">
        <v>0.46</v>
      </c>
      <c r="M23" s="19" t="s">
        <v>1071</v>
      </c>
      <c r="N23" s="18">
        <v>0.63</v>
      </c>
      <c r="P23" s="18">
        <v>0.01</v>
      </c>
      <c r="R23" s="18">
        <v>0.64</v>
      </c>
      <c r="T23" s="19" t="s">
        <v>756</v>
      </c>
      <c r="V23" s="18">
        <v>0.14000000000000001</v>
      </c>
      <c r="X23" s="18">
        <v>0.67</v>
      </c>
      <c r="Z23" s="18">
        <v>0.25</v>
      </c>
    </row>
    <row r="24" spans="1:27" x14ac:dyDescent="0.35">
      <c r="A24" s="17">
        <v>212</v>
      </c>
      <c r="B24" s="17">
        <v>2</v>
      </c>
      <c r="C24" s="17" t="s">
        <v>1252</v>
      </c>
      <c r="D24" s="17">
        <v>1</v>
      </c>
      <c r="E24" s="17" t="s">
        <v>172</v>
      </c>
      <c r="F24" s="17">
        <v>2</v>
      </c>
      <c r="G24" s="17">
        <v>43</v>
      </c>
      <c r="H24" s="18">
        <v>0.52</v>
      </c>
      <c r="I24" s="17">
        <v>8</v>
      </c>
      <c r="J24" s="18">
        <v>0.22</v>
      </c>
      <c r="K24" s="18">
        <v>0.18</v>
      </c>
      <c r="L24" s="17">
        <v>6</v>
      </c>
      <c r="M24" s="19" t="s">
        <v>1018</v>
      </c>
      <c r="N24" s="17" t="s">
        <v>176</v>
      </c>
      <c r="P24" s="17" t="s">
        <v>176</v>
      </c>
      <c r="R24" s="17" t="s">
        <v>176</v>
      </c>
      <c r="T24" s="19" t="s">
        <v>176</v>
      </c>
      <c r="U24" s="17">
        <v>2</v>
      </c>
      <c r="V24" s="17" t="s">
        <v>176</v>
      </c>
      <c r="X24" s="17" t="s">
        <v>176</v>
      </c>
      <c r="Z24" s="17" t="s">
        <v>176</v>
      </c>
    </row>
    <row r="25" spans="1:27" x14ac:dyDescent="0.35">
      <c r="A25" s="17">
        <v>213</v>
      </c>
      <c r="B25" s="17">
        <v>2</v>
      </c>
      <c r="C25" s="17" t="s">
        <v>1254</v>
      </c>
      <c r="E25" s="17" t="s">
        <v>172</v>
      </c>
      <c r="F25" s="17">
        <v>2</v>
      </c>
      <c r="G25" s="17">
        <v>45</v>
      </c>
      <c r="H25" s="18">
        <v>0.59</v>
      </c>
      <c r="J25" s="18">
        <v>0.2</v>
      </c>
      <c r="K25" s="18">
        <v>0.16</v>
      </c>
      <c r="M25" s="19" t="s">
        <v>1018</v>
      </c>
      <c r="N25" s="18">
        <v>0.6</v>
      </c>
      <c r="P25" s="18">
        <v>0.01</v>
      </c>
      <c r="R25" s="18">
        <v>1</v>
      </c>
      <c r="T25" s="19" t="s">
        <v>1499</v>
      </c>
      <c r="U25" s="17">
        <v>3</v>
      </c>
      <c r="V25" s="18">
        <v>0.02</v>
      </c>
      <c r="W25" s="17">
        <v>4</v>
      </c>
      <c r="X25" s="18">
        <v>0.23</v>
      </c>
      <c r="Z25" s="18">
        <v>0.04</v>
      </c>
      <c r="AA25" s="17">
        <v>4</v>
      </c>
    </row>
    <row r="26" spans="1:27" x14ac:dyDescent="0.35">
      <c r="A26" s="17">
        <v>214</v>
      </c>
      <c r="B26" s="17">
        <v>2</v>
      </c>
      <c r="C26" s="17" t="s">
        <v>1256</v>
      </c>
      <c r="E26" s="17" t="s">
        <v>102</v>
      </c>
      <c r="F26" s="17">
        <v>2</v>
      </c>
      <c r="G26" s="17">
        <v>45</v>
      </c>
      <c r="H26" s="18">
        <v>0.65</v>
      </c>
      <c r="J26" s="18">
        <v>0.34</v>
      </c>
      <c r="K26" s="18">
        <v>0.38</v>
      </c>
      <c r="M26" s="19" t="s">
        <v>996</v>
      </c>
      <c r="N26" s="18">
        <v>0.49</v>
      </c>
      <c r="P26" s="18">
        <v>0</v>
      </c>
      <c r="R26" s="18">
        <v>0.91</v>
      </c>
      <c r="T26" s="19" t="s">
        <v>1500</v>
      </c>
      <c r="V26" s="18">
        <v>0.06</v>
      </c>
      <c r="X26" s="18">
        <v>0.3</v>
      </c>
      <c r="Z26" s="18">
        <v>0.22</v>
      </c>
    </row>
    <row r="27" spans="1:27" x14ac:dyDescent="0.35">
      <c r="A27" s="17">
        <v>215</v>
      </c>
      <c r="B27" s="17">
        <v>2</v>
      </c>
      <c r="C27" s="17" t="s">
        <v>701</v>
      </c>
      <c r="D27" s="17">
        <v>1</v>
      </c>
      <c r="E27" s="17" t="s">
        <v>179</v>
      </c>
      <c r="F27" s="17">
        <v>2</v>
      </c>
      <c r="G27" s="17">
        <v>55</v>
      </c>
      <c r="H27" s="18">
        <v>0.54</v>
      </c>
      <c r="I27" s="17">
        <v>8</v>
      </c>
      <c r="J27" s="18">
        <v>0.53</v>
      </c>
      <c r="K27" s="18">
        <v>0.46</v>
      </c>
      <c r="L27" s="17">
        <v>6</v>
      </c>
      <c r="M27" s="19" t="s">
        <v>1031</v>
      </c>
      <c r="N27" s="17" t="s">
        <v>176</v>
      </c>
      <c r="P27" s="17" t="s">
        <v>176</v>
      </c>
      <c r="R27" s="17" t="s">
        <v>176</v>
      </c>
      <c r="T27" s="19" t="s">
        <v>176</v>
      </c>
      <c r="V27" s="17" t="s">
        <v>176</v>
      </c>
      <c r="X27" s="17" t="s">
        <v>176</v>
      </c>
      <c r="Z27" s="18">
        <v>0.38</v>
      </c>
      <c r="AA27" s="17">
        <v>7</v>
      </c>
    </row>
    <row r="28" spans="1:27" x14ac:dyDescent="0.35">
      <c r="A28" s="17">
        <v>216</v>
      </c>
      <c r="B28" s="17">
        <v>2</v>
      </c>
      <c r="C28" s="17" t="s">
        <v>1259</v>
      </c>
      <c r="F28" s="17">
        <v>2</v>
      </c>
      <c r="G28" s="17">
        <v>52</v>
      </c>
      <c r="H28" s="18">
        <v>0.61</v>
      </c>
      <c r="J28" s="18">
        <v>0.52</v>
      </c>
      <c r="K28" s="18">
        <v>0.52</v>
      </c>
      <c r="M28" s="19" t="s">
        <v>58</v>
      </c>
      <c r="N28" s="18">
        <v>0.7</v>
      </c>
      <c r="P28" s="18">
        <v>0</v>
      </c>
      <c r="R28" s="18">
        <v>0.75</v>
      </c>
      <c r="T28" s="19" t="s">
        <v>756</v>
      </c>
      <c r="V28" s="18">
        <v>0.18</v>
      </c>
      <c r="X28" s="18">
        <v>0.67</v>
      </c>
      <c r="Z28" s="18">
        <v>0.22</v>
      </c>
    </row>
    <row r="29" spans="1:27" x14ac:dyDescent="0.35">
      <c r="A29" s="17">
        <v>217</v>
      </c>
      <c r="B29" s="17">
        <v>2</v>
      </c>
      <c r="C29" s="17" t="s">
        <v>1260</v>
      </c>
      <c r="D29" s="17">
        <v>1</v>
      </c>
      <c r="E29" s="17" t="s">
        <v>15</v>
      </c>
      <c r="F29" s="17">
        <v>2</v>
      </c>
      <c r="G29" s="17">
        <v>41</v>
      </c>
      <c r="H29" s="18">
        <v>0.61</v>
      </c>
      <c r="I29" s="17">
        <v>8</v>
      </c>
      <c r="J29" s="18">
        <v>0.55000000000000004</v>
      </c>
      <c r="K29" s="18">
        <v>0.4</v>
      </c>
      <c r="L29" s="17">
        <v>6</v>
      </c>
      <c r="M29" s="19" t="s">
        <v>1041</v>
      </c>
      <c r="N29" s="18">
        <v>0.74</v>
      </c>
      <c r="O29" s="17">
        <v>4</v>
      </c>
      <c r="P29" s="18">
        <v>0.01</v>
      </c>
      <c r="Q29" s="17">
        <v>4</v>
      </c>
      <c r="R29" s="18">
        <v>0.85</v>
      </c>
      <c r="S29" s="17">
        <v>4</v>
      </c>
      <c r="T29" s="19" t="s">
        <v>387</v>
      </c>
      <c r="U29" s="17">
        <v>4</v>
      </c>
      <c r="V29" s="18">
        <v>0.21</v>
      </c>
      <c r="W29" s="17">
        <v>4</v>
      </c>
      <c r="X29" s="18">
        <v>0.62</v>
      </c>
      <c r="Y29" s="17">
        <v>4</v>
      </c>
      <c r="Z29" s="18">
        <v>0.17</v>
      </c>
      <c r="AA29" s="17">
        <v>4</v>
      </c>
    </row>
    <row r="30" spans="1:27" x14ac:dyDescent="0.35">
      <c r="A30" s="17">
        <v>218</v>
      </c>
      <c r="B30" s="17">
        <v>2</v>
      </c>
      <c r="C30" s="17" t="s">
        <v>704</v>
      </c>
      <c r="E30" s="17" t="s">
        <v>15</v>
      </c>
      <c r="F30" s="17">
        <v>2</v>
      </c>
      <c r="G30" s="17">
        <v>43</v>
      </c>
      <c r="H30" s="18">
        <v>0.66</v>
      </c>
      <c r="J30" s="18">
        <v>0.33</v>
      </c>
      <c r="K30" s="18">
        <v>0.33</v>
      </c>
      <c r="M30" s="19" t="s">
        <v>58</v>
      </c>
      <c r="N30" s="18">
        <v>0.31</v>
      </c>
      <c r="P30" s="20">
        <v>2E-3</v>
      </c>
      <c r="R30" s="18">
        <v>0.99</v>
      </c>
      <c r="T30" s="19" t="s">
        <v>1501</v>
      </c>
      <c r="U30" s="17">
        <v>3</v>
      </c>
      <c r="V30" s="18">
        <v>0.04</v>
      </c>
      <c r="X30" s="18">
        <v>0.37</v>
      </c>
      <c r="Z30" s="18">
        <v>0.17</v>
      </c>
      <c r="AA30" s="17">
        <v>4</v>
      </c>
    </row>
    <row r="31" spans="1:27" x14ac:dyDescent="0.35">
      <c r="A31" s="17">
        <v>219</v>
      </c>
      <c r="B31" s="17">
        <v>2</v>
      </c>
      <c r="C31" s="17" t="s">
        <v>706</v>
      </c>
      <c r="E31" s="17" t="s">
        <v>29</v>
      </c>
      <c r="F31" s="17">
        <v>2</v>
      </c>
      <c r="G31" s="17">
        <v>47</v>
      </c>
      <c r="H31" s="18">
        <v>0.53</v>
      </c>
      <c r="J31" s="18">
        <v>0.33</v>
      </c>
      <c r="K31" s="18">
        <v>0.28000000000000003</v>
      </c>
      <c r="M31" s="19" t="s">
        <v>995</v>
      </c>
      <c r="N31" s="18">
        <v>0.62</v>
      </c>
      <c r="P31" s="18">
        <v>0</v>
      </c>
      <c r="R31" s="18">
        <v>0.75</v>
      </c>
      <c r="T31" s="19" t="s">
        <v>707</v>
      </c>
      <c r="U31" s="17">
        <v>2</v>
      </c>
      <c r="V31" s="18">
        <v>0.08</v>
      </c>
      <c r="X31" s="18">
        <v>0.8</v>
      </c>
      <c r="Z31" s="18">
        <v>0.09</v>
      </c>
    </row>
    <row r="32" spans="1:27" x14ac:dyDescent="0.35">
      <c r="A32" s="17">
        <v>220</v>
      </c>
      <c r="B32" s="17">
        <v>2</v>
      </c>
      <c r="C32" s="17" t="s">
        <v>632</v>
      </c>
      <c r="D32" s="17">
        <v>1</v>
      </c>
      <c r="E32" s="17" t="s">
        <v>105</v>
      </c>
      <c r="F32" s="17">
        <v>2</v>
      </c>
      <c r="G32" s="17">
        <v>50</v>
      </c>
      <c r="H32" s="17" t="s">
        <v>176</v>
      </c>
      <c r="J32" s="17" t="s">
        <v>176</v>
      </c>
      <c r="K32" s="18">
        <v>0.56999999999999995</v>
      </c>
      <c r="L32" s="17">
        <v>6</v>
      </c>
      <c r="M32" s="19" t="s">
        <v>176</v>
      </c>
      <c r="N32" s="17" t="s">
        <v>176</v>
      </c>
      <c r="P32" s="17" t="s">
        <v>176</v>
      </c>
      <c r="R32" s="17" t="s">
        <v>176</v>
      </c>
      <c r="T32" s="19" t="s">
        <v>176</v>
      </c>
      <c r="V32" s="17" t="s">
        <v>176</v>
      </c>
      <c r="X32" s="17" t="s">
        <v>176</v>
      </c>
      <c r="Z32" s="17" t="s">
        <v>176</v>
      </c>
    </row>
    <row r="33" spans="1:27" x14ac:dyDescent="0.35">
      <c r="A33" s="17">
        <v>221</v>
      </c>
      <c r="B33" s="17">
        <v>2</v>
      </c>
      <c r="C33" s="17" t="s">
        <v>710</v>
      </c>
      <c r="E33" s="17" t="s">
        <v>26</v>
      </c>
      <c r="F33" s="17">
        <v>2</v>
      </c>
      <c r="G33" s="17">
        <v>51</v>
      </c>
      <c r="H33" s="18">
        <v>0.63</v>
      </c>
      <c r="J33" s="18">
        <v>0.59</v>
      </c>
      <c r="K33" s="18">
        <v>0.49</v>
      </c>
      <c r="M33" s="19" t="s">
        <v>986</v>
      </c>
      <c r="N33" s="18">
        <v>0.69</v>
      </c>
      <c r="P33" s="18">
        <v>0</v>
      </c>
      <c r="R33" s="18">
        <v>0.56999999999999995</v>
      </c>
      <c r="T33" s="19" t="s">
        <v>1202</v>
      </c>
      <c r="V33" s="17" t="s">
        <v>176</v>
      </c>
      <c r="X33" s="18">
        <v>0.7</v>
      </c>
      <c r="Z33" s="18">
        <v>0.12</v>
      </c>
    </row>
    <row r="34" spans="1:27" x14ac:dyDescent="0.35">
      <c r="A34" s="17">
        <v>222</v>
      </c>
      <c r="B34" s="17">
        <v>2</v>
      </c>
      <c r="C34" s="17" t="s">
        <v>712</v>
      </c>
      <c r="F34" s="17">
        <v>1</v>
      </c>
      <c r="G34" s="17">
        <v>51</v>
      </c>
      <c r="H34" s="18">
        <v>0.74</v>
      </c>
      <c r="J34" s="18">
        <v>0.47</v>
      </c>
      <c r="K34" s="18">
        <v>0.5</v>
      </c>
      <c r="M34" s="19" t="s">
        <v>1006</v>
      </c>
      <c r="N34" s="18">
        <v>0.65</v>
      </c>
      <c r="P34" s="20">
        <v>2E-3</v>
      </c>
      <c r="R34" s="18">
        <v>0.76</v>
      </c>
      <c r="T34" s="19" t="s">
        <v>943</v>
      </c>
      <c r="U34" s="17">
        <v>3</v>
      </c>
      <c r="V34" s="18">
        <v>0.16</v>
      </c>
      <c r="W34" s="17">
        <v>5</v>
      </c>
      <c r="X34" s="18">
        <v>0.7</v>
      </c>
      <c r="Z34" s="18">
        <v>0.14000000000000001</v>
      </c>
    </row>
    <row r="35" spans="1:27" x14ac:dyDescent="0.35">
      <c r="A35" s="17">
        <v>223</v>
      </c>
      <c r="B35" s="17">
        <v>2</v>
      </c>
      <c r="C35" s="17" t="s">
        <v>1263</v>
      </c>
      <c r="E35" s="17" t="s">
        <v>1197</v>
      </c>
      <c r="F35" s="17">
        <v>2</v>
      </c>
      <c r="G35" s="17">
        <v>48</v>
      </c>
      <c r="H35" s="18">
        <v>0.67</v>
      </c>
      <c r="J35" s="18">
        <v>0.49</v>
      </c>
      <c r="K35" s="18">
        <v>0.48</v>
      </c>
      <c r="M35" s="19" t="s">
        <v>981</v>
      </c>
      <c r="N35" s="18">
        <v>0.7</v>
      </c>
      <c r="P35" s="18">
        <v>0.01</v>
      </c>
      <c r="R35" s="18">
        <v>0.84</v>
      </c>
      <c r="T35" s="19" t="s">
        <v>756</v>
      </c>
      <c r="V35" s="18">
        <v>0.09</v>
      </c>
      <c r="X35" s="18">
        <v>0.87</v>
      </c>
      <c r="Z35" s="18">
        <v>0.24</v>
      </c>
    </row>
    <row r="36" spans="1:27" x14ac:dyDescent="0.35">
      <c r="A36" s="17">
        <v>224</v>
      </c>
      <c r="B36" s="17">
        <v>2</v>
      </c>
      <c r="C36" s="21" t="s">
        <v>714</v>
      </c>
      <c r="E36" s="17" t="s">
        <v>375</v>
      </c>
      <c r="F36" s="17">
        <v>1</v>
      </c>
      <c r="G36" s="17">
        <v>47</v>
      </c>
      <c r="H36" s="18">
        <v>0.57999999999999996</v>
      </c>
      <c r="J36" s="18">
        <v>0.31</v>
      </c>
      <c r="K36" s="18">
        <v>0.26</v>
      </c>
      <c r="M36" s="19" t="s">
        <v>995</v>
      </c>
      <c r="N36" s="18">
        <v>0.49</v>
      </c>
      <c r="P36" s="18">
        <v>0.08</v>
      </c>
      <c r="R36" s="18">
        <v>0.79</v>
      </c>
      <c r="T36" s="19" t="s">
        <v>273</v>
      </c>
      <c r="V36" s="18">
        <v>7.0000000000000007E-2</v>
      </c>
      <c r="X36" s="18">
        <v>0.81</v>
      </c>
      <c r="Z36" s="18">
        <v>0.03</v>
      </c>
    </row>
    <row r="37" spans="1:27" x14ac:dyDescent="0.35">
      <c r="A37" s="17">
        <v>225</v>
      </c>
      <c r="B37" s="17">
        <v>2</v>
      </c>
      <c r="C37" s="17" t="s">
        <v>1264</v>
      </c>
      <c r="F37" s="17">
        <v>1</v>
      </c>
      <c r="G37" s="17">
        <v>45</v>
      </c>
      <c r="H37" s="18">
        <v>0.66</v>
      </c>
      <c r="J37" s="18">
        <v>0.28999999999999998</v>
      </c>
      <c r="K37" s="18">
        <v>0.21</v>
      </c>
      <c r="M37" s="19" t="s">
        <v>1042</v>
      </c>
      <c r="N37" s="18">
        <v>0.31</v>
      </c>
      <c r="P37" s="18">
        <v>0.03</v>
      </c>
      <c r="R37" s="18">
        <v>0.65</v>
      </c>
      <c r="T37" s="19" t="s">
        <v>273</v>
      </c>
      <c r="U37" s="17">
        <v>3</v>
      </c>
      <c r="V37" s="18">
        <v>7.0000000000000007E-2</v>
      </c>
      <c r="X37" s="18">
        <v>0.72</v>
      </c>
      <c r="Z37" s="18">
        <v>0.02</v>
      </c>
      <c r="AA37" s="17">
        <v>7</v>
      </c>
    </row>
    <row r="38" spans="1:27" x14ac:dyDescent="0.35">
      <c r="A38" s="17">
        <v>226</v>
      </c>
      <c r="B38" s="17">
        <v>2</v>
      </c>
      <c r="C38" s="17" t="s">
        <v>1265</v>
      </c>
      <c r="E38" s="17" t="s">
        <v>21</v>
      </c>
      <c r="F38" s="17">
        <v>2</v>
      </c>
      <c r="G38" s="17">
        <v>46</v>
      </c>
      <c r="H38" s="18">
        <v>0.69</v>
      </c>
      <c r="J38" s="18">
        <v>0.49</v>
      </c>
      <c r="K38" s="18">
        <v>0.52</v>
      </c>
      <c r="M38" s="19" t="s">
        <v>1006</v>
      </c>
      <c r="N38" s="18">
        <v>0.61</v>
      </c>
      <c r="P38" s="20">
        <v>2E-3</v>
      </c>
      <c r="R38" s="18">
        <v>0.9</v>
      </c>
      <c r="T38" s="19" t="s">
        <v>1502</v>
      </c>
      <c r="V38" s="18">
        <v>0.2</v>
      </c>
      <c r="X38" s="18">
        <v>0.55000000000000004</v>
      </c>
      <c r="Z38" s="18">
        <v>0.05</v>
      </c>
    </row>
    <row r="39" spans="1:27" x14ac:dyDescent="0.35">
      <c r="A39" s="17">
        <v>227</v>
      </c>
      <c r="B39" s="17">
        <v>2</v>
      </c>
      <c r="C39" s="17" t="s">
        <v>717</v>
      </c>
      <c r="E39" s="17" t="s">
        <v>162</v>
      </c>
      <c r="F39" s="17">
        <v>2</v>
      </c>
      <c r="G39" s="17">
        <v>49</v>
      </c>
      <c r="H39" s="18">
        <v>0.65</v>
      </c>
      <c r="J39" s="18">
        <v>0.36</v>
      </c>
      <c r="K39" s="18">
        <v>0.4</v>
      </c>
      <c r="M39" s="19" t="s">
        <v>996</v>
      </c>
      <c r="N39" s="18">
        <v>0.55000000000000004</v>
      </c>
      <c r="P39" s="18">
        <v>0.01</v>
      </c>
      <c r="R39" s="18">
        <v>0.75</v>
      </c>
      <c r="T39" s="19" t="s">
        <v>376</v>
      </c>
      <c r="V39" s="17" t="s">
        <v>176</v>
      </c>
      <c r="X39" s="18">
        <v>0.64</v>
      </c>
      <c r="Z39" s="18">
        <v>0.16</v>
      </c>
    </row>
    <row r="40" spans="1:27" x14ac:dyDescent="0.35">
      <c r="A40" s="17">
        <v>228</v>
      </c>
      <c r="B40" s="17">
        <v>2</v>
      </c>
      <c r="C40" s="17" t="s">
        <v>719</v>
      </c>
      <c r="E40" s="17" t="s">
        <v>159</v>
      </c>
      <c r="F40" s="17">
        <v>2</v>
      </c>
      <c r="G40" s="17">
        <v>47</v>
      </c>
      <c r="H40" s="18">
        <v>0.57999999999999996</v>
      </c>
      <c r="J40" s="18">
        <v>0.24</v>
      </c>
      <c r="K40" s="18">
        <v>0.28000000000000003</v>
      </c>
      <c r="M40" s="19" t="s">
        <v>996</v>
      </c>
      <c r="N40" s="18">
        <v>0.62</v>
      </c>
      <c r="P40" s="18">
        <v>0</v>
      </c>
      <c r="R40" s="18">
        <v>0.9</v>
      </c>
      <c r="T40" s="19" t="s">
        <v>1503</v>
      </c>
      <c r="V40" s="18">
        <v>7.0000000000000007E-2</v>
      </c>
      <c r="X40" s="18">
        <v>0.39</v>
      </c>
      <c r="Z40" s="18">
        <v>0.09</v>
      </c>
    </row>
    <row r="41" spans="1:27" x14ac:dyDescent="0.35">
      <c r="A41" s="17">
        <v>229</v>
      </c>
      <c r="B41" s="17">
        <v>2</v>
      </c>
      <c r="C41" s="17" t="s">
        <v>1267</v>
      </c>
      <c r="E41" s="17" t="s">
        <v>102</v>
      </c>
      <c r="F41" s="17">
        <v>2</v>
      </c>
      <c r="G41" s="17">
        <v>45</v>
      </c>
      <c r="H41" s="18">
        <v>0.65</v>
      </c>
      <c r="J41" s="18">
        <v>0.45</v>
      </c>
      <c r="K41" s="18">
        <v>0.35</v>
      </c>
      <c r="M41" s="19" t="s">
        <v>986</v>
      </c>
      <c r="N41" s="18">
        <v>0.75</v>
      </c>
      <c r="P41" s="20">
        <v>4.0000000000000001E-3</v>
      </c>
      <c r="R41" s="18">
        <v>0.8</v>
      </c>
      <c r="T41" s="19" t="s">
        <v>426</v>
      </c>
      <c r="V41" s="18">
        <v>0.04</v>
      </c>
      <c r="X41" s="18">
        <v>0.64</v>
      </c>
      <c r="Z41" s="18">
        <v>0.15</v>
      </c>
    </row>
    <row r="42" spans="1:27" x14ac:dyDescent="0.35">
      <c r="A42" s="17">
        <v>230</v>
      </c>
      <c r="B42" s="17">
        <v>2</v>
      </c>
      <c r="C42" s="17" t="s">
        <v>721</v>
      </c>
      <c r="E42" s="17" t="s">
        <v>53</v>
      </c>
      <c r="F42" s="17">
        <v>2</v>
      </c>
      <c r="G42" s="17">
        <v>46</v>
      </c>
      <c r="H42" s="18">
        <v>0.65</v>
      </c>
      <c r="J42" s="18">
        <v>0.33</v>
      </c>
      <c r="K42" s="18">
        <v>0.35</v>
      </c>
      <c r="M42" s="19" t="s">
        <v>992</v>
      </c>
      <c r="N42" s="18">
        <v>0.86</v>
      </c>
      <c r="O42" s="17">
        <v>4</v>
      </c>
      <c r="P42" s="18">
        <v>0</v>
      </c>
      <c r="Q42" s="17">
        <v>4</v>
      </c>
      <c r="R42" s="18">
        <v>0.69</v>
      </c>
      <c r="T42" s="19" t="s">
        <v>176</v>
      </c>
      <c r="V42" s="17" t="s">
        <v>176</v>
      </c>
      <c r="X42" s="18">
        <v>0.63</v>
      </c>
      <c r="Z42" s="18">
        <v>0.25</v>
      </c>
      <c r="AA42" s="17">
        <v>4</v>
      </c>
    </row>
    <row r="43" spans="1:27" x14ac:dyDescent="0.35">
      <c r="A43" s="17">
        <v>231</v>
      </c>
      <c r="B43" s="17">
        <v>2</v>
      </c>
      <c r="C43" s="17" t="s">
        <v>1300</v>
      </c>
      <c r="E43" s="17" t="s">
        <v>221</v>
      </c>
      <c r="F43" s="17">
        <v>2</v>
      </c>
      <c r="G43" s="17">
        <v>45</v>
      </c>
      <c r="H43" s="18">
        <v>0.54</v>
      </c>
      <c r="J43" s="18">
        <v>0.25</v>
      </c>
      <c r="K43" s="18">
        <v>0.31</v>
      </c>
      <c r="M43" s="19" t="s">
        <v>1011</v>
      </c>
      <c r="N43" s="17" t="s">
        <v>176</v>
      </c>
      <c r="P43" s="17" t="s">
        <v>176</v>
      </c>
      <c r="R43" s="17" t="s">
        <v>176</v>
      </c>
      <c r="T43" s="19" t="s">
        <v>1367</v>
      </c>
      <c r="U43" s="17">
        <v>3</v>
      </c>
      <c r="V43" s="17" t="s">
        <v>176</v>
      </c>
      <c r="X43" s="18">
        <v>0.61</v>
      </c>
      <c r="Z43" s="18">
        <v>0.19</v>
      </c>
    </row>
    <row r="44" spans="1:27" x14ac:dyDescent="0.35">
      <c r="A44" s="17">
        <v>232</v>
      </c>
      <c r="B44" s="17">
        <v>2</v>
      </c>
      <c r="C44" s="17" t="s">
        <v>1270</v>
      </c>
      <c r="E44" s="17" t="s">
        <v>1271</v>
      </c>
      <c r="F44" s="17">
        <v>2</v>
      </c>
      <c r="G44" s="17">
        <v>41</v>
      </c>
      <c r="H44" s="18">
        <v>0.66</v>
      </c>
      <c r="I44" s="17">
        <v>8</v>
      </c>
      <c r="J44" s="18">
        <v>0.4</v>
      </c>
      <c r="K44" s="18">
        <v>0.38</v>
      </c>
      <c r="M44" s="19" t="s">
        <v>977</v>
      </c>
      <c r="N44" s="17" t="s">
        <v>176</v>
      </c>
      <c r="P44" s="17" t="s">
        <v>176</v>
      </c>
      <c r="R44" s="17" t="s">
        <v>176</v>
      </c>
      <c r="T44" s="19" t="s">
        <v>176</v>
      </c>
      <c r="U44" s="17">
        <v>2</v>
      </c>
      <c r="V44" s="17" t="s">
        <v>176</v>
      </c>
      <c r="X44" s="18">
        <v>0.93</v>
      </c>
      <c r="Z44" s="18">
        <v>0.02</v>
      </c>
    </row>
    <row r="45" spans="1:27" x14ac:dyDescent="0.35">
      <c r="A45" s="17">
        <v>233</v>
      </c>
      <c r="B45" s="17">
        <v>2</v>
      </c>
      <c r="C45" s="17" t="s">
        <v>1273</v>
      </c>
      <c r="E45" s="17" t="s">
        <v>18</v>
      </c>
      <c r="F45" s="17">
        <v>2</v>
      </c>
      <c r="G45" s="17">
        <v>51</v>
      </c>
      <c r="H45" s="18">
        <v>0.68</v>
      </c>
      <c r="J45" s="18">
        <v>0.43</v>
      </c>
      <c r="K45" s="18">
        <v>0.45</v>
      </c>
      <c r="M45" s="19" t="s">
        <v>992</v>
      </c>
      <c r="N45" s="18">
        <v>0.71</v>
      </c>
      <c r="P45" s="18">
        <v>0.03</v>
      </c>
      <c r="R45" s="18">
        <v>0.59</v>
      </c>
      <c r="T45" s="19" t="s">
        <v>850</v>
      </c>
      <c r="V45" s="18">
        <v>0.17</v>
      </c>
      <c r="X45" s="18">
        <v>0.59</v>
      </c>
      <c r="Z45" s="18">
        <v>0.05</v>
      </c>
    </row>
    <row r="46" spans="1:27" x14ac:dyDescent="0.35">
      <c r="A46" s="17">
        <v>234</v>
      </c>
      <c r="B46" s="17">
        <v>2</v>
      </c>
      <c r="C46" s="17" t="s">
        <v>730</v>
      </c>
      <c r="E46" s="17" t="s">
        <v>102</v>
      </c>
      <c r="F46" s="17">
        <v>2</v>
      </c>
      <c r="G46" s="17">
        <v>44</v>
      </c>
      <c r="H46" s="18">
        <v>0.65</v>
      </c>
      <c r="J46" s="18">
        <v>0.51</v>
      </c>
      <c r="K46" s="18">
        <v>0.45</v>
      </c>
      <c r="M46" s="19" t="s">
        <v>990</v>
      </c>
      <c r="N46" s="18">
        <v>0.74</v>
      </c>
      <c r="P46" s="18">
        <v>0</v>
      </c>
      <c r="R46" s="18">
        <v>0.7</v>
      </c>
      <c r="T46" s="19" t="s">
        <v>1504</v>
      </c>
      <c r="U46" s="17">
        <v>3</v>
      </c>
      <c r="V46" s="18">
        <v>0.12</v>
      </c>
      <c r="W46" s="17">
        <v>4</v>
      </c>
      <c r="X46" s="18">
        <v>0.74</v>
      </c>
      <c r="Z46" s="18">
        <v>0.19</v>
      </c>
    </row>
    <row r="47" spans="1:27" x14ac:dyDescent="0.35">
      <c r="A47" s="17">
        <v>235</v>
      </c>
      <c r="B47" s="17">
        <v>2</v>
      </c>
      <c r="C47" s="17" t="s">
        <v>734</v>
      </c>
      <c r="E47" s="17" t="s">
        <v>329</v>
      </c>
      <c r="F47" s="17">
        <v>2</v>
      </c>
      <c r="G47" s="17">
        <v>55</v>
      </c>
      <c r="H47" s="18">
        <v>0.7</v>
      </c>
      <c r="J47" s="18">
        <v>0.64</v>
      </c>
      <c r="K47" s="18">
        <v>0.51</v>
      </c>
      <c r="M47" s="19" t="s">
        <v>989</v>
      </c>
      <c r="N47" s="18">
        <v>0.75</v>
      </c>
      <c r="P47" s="18">
        <v>0.01</v>
      </c>
      <c r="R47" s="18">
        <v>0.74</v>
      </c>
      <c r="T47" s="19" t="s">
        <v>669</v>
      </c>
      <c r="V47" s="18">
        <v>0.11</v>
      </c>
      <c r="X47" s="18">
        <v>0.72</v>
      </c>
      <c r="Z47" s="18">
        <v>0.15</v>
      </c>
    </row>
    <row r="48" spans="1:27" x14ac:dyDescent="0.35">
      <c r="A48" s="17">
        <v>236</v>
      </c>
      <c r="B48" s="17">
        <v>2</v>
      </c>
      <c r="C48" s="17" t="s">
        <v>1274</v>
      </c>
      <c r="E48" s="17" t="s">
        <v>1197</v>
      </c>
      <c r="F48" s="17">
        <v>2</v>
      </c>
      <c r="G48" s="17">
        <v>47</v>
      </c>
      <c r="H48" s="18">
        <v>0.64</v>
      </c>
      <c r="J48" s="18">
        <v>0.48</v>
      </c>
      <c r="K48" s="18">
        <v>0.41</v>
      </c>
      <c r="M48" s="19" t="s">
        <v>1031</v>
      </c>
      <c r="N48" s="18">
        <v>0.69</v>
      </c>
      <c r="P48" s="18">
        <v>0.04</v>
      </c>
      <c r="R48" s="18">
        <v>0.87</v>
      </c>
      <c r="T48" s="19" t="s">
        <v>756</v>
      </c>
      <c r="V48" s="18">
        <v>0.08</v>
      </c>
      <c r="X48" s="18">
        <v>0.55000000000000004</v>
      </c>
      <c r="Z48" s="18">
        <v>0.15</v>
      </c>
    </row>
    <row r="49" spans="1:27" x14ac:dyDescent="0.35">
      <c r="A49" s="17">
        <v>237</v>
      </c>
      <c r="B49" s="17">
        <v>2</v>
      </c>
      <c r="C49" s="17" t="s">
        <v>1277</v>
      </c>
      <c r="F49" s="17">
        <v>1</v>
      </c>
      <c r="G49" s="17">
        <v>49</v>
      </c>
      <c r="H49" s="18">
        <v>0.74</v>
      </c>
      <c r="J49" s="18">
        <v>0.31</v>
      </c>
      <c r="K49" s="18">
        <v>0.37</v>
      </c>
      <c r="M49" s="19" t="s">
        <v>1011</v>
      </c>
      <c r="N49" s="18">
        <v>0.23</v>
      </c>
      <c r="P49" s="18">
        <v>0.01</v>
      </c>
      <c r="R49" s="18">
        <v>0.77</v>
      </c>
      <c r="T49" s="19" t="s">
        <v>371</v>
      </c>
      <c r="V49" s="18">
        <v>0.1</v>
      </c>
      <c r="W49" s="17">
        <v>5</v>
      </c>
      <c r="X49" s="18">
        <v>0.51</v>
      </c>
      <c r="Z49" s="18">
        <v>0.02</v>
      </c>
    </row>
    <row r="50" spans="1:27" x14ac:dyDescent="0.35">
      <c r="A50" s="17">
        <v>238</v>
      </c>
      <c r="B50" s="17">
        <v>2</v>
      </c>
      <c r="C50" s="17" t="s">
        <v>735</v>
      </c>
      <c r="D50" s="17">
        <v>1</v>
      </c>
      <c r="E50" s="17" t="s">
        <v>179</v>
      </c>
      <c r="F50" s="17">
        <v>2</v>
      </c>
      <c r="G50" s="17">
        <v>44</v>
      </c>
      <c r="H50" s="18">
        <v>0.4</v>
      </c>
      <c r="I50" s="17">
        <v>8</v>
      </c>
      <c r="J50" s="18">
        <v>0.32</v>
      </c>
      <c r="K50" s="18">
        <v>0.44</v>
      </c>
      <c r="L50" s="17">
        <v>6</v>
      </c>
      <c r="M50" s="19" t="s">
        <v>1012</v>
      </c>
      <c r="N50" s="18">
        <v>0.4</v>
      </c>
      <c r="O50" s="17">
        <v>4</v>
      </c>
      <c r="P50" s="18">
        <v>7.0000000000000007E-2</v>
      </c>
      <c r="Q50" s="17">
        <v>4</v>
      </c>
      <c r="R50" s="18">
        <v>0.92</v>
      </c>
      <c r="S50" s="17">
        <v>4</v>
      </c>
      <c r="T50" s="19" t="s">
        <v>176</v>
      </c>
      <c r="V50" s="18">
        <v>0.2</v>
      </c>
      <c r="W50" s="17">
        <v>4</v>
      </c>
      <c r="X50" s="18">
        <v>0.43</v>
      </c>
      <c r="Y50" s="17">
        <v>4</v>
      </c>
      <c r="Z50" s="18">
        <v>0.15</v>
      </c>
      <c r="AA50" s="17">
        <v>4</v>
      </c>
    </row>
    <row r="51" spans="1:27" x14ac:dyDescent="0.35">
      <c r="A51" s="17">
        <v>239</v>
      </c>
      <c r="B51" s="17">
        <v>2</v>
      </c>
      <c r="C51" s="17" t="s">
        <v>1280</v>
      </c>
      <c r="F51" s="17">
        <v>2</v>
      </c>
      <c r="G51" s="17">
        <v>55</v>
      </c>
      <c r="H51" s="18">
        <v>0.68</v>
      </c>
      <c r="J51" s="18">
        <v>0.57999999999999996</v>
      </c>
      <c r="K51" s="18">
        <v>0.49</v>
      </c>
      <c r="M51" s="19" t="s">
        <v>1038</v>
      </c>
      <c r="N51" s="18">
        <v>0.55000000000000004</v>
      </c>
      <c r="P51" s="18">
        <v>0.01</v>
      </c>
      <c r="R51" s="18">
        <v>0.76</v>
      </c>
      <c r="T51" s="19" t="s">
        <v>430</v>
      </c>
      <c r="U51" s="17">
        <v>3</v>
      </c>
      <c r="V51" s="18">
        <v>0.22</v>
      </c>
      <c r="X51" s="18">
        <v>0.66</v>
      </c>
      <c r="Z51" s="18">
        <v>0.18</v>
      </c>
    </row>
    <row r="52" spans="1:27" x14ac:dyDescent="0.35">
      <c r="A52" s="17">
        <v>240</v>
      </c>
      <c r="B52" s="17">
        <v>2</v>
      </c>
      <c r="C52" s="17" t="s">
        <v>1281</v>
      </c>
      <c r="E52" s="17" t="s">
        <v>9</v>
      </c>
      <c r="F52" s="17">
        <v>2</v>
      </c>
      <c r="G52" s="17">
        <v>49</v>
      </c>
      <c r="H52" s="18">
        <v>0.6</v>
      </c>
      <c r="J52" s="18">
        <v>0.46</v>
      </c>
      <c r="K52" s="18">
        <v>0.4</v>
      </c>
      <c r="M52" s="19" t="s">
        <v>990</v>
      </c>
      <c r="N52" s="18">
        <v>0.65</v>
      </c>
      <c r="P52" s="18">
        <v>0.01</v>
      </c>
      <c r="R52" s="18">
        <v>0.79</v>
      </c>
      <c r="T52" s="19" t="s">
        <v>1505</v>
      </c>
      <c r="U52" s="17">
        <v>3</v>
      </c>
      <c r="V52" s="18">
        <v>0.1</v>
      </c>
      <c r="X52" s="18">
        <v>0.72</v>
      </c>
      <c r="Z52" s="18">
        <v>0.22</v>
      </c>
    </row>
    <row r="53" spans="1:27" x14ac:dyDescent="0.35">
      <c r="A53" s="17">
        <v>241</v>
      </c>
      <c r="B53" s="17">
        <v>2</v>
      </c>
      <c r="C53" s="17" t="s">
        <v>740</v>
      </c>
      <c r="D53" s="17">
        <v>1</v>
      </c>
      <c r="F53" s="17">
        <v>1</v>
      </c>
      <c r="G53" s="17">
        <v>51</v>
      </c>
      <c r="H53" s="18">
        <v>0.67</v>
      </c>
      <c r="I53" s="17">
        <v>8</v>
      </c>
      <c r="J53" s="18">
        <v>0.45</v>
      </c>
      <c r="K53" s="18">
        <v>0.33</v>
      </c>
      <c r="L53" s="17">
        <v>6</v>
      </c>
      <c r="M53" s="19" t="s">
        <v>979</v>
      </c>
      <c r="N53" s="17" t="s">
        <v>176</v>
      </c>
      <c r="P53" s="17" t="s">
        <v>176</v>
      </c>
      <c r="R53" s="17" t="s">
        <v>176</v>
      </c>
      <c r="T53" s="19" t="s">
        <v>176</v>
      </c>
      <c r="V53" s="17" t="s">
        <v>176</v>
      </c>
      <c r="X53" s="17" t="s">
        <v>176</v>
      </c>
      <c r="Z53" s="17" t="s">
        <v>176</v>
      </c>
    </row>
    <row r="54" spans="1:27" x14ac:dyDescent="0.35">
      <c r="A54" s="17">
        <v>242</v>
      </c>
      <c r="B54" s="17">
        <v>2</v>
      </c>
      <c r="C54" s="21" t="s">
        <v>1446</v>
      </c>
      <c r="F54" s="17">
        <v>1</v>
      </c>
      <c r="G54" s="17">
        <v>53</v>
      </c>
      <c r="H54" s="18">
        <v>0.6</v>
      </c>
      <c r="I54" s="17">
        <v>8</v>
      </c>
      <c r="J54" s="18">
        <v>0.49</v>
      </c>
      <c r="K54" s="18">
        <v>0.56000000000000005</v>
      </c>
      <c r="M54" s="19" t="s">
        <v>975</v>
      </c>
      <c r="N54" s="18">
        <v>0.6</v>
      </c>
      <c r="P54" s="18">
        <v>0</v>
      </c>
      <c r="R54" s="18">
        <v>0.83</v>
      </c>
      <c r="T54" s="19" t="s">
        <v>176</v>
      </c>
      <c r="U54" s="17">
        <v>2</v>
      </c>
      <c r="V54" s="17" t="s">
        <v>176</v>
      </c>
      <c r="X54" s="18">
        <v>0.81</v>
      </c>
      <c r="Z54" s="17" t="s">
        <v>176</v>
      </c>
    </row>
    <row r="55" spans="1:27" x14ac:dyDescent="0.35">
      <c r="A55" s="17">
        <v>243</v>
      </c>
      <c r="B55" s="17">
        <v>2</v>
      </c>
      <c r="C55" s="17" t="s">
        <v>1284</v>
      </c>
      <c r="F55" s="17">
        <v>1</v>
      </c>
      <c r="G55" s="17">
        <v>47</v>
      </c>
      <c r="H55" s="18">
        <v>0.73</v>
      </c>
      <c r="J55" s="18">
        <v>0.34</v>
      </c>
      <c r="K55" s="18">
        <v>0.39</v>
      </c>
      <c r="M55" s="19" t="s">
        <v>999</v>
      </c>
      <c r="N55" s="18">
        <v>0.73</v>
      </c>
      <c r="P55" s="18">
        <v>0</v>
      </c>
      <c r="R55" s="18">
        <v>0.69</v>
      </c>
      <c r="T55" s="19" t="s">
        <v>1506</v>
      </c>
      <c r="U55" s="17">
        <v>3</v>
      </c>
      <c r="V55" s="18">
        <v>0.1</v>
      </c>
      <c r="W55" s="17">
        <v>4</v>
      </c>
      <c r="X55" s="18">
        <v>0.74</v>
      </c>
      <c r="Z55" s="18">
        <v>0.03</v>
      </c>
    </row>
    <row r="56" spans="1:27" x14ac:dyDescent="0.35">
      <c r="A56" s="17">
        <v>244</v>
      </c>
      <c r="B56" s="17">
        <v>2</v>
      </c>
      <c r="C56" s="17" t="s">
        <v>747</v>
      </c>
      <c r="F56" s="17">
        <v>1</v>
      </c>
      <c r="G56" s="17">
        <v>53</v>
      </c>
      <c r="H56" s="18">
        <v>0.67</v>
      </c>
      <c r="J56" s="18">
        <v>0.45</v>
      </c>
      <c r="K56" s="18">
        <v>0.46</v>
      </c>
      <c r="M56" s="19" t="s">
        <v>974</v>
      </c>
      <c r="N56" s="18">
        <v>0.65</v>
      </c>
      <c r="P56" s="18">
        <v>0.01</v>
      </c>
      <c r="R56" s="18">
        <v>0.8</v>
      </c>
      <c r="T56" s="19" t="s">
        <v>748</v>
      </c>
      <c r="U56" s="17">
        <v>3</v>
      </c>
      <c r="V56" s="18">
        <v>0.12</v>
      </c>
      <c r="X56" s="18">
        <v>0.89</v>
      </c>
      <c r="Z56" s="18">
        <v>0.11</v>
      </c>
    </row>
    <row r="57" spans="1:27" x14ac:dyDescent="0.35">
      <c r="A57" s="17">
        <v>245</v>
      </c>
      <c r="B57" s="17">
        <v>2</v>
      </c>
      <c r="C57" s="17" t="s">
        <v>1285</v>
      </c>
      <c r="F57" s="17">
        <v>1</v>
      </c>
      <c r="G57" s="17">
        <v>54</v>
      </c>
      <c r="H57" s="18">
        <v>0.75</v>
      </c>
      <c r="J57" s="18">
        <v>0.53</v>
      </c>
      <c r="K57" s="18">
        <v>0.52</v>
      </c>
      <c r="M57" s="19" t="s">
        <v>981</v>
      </c>
      <c r="N57" s="18">
        <v>0.26</v>
      </c>
      <c r="P57" s="18">
        <v>0.14000000000000001</v>
      </c>
      <c r="R57" s="18">
        <v>0.81</v>
      </c>
      <c r="T57" s="19" t="s">
        <v>678</v>
      </c>
      <c r="V57" s="17" t="s">
        <v>176</v>
      </c>
      <c r="X57" s="18">
        <v>0.7</v>
      </c>
      <c r="Z57" s="18">
        <v>0.05</v>
      </c>
    </row>
    <row r="58" spans="1:27" x14ac:dyDescent="0.35">
      <c r="A58" s="17">
        <v>246</v>
      </c>
      <c r="B58" s="17">
        <v>2</v>
      </c>
      <c r="C58" s="17" t="s">
        <v>1286</v>
      </c>
      <c r="F58" s="17">
        <v>1</v>
      </c>
      <c r="G58" s="17">
        <v>48</v>
      </c>
      <c r="H58" s="18">
        <v>0.63</v>
      </c>
      <c r="J58" s="18">
        <v>0.39</v>
      </c>
      <c r="K58" s="18">
        <v>0.27</v>
      </c>
      <c r="M58" s="19" t="s">
        <v>979</v>
      </c>
      <c r="N58" s="18">
        <v>0.46</v>
      </c>
      <c r="P58" s="18">
        <v>0.08</v>
      </c>
      <c r="R58" s="18">
        <v>0.83</v>
      </c>
      <c r="T58" s="19" t="s">
        <v>273</v>
      </c>
      <c r="U58" s="17">
        <v>9</v>
      </c>
      <c r="V58" s="18">
        <v>0.11</v>
      </c>
      <c r="X58" s="18">
        <v>0.63</v>
      </c>
      <c r="Z58" s="18">
        <v>0.02</v>
      </c>
    </row>
    <row r="59" spans="1:27" x14ac:dyDescent="0.35">
      <c r="A59" s="17">
        <v>247</v>
      </c>
      <c r="B59" s="17">
        <v>2</v>
      </c>
      <c r="C59" s="17" t="s">
        <v>751</v>
      </c>
      <c r="F59" s="17">
        <v>2</v>
      </c>
      <c r="G59" s="17">
        <v>52</v>
      </c>
      <c r="H59" s="18">
        <v>0.67</v>
      </c>
      <c r="J59" s="18">
        <v>0.51</v>
      </c>
      <c r="K59" s="18">
        <v>0.45</v>
      </c>
      <c r="M59" s="19" t="s">
        <v>990</v>
      </c>
      <c r="N59" s="18">
        <v>0.75</v>
      </c>
      <c r="P59" s="18">
        <v>0</v>
      </c>
      <c r="R59" s="18">
        <v>0.85</v>
      </c>
      <c r="T59" s="19" t="s">
        <v>1504</v>
      </c>
      <c r="V59" s="18">
        <v>0.1</v>
      </c>
      <c r="X59" s="18">
        <v>0.75</v>
      </c>
      <c r="Z59" s="18">
        <v>7.0000000000000007E-2</v>
      </c>
    </row>
    <row r="60" spans="1:27" x14ac:dyDescent="0.35">
      <c r="A60" s="17">
        <v>248</v>
      </c>
      <c r="B60" s="17">
        <v>2</v>
      </c>
      <c r="C60" s="17" t="s">
        <v>1288</v>
      </c>
      <c r="D60" s="17">
        <v>1</v>
      </c>
      <c r="F60" s="17">
        <v>1</v>
      </c>
      <c r="G60" s="17">
        <v>45</v>
      </c>
      <c r="H60" s="17" t="s">
        <v>176</v>
      </c>
      <c r="J60" s="18">
        <v>0.26</v>
      </c>
      <c r="K60" s="18">
        <v>0.26</v>
      </c>
      <c r="L60" s="17">
        <v>6</v>
      </c>
      <c r="M60" s="19" t="s">
        <v>58</v>
      </c>
      <c r="N60" s="17" t="s">
        <v>176</v>
      </c>
      <c r="P60" s="17" t="s">
        <v>176</v>
      </c>
      <c r="R60" s="17" t="s">
        <v>176</v>
      </c>
      <c r="T60" s="19" t="s">
        <v>176</v>
      </c>
      <c r="V60" s="17" t="s">
        <v>176</v>
      </c>
      <c r="X60" s="17" t="s">
        <v>176</v>
      </c>
      <c r="Z60" s="17" t="s">
        <v>176</v>
      </c>
    </row>
    <row r="61" spans="1:27" x14ac:dyDescent="0.35">
      <c r="A61" s="17">
        <v>249</v>
      </c>
      <c r="B61" s="17">
        <v>2</v>
      </c>
      <c r="C61" s="17" t="s">
        <v>757</v>
      </c>
      <c r="F61" s="17">
        <v>2</v>
      </c>
      <c r="G61" s="17">
        <v>51</v>
      </c>
      <c r="H61" s="18">
        <v>0.74</v>
      </c>
      <c r="J61" s="18">
        <v>0.6</v>
      </c>
      <c r="K61" s="18">
        <v>0.53</v>
      </c>
      <c r="M61" s="19" t="s">
        <v>1031</v>
      </c>
      <c r="N61" s="18">
        <v>0.52</v>
      </c>
      <c r="P61" s="18">
        <v>0.01</v>
      </c>
      <c r="R61" s="18">
        <v>0.74</v>
      </c>
      <c r="T61" s="19" t="s">
        <v>669</v>
      </c>
      <c r="V61" s="18">
        <v>0.28000000000000003</v>
      </c>
      <c r="X61" s="18">
        <v>0.81</v>
      </c>
      <c r="Z61" s="18">
        <v>0.17</v>
      </c>
    </row>
    <row r="62" spans="1:27" x14ac:dyDescent="0.35">
      <c r="A62" s="17">
        <v>250</v>
      </c>
      <c r="B62" s="17">
        <v>2</v>
      </c>
      <c r="C62" s="17" t="s">
        <v>1289</v>
      </c>
      <c r="E62" s="17" t="s">
        <v>102</v>
      </c>
      <c r="F62" s="17">
        <v>2</v>
      </c>
      <c r="G62" s="17">
        <v>49</v>
      </c>
      <c r="H62" s="18">
        <v>0.7</v>
      </c>
      <c r="J62" s="18">
        <v>0.56999999999999995</v>
      </c>
      <c r="K62" s="18">
        <v>0.54</v>
      </c>
      <c r="M62" s="19" t="s">
        <v>980</v>
      </c>
      <c r="N62" s="18">
        <v>0.59</v>
      </c>
      <c r="P62" s="18">
        <v>0</v>
      </c>
      <c r="R62" s="18">
        <v>0.83</v>
      </c>
      <c r="T62" s="19" t="s">
        <v>430</v>
      </c>
      <c r="V62" s="18">
        <v>0.23</v>
      </c>
      <c r="X62" s="18">
        <v>0.52</v>
      </c>
      <c r="Z62" s="18">
        <v>0.31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43E2C-18EC-4BB5-9BCE-CDC45A64E5BD}">
  <dimension ref="A1:Y17"/>
  <sheetViews>
    <sheetView workbookViewId="0">
      <selection activeCell="F36" sqref="F36"/>
    </sheetView>
  </sheetViews>
  <sheetFormatPr defaultRowHeight="14.5" x14ac:dyDescent="0.35"/>
  <cols>
    <col min="1" max="1" width="29.5" style="17" bestFit="1" customWidth="1"/>
    <col min="2" max="2" width="20.6640625" style="17" bestFit="1" customWidth="1"/>
    <col min="3" max="3" width="5.08203125" style="17" bestFit="1" customWidth="1"/>
    <col min="4" max="4" width="12.58203125" style="17" bestFit="1" customWidth="1"/>
    <col min="5" max="5" width="23.6640625" style="17" bestFit="1" customWidth="1"/>
    <col min="6" max="6" width="21.83203125" style="17" bestFit="1" customWidth="1"/>
    <col min="7" max="7" width="8.4140625" style="17" bestFit="1" customWidth="1"/>
    <col min="8" max="8" width="22.6640625" style="17" bestFit="1" customWidth="1"/>
    <col min="9" max="9" width="14.1640625" style="17" bestFit="1" customWidth="1"/>
    <col min="10" max="10" width="8.4140625" style="17" bestFit="1" customWidth="1"/>
    <col min="11" max="11" width="32.33203125" style="17" bestFit="1" customWidth="1"/>
    <col min="12" max="12" width="35.58203125" style="17" bestFit="1" customWidth="1"/>
    <col min="13" max="13" width="8.4140625" style="17" bestFit="1" customWidth="1"/>
    <col min="14" max="14" width="38.9140625" style="17" bestFit="1" customWidth="1"/>
    <col min="15" max="15" width="8.4140625" style="17" bestFit="1" customWidth="1"/>
    <col min="16" max="16" width="33.4140625" style="17" bestFit="1" customWidth="1"/>
    <col min="17" max="17" width="8.4140625" style="17" bestFit="1" customWidth="1"/>
    <col min="18" max="18" width="29.5" style="17" bestFit="1" customWidth="1"/>
    <col min="19" max="19" width="8.4140625" style="17" bestFit="1" customWidth="1"/>
    <col min="20" max="20" width="49.25" style="17" bestFit="1" customWidth="1"/>
    <col min="21" max="21" width="8.4140625" style="17" bestFit="1" customWidth="1"/>
    <col min="22" max="22" width="14.4140625" style="17" bestFit="1" customWidth="1"/>
    <col min="23" max="23" width="8.4140625" style="17" bestFit="1" customWidth="1"/>
    <col min="24" max="24" width="22.9140625" style="17" bestFit="1" customWidth="1"/>
    <col min="25" max="25" width="8.4140625" style="17" bestFit="1" customWidth="1"/>
    <col min="26" max="16384" width="8.6640625" style="17"/>
  </cols>
  <sheetData>
    <row r="1" spans="1:25" x14ac:dyDescent="0.35">
      <c r="A1" s="17" t="s">
        <v>1309</v>
      </c>
      <c r="B1" s="17" t="s">
        <v>1489</v>
      </c>
      <c r="C1" s="17" t="s">
        <v>146</v>
      </c>
      <c r="D1" s="17" t="s">
        <v>145</v>
      </c>
      <c r="E1" s="17" t="s">
        <v>1490</v>
      </c>
      <c r="F1" s="17" t="s">
        <v>1491</v>
      </c>
      <c r="G1" s="17" t="s">
        <v>152</v>
      </c>
      <c r="H1" s="17" t="s">
        <v>764</v>
      </c>
      <c r="I1" s="17" t="s">
        <v>1492</v>
      </c>
      <c r="J1" s="17" t="s">
        <v>152</v>
      </c>
      <c r="K1" s="17" t="s">
        <v>1493</v>
      </c>
      <c r="L1" s="17" t="s">
        <v>1452</v>
      </c>
      <c r="M1" s="17" t="s">
        <v>152</v>
      </c>
      <c r="N1" s="17" t="s">
        <v>1453</v>
      </c>
      <c r="O1" s="17" t="s">
        <v>152</v>
      </c>
      <c r="P1" s="17" t="s">
        <v>920</v>
      </c>
      <c r="Q1" s="17" t="s">
        <v>152</v>
      </c>
      <c r="R1" s="17" t="s">
        <v>1455</v>
      </c>
      <c r="S1" s="17" t="s">
        <v>152</v>
      </c>
      <c r="T1" s="17" t="s">
        <v>1494</v>
      </c>
      <c r="U1" s="17" t="s">
        <v>152</v>
      </c>
      <c r="V1" s="17" t="s">
        <v>127</v>
      </c>
      <c r="W1" s="17" t="s">
        <v>152</v>
      </c>
      <c r="X1" s="17" t="s">
        <v>1327</v>
      </c>
      <c r="Y1" s="17" t="s">
        <v>152</v>
      </c>
    </row>
    <row r="2" spans="1:25" x14ac:dyDescent="0.35">
      <c r="A2" s="17" t="s">
        <v>1194</v>
      </c>
      <c r="C2" s="17" t="s">
        <v>18</v>
      </c>
      <c r="D2" s="17">
        <v>2</v>
      </c>
      <c r="E2" s="17">
        <v>53</v>
      </c>
      <c r="F2" s="18">
        <v>0.38</v>
      </c>
      <c r="H2" s="18">
        <v>0.61</v>
      </c>
      <c r="I2" s="18">
        <v>0.55000000000000004</v>
      </c>
      <c r="J2" s="17">
        <v>6</v>
      </c>
      <c r="K2" s="19" t="s">
        <v>990</v>
      </c>
      <c r="L2" s="18">
        <v>1</v>
      </c>
      <c r="N2" s="18">
        <v>0</v>
      </c>
      <c r="P2" s="18">
        <v>0.37</v>
      </c>
      <c r="R2" s="19" t="s">
        <v>1507</v>
      </c>
      <c r="T2" s="18">
        <v>0.28999999999999998</v>
      </c>
      <c r="U2" s="17">
        <v>4</v>
      </c>
      <c r="V2" s="18">
        <v>0.96</v>
      </c>
      <c r="X2" s="18">
        <v>0.03</v>
      </c>
    </row>
    <row r="3" spans="1:25" x14ac:dyDescent="0.35">
      <c r="A3" s="17" t="s">
        <v>1291</v>
      </c>
      <c r="B3" s="17">
        <v>1</v>
      </c>
      <c r="C3" s="17" t="s">
        <v>329</v>
      </c>
      <c r="D3" s="17">
        <v>2</v>
      </c>
      <c r="E3" s="17">
        <v>41</v>
      </c>
      <c r="F3" s="17" t="s">
        <v>176</v>
      </c>
      <c r="H3" s="18">
        <v>0.33</v>
      </c>
      <c r="I3" s="18">
        <v>0.35</v>
      </c>
      <c r="J3" s="17">
        <v>6</v>
      </c>
      <c r="K3" s="19" t="s">
        <v>992</v>
      </c>
      <c r="L3" s="17" t="s">
        <v>176</v>
      </c>
      <c r="N3" s="17" t="s">
        <v>176</v>
      </c>
      <c r="P3" s="17" t="s">
        <v>176</v>
      </c>
      <c r="R3" s="19" t="s">
        <v>176</v>
      </c>
      <c r="S3" s="17">
        <v>2</v>
      </c>
      <c r="T3" s="17" t="s">
        <v>176</v>
      </c>
      <c r="V3" s="17" t="s">
        <v>176</v>
      </c>
      <c r="X3" s="17" t="s">
        <v>176</v>
      </c>
    </row>
    <row r="4" spans="1:25" x14ac:dyDescent="0.35">
      <c r="A4" s="17" t="s">
        <v>1292</v>
      </c>
      <c r="C4" s="17" t="s">
        <v>288</v>
      </c>
      <c r="D4" s="17">
        <v>2</v>
      </c>
      <c r="E4" s="17">
        <v>46</v>
      </c>
      <c r="F4" s="18">
        <v>0.85</v>
      </c>
      <c r="G4" s="17">
        <v>8</v>
      </c>
      <c r="H4" s="17" t="s">
        <v>176</v>
      </c>
      <c r="I4" s="18">
        <v>0.64</v>
      </c>
      <c r="J4" s="17">
        <v>6</v>
      </c>
      <c r="K4" s="19" t="s">
        <v>176</v>
      </c>
      <c r="L4" s="18">
        <v>1</v>
      </c>
      <c r="N4" s="18">
        <v>0</v>
      </c>
      <c r="P4" s="17" t="s">
        <v>176</v>
      </c>
      <c r="R4" s="19" t="s">
        <v>176</v>
      </c>
      <c r="S4" s="17">
        <v>2</v>
      </c>
      <c r="T4" s="17" t="s">
        <v>176</v>
      </c>
      <c r="V4" s="18">
        <v>0.92</v>
      </c>
      <c r="X4" s="17" t="s">
        <v>176</v>
      </c>
    </row>
    <row r="5" spans="1:25" x14ac:dyDescent="0.35">
      <c r="A5" s="17" t="s">
        <v>1377</v>
      </c>
      <c r="C5" s="17" t="s">
        <v>9</v>
      </c>
      <c r="D5" s="17">
        <v>2</v>
      </c>
      <c r="E5" s="17">
        <v>47</v>
      </c>
      <c r="F5" s="18">
        <v>0.72</v>
      </c>
      <c r="H5" s="18">
        <v>0.71</v>
      </c>
      <c r="I5" s="18">
        <v>0.25</v>
      </c>
      <c r="J5" s="17">
        <v>6</v>
      </c>
      <c r="K5" s="19" t="s">
        <v>1378</v>
      </c>
      <c r="L5" s="18">
        <v>0.89</v>
      </c>
      <c r="N5" s="18">
        <v>0</v>
      </c>
      <c r="P5" s="18">
        <v>0.74</v>
      </c>
      <c r="R5" s="19" t="s">
        <v>1474</v>
      </c>
      <c r="T5" s="17" t="s">
        <v>176</v>
      </c>
      <c r="V5" s="18">
        <v>0.92</v>
      </c>
      <c r="X5" s="17" t="s">
        <v>176</v>
      </c>
    </row>
    <row r="6" spans="1:25" x14ac:dyDescent="0.35">
      <c r="A6" s="17" t="s">
        <v>681</v>
      </c>
      <c r="C6" s="17" t="s">
        <v>105</v>
      </c>
      <c r="D6" s="17">
        <v>2</v>
      </c>
      <c r="E6" s="17">
        <v>50</v>
      </c>
      <c r="F6" s="18">
        <v>0.61</v>
      </c>
      <c r="H6" s="18">
        <v>0.44</v>
      </c>
      <c r="I6" s="18">
        <v>0.27</v>
      </c>
      <c r="K6" s="19" t="s">
        <v>1052</v>
      </c>
      <c r="L6" s="18">
        <v>0.99</v>
      </c>
      <c r="N6" s="18">
        <v>0</v>
      </c>
      <c r="P6" s="18">
        <v>0.25</v>
      </c>
      <c r="R6" s="19" t="s">
        <v>176</v>
      </c>
      <c r="S6" s="17">
        <v>2</v>
      </c>
      <c r="T6" s="17" t="s">
        <v>176</v>
      </c>
      <c r="V6" s="18">
        <v>0.83</v>
      </c>
      <c r="X6" s="18">
        <v>0.01</v>
      </c>
    </row>
    <row r="7" spans="1:25" x14ac:dyDescent="0.35">
      <c r="A7" s="17" t="s">
        <v>1295</v>
      </c>
      <c r="B7" s="17">
        <v>1</v>
      </c>
      <c r="C7" s="17" t="s">
        <v>172</v>
      </c>
      <c r="D7" s="17">
        <v>2</v>
      </c>
      <c r="E7" s="17">
        <v>48</v>
      </c>
      <c r="F7" s="17" t="s">
        <v>176</v>
      </c>
      <c r="H7" s="17" t="s">
        <v>176</v>
      </c>
      <c r="I7" s="17" t="s">
        <v>176</v>
      </c>
      <c r="K7" s="19" t="s">
        <v>176</v>
      </c>
      <c r="L7" s="17" t="s">
        <v>176</v>
      </c>
      <c r="N7" s="17" t="s">
        <v>176</v>
      </c>
      <c r="P7" s="17" t="s">
        <v>176</v>
      </c>
      <c r="R7" s="19" t="s">
        <v>176</v>
      </c>
      <c r="S7" s="17">
        <v>2</v>
      </c>
      <c r="T7" s="17" t="s">
        <v>176</v>
      </c>
      <c r="V7" s="17" t="s">
        <v>176</v>
      </c>
      <c r="X7" s="17" t="s">
        <v>176</v>
      </c>
    </row>
    <row r="8" spans="1:25" x14ac:dyDescent="0.35">
      <c r="A8" s="17" t="s">
        <v>1296</v>
      </c>
      <c r="B8" s="17">
        <v>1</v>
      </c>
      <c r="C8" s="17" t="s">
        <v>26</v>
      </c>
      <c r="D8" s="17">
        <v>2</v>
      </c>
      <c r="E8" s="17">
        <v>51</v>
      </c>
      <c r="F8" s="17" t="s">
        <v>176</v>
      </c>
      <c r="H8" s="17" t="s">
        <v>176</v>
      </c>
      <c r="I8" s="17" t="s">
        <v>176</v>
      </c>
      <c r="K8" s="19" t="s">
        <v>176</v>
      </c>
      <c r="L8" s="18">
        <v>0.7</v>
      </c>
      <c r="M8" s="17">
        <v>4</v>
      </c>
      <c r="N8" s="18">
        <v>0</v>
      </c>
      <c r="O8" s="17">
        <v>4</v>
      </c>
      <c r="P8" s="17" t="s">
        <v>176</v>
      </c>
      <c r="Q8" s="17">
        <v>4</v>
      </c>
      <c r="R8" s="19" t="s">
        <v>176</v>
      </c>
      <c r="S8" s="17">
        <v>2</v>
      </c>
      <c r="T8" s="17" t="s">
        <v>176</v>
      </c>
      <c r="V8" s="17" t="s">
        <v>176</v>
      </c>
      <c r="X8" s="18">
        <v>0.02</v>
      </c>
      <c r="Y8" s="17">
        <v>4</v>
      </c>
    </row>
    <row r="9" spans="1:25" x14ac:dyDescent="0.35">
      <c r="A9" s="17" t="s">
        <v>1297</v>
      </c>
      <c r="C9" s="17" t="s">
        <v>326</v>
      </c>
      <c r="D9" s="17">
        <v>1</v>
      </c>
      <c r="E9" s="17">
        <v>41</v>
      </c>
      <c r="F9" s="18">
        <v>0.51</v>
      </c>
      <c r="H9" s="18">
        <v>0.48</v>
      </c>
      <c r="I9" s="18">
        <v>0.6</v>
      </c>
      <c r="J9" s="17">
        <v>8</v>
      </c>
      <c r="K9" s="19" t="s">
        <v>1012</v>
      </c>
      <c r="L9" s="18">
        <v>0.98</v>
      </c>
      <c r="N9" s="18">
        <v>0</v>
      </c>
      <c r="P9" s="17" t="s">
        <v>176</v>
      </c>
      <c r="R9" s="19" t="s">
        <v>176</v>
      </c>
      <c r="S9" s="17">
        <v>2</v>
      </c>
      <c r="T9" s="17" t="s">
        <v>176</v>
      </c>
      <c r="V9" s="18">
        <v>1</v>
      </c>
      <c r="X9" s="18">
        <v>0.02</v>
      </c>
    </row>
    <row r="10" spans="1:25" x14ac:dyDescent="0.35">
      <c r="A10" s="17" t="s">
        <v>1298</v>
      </c>
      <c r="B10" s="17">
        <v>1</v>
      </c>
      <c r="C10" s="17" t="s">
        <v>2</v>
      </c>
      <c r="D10" s="17">
        <v>2</v>
      </c>
      <c r="E10" s="17">
        <v>39</v>
      </c>
      <c r="F10" s="17" t="s">
        <v>176</v>
      </c>
      <c r="H10" s="18">
        <v>0.14000000000000001</v>
      </c>
      <c r="I10" s="18">
        <v>0.11</v>
      </c>
      <c r="J10" s="17">
        <v>6</v>
      </c>
      <c r="K10" s="19" t="s">
        <v>980</v>
      </c>
      <c r="L10" s="17" t="s">
        <v>176</v>
      </c>
      <c r="N10" s="17" t="s">
        <v>176</v>
      </c>
      <c r="P10" s="17" t="s">
        <v>176</v>
      </c>
      <c r="R10" s="19" t="s">
        <v>176</v>
      </c>
      <c r="S10" s="17">
        <v>2</v>
      </c>
      <c r="T10" s="17" t="s">
        <v>176</v>
      </c>
      <c r="V10" s="17" t="s">
        <v>176</v>
      </c>
      <c r="X10" s="17" t="s">
        <v>176</v>
      </c>
    </row>
    <row r="11" spans="1:25" x14ac:dyDescent="0.35">
      <c r="A11" s="17" t="s">
        <v>1299</v>
      </c>
      <c r="C11" s="17" t="s">
        <v>29</v>
      </c>
      <c r="D11" s="17">
        <v>2</v>
      </c>
      <c r="E11" s="17">
        <v>45</v>
      </c>
      <c r="F11" s="18">
        <v>0.5</v>
      </c>
      <c r="H11" s="18">
        <v>0.45</v>
      </c>
      <c r="I11" s="18">
        <v>0.32</v>
      </c>
      <c r="J11" s="17">
        <v>6</v>
      </c>
      <c r="K11" s="19" t="s">
        <v>989</v>
      </c>
      <c r="L11" s="18">
        <v>0.69</v>
      </c>
      <c r="N11" s="18">
        <v>0</v>
      </c>
      <c r="P11" s="18">
        <v>0.9</v>
      </c>
      <c r="R11" s="19" t="s">
        <v>359</v>
      </c>
      <c r="S11" s="17">
        <v>2</v>
      </c>
      <c r="T11" s="17" t="s">
        <v>176</v>
      </c>
      <c r="V11" s="18">
        <v>1</v>
      </c>
      <c r="X11" s="18">
        <v>0.18</v>
      </c>
    </row>
    <row r="12" spans="1:25" x14ac:dyDescent="0.35">
      <c r="A12" s="17" t="s">
        <v>517</v>
      </c>
      <c r="C12" s="17" t="s">
        <v>26</v>
      </c>
      <c r="D12" s="17">
        <v>2</v>
      </c>
      <c r="E12" s="17">
        <v>75</v>
      </c>
      <c r="F12" s="18">
        <v>0.81</v>
      </c>
      <c r="G12" s="17">
        <v>8</v>
      </c>
      <c r="H12" s="18">
        <v>0.81</v>
      </c>
      <c r="I12" s="18">
        <v>0.75</v>
      </c>
      <c r="J12" s="17">
        <v>6</v>
      </c>
      <c r="K12" s="19" t="s">
        <v>990</v>
      </c>
      <c r="L12" s="18">
        <v>0.94</v>
      </c>
      <c r="N12" s="18">
        <v>0.02</v>
      </c>
      <c r="P12" s="18">
        <v>0.61</v>
      </c>
      <c r="R12" s="19" t="s">
        <v>176</v>
      </c>
      <c r="S12" s="17">
        <v>2</v>
      </c>
      <c r="T12" s="18">
        <v>0.46</v>
      </c>
      <c r="U12" s="17">
        <v>5</v>
      </c>
      <c r="V12" s="18">
        <v>0.57999999999999996</v>
      </c>
      <c r="X12" s="18">
        <v>0.13</v>
      </c>
      <c r="Y12" s="17">
        <v>7</v>
      </c>
    </row>
    <row r="13" spans="1:25" x14ac:dyDescent="0.35">
      <c r="A13" s="17" t="s">
        <v>1305</v>
      </c>
      <c r="B13" s="17">
        <v>1</v>
      </c>
      <c r="C13" s="17" t="s">
        <v>169</v>
      </c>
      <c r="D13" s="17">
        <v>2</v>
      </c>
      <c r="E13" s="17">
        <v>41</v>
      </c>
      <c r="F13" s="18">
        <v>0.69</v>
      </c>
      <c r="G13" s="17">
        <v>8</v>
      </c>
      <c r="H13" s="18">
        <v>0.57999999999999996</v>
      </c>
      <c r="I13" s="18">
        <v>0.54</v>
      </c>
      <c r="J13" s="17">
        <v>6</v>
      </c>
      <c r="K13" s="19" t="s">
        <v>1018</v>
      </c>
      <c r="L13" s="18">
        <v>1</v>
      </c>
      <c r="M13" s="17">
        <v>4</v>
      </c>
      <c r="N13" s="18">
        <v>0</v>
      </c>
      <c r="O13" s="17">
        <v>4</v>
      </c>
      <c r="P13" s="18">
        <v>0.9</v>
      </c>
      <c r="Q13" s="17">
        <v>4</v>
      </c>
      <c r="R13" s="19" t="s">
        <v>1445</v>
      </c>
      <c r="S13" s="17">
        <v>4</v>
      </c>
      <c r="T13" s="17" t="s">
        <v>176</v>
      </c>
      <c r="V13" s="18">
        <v>0.9</v>
      </c>
      <c r="W13" s="17">
        <v>4</v>
      </c>
      <c r="X13" s="17" t="s">
        <v>176</v>
      </c>
    </row>
    <row r="14" spans="1:25" x14ac:dyDescent="0.35">
      <c r="A14" s="17" t="s">
        <v>1307</v>
      </c>
      <c r="C14" s="17" t="s">
        <v>186</v>
      </c>
      <c r="D14" s="17">
        <v>1</v>
      </c>
      <c r="E14" s="17">
        <v>43</v>
      </c>
      <c r="F14" s="17" t="s">
        <v>176</v>
      </c>
      <c r="H14" s="17" t="s">
        <v>176</v>
      </c>
      <c r="I14" s="17" t="s">
        <v>176</v>
      </c>
      <c r="K14" s="19" t="s">
        <v>176</v>
      </c>
      <c r="L14" s="17" t="s">
        <v>176</v>
      </c>
      <c r="N14" s="17" t="s">
        <v>176</v>
      </c>
      <c r="P14" s="17" t="s">
        <v>176</v>
      </c>
      <c r="R14" s="19" t="s">
        <v>176</v>
      </c>
      <c r="S14" s="17">
        <v>2</v>
      </c>
      <c r="T14" s="17" t="s">
        <v>176</v>
      </c>
      <c r="V14" s="17" t="s">
        <v>176</v>
      </c>
      <c r="X14" s="18">
        <v>0.04</v>
      </c>
    </row>
    <row r="15" spans="1:25" x14ac:dyDescent="0.35">
      <c r="A15" s="17" t="s">
        <v>1380</v>
      </c>
      <c r="C15" s="17" t="s">
        <v>326</v>
      </c>
      <c r="D15" s="17">
        <v>2</v>
      </c>
      <c r="E15" s="17">
        <v>48</v>
      </c>
      <c r="F15" s="18">
        <v>0.72</v>
      </c>
      <c r="H15" s="18">
        <v>0.5</v>
      </c>
      <c r="I15" s="18">
        <v>0.54</v>
      </c>
      <c r="J15" s="17">
        <v>6</v>
      </c>
      <c r="K15" s="19" t="s">
        <v>996</v>
      </c>
      <c r="L15" s="18">
        <v>0.65</v>
      </c>
      <c r="N15" s="18">
        <v>0.06</v>
      </c>
      <c r="P15" s="18">
        <v>1</v>
      </c>
      <c r="R15" s="19" t="s">
        <v>176</v>
      </c>
      <c r="S15" s="17">
        <v>2</v>
      </c>
      <c r="T15" s="17" t="s">
        <v>176</v>
      </c>
      <c r="V15" s="18">
        <v>0.9</v>
      </c>
      <c r="X15" s="18">
        <v>0.39</v>
      </c>
    </row>
    <row r="16" spans="1:25" x14ac:dyDescent="0.35">
      <c r="A16" s="17" t="s">
        <v>742</v>
      </c>
      <c r="B16" s="17">
        <v>1</v>
      </c>
      <c r="D16" s="17">
        <v>1</v>
      </c>
      <c r="E16" s="17">
        <v>49</v>
      </c>
      <c r="F16" s="17" t="s">
        <v>176</v>
      </c>
      <c r="H16" s="18">
        <v>0.32</v>
      </c>
      <c r="I16" s="18">
        <v>0.38</v>
      </c>
      <c r="J16" s="17">
        <v>6</v>
      </c>
      <c r="K16" s="19" t="s">
        <v>1011</v>
      </c>
      <c r="L16" s="17" t="s">
        <v>176</v>
      </c>
      <c r="N16" s="17" t="s">
        <v>176</v>
      </c>
      <c r="P16" s="17" t="s">
        <v>176</v>
      </c>
      <c r="R16" s="19" t="s">
        <v>176</v>
      </c>
      <c r="S16" s="17">
        <v>2</v>
      </c>
      <c r="T16" s="17" t="s">
        <v>176</v>
      </c>
      <c r="V16" s="17" t="s">
        <v>176</v>
      </c>
      <c r="X16" s="17" t="s">
        <v>176</v>
      </c>
    </row>
    <row r="17" spans="1:24" x14ac:dyDescent="0.35">
      <c r="A17" s="17" t="s">
        <v>755</v>
      </c>
      <c r="D17" s="17">
        <v>1</v>
      </c>
      <c r="E17" s="17">
        <v>47</v>
      </c>
      <c r="F17" s="18">
        <v>0.61</v>
      </c>
      <c r="H17" s="18">
        <v>0.38</v>
      </c>
      <c r="I17" s="18">
        <v>0.36</v>
      </c>
      <c r="K17" s="19" t="s">
        <v>977</v>
      </c>
      <c r="L17" s="18">
        <v>0.5</v>
      </c>
      <c r="N17" s="20">
        <v>2E-3</v>
      </c>
      <c r="P17" s="18">
        <v>0.88</v>
      </c>
      <c r="R17" s="19" t="s">
        <v>756</v>
      </c>
      <c r="S17" s="17">
        <v>9</v>
      </c>
      <c r="T17" s="18">
        <v>0.06</v>
      </c>
      <c r="V17" s="18">
        <v>0.72</v>
      </c>
      <c r="X17" s="18">
        <v>7.0000000000000007E-2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278DE-8AE6-4680-B813-E5DD0C5B2F11}">
  <dimension ref="A1:AJ183"/>
  <sheetViews>
    <sheetView topLeftCell="A151" workbookViewId="0">
      <selection activeCell="D182" sqref="D182"/>
    </sheetView>
  </sheetViews>
  <sheetFormatPr defaultColWidth="8.4140625" defaultRowHeight="14" x14ac:dyDescent="0.35"/>
  <cols>
    <col min="1" max="1" width="41.58203125" style="22" bestFit="1" customWidth="1"/>
    <col min="2" max="2" width="8.4140625" style="22"/>
    <col min="3" max="3" width="4.58203125" style="22" bestFit="1" customWidth="1"/>
    <col min="4" max="4" width="26.08203125" style="22" bestFit="1" customWidth="1"/>
    <col min="5" max="5" width="18.5" style="22" bestFit="1" customWidth="1"/>
    <col min="6" max="6" width="4.83203125" style="22" bestFit="1" customWidth="1"/>
    <col min="7" max="7" width="11.1640625" style="22" bestFit="1" customWidth="1"/>
    <col min="8" max="8" width="10.58203125" style="22" bestFit="1" customWidth="1"/>
    <col min="9" max="9" width="13.75" style="22" bestFit="1" customWidth="1"/>
    <col min="10" max="10" width="21.75" style="22" bestFit="1" customWidth="1"/>
    <col min="11" max="11" width="19.25" style="22" bestFit="1" customWidth="1"/>
    <col min="12" max="12" width="7.58203125" style="22" bestFit="1" customWidth="1"/>
    <col min="13" max="13" width="20.4140625" style="22" bestFit="1" customWidth="1"/>
    <col min="14" max="14" width="17.9140625" style="22" bestFit="1" customWidth="1"/>
    <col min="15" max="15" width="7.58203125" style="22" bestFit="1" customWidth="1"/>
    <col min="16" max="16" width="19.6640625" style="22" bestFit="1" customWidth="1"/>
    <col min="17" max="17" width="18.33203125" style="22" bestFit="1" customWidth="1"/>
    <col min="18" max="18" width="34.08203125" style="22" bestFit="1" customWidth="1"/>
    <col min="19" max="19" width="7.58203125" style="22" bestFit="1" customWidth="1"/>
    <col min="20" max="20" width="33.5" style="22" bestFit="1" customWidth="1"/>
    <col min="21" max="21" width="7.58203125" style="22" bestFit="1" customWidth="1"/>
    <col min="22" max="22" width="17.1640625" style="22" bestFit="1" customWidth="1"/>
    <col min="23" max="23" width="7.58203125" style="22" bestFit="1" customWidth="1"/>
    <col min="24" max="24" width="28.6640625" style="22" bestFit="1" customWidth="1"/>
    <col min="25" max="25" width="7.58203125" style="22" bestFit="1" customWidth="1"/>
    <col min="26" max="26" width="12.58203125" style="22" bestFit="1" customWidth="1"/>
    <col min="27" max="27" width="27.33203125" style="22" bestFit="1" customWidth="1"/>
    <col min="28" max="28" width="7.58203125" style="22" bestFit="1" customWidth="1"/>
    <col min="29" max="29" width="39.1640625" style="22" bestFit="1" customWidth="1"/>
    <col min="30" max="30" width="7.58203125" style="22" bestFit="1" customWidth="1"/>
    <col min="31" max="31" width="13.58203125" style="22" bestFit="1" customWidth="1"/>
    <col min="32" max="32" width="7.58203125" style="22" bestFit="1" customWidth="1"/>
    <col min="33" max="33" width="19.6640625" style="22" bestFit="1" customWidth="1"/>
    <col min="34" max="34" width="15.1640625" style="22" bestFit="1" customWidth="1"/>
    <col min="35" max="35" width="21.08203125" style="22" bestFit="1" customWidth="1"/>
    <col min="36" max="36" width="7.58203125" style="22" bestFit="1" customWidth="1"/>
    <col min="37" max="16384" width="8.4140625" style="22"/>
  </cols>
  <sheetData>
    <row r="1" spans="1:36" x14ac:dyDescent="0.35">
      <c r="C1" s="22" t="s">
        <v>759</v>
      </c>
      <c r="D1" s="23" t="s">
        <v>1309</v>
      </c>
      <c r="E1" s="22" t="s">
        <v>1489</v>
      </c>
      <c r="F1" s="22" t="s">
        <v>146</v>
      </c>
      <c r="G1" s="22" t="s">
        <v>145</v>
      </c>
      <c r="H1" s="22" t="s">
        <v>967</v>
      </c>
      <c r="I1" s="22" t="s">
        <v>1447</v>
      </c>
      <c r="J1" s="22" t="s">
        <v>1448</v>
      </c>
      <c r="K1" s="22" t="s">
        <v>1449</v>
      </c>
      <c r="L1" s="22" t="s">
        <v>152</v>
      </c>
      <c r="M1" s="22" t="s">
        <v>1315</v>
      </c>
      <c r="N1" s="22" t="s">
        <v>1450</v>
      </c>
      <c r="O1" s="22" t="s">
        <v>152</v>
      </c>
      <c r="P1" s="22" t="s">
        <v>766</v>
      </c>
      <c r="Q1" s="22" t="s">
        <v>135</v>
      </c>
      <c r="R1" s="22" t="s">
        <v>1452</v>
      </c>
      <c r="S1" s="22" t="s">
        <v>152</v>
      </c>
      <c r="T1" s="22" t="s">
        <v>1453</v>
      </c>
      <c r="U1" s="22" t="s">
        <v>152</v>
      </c>
      <c r="V1" s="22" t="s">
        <v>132</v>
      </c>
      <c r="W1" s="22" t="s">
        <v>152</v>
      </c>
      <c r="X1" s="22" t="s">
        <v>1454</v>
      </c>
      <c r="Y1" s="22" t="s">
        <v>152</v>
      </c>
      <c r="Z1" s="22" t="s">
        <v>130</v>
      </c>
      <c r="AA1" s="22" t="s">
        <v>1455</v>
      </c>
      <c r="AB1" s="22" t="s">
        <v>152</v>
      </c>
      <c r="AC1" s="22" t="s">
        <v>1456</v>
      </c>
      <c r="AD1" s="22" t="s">
        <v>152</v>
      </c>
      <c r="AE1" s="22" t="s">
        <v>127</v>
      </c>
      <c r="AF1" s="22" t="s">
        <v>152</v>
      </c>
      <c r="AG1" s="22" t="s">
        <v>126</v>
      </c>
      <c r="AH1" s="22" t="s">
        <v>125</v>
      </c>
      <c r="AI1" s="22" t="s">
        <v>1327</v>
      </c>
      <c r="AJ1" s="22" t="s">
        <v>152</v>
      </c>
    </row>
    <row r="2" spans="1:36" ht="15.5" x14ac:dyDescent="0.35">
      <c r="A2" s="24" t="s">
        <v>443</v>
      </c>
      <c r="B2" s="25">
        <v>1</v>
      </c>
      <c r="C2" s="22">
        <v>1</v>
      </c>
      <c r="D2" s="22" t="s">
        <v>443</v>
      </c>
      <c r="F2" s="22" t="s">
        <v>53</v>
      </c>
      <c r="G2" s="22">
        <v>2</v>
      </c>
      <c r="H2" s="22">
        <v>100</v>
      </c>
      <c r="I2" s="22">
        <v>93</v>
      </c>
      <c r="J2" s="22">
        <v>1</v>
      </c>
      <c r="K2" s="26">
        <v>0.97</v>
      </c>
      <c r="M2" s="26">
        <v>0.93</v>
      </c>
      <c r="N2" s="26">
        <v>0.95</v>
      </c>
      <c r="P2" s="27" t="s">
        <v>992</v>
      </c>
      <c r="Q2" s="22">
        <v>3</v>
      </c>
      <c r="R2" s="26">
        <v>0.71</v>
      </c>
      <c r="T2" s="26">
        <v>0.03</v>
      </c>
      <c r="V2" s="27" t="s">
        <v>910</v>
      </c>
      <c r="X2" s="26">
        <v>0.96</v>
      </c>
      <c r="Z2" s="22">
        <v>3</v>
      </c>
      <c r="AA2" s="22" t="s">
        <v>1457</v>
      </c>
      <c r="AC2" s="26">
        <v>0.9</v>
      </c>
      <c r="AD2" s="22">
        <v>5</v>
      </c>
      <c r="AE2" s="26">
        <v>0.19</v>
      </c>
      <c r="AG2" s="22">
        <v>6</v>
      </c>
      <c r="AH2" s="22">
        <v>3</v>
      </c>
      <c r="AI2" s="26">
        <v>0.56999999999999995</v>
      </c>
    </row>
    <row r="3" spans="1:36" ht="15.5" x14ac:dyDescent="0.35">
      <c r="A3" s="24" t="s">
        <v>439</v>
      </c>
      <c r="B3" s="25">
        <v>2</v>
      </c>
      <c r="C3" s="22">
        <v>2</v>
      </c>
      <c r="D3" s="22" t="s">
        <v>439</v>
      </c>
      <c r="F3" s="22" t="s">
        <v>53</v>
      </c>
      <c r="G3" s="22">
        <v>2</v>
      </c>
      <c r="H3" s="22">
        <v>98</v>
      </c>
      <c r="I3" s="22">
        <v>91</v>
      </c>
      <c r="J3" s="22">
        <v>1</v>
      </c>
      <c r="K3" s="26">
        <v>0.98</v>
      </c>
      <c r="M3" s="26">
        <v>0.92</v>
      </c>
      <c r="N3" s="26">
        <v>0.94</v>
      </c>
      <c r="P3" s="27" t="s">
        <v>992</v>
      </c>
      <c r="Q3" s="22">
        <v>5</v>
      </c>
      <c r="R3" s="26">
        <v>0.73</v>
      </c>
      <c r="T3" s="26">
        <v>0.03</v>
      </c>
      <c r="V3" s="27" t="s">
        <v>119</v>
      </c>
      <c r="X3" s="26">
        <v>0.94</v>
      </c>
      <c r="Z3" s="22">
        <v>3</v>
      </c>
      <c r="AA3" s="22" t="s">
        <v>1508</v>
      </c>
      <c r="AC3" s="26">
        <v>0.87</v>
      </c>
      <c r="AE3" s="26">
        <v>0.15</v>
      </c>
      <c r="AG3" s="22">
        <v>9</v>
      </c>
      <c r="AH3" s="22">
        <v>2</v>
      </c>
      <c r="AI3" s="26">
        <v>0.57999999999999996</v>
      </c>
    </row>
    <row r="4" spans="1:36" ht="15.5" x14ac:dyDescent="0.35">
      <c r="A4" s="24" t="s">
        <v>441</v>
      </c>
      <c r="B4" s="25">
        <v>3</v>
      </c>
      <c r="C4" s="22">
        <v>3</v>
      </c>
      <c r="D4" s="22" t="s">
        <v>441</v>
      </c>
      <c r="F4" s="22" t="s">
        <v>9</v>
      </c>
      <c r="G4" s="22">
        <v>2</v>
      </c>
      <c r="H4" s="22">
        <v>96</v>
      </c>
      <c r="I4" s="22">
        <v>90</v>
      </c>
      <c r="J4" s="22">
        <v>4</v>
      </c>
      <c r="K4" s="26">
        <v>0.97</v>
      </c>
      <c r="M4" s="26">
        <v>0.93</v>
      </c>
      <c r="N4" s="26">
        <v>0.93</v>
      </c>
      <c r="P4" s="27" t="s">
        <v>58</v>
      </c>
      <c r="Q4" s="22">
        <v>5</v>
      </c>
      <c r="R4" s="26">
        <v>0.77</v>
      </c>
      <c r="T4" s="26">
        <v>0.02</v>
      </c>
      <c r="V4" s="27" t="s">
        <v>119</v>
      </c>
      <c r="X4" s="26">
        <v>0.93</v>
      </c>
      <c r="Z4" s="22">
        <v>6</v>
      </c>
      <c r="AA4" s="22" t="s">
        <v>118</v>
      </c>
      <c r="AC4" s="26">
        <v>0.84</v>
      </c>
      <c r="AD4" s="22">
        <v>5</v>
      </c>
      <c r="AE4" s="26">
        <v>0.16</v>
      </c>
      <c r="AG4" s="22">
        <v>9</v>
      </c>
      <c r="AH4" s="22">
        <v>14</v>
      </c>
      <c r="AI4" s="26">
        <v>0.47</v>
      </c>
    </row>
    <row r="5" spans="1:36" ht="15.5" x14ac:dyDescent="0.35">
      <c r="A5" s="24" t="s">
        <v>448</v>
      </c>
      <c r="B5" s="25">
        <v>4</v>
      </c>
      <c r="C5" s="22">
        <v>4</v>
      </c>
      <c r="D5" s="22" t="s">
        <v>448</v>
      </c>
      <c r="F5" s="22" t="s">
        <v>18</v>
      </c>
      <c r="G5" s="22">
        <v>2</v>
      </c>
      <c r="H5" s="22">
        <v>94</v>
      </c>
      <c r="I5" s="22">
        <v>87</v>
      </c>
      <c r="J5" s="22">
        <v>3</v>
      </c>
      <c r="K5" s="26">
        <v>0.98</v>
      </c>
      <c r="M5" s="26">
        <v>0.94</v>
      </c>
      <c r="N5" s="26">
        <v>0.94</v>
      </c>
      <c r="P5" s="27" t="s">
        <v>58</v>
      </c>
      <c r="Q5" s="22">
        <v>20</v>
      </c>
      <c r="R5" s="26">
        <v>0.71</v>
      </c>
      <c r="T5" s="26">
        <v>0.01</v>
      </c>
      <c r="V5" s="27" t="s">
        <v>910</v>
      </c>
      <c r="X5" s="26">
        <v>0.94</v>
      </c>
      <c r="Z5" s="22">
        <v>1</v>
      </c>
      <c r="AA5" s="22" t="s">
        <v>1004</v>
      </c>
      <c r="AC5" s="26">
        <v>0.91</v>
      </c>
      <c r="AE5" s="26">
        <v>0.15</v>
      </c>
      <c r="AG5" s="22">
        <v>8</v>
      </c>
      <c r="AH5" s="22">
        <v>19</v>
      </c>
      <c r="AI5" s="26">
        <v>0.43</v>
      </c>
    </row>
    <row r="6" spans="1:36" ht="15.5" x14ac:dyDescent="0.35">
      <c r="A6" s="24" t="s">
        <v>452</v>
      </c>
      <c r="B6" s="25">
        <v>5</v>
      </c>
      <c r="C6" s="22">
        <v>5</v>
      </c>
      <c r="D6" s="22" t="s">
        <v>452</v>
      </c>
      <c r="F6" s="22" t="s">
        <v>105</v>
      </c>
      <c r="G6" s="22">
        <v>2</v>
      </c>
      <c r="H6" s="22">
        <v>93</v>
      </c>
      <c r="I6" s="22">
        <v>86</v>
      </c>
      <c r="J6" s="22">
        <v>10</v>
      </c>
      <c r="K6" s="26">
        <v>0.96</v>
      </c>
      <c r="M6" s="26">
        <v>0.93</v>
      </c>
      <c r="N6" s="26">
        <v>0.91</v>
      </c>
      <c r="P6" s="27" t="s">
        <v>977</v>
      </c>
      <c r="Q6" s="22">
        <v>23</v>
      </c>
      <c r="R6" s="26">
        <v>0.68</v>
      </c>
      <c r="T6" s="26">
        <v>0.03</v>
      </c>
      <c r="V6" s="27" t="s">
        <v>40</v>
      </c>
      <c r="X6" s="26">
        <v>0.94</v>
      </c>
      <c r="Z6" s="22">
        <v>6</v>
      </c>
      <c r="AA6" s="22" t="s">
        <v>1159</v>
      </c>
      <c r="AC6" s="26">
        <v>0.86</v>
      </c>
      <c r="AD6" s="22">
        <v>5</v>
      </c>
      <c r="AE6" s="26">
        <v>0.17</v>
      </c>
      <c r="AG6" s="22">
        <v>5</v>
      </c>
      <c r="AH6" s="22">
        <v>3</v>
      </c>
      <c r="AI6" s="26">
        <v>0.56999999999999995</v>
      </c>
    </row>
    <row r="7" spans="1:36" ht="15.5" x14ac:dyDescent="0.35">
      <c r="A7" s="24" t="s">
        <v>450</v>
      </c>
      <c r="B7" s="25">
        <v>6</v>
      </c>
      <c r="C7" s="22">
        <v>6</v>
      </c>
      <c r="D7" s="22" t="s">
        <v>450</v>
      </c>
      <c r="F7" s="22" t="s">
        <v>77</v>
      </c>
      <c r="G7" s="22">
        <v>2</v>
      </c>
      <c r="H7" s="22">
        <v>92</v>
      </c>
      <c r="I7" s="22">
        <v>87</v>
      </c>
      <c r="J7" s="22">
        <v>10</v>
      </c>
      <c r="K7" s="26">
        <v>0.97</v>
      </c>
      <c r="M7" s="26">
        <v>0.92</v>
      </c>
      <c r="N7" s="26">
        <v>0.93</v>
      </c>
      <c r="P7" s="27" t="s">
        <v>974</v>
      </c>
      <c r="Q7" s="22">
        <v>14</v>
      </c>
      <c r="R7" s="26">
        <v>0.68</v>
      </c>
      <c r="T7" s="26">
        <v>0.03</v>
      </c>
      <c r="V7" s="27" t="s">
        <v>40</v>
      </c>
      <c r="X7" s="26">
        <v>0.94</v>
      </c>
      <c r="Z7" s="22">
        <v>9</v>
      </c>
      <c r="AA7" s="22" t="s">
        <v>1509</v>
      </c>
      <c r="AB7" s="22">
        <v>2</v>
      </c>
      <c r="AC7" s="26">
        <v>0.83</v>
      </c>
      <c r="AE7" s="26">
        <v>0.2</v>
      </c>
      <c r="AG7" s="22">
        <v>12</v>
      </c>
      <c r="AH7" s="22">
        <v>11</v>
      </c>
      <c r="AI7" s="26">
        <v>0.49</v>
      </c>
    </row>
    <row r="8" spans="1:36" ht="15.5" x14ac:dyDescent="0.35">
      <c r="A8" s="24" t="s">
        <v>446</v>
      </c>
      <c r="B8" s="25">
        <v>6</v>
      </c>
      <c r="C8" s="22">
        <v>6</v>
      </c>
      <c r="D8" s="22" t="s">
        <v>446</v>
      </c>
      <c r="F8" s="22" t="s">
        <v>65</v>
      </c>
      <c r="G8" s="22">
        <v>2</v>
      </c>
      <c r="H8" s="22">
        <v>92</v>
      </c>
      <c r="I8" s="22">
        <v>87</v>
      </c>
      <c r="J8" s="22">
        <v>4</v>
      </c>
      <c r="K8" s="26">
        <v>0.97</v>
      </c>
      <c r="M8" s="26">
        <v>0.9</v>
      </c>
      <c r="N8" s="26">
        <v>0.93</v>
      </c>
      <c r="P8" s="27" t="s">
        <v>1006</v>
      </c>
      <c r="Q8" s="22">
        <v>12</v>
      </c>
      <c r="R8" s="26">
        <v>0.65</v>
      </c>
      <c r="T8" s="26">
        <v>0.01</v>
      </c>
      <c r="V8" s="27" t="s">
        <v>40</v>
      </c>
      <c r="X8" s="26">
        <v>0.97</v>
      </c>
      <c r="Z8" s="22">
        <v>11</v>
      </c>
      <c r="AA8" s="22" t="s">
        <v>1510</v>
      </c>
      <c r="AC8" s="26">
        <v>0.76</v>
      </c>
      <c r="AD8" s="22">
        <v>5</v>
      </c>
      <c r="AE8" s="26">
        <v>0.31</v>
      </c>
      <c r="AG8" s="22">
        <v>25</v>
      </c>
      <c r="AH8" s="22">
        <v>1</v>
      </c>
      <c r="AI8" s="26">
        <v>0.6</v>
      </c>
    </row>
    <row r="9" spans="1:36" ht="15.5" x14ac:dyDescent="0.35">
      <c r="A9" s="24" t="s">
        <v>444</v>
      </c>
      <c r="B9" s="25">
        <v>8</v>
      </c>
      <c r="C9" s="22">
        <v>6</v>
      </c>
      <c r="D9" s="22" t="s">
        <v>444</v>
      </c>
      <c r="F9" s="22" t="s">
        <v>53</v>
      </c>
      <c r="G9" s="22">
        <v>2</v>
      </c>
      <c r="H9" s="22">
        <v>92</v>
      </c>
      <c r="I9" s="22">
        <v>89</v>
      </c>
      <c r="J9" s="22">
        <v>14</v>
      </c>
      <c r="K9" s="26">
        <v>0.95</v>
      </c>
      <c r="M9" s="26">
        <v>0.89</v>
      </c>
      <c r="N9" s="26">
        <v>0.9</v>
      </c>
      <c r="P9" s="27" t="s">
        <v>974</v>
      </c>
      <c r="Q9" s="22">
        <v>14</v>
      </c>
      <c r="R9" s="26">
        <v>0.64</v>
      </c>
      <c r="T9" s="26">
        <v>0.01</v>
      </c>
      <c r="V9" s="27" t="s">
        <v>119</v>
      </c>
      <c r="X9" s="26">
        <v>0.93</v>
      </c>
      <c r="Z9" s="22">
        <v>11</v>
      </c>
      <c r="AA9" s="22" t="s">
        <v>1155</v>
      </c>
      <c r="AC9" s="26">
        <v>0.78</v>
      </c>
      <c r="AE9" s="26">
        <v>0.34</v>
      </c>
      <c r="AG9" s="22">
        <v>6</v>
      </c>
      <c r="AH9" s="22">
        <v>16</v>
      </c>
      <c r="AI9" s="26">
        <v>0.44</v>
      </c>
    </row>
    <row r="10" spans="1:36" ht="15.5" x14ac:dyDescent="0.35">
      <c r="A10" s="24" t="s">
        <v>461</v>
      </c>
      <c r="B10" s="25">
        <v>9</v>
      </c>
      <c r="C10" s="22">
        <v>9</v>
      </c>
      <c r="D10" s="22" t="s">
        <v>461</v>
      </c>
      <c r="F10" s="22" t="s">
        <v>18</v>
      </c>
      <c r="G10" s="22">
        <v>2</v>
      </c>
      <c r="H10" s="22">
        <v>91</v>
      </c>
      <c r="I10" s="22">
        <v>85</v>
      </c>
      <c r="J10" s="22">
        <v>4</v>
      </c>
      <c r="K10" s="26">
        <v>0.96</v>
      </c>
      <c r="M10" s="26">
        <v>0.92</v>
      </c>
      <c r="N10" s="26">
        <v>0.93</v>
      </c>
      <c r="P10" s="27" t="s">
        <v>974</v>
      </c>
      <c r="Q10" s="22">
        <v>8</v>
      </c>
      <c r="R10" s="26">
        <v>0.82</v>
      </c>
      <c r="T10" s="26">
        <v>0.02</v>
      </c>
      <c r="V10" s="27" t="s">
        <v>40</v>
      </c>
      <c r="X10" s="26">
        <v>0.95</v>
      </c>
      <c r="Z10" s="22">
        <v>6</v>
      </c>
      <c r="AA10" s="22" t="s">
        <v>116</v>
      </c>
      <c r="AC10" s="26">
        <v>0.85</v>
      </c>
      <c r="AE10" s="26">
        <v>0.17</v>
      </c>
      <c r="AG10" s="22">
        <v>16</v>
      </c>
      <c r="AH10" s="22">
        <v>32</v>
      </c>
      <c r="AI10" s="26">
        <v>0.39</v>
      </c>
    </row>
    <row r="11" spans="1:36" ht="15.5" x14ac:dyDescent="0.35">
      <c r="A11" s="24" t="s">
        <v>456</v>
      </c>
      <c r="B11" s="25">
        <v>10</v>
      </c>
      <c r="C11" s="22">
        <v>10</v>
      </c>
      <c r="D11" s="22" t="s">
        <v>456</v>
      </c>
      <c r="F11" s="22" t="s">
        <v>9</v>
      </c>
      <c r="G11" s="22">
        <v>2</v>
      </c>
      <c r="H11" s="22">
        <v>90</v>
      </c>
      <c r="I11" s="22">
        <v>81</v>
      </c>
      <c r="J11" s="22">
        <v>10</v>
      </c>
      <c r="K11" s="26">
        <v>0.96</v>
      </c>
      <c r="M11" s="26">
        <v>0.91</v>
      </c>
      <c r="N11" s="26">
        <v>0.92</v>
      </c>
      <c r="P11" s="27" t="s">
        <v>974</v>
      </c>
      <c r="Q11" s="22">
        <v>7</v>
      </c>
      <c r="R11" s="26">
        <v>0.77</v>
      </c>
      <c r="T11" s="28">
        <v>3.0000000000000001E-3</v>
      </c>
      <c r="V11" s="27" t="s">
        <v>119</v>
      </c>
      <c r="X11" s="26">
        <v>0.95</v>
      </c>
      <c r="Z11" s="22">
        <v>2</v>
      </c>
      <c r="AA11" s="22" t="s">
        <v>1087</v>
      </c>
      <c r="AC11" s="26">
        <v>0.94</v>
      </c>
      <c r="AD11" s="22">
        <v>5</v>
      </c>
      <c r="AE11" s="26">
        <v>0.26</v>
      </c>
      <c r="AG11" s="22">
        <v>13</v>
      </c>
      <c r="AH11" s="22">
        <v>16</v>
      </c>
      <c r="AI11" s="26">
        <v>0.45</v>
      </c>
    </row>
    <row r="12" spans="1:36" ht="15.5" x14ac:dyDescent="0.35">
      <c r="A12" s="24" t="s">
        <v>454</v>
      </c>
      <c r="B12" s="25">
        <v>11</v>
      </c>
      <c r="C12" s="22">
        <v>11</v>
      </c>
      <c r="D12" s="22" t="s">
        <v>454</v>
      </c>
      <c r="F12" s="22" t="s">
        <v>102</v>
      </c>
      <c r="G12" s="22">
        <v>2</v>
      </c>
      <c r="H12" s="22">
        <v>89</v>
      </c>
      <c r="I12" s="22">
        <v>84</v>
      </c>
      <c r="J12" s="22">
        <v>4</v>
      </c>
      <c r="K12" s="26">
        <v>0.96</v>
      </c>
      <c r="M12" s="26">
        <v>0.91</v>
      </c>
      <c r="N12" s="26">
        <v>0.91</v>
      </c>
      <c r="P12" s="27" t="s">
        <v>58</v>
      </c>
      <c r="Q12" s="22">
        <v>8</v>
      </c>
      <c r="R12" s="26">
        <v>0.7</v>
      </c>
      <c r="T12" s="26">
        <v>0</v>
      </c>
      <c r="V12" s="27" t="s">
        <v>1</v>
      </c>
      <c r="X12" s="26">
        <v>0.99</v>
      </c>
      <c r="Z12" s="22">
        <v>11</v>
      </c>
      <c r="AA12" s="22" t="s">
        <v>904</v>
      </c>
      <c r="AC12" s="26">
        <v>0.78</v>
      </c>
      <c r="AD12" s="22">
        <v>5</v>
      </c>
      <c r="AE12" s="26">
        <v>0.28999999999999998</v>
      </c>
      <c r="AG12" s="22">
        <v>37</v>
      </c>
      <c r="AH12" s="22">
        <v>7</v>
      </c>
      <c r="AI12" s="26">
        <v>0.54</v>
      </c>
    </row>
    <row r="13" spans="1:36" ht="15.5" x14ac:dyDescent="0.35">
      <c r="A13" s="24" t="s">
        <v>469</v>
      </c>
      <c r="B13" s="25">
        <v>12</v>
      </c>
      <c r="C13" s="22">
        <v>12</v>
      </c>
      <c r="D13" s="22" t="s">
        <v>469</v>
      </c>
      <c r="F13" s="22" t="s">
        <v>94</v>
      </c>
      <c r="G13" s="22">
        <v>2</v>
      </c>
      <c r="H13" s="22">
        <v>88</v>
      </c>
      <c r="I13" s="22">
        <v>77</v>
      </c>
      <c r="J13" s="22">
        <v>15</v>
      </c>
      <c r="K13" s="26">
        <v>0.94</v>
      </c>
      <c r="M13" s="26">
        <v>0.95</v>
      </c>
      <c r="N13" s="26">
        <v>0.93</v>
      </c>
      <c r="P13" s="27" t="s">
        <v>977</v>
      </c>
      <c r="Q13" s="22">
        <v>1</v>
      </c>
      <c r="R13" s="26">
        <v>0.72</v>
      </c>
      <c r="T13" s="26">
        <v>0</v>
      </c>
      <c r="V13" s="27" t="s">
        <v>40</v>
      </c>
      <c r="X13" s="26">
        <v>0.91</v>
      </c>
      <c r="Z13" s="22">
        <v>10</v>
      </c>
      <c r="AA13" s="22" t="s">
        <v>1000</v>
      </c>
      <c r="AC13" s="26">
        <v>0.83</v>
      </c>
      <c r="AD13" s="22">
        <v>5</v>
      </c>
      <c r="AE13" s="26">
        <v>0.19</v>
      </c>
      <c r="AG13" s="22">
        <v>22</v>
      </c>
      <c r="AH13" s="22">
        <v>15</v>
      </c>
      <c r="AI13" s="26">
        <v>0.46</v>
      </c>
    </row>
    <row r="14" spans="1:36" ht="15.5" x14ac:dyDescent="0.35">
      <c r="A14" s="24" t="s">
        <v>458</v>
      </c>
      <c r="B14" s="25">
        <v>12</v>
      </c>
      <c r="C14" s="22">
        <v>12</v>
      </c>
      <c r="D14" s="22" t="s">
        <v>458</v>
      </c>
      <c r="F14" s="22" t="s">
        <v>70</v>
      </c>
      <c r="G14" s="22">
        <v>2</v>
      </c>
      <c r="H14" s="22">
        <v>88</v>
      </c>
      <c r="I14" s="22">
        <v>85</v>
      </c>
      <c r="J14" s="22">
        <v>4</v>
      </c>
      <c r="K14" s="26">
        <v>0.96</v>
      </c>
      <c r="M14" s="26">
        <v>0.9</v>
      </c>
      <c r="N14" s="26">
        <v>0.94</v>
      </c>
      <c r="P14" s="27" t="s">
        <v>996</v>
      </c>
      <c r="Q14" s="22">
        <v>44</v>
      </c>
      <c r="R14" s="26">
        <v>0.67</v>
      </c>
      <c r="T14" s="26">
        <v>0.05</v>
      </c>
      <c r="V14" s="27" t="s">
        <v>40</v>
      </c>
      <c r="X14" s="26">
        <v>0.97</v>
      </c>
      <c r="Z14" s="22">
        <v>14</v>
      </c>
      <c r="AA14" s="22" t="s">
        <v>1511</v>
      </c>
      <c r="AC14" s="26">
        <v>0.68</v>
      </c>
      <c r="AD14" s="22">
        <v>5</v>
      </c>
      <c r="AE14" s="26">
        <v>0.21</v>
      </c>
      <c r="AG14" s="22">
        <v>25</v>
      </c>
      <c r="AH14" s="22">
        <v>9</v>
      </c>
      <c r="AI14" s="26">
        <v>0.5</v>
      </c>
    </row>
    <row r="15" spans="1:36" ht="15.5" x14ac:dyDescent="0.35">
      <c r="A15" s="24" t="s">
        <v>1165</v>
      </c>
      <c r="B15" s="25">
        <v>14</v>
      </c>
      <c r="C15" s="22">
        <v>14</v>
      </c>
      <c r="D15" s="22" t="s">
        <v>1165</v>
      </c>
      <c r="F15" s="22" t="s">
        <v>26</v>
      </c>
      <c r="G15" s="22">
        <v>1</v>
      </c>
      <c r="H15" s="22">
        <v>87</v>
      </c>
      <c r="I15" s="22">
        <v>88</v>
      </c>
      <c r="J15" s="22">
        <v>50</v>
      </c>
      <c r="K15" s="26">
        <v>0.92</v>
      </c>
      <c r="M15" s="26">
        <v>0.8</v>
      </c>
      <c r="N15" s="26">
        <v>0.86</v>
      </c>
      <c r="P15" s="27" t="s">
        <v>1011</v>
      </c>
      <c r="Q15" s="22">
        <v>31</v>
      </c>
      <c r="R15" s="26">
        <v>0.95</v>
      </c>
      <c r="T15" s="26">
        <v>0</v>
      </c>
      <c r="V15" s="27" t="s">
        <v>119</v>
      </c>
      <c r="X15" s="22" t="s">
        <v>176</v>
      </c>
      <c r="Z15" s="22">
        <v>47</v>
      </c>
      <c r="AA15" s="22" t="s">
        <v>917</v>
      </c>
      <c r="AC15" s="26">
        <v>0.45</v>
      </c>
      <c r="AE15" s="26">
        <v>0.13</v>
      </c>
      <c r="AG15" s="22">
        <v>1</v>
      </c>
      <c r="AH15" s="22">
        <v>83</v>
      </c>
      <c r="AI15" s="26">
        <v>0.28000000000000003</v>
      </c>
    </row>
    <row r="16" spans="1:36" ht="15.5" x14ac:dyDescent="0.35">
      <c r="A16" s="24" t="s">
        <v>1164</v>
      </c>
      <c r="B16" s="25">
        <v>14</v>
      </c>
      <c r="C16" s="22">
        <v>14</v>
      </c>
      <c r="D16" s="22" t="s">
        <v>1164</v>
      </c>
      <c r="F16" s="22" t="s">
        <v>190</v>
      </c>
      <c r="G16" s="22">
        <v>1</v>
      </c>
      <c r="H16" s="22">
        <v>87</v>
      </c>
      <c r="I16" s="22">
        <v>87</v>
      </c>
      <c r="J16" s="22">
        <v>25</v>
      </c>
      <c r="K16" s="26">
        <v>0.97</v>
      </c>
      <c r="M16" s="26">
        <v>0.82</v>
      </c>
      <c r="N16" s="26">
        <v>0.89</v>
      </c>
      <c r="P16" s="27" t="s">
        <v>975</v>
      </c>
      <c r="Q16" s="22">
        <v>31</v>
      </c>
      <c r="R16" s="26">
        <v>0.56000000000000005</v>
      </c>
      <c r="T16" s="28">
        <v>1E-3</v>
      </c>
      <c r="V16" s="27" t="s">
        <v>40</v>
      </c>
      <c r="X16" s="26">
        <v>0.93</v>
      </c>
      <c r="Z16" s="22">
        <v>37</v>
      </c>
      <c r="AA16" s="22" t="s">
        <v>789</v>
      </c>
      <c r="AC16" s="26">
        <v>0.5</v>
      </c>
      <c r="AE16" s="26">
        <v>0.08</v>
      </c>
      <c r="AG16" s="22">
        <v>2</v>
      </c>
      <c r="AH16" s="22">
        <v>131</v>
      </c>
      <c r="AI16" s="26">
        <v>0.21</v>
      </c>
    </row>
    <row r="17" spans="1:35" ht="15.5" x14ac:dyDescent="0.35">
      <c r="A17" s="24" t="s">
        <v>467</v>
      </c>
      <c r="B17" s="25">
        <v>14</v>
      </c>
      <c r="C17" s="22">
        <v>14</v>
      </c>
      <c r="D17" s="22" t="s">
        <v>467</v>
      </c>
      <c r="F17" s="22" t="s">
        <v>26</v>
      </c>
      <c r="G17" s="22">
        <v>2</v>
      </c>
      <c r="H17" s="22">
        <v>87</v>
      </c>
      <c r="I17" s="22">
        <v>85</v>
      </c>
      <c r="J17" s="22">
        <v>4</v>
      </c>
      <c r="K17" s="26">
        <v>0.96</v>
      </c>
      <c r="M17" s="26">
        <v>0.9</v>
      </c>
      <c r="N17" s="26">
        <v>0.93</v>
      </c>
      <c r="P17" s="27" t="s">
        <v>1006</v>
      </c>
      <c r="Q17" s="22">
        <v>35</v>
      </c>
      <c r="R17" s="26">
        <v>0.63</v>
      </c>
      <c r="T17" s="28">
        <v>3.0000000000000001E-3</v>
      </c>
      <c r="V17" s="27" t="s">
        <v>119</v>
      </c>
      <c r="X17" s="26">
        <v>0.95</v>
      </c>
      <c r="Z17" s="22">
        <v>17</v>
      </c>
      <c r="AA17" s="22" t="s">
        <v>1000</v>
      </c>
      <c r="AC17" s="26">
        <v>0.65</v>
      </c>
      <c r="AE17" s="26">
        <v>0.24</v>
      </c>
      <c r="AG17" s="22">
        <v>11</v>
      </c>
      <c r="AH17" s="22">
        <v>64</v>
      </c>
      <c r="AI17" s="26">
        <v>0.31</v>
      </c>
    </row>
    <row r="18" spans="1:35" ht="15.5" x14ac:dyDescent="0.35">
      <c r="A18" s="24" t="s">
        <v>474</v>
      </c>
      <c r="B18" s="25">
        <v>17</v>
      </c>
      <c r="C18" s="22">
        <v>17</v>
      </c>
      <c r="D18" s="22" t="s">
        <v>474</v>
      </c>
      <c r="F18" s="22" t="s">
        <v>26</v>
      </c>
      <c r="G18" s="22">
        <v>2</v>
      </c>
      <c r="H18" s="22">
        <v>86</v>
      </c>
      <c r="I18" s="22">
        <v>79</v>
      </c>
      <c r="J18" s="22">
        <v>22</v>
      </c>
      <c r="K18" s="26">
        <v>0.95</v>
      </c>
      <c r="M18" s="26">
        <v>0.88</v>
      </c>
      <c r="N18" s="26">
        <v>0.88</v>
      </c>
      <c r="P18" s="27" t="s">
        <v>58</v>
      </c>
      <c r="Q18" s="22">
        <v>10</v>
      </c>
      <c r="R18" s="26">
        <v>0.74</v>
      </c>
      <c r="T18" s="26">
        <v>0.01</v>
      </c>
      <c r="V18" s="27" t="s">
        <v>40</v>
      </c>
      <c r="X18" s="26">
        <v>0.94</v>
      </c>
      <c r="Z18" s="22">
        <v>14</v>
      </c>
      <c r="AA18" s="22" t="s">
        <v>1161</v>
      </c>
      <c r="AC18" s="26">
        <v>0.73</v>
      </c>
      <c r="AD18" s="22">
        <v>5</v>
      </c>
      <c r="AE18" s="26">
        <v>0.28999999999999998</v>
      </c>
      <c r="AG18" s="22">
        <v>23</v>
      </c>
      <c r="AH18" s="22">
        <v>12</v>
      </c>
      <c r="AI18" s="26">
        <v>0.48</v>
      </c>
    </row>
    <row r="19" spans="1:35" ht="15.5" x14ac:dyDescent="0.35">
      <c r="A19" s="24" t="s">
        <v>465</v>
      </c>
      <c r="B19" s="25">
        <v>18</v>
      </c>
      <c r="C19" s="22">
        <v>18</v>
      </c>
      <c r="D19" s="22" t="s">
        <v>465</v>
      </c>
      <c r="F19" s="22" t="s">
        <v>18</v>
      </c>
      <c r="G19" s="22">
        <v>2</v>
      </c>
      <c r="H19" s="22">
        <v>85</v>
      </c>
      <c r="I19" s="22">
        <v>86</v>
      </c>
      <c r="J19" s="22">
        <v>22</v>
      </c>
      <c r="K19" s="26">
        <v>0.98</v>
      </c>
      <c r="M19" s="26">
        <v>0.94</v>
      </c>
      <c r="N19" s="26">
        <v>0.87</v>
      </c>
      <c r="P19" s="27" t="s">
        <v>1031</v>
      </c>
      <c r="Q19" s="22">
        <v>78</v>
      </c>
      <c r="R19" s="26">
        <v>0.62</v>
      </c>
      <c r="T19" s="26">
        <v>0.08</v>
      </c>
      <c r="V19" s="27" t="s">
        <v>40</v>
      </c>
      <c r="X19" s="26">
        <v>0.94</v>
      </c>
      <c r="Z19" s="22">
        <v>3</v>
      </c>
      <c r="AA19" s="22" t="s">
        <v>1512</v>
      </c>
      <c r="AC19" s="26">
        <v>0.89</v>
      </c>
      <c r="AE19" s="26">
        <v>0.25</v>
      </c>
      <c r="AG19" s="22">
        <v>14</v>
      </c>
      <c r="AH19" s="22">
        <v>53</v>
      </c>
      <c r="AI19" s="26">
        <v>0.33</v>
      </c>
    </row>
    <row r="20" spans="1:35" ht="15.5" x14ac:dyDescent="0.35">
      <c r="A20" s="24" t="s">
        <v>460</v>
      </c>
      <c r="B20" s="25">
        <v>19</v>
      </c>
      <c r="C20" s="22">
        <v>19</v>
      </c>
      <c r="D20" s="22" t="s">
        <v>460</v>
      </c>
      <c r="F20" s="22" t="s">
        <v>99</v>
      </c>
      <c r="G20" s="22">
        <v>2</v>
      </c>
      <c r="H20" s="22">
        <v>84</v>
      </c>
      <c r="I20" s="22">
        <v>85</v>
      </c>
      <c r="J20" s="22">
        <v>28</v>
      </c>
      <c r="K20" s="26">
        <v>0.94</v>
      </c>
      <c r="M20" s="26">
        <v>0.89</v>
      </c>
      <c r="N20" s="26">
        <v>0.87</v>
      </c>
      <c r="P20" s="27" t="s">
        <v>977</v>
      </c>
      <c r="Q20" s="22">
        <v>14</v>
      </c>
      <c r="R20" s="26">
        <v>0.68</v>
      </c>
      <c r="T20" s="26">
        <v>0</v>
      </c>
      <c r="V20" s="27" t="s">
        <v>40</v>
      </c>
      <c r="X20" s="26">
        <v>0.9</v>
      </c>
      <c r="Z20" s="22">
        <v>38</v>
      </c>
      <c r="AA20" s="22" t="s">
        <v>1513</v>
      </c>
      <c r="AB20" s="22">
        <v>3</v>
      </c>
      <c r="AC20" s="26">
        <v>0.62</v>
      </c>
      <c r="AE20" s="26">
        <v>0.43</v>
      </c>
      <c r="AG20" s="22">
        <v>25</v>
      </c>
      <c r="AH20" s="22">
        <v>23</v>
      </c>
      <c r="AI20" s="26">
        <v>0.41</v>
      </c>
    </row>
    <row r="21" spans="1:35" ht="15.5" x14ac:dyDescent="0.35">
      <c r="A21" s="24" t="s">
        <v>463</v>
      </c>
      <c r="B21" s="25">
        <v>19</v>
      </c>
      <c r="C21" s="22">
        <v>19</v>
      </c>
      <c r="D21" s="22" t="s">
        <v>463</v>
      </c>
      <c r="F21" s="22" t="s">
        <v>53</v>
      </c>
      <c r="G21" s="22">
        <v>2</v>
      </c>
      <c r="H21" s="22">
        <v>84</v>
      </c>
      <c r="I21" s="22">
        <v>84</v>
      </c>
      <c r="J21" s="22">
        <v>38</v>
      </c>
      <c r="K21" s="26">
        <v>0.91</v>
      </c>
      <c r="M21" s="26">
        <v>0.82</v>
      </c>
      <c r="N21" s="26">
        <v>0.83</v>
      </c>
      <c r="P21" s="27" t="s">
        <v>974</v>
      </c>
      <c r="Q21" s="22">
        <v>10</v>
      </c>
      <c r="R21" s="26">
        <v>0.68</v>
      </c>
      <c r="T21" s="26">
        <v>0.03</v>
      </c>
      <c r="V21" s="27" t="s">
        <v>40</v>
      </c>
      <c r="X21" s="26">
        <v>0.97</v>
      </c>
      <c r="Z21" s="22">
        <v>35</v>
      </c>
      <c r="AA21" s="22" t="s">
        <v>1514</v>
      </c>
      <c r="AB21" s="22">
        <v>2</v>
      </c>
      <c r="AC21" s="26">
        <v>0.6</v>
      </c>
      <c r="AD21" s="22">
        <v>5</v>
      </c>
      <c r="AE21" s="26">
        <v>0.47</v>
      </c>
      <c r="AG21" s="22">
        <v>19</v>
      </c>
      <c r="AH21" s="22">
        <v>34</v>
      </c>
      <c r="AI21" s="26">
        <v>0.38</v>
      </c>
    </row>
    <row r="22" spans="1:35" ht="15.5" x14ac:dyDescent="0.35">
      <c r="A22" s="24" t="s">
        <v>471</v>
      </c>
      <c r="B22" s="25">
        <v>21</v>
      </c>
      <c r="C22" s="22">
        <v>21</v>
      </c>
      <c r="D22" s="22" t="s">
        <v>478</v>
      </c>
      <c r="F22" s="22" t="s">
        <v>77</v>
      </c>
      <c r="G22" s="22">
        <v>2</v>
      </c>
      <c r="H22" s="22">
        <v>83</v>
      </c>
      <c r="I22" s="22">
        <v>82</v>
      </c>
      <c r="J22" s="22">
        <v>16</v>
      </c>
      <c r="K22" s="26">
        <v>0.94</v>
      </c>
      <c r="M22" s="26">
        <v>0.89</v>
      </c>
      <c r="N22" s="26">
        <v>0.88</v>
      </c>
      <c r="P22" s="27" t="s">
        <v>981</v>
      </c>
      <c r="Q22" s="22">
        <v>27</v>
      </c>
      <c r="R22" s="26">
        <v>0.68</v>
      </c>
      <c r="T22" s="26">
        <v>0.03</v>
      </c>
      <c r="V22" s="27" t="s">
        <v>1</v>
      </c>
      <c r="X22" s="26">
        <v>0.96</v>
      </c>
      <c r="Z22" s="22">
        <v>21</v>
      </c>
      <c r="AA22" s="22" t="s">
        <v>498</v>
      </c>
      <c r="AB22" s="22">
        <v>9</v>
      </c>
      <c r="AC22" s="26">
        <v>0.66</v>
      </c>
      <c r="AD22" s="22">
        <v>5</v>
      </c>
      <c r="AE22" s="26">
        <v>0.32</v>
      </c>
      <c r="AG22" s="22">
        <v>31</v>
      </c>
      <c r="AH22" s="22">
        <v>22</v>
      </c>
      <c r="AI22" s="26">
        <v>0.42</v>
      </c>
    </row>
    <row r="23" spans="1:35" ht="15.5" x14ac:dyDescent="0.35">
      <c r="A23" s="24" t="s">
        <v>472</v>
      </c>
      <c r="B23" s="25">
        <v>21</v>
      </c>
      <c r="C23" s="22">
        <v>21</v>
      </c>
      <c r="D23" s="22" t="s">
        <v>471</v>
      </c>
      <c r="F23" s="22" t="s">
        <v>77</v>
      </c>
      <c r="G23" s="22">
        <v>2</v>
      </c>
      <c r="H23" s="22">
        <v>83</v>
      </c>
      <c r="I23" s="22">
        <v>81</v>
      </c>
      <c r="J23" s="22">
        <v>16</v>
      </c>
      <c r="K23" s="26">
        <v>0.95</v>
      </c>
      <c r="M23" s="26">
        <v>0.9</v>
      </c>
      <c r="N23" s="26">
        <v>0.9</v>
      </c>
      <c r="P23" s="27" t="s">
        <v>58</v>
      </c>
      <c r="Q23" s="22">
        <v>27</v>
      </c>
      <c r="R23" s="26">
        <v>0.65</v>
      </c>
      <c r="T23" s="26">
        <v>0.02</v>
      </c>
      <c r="V23" s="27" t="s">
        <v>1</v>
      </c>
      <c r="X23" s="26">
        <v>0.91</v>
      </c>
      <c r="Z23" s="22">
        <v>17</v>
      </c>
      <c r="AA23" s="22" t="s">
        <v>1515</v>
      </c>
      <c r="AB23" s="22">
        <v>9</v>
      </c>
      <c r="AC23" s="26">
        <v>0.71</v>
      </c>
      <c r="AD23" s="22">
        <v>5</v>
      </c>
      <c r="AE23" s="26">
        <v>0.34</v>
      </c>
      <c r="AG23" s="22">
        <v>29</v>
      </c>
      <c r="AH23" s="22">
        <v>30</v>
      </c>
      <c r="AI23" s="26">
        <v>0.4</v>
      </c>
    </row>
    <row r="24" spans="1:35" ht="15.5" x14ac:dyDescent="0.35">
      <c r="A24" s="24" t="s">
        <v>460</v>
      </c>
      <c r="B24" s="25">
        <v>21</v>
      </c>
      <c r="C24" s="22">
        <v>21</v>
      </c>
      <c r="D24" s="22" t="s">
        <v>472</v>
      </c>
      <c r="F24" s="22" t="s">
        <v>26</v>
      </c>
      <c r="G24" s="22">
        <v>2</v>
      </c>
      <c r="H24" s="22">
        <v>83</v>
      </c>
      <c r="I24" s="22">
        <v>81</v>
      </c>
      <c r="J24" s="22">
        <v>16</v>
      </c>
      <c r="K24" s="26">
        <v>0.94</v>
      </c>
      <c r="M24" s="26">
        <v>0.9</v>
      </c>
      <c r="N24" s="26">
        <v>0.88</v>
      </c>
      <c r="P24" s="27" t="s">
        <v>977</v>
      </c>
      <c r="Q24" s="22">
        <v>31</v>
      </c>
      <c r="R24" s="26">
        <v>0.62</v>
      </c>
      <c r="T24" s="26">
        <v>0.02</v>
      </c>
      <c r="V24" s="27" t="s">
        <v>1</v>
      </c>
      <c r="X24" s="26">
        <v>0.94</v>
      </c>
      <c r="Z24" s="22">
        <v>21</v>
      </c>
      <c r="AA24" s="22" t="s">
        <v>459</v>
      </c>
      <c r="AC24" s="26">
        <v>0.64</v>
      </c>
      <c r="AD24" s="22">
        <v>5</v>
      </c>
      <c r="AE24" s="26">
        <v>0.33</v>
      </c>
      <c r="AG24" s="22">
        <v>28</v>
      </c>
      <c r="AH24" s="22">
        <v>26</v>
      </c>
      <c r="AI24" s="26">
        <v>0.4</v>
      </c>
    </row>
    <row r="25" spans="1:35" ht="15.5" x14ac:dyDescent="0.35">
      <c r="A25" s="24" t="s">
        <v>476</v>
      </c>
      <c r="B25" s="25">
        <v>25</v>
      </c>
      <c r="C25" s="22">
        <v>24</v>
      </c>
      <c r="D25" s="22" t="s">
        <v>481</v>
      </c>
      <c r="F25" s="22" t="s">
        <v>50</v>
      </c>
      <c r="G25" s="22">
        <v>2</v>
      </c>
      <c r="H25" s="22">
        <v>82</v>
      </c>
      <c r="I25" s="22">
        <v>81</v>
      </c>
      <c r="J25" s="22">
        <v>35</v>
      </c>
      <c r="K25" s="26">
        <v>0.94</v>
      </c>
      <c r="M25" s="26">
        <v>0.88</v>
      </c>
      <c r="N25" s="26">
        <v>0.87</v>
      </c>
      <c r="P25" s="27" t="s">
        <v>981</v>
      </c>
      <c r="Q25" s="22">
        <v>27</v>
      </c>
      <c r="R25" s="26">
        <v>0.73</v>
      </c>
      <c r="T25" s="26">
        <v>0.03</v>
      </c>
      <c r="V25" s="27" t="s">
        <v>40</v>
      </c>
      <c r="X25" s="26">
        <v>0.95</v>
      </c>
      <c r="Z25" s="22">
        <v>16</v>
      </c>
      <c r="AA25" s="22" t="s">
        <v>1153</v>
      </c>
      <c r="AC25" s="26">
        <v>0.69</v>
      </c>
      <c r="AD25" s="22">
        <v>5</v>
      </c>
      <c r="AE25" s="26">
        <v>0.31</v>
      </c>
      <c r="AG25" s="22">
        <v>31</v>
      </c>
      <c r="AH25" s="22">
        <v>41</v>
      </c>
      <c r="AI25" s="26">
        <v>0.36</v>
      </c>
    </row>
    <row r="26" spans="1:35" ht="15.5" x14ac:dyDescent="0.35">
      <c r="A26" s="24" t="s">
        <v>486</v>
      </c>
      <c r="B26" s="25">
        <v>25</v>
      </c>
      <c r="C26" s="22">
        <v>25</v>
      </c>
      <c r="D26" s="22" t="s">
        <v>476</v>
      </c>
      <c r="F26" s="22" t="s">
        <v>9</v>
      </c>
      <c r="G26" s="22">
        <v>2</v>
      </c>
      <c r="H26" s="22">
        <v>81</v>
      </c>
      <c r="I26" s="22">
        <v>81</v>
      </c>
      <c r="J26" s="22">
        <v>38</v>
      </c>
      <c r="K26" s="26">
        <v>0.93</v>
      </c>
      <c r="M26" s="26">
        <v>0.88</v>
      </c>
      <c r="N26" s="26">
        <v>0.87</v>
      </c>
      <c r="P26" s="27" t="s">
        <v>981</v>
      </c>
      <c r="Q26" s="22">
        <v>35</v>
      </c>
      <c r="R26" s="26">
        <v>0.74</v>
      </c>
      <c r="T26" s="26">
        <v>0.04</v>
      </c>
      <c r="V26" s="27" t="s">
        <v>119</v>
      </c>
      <c r="X26" s="26">
        <v>0.9</v>
      </c>
      <c r="Z26" s="22">
        <v>32</v>
      </c>
      <c r="AA26" s="22" t="s">
        <v>1516</v>
      </c>
      <c r="AC26" s="26">
        <v>0.64</v>
      </c>
      <c r="AD26" s="22">
        <v>5</v>
      </c>
      <c r="AE26" s="26">
        <v>0.48</v>
      </c>
      <c r="AG26" s="22">
        <v>19</v>
      </c>
      <c r="AH26" s="22">
        <v>26</v>
      </c>
      <c r="AI26" s="26">
        <v>0.4</v>
      </c>
    </row>
    <row r="27" spans="1:35" ht="15.5" x14ac:dyDescent="0.35">
      <c r="A27" s="24" t="s">
        <v>1517</v>
      </c>
      <c r="B27" s="25">
        <v>25</v>
      </c>
      <c r="C27" s="22">
        <v>25</v>
      </c>
      <c r="D27" s="22" t="s">
        <v>486</v>
      </c>
      <c r="F27" s="22" t="s">
        <v>65</v>
      </c>
      <c r="G27" s="22">
        <v>2</v>
      </c>
      <c r="H27" s="22">
        <v>81</v>
      </c>
      <c r="I27" s="22">
        <v>82</v>
      </c>
      <c r="J27" s="22">
        <v>28</v>
      </c>
      <c r="K27" s="26">
        <v>0.94</v>
      </c>
      <c r="M27" s="26">
        <v>0.89</v>
      </c>
      <c r="N27" s="26">
        <v>0.88</v>
      </c>
      <c r="P27" s="27" t="s">
        <v>981</v>
      </c>
      <c r="Q27" s="22">
        <v>57</v>
      </c>
      <c r="R27" s="26">
        <v>0.64</v>
      </c>
      <c r="T27" s="26">
        <v>0.01</v>
      </c>
      <c r="V27" s="27" t="s">
        <v>5</v>
      </c>
      <c r="X27" s="26">
        <v>0.88</v>
      </c>
      <c r="Z27" s="22">
        <v>20</v>
      </c>
      <c r="AA27" s="22" t="s">
        <v>96</v>
      </c>
      <c r="AC27" s="26">
        <v>0.69</v>
      </c>
      <c r="AD27" s="22">
        <v>5</v>
      </c>
      <c r="AE27" s="26">
        <v>0.43</v>
      </c>
      <c r="AG27" s="22">
        <v>41</v>
      </c>
      <c r="AH27" s="22">
        <v>34</v>
      </c>
      <c r="AI27" s="26">
        <v>0.38</v>
      </c>
    </row>
    <row r="28" spans="1:35" ht="15.5" x14ac:dyDescent="0.35">
      <c r="A28" s="24" t="s">
        <v>489</v>
      </c>
      <c r="B28" s="25">
        <v>27</v>
      </c>
      <c r="C28" s="22">
        <v>27</v>
      </c>
      <c r="D28" s="22" t="s">
        <v>489</v>
      </c>
      <c r="G28" s="22">
        <v>2</v>
      </c>
      <c r="H28" s="22">
        <v>80</v>
      </c>
      <c r="I28" s="22">
        <v>77</v>
      </c>
      <c r="J28" s="22">
        <v>31</v>
      </c>
      <c r="K28" s="26">
        <v>0.95</v>
      </c>
      <c r="M28" s="26">
        <v>0.82</v>
      </c>
      <c r="N28" s="26">
        <v>0.87</v>
      </c>
      <c r="P28" s="27" t="s">
        <v>999</v>
      </c>
      <c r="Q28" s="22">
        <v>14</v>
      </c>
      <c r="R28" s="26">
        <v>0.61</v>
      </c>
      <c r="T28" s="26">
        <v>0</v>
      </c>
      <c r="V28" s="27" t="s">
        <v>1</v>
      </c>
      <c r="X28" s="26">
        <v>0.94</v>
      </c>
      <c r="Z28" s="22">
        <v>27</v>
      </c>
      <c r="AA28" s="22" t="s">
        <v>1518</v>
      </c>
      <c r="AC28" s="26">
        <v>0.59</v>
      </c>
      <c r="AD28" s="22">
        <v>5</v>
      </c>
      <c r="AE28" s="26">
        <v>0.34</v>
      </c>
      <c r="AG28" s="22">
        <v>31</v>
      </c>
      <c r="AH28" s="22">
        <v>122</v>
      </c>
      <c r="AI28" s="26">
        <v>0.22</v>
      </c>
    </row>
    <row r="29" spans="1:35" ht="15.5" x14ac:dyDescent="0.35">
      <c r="A29" s="24" t="s">
        <v>1009</v>
      </c>
      <c r="B29" s="25">
        <v>27</v>
      </c>
      <c r="C29" s="22">
        <v>27</v>
      </c>
      <c r="D29" s="22" t="s">
        <v>1009</v>
      </c>
      <c r="F29" s="22" t="s">
        <v>94</v>
      </c>
      <c r="G29" s="22">
        <v>2</v>
      </c>
      <c r="H29" s="22">
        <v>80</v>
      </c>
      <c r="I29" s="22">
        <v>77</v>
      </c>
      <c r="J29" s="22">
        <v>31</v>
      </c>
      <c r="K29" s="26">
        <v>0.92</v>
      </c>
      <c r="M29" s="26">
        <v>0.89</v>
      </c>
      <c r="N29" s="26">
        <v>0.87</v>
      </c>
      <c r="P29" s="27" t="s">
        <v>977</v>
      </c>
      <c r="Q29" s="22">
        <v>14</v>
      </c>
      <c r="R29" s="26">
        <v>0.67</v>
      </c>
      <c r="T29" s="26">
        <v>0</v>
      </c>
      <c r="V29" s="27" t="s">
        <v>40</v>
      </c>
      <c r="X29" s="26">
        <v>0.91</v>
      </c>
      <c r="Z29" s="22">
        <v>38</v>
      </c>
      <c r="AA29" s="22" t="s">
        <v>493</v>
      </c>
      <c r="AC29" s="26">
        <v>0.54</v>
      </c>
      <c r="AD29" s="22">
        <v>5</v>
      </c>
      <c r="AE29" s="26">
        <v>0.33</v>
      </c>
      <c r="AG29" s="22">
        <v>16</v>
      </c>
      <c r="AH29" s="22">
        <v>89</v>
      </c>
      <c r="AI29" s="26">
        <v>0.26</v>
      </c>
    </row>
    <row r="30" spans="1:35" ht="15.5" x14ac:dyDescent="0.35">
      <c r="A30" s="24" t="s">
        <v>488</v>
      </c>
      <c r="B30" s="25">
        <v>29</v>
      </c>
      <c r="C30" s="22">
        <v>29</v>
      </c>
      <c r="D30" s="22" t="s">
        <v>488</v>
      </c>
      <c r="F30" s="22" t="s">
        <v>9</v>
      </c>
      <c r="G30" s="22">
        <v>2</v>
      </c>
      <c r="H30" s="22">
        <v>79</v>
      </c>
      <c r="I30" s="22">
        <v>77</v>
      </c>
      <c r="J30" s="22">
        <v>16</v>
      </c>
      <c r="K30" s="26">
        <v>0.94</v>
      </c>
      <c r="M30" s="26">
        <v>0.88</v>
      </c>
      <c r="N30" s="26">
        <v>0.91</v>
      </c>
      <c r="P30" s="27" t="s">
        <v>1006</v>
      </c>
      <c r="Q30" s="22">
        <v>70</v>
      </c>
      <c r="R30" s="26">
        <v>0.59</v>
      </c>
      <c r="T30" s="26">
        <v>0.03</v>
      </c>
      <c r="V30" s="27" t="s">
        <v>1</v>
      </c>
      <c r="X30" s="26">
        <v>0.98</v>
      </c>
      <c r="Z30" s="22">
        <v>21</v>
      </c>
      <c r="AA30" s="22" t="s">
        <v>1466</v>
      </c>
      <c r="AC30" s="26">
        <v>0.65</v>
      </c>
      <c r="AD30" s="22">
        <v>5</v>
      </c>
      <c r="AE30" s="26">
        <v>0.31</v>
      </c>
      <c r="AG30" s="22">
        <v>45</v>
      </c>
      <c r="AH30" s="22">
        <v>50</v>
      </c>
      <c r="AI30" s="26">
        <v>0.34</v>
      </c>
    </row>
    <row r="31" spans="1:35" ht="15.5" x14ac:dyDescent="0.35">
      <c r="A31" s="24" t="s">
        <v>484</v>
      </c>
      <c r="B31" s="25">
        <v>29</v>
      </c>
      <c r="C31" s="22">
        <v>29</v>
      </c>
      <c r="D31" s="22" t="s">
        <v>484</v>
      </c>
      <c r="F31" s="22" t="s">
        <v>53</v>
      </c>
      <c r="G31" s="22">
        <v>2</v>
      </c>
      <c r="H31" s="22">
        <v>79</v>
      </c>
      <c r="I31" s="22">
        <v>74</v>
      </c>
      <c r="J31" s="22">
        <v>10</v>
      </c>
      <c r="K31" s="26">
        <v>0.95</v>
      </c>
      <c r="M31" s="26">
        <v>0.87</v>
      </c>
      <c r="N31" s="26">
        <v>0.93</v>
      </c>
      <c r="P31" s="27" t="s">
        <v>1011</v>
      </c>
      <c r="Q31" s="22">
        <v>81</v>
      </c>
      <c r="R31" s="26">
        <v>0.54</v>
      </c>
      <c r="T31" s="26">
        <v>0.02</v>
      </c>
      <c r="V31" s="27" t="s">
        <v>5</v>
      </c>
      <c r="X31" s="26">
        <v>0.92</v>
      </c>
      <c r="Z31" s="22">
        <v>27</v>
      </c>
      <c r="AA31" s="22" t="s">
        <v>13</v>
      </c>
      <c r="AB31" s="22">
        <v>9</v>
      </c>
      <c r="AC31" s="26">
        <v>0.64</v>
      </c>
      <c r="AD31" s="22">
        <v>5</v>
      </c>
      <c r="AE31" s="26">
        <v>0.35</v>
      </c>
      <c r="AG31" s="22">
        <v>49</v>
      </c>
      <c r="AH31" s="22">
        <v>9</v>
      </c>
      <c r="AI31" s="26">
        <v>0.5</v>
      </c>
    </row>
    <row r="32" spans="1:35" ht="15.5" x14ac:dyDescent="0.35">
      <c r="A32" s="24" t="s">
        <v>480</v>
      </c>
      <c r="B32" s="25">
        <v>29</v>
      </c>
      <c r="C32" s="22">
        <v>29</v>
      </c>
      <c r="D32" s="22" t="s">
        <v>480</v>
      </c>
      <c r="F32" s="22" t="s">
        <v>53</v>
      </c>
      <c r="G32" s="22">
        <v>2</v>
      </c>
      <c r="H32" s="22">
        <v>79</v>
      </c>
      <c r="I32" s="22">
        <v>79</v>
      </c>
      <c r="J32" s="22">
        <v>50</v>
      </c>
      <c r="K32" s="26">
        <v>0.92</v>
      </c>
      <c r="M32" s="26">
        <v>0.8</v>
      </c>
      <c r="N32" s="26">
        <v>0.82</v>
      </c>
      <c r="P32" s="27" t="s">
        <v>992</v>
      </c>
      <c r="Q32" s="22">
        <v>23</v>
      </c>
      <c r="R32" s="26">
        <v>0.69</v>
      </c>
      <c r="T32" s="26">
        <v>0.03</v>
      </c>
      <c r="V32" s="27" t="s">
        <v>40</v>
      </c>
      <c r="X32" s="26">
        <v>0.92</v>
      </c>
      <c r="Z32" s="22">
        <v>38</v>
      </c>
      <c r="AA32" s="22" t="s">
        <v>1335</v>
      </c>
      <c r="AB32" s="22">
        <v>9</v>
      </c>
      <c r="AC32" s="26">
        <v>0.57999999999999996</v>
      </c>
      <c r="AD32" s="22">
        <v>5</v>
      </c>
      <c r="AE32" s="26">
        <v>0.52</v>
      </c>
      <c r="AG32" s="22">
        <v>37</v>
      </c>
      <c r="AH32" s="22">
        <v>39</v>
      </c>
      <c r="AI32" s="26">
        <v>0.36</v>
      </c>
    </row>
    <row r="33" spans="1:35" ht="15.5" x14ac:dyDescent="0.35">
      <c r="A33" s="24" t="s">
        <v>495</v>
      </c>
      <c r="B33" s="25">
        <v>29</v>
      </c>
      <c r="C33" s="22">
        <v>29</v>
      </c>
      <c r="D33" s="22" t="s">
        <v>495</v>
      </c>
      <c r="F33" s="22" t="s">
        <v>18</v>
      </c>
      <c r="G33" s="22">
        <v>2</v>
      </c>
      <c r="H33" s="22">
        <v>79</v>
      </c>
      <c r="I33" s="22">
        <v>77</v>
      </c>
      <c r="J33" s="22">
        <v>44</v>
      </c>
      <c r="K33" s="26">
        <v>0.94</v>
      </c>
      <c r="M33" s="26">
        <v>0.88</v>
      </c>
      <c r="N33" s="26">
        <v>0.82</v>
      </c>
      <c r="P33" s="27" t="s">
        <v>990</v>
      </c>
      <c r="Q33" s="22">
        <v>14</v>
      </c>
      <c r="R33" s="26">
        <v>0.81</v>
      </c>
      <c r="T33" s="26">
        <v>0.01</v>
      </c>
      <c r="V33" s="27" t="s">
        <v>1</v>
      </c>
      <c r="X33" s="26">
        <v>0.9</v>
      </c>
      <c r="Z33" s="22">
        <v>56</v>
      </c>
      <c r="AA33" s="22" t="s">
        <v>1092</v>
      </c>
      <c r="AC33" s="26">
        <v>0.37</v>
      </c>
      <c r="AD33" s="22">
        <v>5</v>
      </c>
      <c r="AE33" s="26">
        <v>0.39</v>
      </c>
      <c r="AG33" s="22">
        <v>16</v>
      </c>
      <c r="AH33" s="22">
        <v>16</v>
      </c>
      <c r="AI33" s="26">
        <v>0.45</v>
      </c>
    </row>
    <row r="34" spans="1:35" ht="15.5" x14ac:dyDescent="0.35">
      <c r="A34" s="24" t="s">
        <v>487</v>
      </c>
      <c r="B34" s="25">
        <v>33</v>
      </c>
      <c r="C34" s="22">
        <v>33</v>
      </c>
      <c r="D34" s="22" t="s">
        <v>487</v>
      </c>
      <c r="F34" s="22" t="s">
        <v>26</v>
      </c>
      <c r="G34" s="22">
        <v>2</v>
      </c>
      <c r="H34" s="22">
        <v>78</v>
      </c>
      <c r="I34" s="22">
        <v>81</v>
      </c>
      <c r="J34" s="22">
        <v>22</v>
      </c>
      <c r="K34" s="26">
        <v>0.94</v>
      </c>
      <c r="M34" s="26">
        <v>0.87</v>
      </c>
      <c r="N34" s="26">
        <v>0.87</v>
      </c>
      <c r="P34" s="27" t="s">
        <v>58</v>
      </c>
      <c r="Q34" s="22">
        <v>70</v>
      </c>
      <c r="R34" s="26">
        <v>0.73</v>
      </c>
      <c r="T34" s="26">
        <v>7.0000000000000007E-2</v>
      </c>
      <c r="V34" s="27" t="s">
        <v>40</v>
      </c>
      <c r="X34" s="26">
        <v>0.8</v>
      </c>
      <c r="Z34" s="22">
        <v>17</v>
      </c>
      <c r="AA34" s="22" t="s">
        <v>445</v>
      </c>
      <c r="AB34" s="22">
        <v>3</v>
      </c>
      <c r="AC34" s="26">
        <v>0.81</v>
      </c>
      <c r="AD34" s="22">
        <v>5</v>
      </c>
      <c r="AE34" s="26">
        <v>0.28000000000000003</v>
      </c>
      <c r="AG34" s="22">
        <v>54</v>
      </c>
      <c r="AH34" s="22">
        <v>116</v>
      </c>
      <c r="AI34" s="26">
        <v>0.22</v>
      </c>
    </row>
    <row r="35" spans="1:35" ht="15.5" x14ac:dyDescent="0.35">
      <c r="A35" s="24" t="s">
        <v>492</v>
      </c>
      <c r="B35" s="25">
        <v>33</v>
      </c>
      <c r="C35" s="22">
        <v>33</v>
      </c>
      <c r="D35" s="22" t="s">
        <v>492</v>
      </c>
      <c r="F35" s="22" t="s">
        <v>50</v>
      </c>
      <c r="G35" s="22">
        <v>2</v>
      </c>
      <c r="H35" s="22">
        <v>78</v>
      </c>
      <c r="I35" s="22">
        <v>77</v>
      </c>
      <c r="J35" s="22">
        <v>28</v>
      </c>
      <c r="K35" s="26">
        <v>0.93</v>
      </c>
      <c r="M35" s="26">
        <v>0.86</v>
      </c>
      <c r="N35" s="26">
        <v>0.86</v>
      </c>
      <c r="P35" s="27" t="s">
        <v>58</v>
      </c>
      <c r="Q35" s="22">
        <v>52</v>
      </c>
      <c r="R35" s="26">
        <v>0.68</v>
      </c>
      <c r="T35" s="26">
        <v>0.02</v>
      </c>
      <c r="V35" s="27" t="s">
        <v>1</v>
      </c>
      <c r="X35" s="26">
        <v>0.92</v>
      </c>
      <c r="Z35" s="22">
        <v>25</v>
      </c>
      <c r="AA35" s="22" t="s">
        <v>775</v>
      </c>
      <c r="AC35" s="26">
        <v>0.63</v>
      </c>
      <c r="AD35" s="22">
        <v>5</v>
      </c>
      <c r="AE35" s="26">
        <v>0.39</v>
      </c>
      <c r="AG35" s="22">
        <v>41</v>
      </c>
      <c r="AH35" s="22">
        <v>36</v>
      </c>
      <c r="AI35" s="26">
        <v>0.38</v>
      </c>
    </row>
    <row r="36" spans="1:35" ht="15.5" x14ac:dyDescent="0.35">
      <c r="A36" s="24" t="s">
        <v>1519</v>
      </c>
      <c r="B36" s="25">
        <v>33</v>
      </c>
      <c r="C36" s="22">
        <v>33</v>
      </c>
      <c r="D36" s="22" t="s">
        <v>906</v>
      </c>
      <c r="F36" s="22" t="s">
        <v>15</v>
      </c>
      <c r="G36" s="22">
        <v>2</v>
      </c>
      <c r="H36" s="22">
        <v>78</v>
      </c>
      <c r="I36" s="22">
        <v>75</v>
      </c>
      <c r="J36" s="22">
        <v>61</v>
      </c>
      <c r="K36" s="26">
        <v>0.88</v>
      </c>
      <c r="M36" s="26">
        <v>0.77</v>
      </c>
      <c r="N36" s="26">
        <v>0.81</v>
      </c>
      <c r="P36" s="27" t="s">
        <v>996</v>
      </c>
      <c r="Q36" s="22">
        <v>4</v>
      </c>
      <c r="R36" s="26">
        <v>0.71</v>
      </c>
      <c r="T36" s="26">
        <v>0</v>
      </c>
      <c r="V36" s="27" t="s">
        <v>5</v>
      </c>
      <c r="X36" s="26">
        <v>0.93</v>
      </c>
      <c r="Z36" s="22">
        <v>56</v>
      </c>
      <c r="AA36" s="22" t="s">
        <v>886</v>
      </c>
      <c r="AB36" s="22">
        <v>9</v>
      </c>
      <c r="AC36" s="26">
        <v>0.5</v>
      </c>
      <c r="AD36" s="22">
        <v>5</v>
      </c>
      <c r="AE36" s="26">
        <v>0.62</v>
      </c>
      <c r="AG36" s="22">
        <v>41</v>
      </c>
      <c r="AH36" s="22">
        <v>23</v>
      </c>
      <c r="AI36" s="26">
        <v>0.41</v>
      </c>
    </row>
    <row r="37" spans="1:35" ht="15.5" x14ac:dyDescent="0.35">
      <c r="A37" s="24" t="s">
        <v>1520</v>
      </c>
      <c r="B37" s="25">
        <v>33</v>
      </c>
      <c r="C37" s="22">
        <v>33</v>
      </c>
      <c r="D37" s="22" t="s">
        <v>1521</v>
      </c>
      <c r="F37" s="22" t="s">
        <v>375</v>
      </c>
      <c r="G37" s="22">
        <v>1</v>
      </c>
      <c r="H37" s="22">
        <v>78</v>
      </c>
      <c r="I37" s="22">
        <v>84</v>
      </c>
      <c r="J37" s="22">
        <v>61</v>
      </c>
      <c r="K37" s="26">
        <v>0.88</v>
      </c>
      <c r="M37" s="26">
        <v>0.74</v>
      </c>
      <c r="N37" s="26">
        <v>0.81</v>
      </c>
      <c r="P37" s="27" t="s">
        <v>975</v>
      </c>
      <c r="Q37" s="22">
        <v>163</v>
      </c>
      <c r="R37" s="26">
        <v>0.74</v>
      </c>
      <c r="T37" s="28">
        <v>1E-3</v>
      </c>
      <c r="V37" s="27" t="s">
        <v>119</v>
      </c>
      <c r="X37" s="26">
        <v>0.98</v>
      </c>
      <c r="Z37" s="22">
        <v>29</v>
      </c>
      <c r="AA37" s="22" t="s">
        <v>1522</v>
      </c>
      <c r="AC37" s="26">
        <v>0.52</v>
      </c>
      <c r="AD37" s="22">
        <v>4</v>
      </c>
      <c r="AE37" s="26">
        <v>0.13</v>
      </c>
      <c r="AG37" s="22">
        <v>2</v>
      </c>
      <c r="AH37" s="22">
        <v>206</v>
      </c>
      <c r="AI37" s="26">
        <v>0.11</v>
      </c>
    </row>
    <row r="38" spans="1:35" ht="15.5" x14ac:dyDescent="0.35">
      <c r="A38" s="24" t="s">
        <v>490</v>
      </c>
      <c r="B38" s="25">
        <v>37</v>
      </c>
      <c r="C38" s="22">
        <v>37</v>
      </c>
      <c r="D38" s="22" t="s">
        <v>490</v>
      </c>
      <c r="G38" s="22">
        <v>2</v>
      </c>
      <c r="H38" s="22">
        <v>76</v>
      </c>
      <c r="I38" s="22">
        <v>74</v>
      </c>
      <c r="J38" s="22">
        <v>38</v>
      </c>
      <c r="K38" s="26">
        <v>0.9</v>
      </c>
      <c r="M38" s="26">
        <v>0.84</v>
      </c>
      <c r="N38" s="26">
        <v>0.87</v>
      </c>
      <c r="P38" s="27" t="s">
        <v>1006</v>
      </c>
      <c r="Q38" s="22">
        <v>67</v>
      </c>
      <c r="R38" s="26">
        <v>0.66</v>
      </c>
      <c r="T38" s="26">
        <v>0.02</v>
      </c>
      <c r="V38" s="27" t="s">
        <v>40</v>
      </c>
      <c r="X38" s="26">
        <v>0.89</v>
      </c>
      <c r="Z38" s="22">
        <v>32</v>
      </c>
      <c r="AA38" s="22" t="s">
        <v>473</v>
      </c>
      <c r="AB38" s="22">
        <v>9</v>
      </c>
      <c r="AC38" s="26">
        <v>0.56999999999999995</v>
      </c>
      <c r="AD38" s="22">
        <v>5</v>
      </c>
      <c r="AE38" s="26">
        <v>0.32</v>
      </c>
      <c r="AG38" s="22">
        <v>37</v>
      </c>
      <c r="AH38" s="22">
        <v>46</v>
      </c>
      <c r="AI38" s="26">
        <v>0.35</v>
      </c>
    </row>
    <row r="39" spans="1:35" ht="15.5" x14ac:dyDescent="0.35">
      <c r="A39" s="24" t="s">
        <v>513</v>
      </c>
      <c r="B39" s="25">
        <v>37</v>
      </c>
      <c r="C39" s="22">
        <v>37</v>
      </c>
      <c r="D39" s="22" t="s">
        <v>513</v>
      </c>
      <c r="F39" s="22" t="s">
        <v>18</v>
      </c>
      <c r="G39" s="22">
        <v>2</v>
      </c>
      <c r="H39" s="22">
        <v>76</v>
      </c>
      <c r="I39" s="22">
        <v>77</v>
      </c>
      <c r="J39" s="22">
        <v>38</v>
      </c>
      <c r="K39" s="26">
        <v>0.93</v>
      </c>
      <c r="M39" s="26">
        <v>0.8</v>
      </c>
      <c r="N39" s="26">
        <v>0.85</v>
      </c>
      <c r="P39" s="27" t="s">
        <v>999</v>
      </c>
      <c r="Q39" s="22">
        <v>78</v>
      </c>
      <c r="R39" s="26">
        <v>0.63</v>
      </c>
      <c r="T39" s="28">
        <v>4.0000000000000001E-3</v>
      </c>
      <c r="V39" s="27" t="s">
        <v>40</v>
      </c>
      <c r="X39" s="26">
        <v>0.87</v>
      </c>
      <c r="Z39" s="22">
        <v>29</v>
      </c>
      <c r="AA39" s="22" t="s">
        <v>49</v>
      </c>
      <c r="AC39" s="26">
        <v>0.62</v>
      </c>
      <c r="AD39" s="22">
        <v>5</v>
      </c>
      <c r="AE39" s="26">
        <v>0.42</v>
      </c>
      <c r="AG39" s="22">
        <v>51</v>
      </c>
      <c r="AH39" s="22">
        <v>39</v>
      </c>
      <c r="AI39" s="26">
        <v>0.36</v>
      </c>
    </row>
    <row r="40" spans="1:35" ht="15.5" x14ac:dyDescent="0.35">
      <c r="A40" s="24" t="s">
        <v>482</v>
      </c>
      <c r="B40" s="25">
        <v>37</v>
      </c>
      <c r="C40" s="22">
        <v>37</v>
      </c>
      <c r="D40" s="22" t="s">
        <v>482</v>
      </c>
      <c r="F40" s="22" t="s">
        <v>70</v>
      </c>
      <c r="G40" s="22">
        <v>2</v>
      </c>
      <c r="H40" s="22">
        <v>76</v>
      </c>
      <c r="I40" s="22">
        <v>75</v>
      </c>
      <c r="J40" s="22">
        <v>31</v>
      </c>
      <c r="K40" s="26">
        <v>0.91</v>
      </c>
      <c r="M40" s="26">
        <v>0.84</v>
      </c>
      <c r="N40" s="26">
        <v>0.86</v>
      </c>
      <c r="P40" s="27" t="s">
        <v>992</v>
      </c>
      <c r="Q40" s="22">
        <v>81</v>
      </c>
      <c r="R40" s="26">
        <v>0.63</v>
      </c>
      <c r="T40" s="26">
        <v>0.03</v>
      </c>
      <c r="V40" s="27" t="s">
        <v>1</v>
      </c>
      <c r="X40" s="26">
        <v>0.9</v>
      </c>
      <c r="Z40" s="22">
        <v>60</v>
      </c>
      <c r="AA40" s="22" t="s">
        <v>475</v>
      </c>
      <c r="AC40" s="26">
        <v>0.56000000000000005</v>
      </c>
      <c r="AD40" s="22">
        <v>5</v>
      </c>
      <c r="AE40" s="26">
        <v>0.43</v>
      </c>
      <c r="AG40" s="22">
        <v>29</v>
      </c>
      <c r="AH40" s="22">
        <v>12</v>
      </c>
      <c r="AI40" s="26">
        <v>0.47</v>
      </c>
    </row>
    <row r="41" spans="1:35" ht="15.5" x14ac:dyDescent="0.35">
      <c r="A41" s="24" t="s">
        <v>494</v>
      </c>
      <c r="B41" s="25">
        <v>40</v>
      </c>
      <c r="C41" s="22">
        <v>40</v>
      </c>
      <c r="D41" s="22" t="s">
        <v>494</v>
      </c>
      <c r="F41" s="22" t="s">
        <v>9</v>
      </c>
      <c r="G41" s="22">
        <v>2</v>
      </c>
      <c r="H41" s="22">
        <v>75</v>
      </c>
      <c r="I41" s="22">
        <v>70</v>
      </c>
      <c r="J41" s="22">
        <v>16</v>
      </c>
      <c r="K41" s="26">
        <v>0.95</v>
      </c>
      <c r="M41" s="26">
        <v>0.87</v>
      </c>
      <c r="N41" s="26">
        <v>0.89</v>
      </c>
      <c r="P41" s="27" t="s">
        <v>992</v>
      </c>
      <c r="Q41" s="22">
        <v>40</v>
      </c>
      <c r="R41" s="26">
        <v>0.61</v>
      </c>
      <c r="T41" s="26">
        <v>0.02</v>
      </c>
      <c r="V41" s="27" t="s">
        <v>1</v>
      </c>
      <c r="X41" s="26">
        <v>0.93</v>
      </c>
      <c r="Z41" s="22">
        <v>38</v>
      </c>
      <c r="AA41" s="22" t="s">
        <v>505</v>
      </c>
      <c r="AC41" s="26">
        <v>0.56999999999999995</v>
      </c>
      <c r="AD41" s="22">
        <v>5</v>
      </c>
      <c r="AE41" s="26">
        <v>0.42</v>
      </c>
      <c r="AG41" s="22">
        <v>31</v>
      </c>
      <c r="AH41" s="22">
        <v>71</v>
      </c>
      <c r="AI41" s="26">
        <v>0.3</v>
      </c>
    </row>
    <row r="42" spans="1:35" ht="15.5" x14ac:dyDescent="0.35">
      <c r="A42" s="24" t="s">
        <v>500</v>
      </c>
      <c r="B42" s="25">
        <v>40</v>
      </c>
      <c r="C42" s="22">
        <v>40</v>
      </c>
      <c r="D42" s="22" t="s">
        <v>500</v>
      </c>
      <c r="F42" s="22" t="s">
        <v>26</v>
      </c>
      <c r="G42" s="22">
        <v>2</v>
      </c>
      <c r="H42" s="22">
        <v>75</v>
      </c>
      <c r="I42" s="22">
        <v>69</v>
      </c>
      <c r="J42" s="22">
        <v>35</v>
      </c>
      <c r="K42" s="26">
        <v>0.92</v>
      </c>
      <c r="M42" s="26">
        <v>0.83</v>
      </c>
      <c r="N42" s="26">
        <v>0.83</v>
      </c>
      <c r="P42" s="27" t="s">
        <v>58</v>
      </c>
      <c r="Q42" s="22">
        <v>26</v>
      </c>
      <c r="R42" s="26">
        <v>0.7</v>
      </c>
      <c r="T42" s="26">
        <v>0</v>
      </c>
      <c r="V42" s="27" t="s">
        <v>1</v>
      </c>
      <c r="X42" s="26">
        <v>0.94</v>
      </c>
      <c r="Z42" s="22">
        <v>32</v>
      </c>
      <c r="AA42" s="22" t="s">
        <v>13</v>
      </c>
      <c r="AB42" s="22">
        <v>9</v>
      </c>
      <c r="AC42" s="26">
        <v>0.62</v>
      </c>
      <c r="AD42" s="22">
        <v>5</v>
      </c>
      <c r="AE42" s="26">
        <v>0.42</v>
      </c>
      <c r="AG42" s="22">
        <v>48</v>
      </c>
      <c r="AH42" s="22">
        <v>41</v>
      </c>
      <c r="AI42" s="26">
        <v>0.35</v>
      </c>
    </row>
    <row r="43" spans="1:35" ht="15.5" x14ac:dyDescent="0.35">
      <c r="A43" s="24" t="s">
        <v>508</v>
      </c>
      <c r="B43" s="25">
        <v>42</v>
      </c>
      <c r="C43" s="22">
        <v>42</v>
      </c>
      <c r="D43" s="22" t="s">
        <v>508</v>
      </c>
      <c r="F43" s="22" t="s">
        <v>29</v>
      </c>
      <c r="G43" s="22">
        <v>2</v>
      </c>
      <c r="H43" s="22">
        <v>74</v>
      </c>
      <c r="I43" s="22">
        <v>73</v>
      </c>
      <c r="J43" s="22">
        <v>56</v>
      </c>
      <c r="K43" s="26">
        <v>0.92</v>
      </c>
      <c r="M43" s="26">
        <v>0.83</v>
      </c>
      <c r="N43" s="26">
        <v>0.86</v>
      </c>
      <c r="P43" s="27" t="s">
        <v>1006</v>
      </c>
      <c r="Q43" s="22">
        <v>70</v>
      </c>
      <c r="R43" s="26">
        <v>0.6</v>
      </c>
      <c r="T43" s="26">
        <v>0</v>
      </c>
      <c r="V43" s="27" t="s">
        <v>5</v>
      </c>
      <c r="X43" s="26">
        <v>0.94</v>
      </c>
      <c r="Z43" s="22">
        <v>38</v>
      </c>
      <c r="AA43" s="22" t="s">
        <v>557</v>
      </c>
      <c r="AC43" s="26">
        <v>0.62</v>
      </c>
      <c r="AE43" s="26">
        <v>0.74</v>
      </c>
      <c r="AG43" s="22">
        <v>75</v>
      </c>
      <c r="AH43" s="22">
        <v>6</v>
      </c>
      <c r="AI43" s="26">
        <v>0.55000000000000004</v>
      </c>
    </row>
    <row r="44" spans="1:35" ht="15.5" x14ac:dyDescent="0.35">
      <c r="A44" s="24" t="s">
        <v>499</v>
      </c>
      <c r="B44" s="25">
        <v>42</v>
      </c>
      <c r="C44" s="22">
        <v>42</v>
      </c>
      <c r="D44" s="22" t="s">
        <v>499</v>
      </c>
      <c r="F44" s="22" t="s">
        <v>9</v>
      </c>
      <c r="G44" s="22">
        <v>2</v>
      </c>
      <c r="H44" s="22">
        <v>74</v>
      </c>
      <c r="I44" s="22">
        <v>71</v>
      </c>
      <c r="J44" s="22">
        <v>38</v>
      </c>
      <c r="K44" s="26">
        <v>0.93</v>
      </c>
      <c r="M44" s="26">
        <v>0.81</v>
      </c>
      <c r="N44" s="26">
        <v>0.87</v>
      </c>
      <c r="P44" s="27" t="s">
        <v>1011</v>
      </c>
      <c r="Q44" s="22">
        <v>67</v>
      </c>
      <c r="R44" s="26">
        <v>0.52</v>
      </c>
      <c r="T44" s="28">
        <v>4.0000000000000001E-3</v>
      </c>
      <c r="V44" s="27" t="s">
        <v>1</v>
      </c>
      <c r="X44" s="26">
        <v>0.92</v>
      </c>
      <c r="Z44" s="22">
        <v>38</v>
      </c>
      <c r="AA44" s="22" t="s">
        <v>86</v>
      </c>
      <c r="AB44" s="22">
        <v>9</v>
      </c>
      <c r="AC44" s="26">
        <v>0.55000000000000004</v>
      </c>
      <c r="AD44" s="22">
        <v>5</v>
      </c>
      <c r="AE44" s="26">
        <v>0.45</v>
      </c>
      <c r="AG44" s="22">
        <v>37</v>
      </c>
      <c r="AH44" s="22">
        <v>67</v>
      </c>
      <c r="AI44" s="26">
        <v>0.31</v>
      </c>
    </row>
    <row r="45" spans="1:35" ht="15.5" x14ac:dyDescent="0.35">
      <c r="A45" s="24" t="s">
        <v>504</v>
      </c>
      <c r="B45" s="25">
        <v>42</v>
      </c>
      <c r="C45" s="22">
        <v>42</v>
      </c>
      <c r="D45" s="22" t="s">
        <v>504</v>
      </c>
      <c r="F45" s="22" t="s">
        <v>21</v>
      </c>
      <c r="G45" s="22">
        <v>2</v>
      </c>
      <c r="H45" s="22">
        <v>74</v>
      </c>
      <c r="I45" s="22">
        <v>73</v>
      </c>
      <c r="J45" s="22">
        <v>38</v>
      </c>
      <c r="K45" s="26">
        <v>0.91</v>
      </c>
      <c r="M45" s="26">
        <v>0.85</v>
      </c>
      <c r="N45" s="26">
        <v>0.84</v>
      </c>
      <c r="P45" s="27" t="s">
        <v>981</v>
      </c>
      <c r="Q45" s="22">
        <v>44</v>
      </c>
      <c r="R45" s="26">
        <v>0.59</v>
      </c>
      <c r="T45" s="28">
        <v>2E-3</v>
      </c>
      <c r="V45" s="27" t="s">
        <v>5</v>
      </c>
      <c r="X45" s="26">
        <v>0.96</v>
      </c>
      <c r="Z45" s="22">
        <v>47</v>
      </c>
      <c r="AA45" s="22" t="s">
        <v>1090</v>
      </c>
      <c r="AB45" s="22">
        <v>2</v>
      </c>
      <c r="AC45" s="26">
        <v>0.57999999999999996</v>
      </c>
      <c r="AE45" s="26">
        <v>0.7</v>
      </c>
      <c r="AG45" s="22">
        <v>51</v>
      </c>
      <c r="AH45" s="22">
        <v>55</v>
      </c>
      <c r="AI45" s="26">
        <v>0.33</v>
      </c>
    </row>
    <row r="46" spans="1:35" ht="15.5" x14ac:dyDescent="0.35">
      <c r="A46" s="24" t="s">
        <v>568</v>
      </c>
      <c r="B46" s="25">
        <v>42</v>
      </c>
      <c r="C46" s="22">
        <v>42</v>
      </c>
      <c r="D46" s="22" t="s">
        <v>568</v>
      </c>
      <c r="F46" s="22" t="s">
        <v>18</v>
      </c>
      <c r="G46" s="22">
        <v>2</v>
      </c>
      <c r="H46" s="22">
        <v>74</v>
      </c>
      <c r="I46" s="22">
        <v>75</v>
      </c>
      <c r="J46" s="22">
        <v>71</v>
      </c>
      <c r="K46" s="26">
        <v>0.92</v>
      </c>
      <c r="M46" s="26">
        <v>0.8</v>
      </c>
      <c r="N46" s="26">
        <v>0.79</v>
      </c>
      <c r="P46" s="27" t="s">
        <v>981</v>
      </c>
      <c r="Q46" s="22">
        <v>44</v>
      </c>
      <c r="R46" s="26">
        <v>0.71</v>
      </c>
      <c r="T46" s="26">
        <v>0</v>
      </c>
      <c r="V46" s="27" t="s">
        <v>5</v>
      </c>
      <c r="X46" s="26">
        <v>0.93</v>
      </c>
      <c r="Z46" s="22">
        <v>35</v>
      </c>
      <c r="AA46" s="22" t="s">
        <v>1167</v>
      </c>
      <c r="AB46" s="22">
        <v>9</v>
      </c>
      <c r="AC46" s="26">
        <v>0.55000000000000004</v>
      </c>
      <c r="AE46" s="26">
        <v>0.26</v>
      </c>
      <c r="AG46" s="22">
        <v>31</v>
      </c>
      <c r="AH46" s="22">
        <v>76</v>
      </c>
      <c r="AI46" s="26">
        <v>0.28000000000000003</v>
      </c>
    </row>
    <row r="47" spans="1:35" ht="15.5" x14ac:dyDescent="0.35">
      <c r="A47" s="24" t="s">
        <v>503</v>
      </c>
      <c r="B47" s="25">
        <v>42</v>
      </c>
      <c r="C47" s="22">
        <v>42</v>
      </c>
      <c r="D47" s="22" t="s">
        <v>503</v>
      </c>
      <c r="F47" s="22" t="s">
        <v>37</v>
      </c>
      <c r="G47" s="22">
        <v>2</v>
      </c>
      <c r="H47" s="22">
        <v>74</v>
      </c>
      <c r="I47" s="22">
        <v>70</v>
      </c>
      <c r="J47" s="22">
        <v>25</v>
      </c>
      <c r="K47" s="26">
        <v>0.93</v>
      </c>
      <c r="M47" s="26">
        <v>0.87</v>
      </c>
      <c r="N47" s="26">
        <v>0.85</v>
      </c>
      <c r="P47" s="27" t="s">
        <v>977</v>
      </c>
      <c r="Q47" s="22">
        <v>44</v>
      </c>
      <c r="R47" s="26">
        <v>0.63</v>
      </c>
      <c r="T47" s="26">
        <v>0.01</v>
      </c>
      <c r="V47" s="27" t="s">
        <v>1</v>
      </c>
      <c r="X47" s="26">
        <v>0.87</v>
      </c>
      <c r="Z47" s="22">
        <v>29</v>
      </c>
      <c r="AA47" s="22" t="s">
        <v>1523</v>
      </c>
      <c r="AC47" s="26">
        <v>0.62</v>
      </c>
      <c r="AE47" s="26">
        <v>0.47</v>
      </c>
      <c r="AG47" s="22">
        <v>60</v>
      </c>
      <c r="AH47" s="22">
        <v>26</v>
      </c>
      <c r="AI47" s="26">
        <v>0.4</v>
      </c>
    </row>
    <row r="48" spans="1:35" ht="15.5" x14ac:dyDescent="0.35">
      <c r="A48" s="24" t="s">
        <v>510</v>
      </c>
      <c r="B48" s="25">
        <v>47</v>
      </c>
      <c r="C48" s="22">
        <v>47</v>
      </c>
      <c r="D48" s="22" t="s">
        <v>510</v>
      </c>
      <c r="F48" s="22" t="s">
        <v>9</v>
      </c>
      <c r="G48" s="22">
        <v>2</v>
      </c>
      <c r="H48" s="22">
        <v>73</v>
      </c>
      <c r="I48" s="22">
        <v>71</v>
      </c>
      <c r="J48" s="22">
        <v>44</v>
      </c>
      <c r="K48" s="26">
        <v>0.91</v>
      </c>
      <c r="M48" s="26">
        <v>0.83</v>
      </c>
      <c r="N48" s="26">
        <v>0.83</v>
      </c>
      <c r="P48" s="27" t="s">
        <v>58</v>
      </c>
      <c r="Q48" s="22">
        <v>38</v>
      </c>
      <c r="R48" s="26">
        <v>0.72</v>
      </c>
      <c r="T48" s="26">
        <v>0</v>
      </c>
      <c r="V48" s="27" t="s">
        <v>1</v>
      </c>
      <c r="X48" s="26">
        <v>0.94</v>
      </c>
      <c r="Z48" s="22">
        <v>47</v>
      </c>
      <c r="AA48" s="22" t="s">
        <v>1524</v>
      </c>
      <c r="AB48" s="22">
        <v>9</v>
      </c>
      <c r="AC48" s="26">
        <v>0.54</v>
      </c>
      <c r="AD48" s="22">
        <v>5</v>
      </c>
      <c r="AE48" s="26">
        <v>0.48</v>
      </c>
      <c r="AG48" s="22">
        <v>58</v>
      </c>
      <c r="AH48" s="22">
        <v>46</v>
      </c>
      <c r="AI48" s="26">
        <v>0.35</v>
      </c>
    </row>
    <row r="49" spans="1:36" ht="15.5" x14ac:dyDescent="0.35">
      <c r="A49" s="24" t="s">
        <v>511</v>
      </c>
      <c r="B49" s="25">
        <v>47</v>
      </c>
      <c r="C49" s="22">
        <v>47</v>
      </c>
      <c r="D49" s="22" t="s">
        <v>511</v>
      </c>
      <c r="F49" s="22" t="s">
        <v>9</v>
      </c>
      <c r="G49" s="22">
        <v>2</v>
      </c>
      <c r="H49" s="22">
        <v>73</v>
      </c>
      <c r="I49" s="22">
        <v>69</v>
      </c>
      <c r="J49" s="22">
        <v>50</v>
      </c>
      <c r="K49" s="26">
        <v>0.91</v>
      </c>
      <c r="M49" s="26">
        <v>0.84</v>
      </c>
      <c r="N49" s="26">
        <v>0.85</v>
      </c>
      <c r="P49" s="27" t="s">
        <v>974</v>
      </c>
      <c r="Q49" s="22">
        <v>54</v>
      </c>
      <c r="R49" s="26">
        <v>0.7</v>
      </c>
      <c r="T49" s="28">
        <v>2E-3</v>
      </c>
      <c r="V49" s="27" t="s">
        <v>1</v>
      </c>
      <c r="X49" s="26">
        <v>0.89</v>
      </c>
      <c r="Z49" s="22">
        <v>25</v>
      </c>
      <c r="AA49" s="22" t="s">
        <v>903</v>
      </c>
      <c r="AB49" s="22">
        <v>2</v>
      </c>
      <c r="AC49" s="26">
        <v>0.68</v>
      </c>
      <c r="AD49" s="22">
        <v>5</v>
      </c>
      <c r="AE49" s="26">
        <v>0.4</v>
      </c>
      <c r="AG49" s="22">
        <v>54</v>
      </c>
      <c r="AH49" s="22">
        <v>38</v>
      </c>
      <c r="AI49" s="26">
        <v>0.37</v>
      </c>
    </row>
    <row r="50" spans="1:36" ht="15.5" x14ac:dyDescent="0.35">
      <c r="A50" s="24" t="s">
        <v>537</v>
      </c>
      <c r="B50" s="25">
        <v>49</v>
      </c>
      <c r="C50" s="22">
        <v>49</v>
      </c>
      <c r="D50" s="22" t="s">
        <v>537</v>
      </c>
      <c r="F50" s="22" t="s">
        <v>50</v>
      </c>
      <c r="G50" s="22">
        <v>2</v>
      </c>
      <c r="H50" s="22">
        <v>72</v>
      </c>
      <c r="I50" s="22">
        <v>69</v>
      </c>
      <c r="J50" s="22">
        <v>56</v>
      </c>
      <c r="K50" s="26">
        <v>0.9</v>
      </c>
      <c r="M50" s="26">
        <v>0.8</v>
      </c>
      <c r="N50" s="26">
        <v>0.83</v>
      </c>
      <c r="P50" s="27" t="s">
        <v>1006</v>
      </c>
      <c r="Q50" s="22">
        <v>38</v>
      </c>
      <c r="R50" s="26">
        <v>0.67</v>
      </c>
      <c r="T50" s="26">
        <v>0</v>
      </c>
      <c r="V50" s="27" t="s">
        <v>1</v>
      </c>
      <c r="X50" s="26">
        <v>0.97</v>
      </c>
      <c r="Z50" s="22">
        <v>51</v>
      </c>
      <c r="AA50" s="22" t="s">
        <v>1467</v>
      </c>
      <c r="AB50" s="22">
        <v>9</v>
      </c>
      <c r="AC50" s="26">
        <v>0.49</v>
      </c>
      <c r="AD50" s="22">
        <v>5</v>
      </c>
      <c r="AE50" s="26">
        <v>0.49</v>
      </c>
      <c r="AG50" s="22">
        <v>60</v>
      </c>
      <c r="AH50" s="22">
        <v>46</v>
      </c>
      <c r="AI50" s="26">
        <v>0.35</v>
      </c>
    </row>
    <row r="51" spans="1:36" ht="15.5" x14ac:dyDescent="0.35">
      <c r="A51" s="24" t="s">
        <v>507</v>
      </c>
      <c r="B51" s="25">
        <v>49</v>
      </c>
      <c r="C51" s="22">
        <v>49</v>
      </c>
      <c r="D51" s="22" t="s">
        <v>507</v>
      </c>
      <c r="F51" s="22" t="s">
        <v>26</v>
      </c>
      <c r="G51" s="22">
        <v>2</v>
      </c>
      <c r="H51" s="22">
        <v>72</v>
      </c>
      <c r="I51" s="22">
        <v>71</v>
      </c>
      <c r="J51" s="22">
        <v>44</v>
      </c>
      <c r="K51" s="26">
        <v>0.94</v>
      </c>
      <c r="M51" s="26">
        <v>0.81</v>
      </c>
      <c r="N51" s="26">
        <v>0.84</v>
      </c>
      <c r="P51" s="27" t="s">
        <v>1006</v>
      </c>
      <c r="Q51" s="22">
        <v>44</v>
      </c>
      <c r="R51" s="26">
        <v>0.71</v>
      </c>
      <c r="T51" s="26">
        <v>0.01</v>
      </c>
      <c r="V51" s="27" t="s">
        <v>40</v>
      </c>
      <c r="X51" s="26">
        <v>0.88</v>
      </c>
      <c r="Z51" s="22">
        <v>74</v>
      </c>
      <c r="AA51" s="22" t="s">
        <v>828</v>
      </c>
      <c r="AC51" s="26">
        <v>0.36</v>
      </c>
      <c r="AD51" s="22">
        <v>5</v>
      </c>
      <c r="AE51" s="26">
        <v>0.47</v>
      </c>
      <c r="AG51" s="22">
        <v>49</v>
      </c>
      <c r="AH51" s="22">
        <v>64</v>
      </c>
      <c r="AI51" s="26">
        <v>0.31</v>
      </c>
    </row>
    <row r="52" spans="1:36" ht="15.5" x14ac:dyDescent="0.35">
      <c r="A52" s="24" t="s">
        <v>497</v>
      </c>
      <c r="B52" s="25">
        <v>51</v>
      </c>
      <c r="C52" s="22">
        <v>51</v>
      </c>
      <c r="D52" s="22" t="s">
        <v>497</v>
      </c>
      <c r="F52" s="22" t="s">
        <v>26</v>
      </c>
      <c r="G52" s="22">
        <v>2</v>
      </c>
      <c r="H52" s="22">
        <v>71</v>
      </c>
      <c r="I52" s="22">
        <v>72</v>
      </c>
      <c r="J52" s="22">
        <v>76</v>
      </c>
      <c r="K52" s="26">
        <v>0.87</v>
      </c>
      <c r="M52" s="26">
        <v>0.86</v>
      </c>
      <c r="N52" s="26">
        <v>0.76</v>
      </c>
      <c r="P52" s="27" t="s">
        <v>986</v>
      </c>
      <c r="Q52" s="22">
        <v>12</v>
      </c>
      <c r="R52" s="26">
        <v>0.77</v>
      </c>
      <c r="T52" s="26">
        <v>0.01</v>
      </c>
      <c r="V52" s="27" t="s">
        <v>1</v>
      </c>
      <c r="X52" s="26">
        <v>0.85</v>
      </c>
      <c r="Z52" s="22">
        <v>21</v>
      </c>
      <c r="AA52" s="22" t="s">
        <v>1463</v>
      </c>
      <c r="AB52" s="22">
        <v>9</v>
      </c>
      <c r="AC52" s="26">
        <v>0.64</v>
      </c>
      <c r="AD52" s="22">
        <v>5</v>
      </c>
      <c r="AE52" s="26">
        <v>0.35</v>
      </c>
      <c r="AG52" s="22">
        <v>174</v>
      </c>
      <c r="AH52" s="22">
        <v>19</v>
      </c>
      <c r="AI52" s="26">
        <v>0.44</v>
      </c>
    </row>
    <row r="53" spans="1:36" ht="15.5" x14ac:dyDescent="0.35">
      <c r="A53" s="24" t="s">
        <v>506</v>
      </c>
      <c r="B53" s="25">
        <v>51</v>
      </c>
      <c r="C53" s="22">
        <v>51</v>
      </c>
      <c r="D53" s="22" t="s">
        <v>506</v>
      </c>
      <c r="F53" s="22" t="s">
        <v>15</v>
      </c>
      <c r="G53" s="22">
        <v>2</v>
      </c>
      <c r="H53" s="22">
        <v>71</v>
      </c>
      <c r="I53" s="22">
        <v>73</v>
      </c>
      <c r="J53" s="22">
        <v>76</v>
      </c>
      <c r="K53" s="26">
        <v>0.89</v>
      </c>
      <c r="M53" s="26">
        <v>0.83</v>
      </c>
      <c r="N53" s="26">
        <v>0.82</v>
      </c>
      <c r="P53" s="27" t="s">
        <v>981</v>
      </c>
      <c r="Q53" s="22">
        <v>44</v>
      </c>
      <c r="R53" s="26">
        <v>0.74</v>
      </c>
      <c r="T53" s="26">
        <v>0.01</v>
      </c>
      <c r="V53" s="27" t="s">
        <v>1</v>
      </c>
      <c r="X53" s="26">
        <v>0.95</v>
      </c>
      <c r="Z53" s="22">
        <v>47</v>
      </c>
      <c r="AA53" s="22" t="s">
        <v>1333</v>
      </c>
      <c r="AC53" s="26">
        <v>0.53</v>
      </c>
      <c r="AE53" s="26">
        <v>0.45</v>
      </c>
      <c r="AG53" s="22">
        <v>69</v>
      </c>
      <c r="AH53" s="22">
        <v>58</v>
      </c>
      <c r="AI53" s="26">
        <v>0.32</v>
      </c>
    </row>
    <row r="54" spans="1:36" ht="15.5" x14ac:dyDescent="0.35">
      <c r="A54" s="24" t="s">
        <v>501</v>
      </c>
      <c r="B54" s="25">
        <v>53</v>
      </c>
      <c r="C54" s="22">
        <v>53</v>
      </c>
      <c r="D54" s="22" t="s">
        <v>501</v>
      </c>
      <c r="F54" s="22" t="s">
        <v>2</v>
      </c>
      <c r="G54" s="22">
        <v>2</v>
      </c>
      <c r="H54" s="22">
        <v>70</v>
      </c>
      <c r="I54" s="22">
        <v>70</v>
      </c>
      <c r="J54" s="22">
        <v>50</v>
      </c>
      <c r="K54" s="26">
        <v>0.89</v>
      </c>
      <c r="M54" s="26">
        <v>0.83</v>
      </c>
      <c r="N54" s="26">
        <v>0.85</v>
      </c>
      <c r="P54" s="27" t="s">
        <v>992</v>
      </c>
      <c r="Q54" s="22">
        <v>60</v>
      </c>
      <c r="R54" s="26">
        <v>0.62</v>
      </c>
      <c r="T54" s="26">
        <v>0</v>
      </c>
      <c r="V54" s="27" t="s">
        <v>1</v>
      </c>
      <c r="X54" s="26">
        <v>0.93</v>
      </c>
      <c r="Z54" s="22">
        <v>58</v>
      </c>
      <c r="AA54" s="22" t="s">
        <v>991</v>
      </c>
      <c r="AC54" s="26">
        <v>0.53</v>
      </c>
      <c r="AE54" s="26">
        <v>0.56999999999999995</v>
      </c>
      <c r="AG54" s="22">
        <v>60</v>
      </c>
      <c r="AH54" s="22">
        <v>67</v>
      </c>
      <c r="AI54" s="26">
        <v>0.31</v>
      </c>
    </row>
    <row r="55" spans="1:36" ht="15.5" x14ac:dyDescent="0.35">
      <c r="A55" s="24" t="s">
        <v>579</v>
      </c>
      <c r="B55" s="25">
        <v>53</v>
      </c>
      <c r="C55" s="22">
        <v>53</v>
      </c>
      <c r="D55" s="22" t="s">
        <v>579</v>
      </c>
      <c r="F55" s="22" t="s">
        <v>26</v>
      </c>
      <c r="G55" s="22">
        <v>2</v>
      </c>
      <c r="H55" s="22">
        <v>70</v>
      </c>
      <c r="I55" s="22">
        <v>67</v>
      </c>
      <c r="J55" s="22">
        <v>61</v>
      </c>
      <c r="K55" s="26">
        <v>0.9</v>
      </c>
      <c r="M55" s="26">
        <v>0.75</v>
      </c>
      <c r="N55" s="26">
        <v>0.83</v>
      </c>
      <c r="P55" s="27" t="s">
        <v>984</v>
      </c>
      <c r="Q55" s="22">
        <v>60</v>
      </c>
      <c r="R55" s="26">
        <v>0.66</v>
      </c>
      <c r="T55" s="26">
        <v>0.01</v>
      </c>
      <c r="V55" s="27" t="s">
        <v>14</v>
      </c>
      <c r="X55" s="26">
        <v>0.96</v>
      </c>
      <c r="Z55" s="22">
        <v>60</v>
      </c>
      <c r="AA55" s="22" t="s">
        <v>55</v>
      </c>
      <c r="AB55" s="22">
        <v>9</v>
      </c>
      <c r="AC55" s="26">
        <v>0.44</v>
      </c>
      <c r="AD55" s="22">
        <v>5</v>
      </c>
      <c r="AE55" s="26">
        <v>0.39</v>
      </c>
      <c r="AG55" s="22">
        <v>54</v>
      </c>
      <c r="AH55" s="22">
        <v>55</v>
      </c>
      <c r="AI55" s="26">
        <v>0.32</v>
      </c>
    </row>
    <row r="56" spans="1:36" ht="15.5" x14ac:dyDescent="0.35">
      <c r="A56" s="24" t="s">
        <v>582</v>
      </c>
      <c r="B56" s="25">
        <v>53</v>
      </c>
      <c r="C56" s="22">
        <v>53</v>
      </c>
      <c r="D56" s="22" t="s">
        <v>582</v>
      </c>
      <c r="F56" s="22" t="s">
        <v>65</v>
      </c>
      <c r="G56" s="22">
        <v>2</v>
      </c>
      <c r="H56" s="22">
        <v>70</v>
      </c>
      <c r="I56" s="22">
        <v>72</v>
      </c>
      <c r="J56" s="22">
        <v>31</v>
      </c>
      <c r="K56" s="26">
        <v>0.93</v>
      </c>
      <c r="M56" s="26">
        <v>0.8</v>
      </c>
      <c r="N56" s="26">
        <v>0.85</v>
      </c>
      <c r="P56" s="27" t="s">
        <v>999</v>
      </c>
      <c r="Q56" s="22">
        <v>120</v>
      </c>
      <c r="R56" s="26">
        <v>0.61</v>
      </c>
      <c r="T56" s="26">
        <v>0.04</v>
      </c>
      <c r="V56" s="27" t="s">
        <v>14</v>
      </c>
      <c r="X56" s="26">
        <v>0.84</v>
      </c>
      <c r="Z56" s="22">
        <v>38</v>
      </c>
      <c r="AA56" s="22" t="s">
        <v>557</v>
      </c>
      <c r="AC56" s="26">
        <v>0.56000000000000005</v>
      </c>
      <c r="AE56" s="26">
        <v>0.56999999999999995</v>
      </c>
      <c r="AG56" s="22">
        <v>93</v>
      </c>
      <c r="AH56" s="22">
        <v>87</v>
      </c>
      <c r="AI56" s="26">
        <v>0.27</v>
      </c>
    </row>
    <row r="57" spans="1:36" ht="15.5" x14ac:dyDescent="0.35">
      <c r="A57" s="24" t="s">
        <v>515</v>
      </c>
      <c r="B57" s="25">
        <v>53</v>
      </c>
      <c r="C57" s="22">
        <v>53</v>
      </c>
      <c r="D57" s="22" t="s">
        <v>515</v>
      </c>
      <c r="F57" s="22" t="s">
        <v>2</v>
      </c>
      <c r="G57" s="22">
        <v>2</v>
      </c>
      <c r="H57" s="22">
        <v>70</v>
      </c>
      <c r="I57" s="22">
        <v>69</v>
      </c>
      <c r="J57" s="22">
        <v>99</v>
      </c>
      <c r="K57" s="26">
        <v>0.87</v>
      </c>
      <c r="M57" s="26">
        <v>0.73</v>
      </c>
      <c r="N57" s="26">
        <v>0.77</v>
      </c>
      <c r="P57" s="27" t="s">
        <v>996</v>
      </c>
      <c r="Q57" s="22">
        <v>35</v>
      </c>
      <c r="R57" s="26">
        <v>0.78</v>
      </c>
      <c r="T57" s="26">
        <v>0.02</v>
      </c>
      <c r="V57" s="27" t="s">
        <v>5</v>
      </c>
      <c r="X57" s="26">
        <v>0.97</v>
      </c>
      <c r="Z57" s="22">
        <v>80</v>
      </c>
      <c r="AA57" s="22" t="s">
        <v>1525</v>
      </c>
      <c r="AC57" s="26">
        <v>0.43</v>
      </c>
      <c r="AE57" s="26">
        <v>0.56000000000000005</v>
      </c>
      <c r="AG57" s="22">
        <v>19</v>
      </c>
      <c r="AH57" s="22">
        <v>41</v>
      </c>
      <c r="AI57" s="26">
        <v>0.35</v>
      </c>
    </row>
    <row r="58" spans="1:36" ht="15.5" x14ac:dyDescent="0.35">
      <c r="A58" s="24" t="s">
        <v>574</v>
      </c>
      <c r="B58" s="25">
        <v>57</v>
      </c>
      <c r="C58" s="22">
        <v>57</v>
      </c>
      <c r="D58" s="22" t="s">
        <v>574</v>
      </c>
      <c r="E58" s="22">
        <v>1</v>
      </c>
      <c r="F58" s="22" t="s">
        <v>217</v>
      </c>
      <c r="G58" s="22">
        <v>2</v>
      </c>
      <c r="H58" s="22">
        <v>68</v>
      </c>
      <c r="I58" s="22">
        <v>77</v>
      </c>
      <c r="J58" s="22">
        <v>71</v>
      </c>
      <c r="K58" s="26">
        <v>0.89</v>
      </c>
      <c r="L58" s="22">
        <v>8</v>
      </c>
      <c r="M58" s="26">
        <v>0.84</v>
      </c>
      <c r="N58" s="26">
        <v>0.77</v>
      </c>
      <c r="O58" s="22">
        <v>6</v>
      </c>
      <c r="P58" s="27" t="s">
        <v>1031</v>
      </c>
      <c r="Q58" s="22">
        <v>52</v>
      </c>
      <c r="R58" s="26">
        <v>0.72</v>
      </c>
      <c r="S58" s="22">
        <v>4</v>
      </c>
      <c r="T58" s="26">
        <v>0.04</v>
      </c>
      <c r="U58" s="22">
        <v>4</v>
      </c>
      <c r="V58" s="27" t="s">
        <v>1</v>
      </c>
      <c r="W58" s="22">
        <v>4</v>
      </c>
      <c r="X58" s="26">
        <v>0.97</v>
      </c>
      <c r="Y58" s="22">
        <v>4</v>
      </c>
      <c r="Z58" s="22">
        <v>46</v>
      </c>
      <c r="AA58" s="22" t="s">
        <v>110</v>
      </c>
      <c r="AB58" s="22">
        <v>4</v>
      </c>
      <c r="AC58" s="26">
        <v>0.59</v>
      </c>
      <c r="AD58" s="22">
        <v>4</v>
      </c>
      <c r="AE58" s="26">
        <v>0.41</v>
      </c>
      <c r="AF58" s="22">
        <v>4</v>
      </c>
      <c r="AG58" s="22">
        <v>174</v>
      </c>
      <c r="AH58" s="22">
        <v>99</v>
      </c>
      <c r="AI58" s="26">
        <v>0.25</v>
      </c>
      <c r="AJ58" s="22">
        <v>7</v>
      </c>
    </row>
    <row r="59" spans="1:36" ht="15.5" x14ac:dyDescent="0.35">
      <c r="A59" s="24" t="s">
        <v>598</v>
      </c>
      <c r="B59" s="25">
        <v>57</v>
      </c>
      <c r="C59" s="22">
        <v>57</v>
      </c>
      <c r="D59" s="22" t="s">
        <v>598</v>
      </c>
      <c r="F59" s="22" t="s">
        <v>169</v>
      </c>
      <c r="G59" s="22">
        <v>2</v>
      </c>
      <c r="H59" s="22">
        <v>68</v>
      </c>
      <c r="I59" s="22">
        <v>69</v>
      </c>
      <c r="J59" s="22">
        <v>25</v>
      </c>
      <c r="K59" s="26">
        <v>0.96</v>
      </c>
      <c r="M59" s="26">
        <v>0.83</v>
      </c>
      <c r="N59" s="26">
        <v>0.88</v>
      </c>
      <c r="P59" s="27" t="s">
        <v>999</v>
      </c>
      <c r="Q59" s="22">
        <v>156</v>
      </c>
      <c r="R59" s="26">
        <v>0.57999999999999996</v>
      </c>
      <c r="T59" s="26">
        <v>0.05</v>
      </c>
      <c r="V59" s="27" t="s">
        <v>14</v>
      </c>
      <c r="X59" s="26">
        <v>0.87</v>
      </c>
      <c r="Z59" s="22">
        <v>38</v>
      </c>
      <c r="AA59" s="22" t="s">
        <v>1526</v>
      </c>
      <c r="AC59" s="26">
        <v>0.57999999999999996</v>
      </c>
      <c r="AE59" s="26">
        <v>0.66</v>
      </c>
      <c r="AG59" s="22">
        <v>69</v>
      </c>
      <c r="AH59" s="22">
        <v>64</v>
      </c>
      <c r="AI59" s="26">
        <v>0.31</v>
      </c>
    </row>
    <row r="60" spans="1:36" ht="15.5" x14ac:dyDescent="0.35">
      <c r="A60" s="24" t="s">
        <v>520</v>
      </c>
      <c r="B60" s="25">
        <v>57</v>
      </c>
      <c r="C60" s="22">
        <v>57</v>
      </c>
      <c r="D60" s="22" t="s">
        <v>520</v>
      </c>
      <c r="F60" s="22" t="s">
        <v>217</v>
      </c>
      <c r="G60" s="22">
        <v>2</v>
      </c>
      <c r="H60" s="22">
        <v>68</v>
      </c>
      <c r="I60" s="22">
        <v>67</v>
      </c>
      <c r="J60" s="22">
        <v>76</v>
      </c>
      <c r="K60" s="26">
        <v>0.88</v>
      </c>
      <c r="M60" s="26">
        <v>0.79</v>
      </c>
      <c r="N60" s="26">
        <v>0.78</v>
      </c>
      <c r="P60" s="27" t="s">
        <v>981</v>
      </c>
      <c r="Q60" s="22">
        <v>20</v>
      </c>
      <c r="R60" s="26">
        <v>0.7</v>
      </c>
      <c r="T60" s="28">
        <v>2E-3</v>
      </c>
      <c r="V60" s="27" t="s">
        <v>1</v>
      </c>
      <c r="X60" s="26">
        <v>0.91</v>
      </c>
      <c r="Z60" s="22">
        <v>51</v>
      </c>
      <c r="AA60" s="22" t="s">
        <v>828</v>
      </c>
      <c r="AC60" s="26">
        <v>0.51</v>
      </c>
      <c r="AE60" s="26">
        <v>0.42</v>
      </c>
      <c r="AG60" s="22">
        <v>96</v>
      </c>
      <c r="AH60" s="22">
        <v>116</v>
      </c>
      <c r="AI60" s="26">
        <v>0.22</v>
      </c>
    </row>
    <row r="61" spans="1:36" ht="15.5" x14ac:dyDescent="0.35">
      <c r="A61" s="24" t="s">
        <v>529</v>
      </c>
      <c r="B61" s="25">
        <v>60</v>
      </c>
      <c r="C61" s="22">
        <v>60</v>
      </c>
      <c r="D61" s="22" t="s">
        <v>529</v>
      </c>
      <c r="F61" s="22" t="s">
        <v>6</v>
      </c>
      <c r="G61" s="22">
        <v>2</v>
      </c>
      <c r="H61" s="22">
        <v>67</v>
      </c>
      <c r="I61" s="22">
        <v>67</v>
      </c>
      <c r="J61" s="22">
        <v>61</v>
      </c>
      <c r="K61" s="26">
        <v>0.89</v>
      </c>
      <c r="M61" s="26">
        <v>0.73</v>
      </c>
      <c r="N61" s="26">
        <v>0.77</v>
      </c>
      <c r="P61" s="27" t="s">
        <v>996</v>
      </c>
      <c r="Q61" s="22">
        <v>60</v>
      </c>
      <c r="R61" s="26">
        <v>0.73</v>
      </c>
      <c r="T61" s="26">
        <v>0</v>
      </c>
      <c r="V61" s="27" t="s">
        <v>1</v>
      </c>
      <c r="X61" s="26">
        <v>0.98</v>
      </c>
      <c r="Z61" s="22">
        <v>67</v>
      </c>
      <c r="AA61" s="22" t="s">
        <v>792</v>
      </c>
      <c r="AC61" s="26">
        <v>0.42</v>
      </c>
      <c r="AE61" s="26">
        <v>0.7</v>
      </c>
      <c r="AG61" s="22">
        <v>75</v>
      </c>
      <c r="AH61" s="22">
        <v>55</v>
      </c>
      <c r="AI61" s="26">
        <v>0.33</v>
      </c>
    </row>
    <row r="62" spans="1:36" ht="15.5" x14ac:dyDescent="0.35">
      <c r="A62" s="24" t="s">
        <v>519</v>
      </c>
      <c r="B62" s="25">
        <v>60</v>
      </c>
      <c r="C62" s="22">
        <v>60</v>
      </c>
      <c r="D62" s="22" t="s">
        <v>519</v>
      </c>
      <c r="F62" s="22" t="s">
        <v>6</v>
      </c>
      <c r="G62" s="22">
        <v>2</v>
      </c>
      <c r="H62" s="22">
        <v>67</v>
      </c>
      <c r="I62" s="22">
        <v>68</v>
      </c>
      <c r="J62" s="22">
        <v>76</v>
      </c>
      <c r="K62" s="26">
        <v>0.88</v>
      </c>
      <c r="M62" s="26">
        <v>0.77</v>
      </c>
      <c r="N62" s="26">
        <v>0.73</v>
      </c>
      <c r="P62" s="27" t="s">
        <v>1018</v>
      </c>
      <c r="Q62" s="22">
        <v>60</v>
      </c>
      <c r="R62" s="26">
        <v>0.78</v>
      </c>
      <c r="T62" s="26">
        <v>0.02</v>
      </c>
      <c r="V62" s="27" t="s">
        <v>40</v>
      </c>
      <c r="X62" s="26">
        <v>0.93</v>
      </c>
      <c r="Z62" s="22">
        <v>74</v>
      </c>
      <c r="AA62" s="22" t="s">
        <v>1015</v>
      </c>
      <c r="AB62" s="22">
        <v>9</v>
      </c>
      <c r="AC62" s="26">
        <v>0.43</v>
      </c>
      <c r="AE62" s="26">
        <v>0.66</v>
      </c>
      <c r="AG62" s="22">
        <v>69</v>
      </c>
      <c r="AH62" s="22">
        <v>26</v>
      </c>
      <c r="AI62" s="26">
        <v>0.4</v>
      </c>
    </row>
    <row r="63" spans="1:36" ht="15.5" x14ac:dyDescent="0.35">
      <c r="A63" s="24" t="s">
        <v>576</v>
      </c>
      <c r="B63" s="25">
        <v>62</v>
      </c>
      <c r="C63" s="22">
        <v>62</v>
      </c>
      <c r="D63" s="22" t="s">
        <v>576</v>
      </c>
      <c r="F63" s="22" t="s">
        <v>159</v>
      </c>
      <c r="G63" s="22">
        <v>2</v>
      </c>
      <c r="H63" s="22">
        <v>66</v>
      </c>
      <c r="I63" s="22">
        <v>71</v>
      </c>
      <c r="J63" s="22">
        <v>67</v>
      </c>
      <c r="K63" s="26">
        <v>0.88</v>
      </c>
      <c r="M63" s="26">
        <v>0.63</v>
      </c>
      <c r="N63" s="26">
        <v>0.73</v>
      </c>
      <c r="P63" s="27" t="s">
        <v>982</v>
      </c>
      <c r="Q63" s="22">
        <v>107</v>
      </c>
      <c r="R63" s="26">
        <v>0.86</v>
      </c>
      <c r="T63" s="26">
        <v>0.01</v>
      </c>
      <c r="V63" s="27" t="s">
        <v>1</v>
      </c>
      <c r="X63" s="26">
        <v>0.9</v>
      </c>
      <c r="Z63" s="22">
        <v>141</v>
      </c>
      <c r="AA63" s="22" t="s">
        <v>1527</v>
      </c>
      <c r="AB63" s="22">
        <v>3</v>
      </c>
      <c r="AC63" s="26">
        <v>0.37</v>
      </c>
      <c r="AE63" s="26">
        <v>0.39</v>
      </c>
      <c r="AG63" s="22">
        <v>65</v>
      </c>
      <c r="AH63" s="22">
        <v>49</v>
      </c>
      <c r="AI63" s="26">
        <v>0.35</v>
      </c>
    </row>
    <row r="64" spans="1:36" ht="15.5" x14ac:dyDescent="0.35">
      <c r="A64" s="24" t="s">
        <v>598</v>
      </c>
      <c r="B64" s="25">
        <v>62</v>
      </c>
      <c r="C64" s="22">
        <v>62</v>
      </c>
      <c r="D64" s="22" t="s">
        <v>598</v>
      </c>
      <c r="F64" s="22" t="s">
        <v>53</v>
      </c>
      <c r="G64" s="22">
        <v>2</v>
      </c>
      <c r="H64" s="22">
        <v>66</v>
      </c>
      <c r="I64" s="22">
        <v>70</v>
      </c>
      <c r="J64" s="22">
        <v>71</v>
      </c>
      <c r="K64" s="26">
        <v>0.87</v>
      </c>
      <c r="M64" s="26">
        <v>0.78</v>
      </c>
      <c r="N64" s="26">
        <v>0.75</v>
      </c>
      <c r="P64" s="27" t="s">
        <v>980</v>
      </c>
      <c r="Q64" s="22">
        <v>101</v>
      </c>
      <c r="R64" s="26">
        <v>0.68</v>
      </c>
      <c r="T64" s="26">
        <v>0.02</v>
      </c>
      <c r="V64" s="27" t="s">
        <v>1</v>
      </c>
      <c r="X64" s="26">
        <v>0.9</v>
      </c>
      <c r="Z64" s="22">
        <v>67</v>
      </c>
      <c r="AA64" s="22" t="s">
        <v>196</v>
      </c>
      <c r="AB64" s="22">
        <v>9</v>
      </c>
      <c r="AC64" s="26">
        <v>0.4</v>
      </c>
      <c r="AD64" s="22">
        <v>5</v>
      </c>
      <c r="AE64" s="26">
        <v>0.62</v>
      </c>
      <c r="AG64" s="22">
        <v>58</v>
      </c>
      <c r="AH64" s="22">
        <v>71</v>
      </c>
      <c r="AI64" s="26">
        <v>0.3</v>
      </c>
    </row>
    <row r="65" spans="1:35" ht="15.5" x14ac:dyDescent="0.35">
      <c r="A65" s="24" t="s">
        <v>528</v>
      </c>
      <c r="B65" s="25">
        <v>64</v>
      </c>
      <c r="C65" s="22">
        <v>64</v>
      </c>
      <c r="D65" s="22" t="s">
        <v>528</v>
      </c>
      <c r="F65" s="22" t="s">
        <v>172</v>
      </c>
      <c r="G65" s="22">
        <v>2</v>
      </c>
      <c r="H65" s="22">
        <v>65</v>
      </c>
      <c r="I65" s="22">
        <v>67</v>
      </c>
      <c r="J65" s="22">
        <v>83</v>
      </c>
      <c r="K65" s="26">
        <v>0.83</v>
      </c>
      <c r="M65" s="26">
        <v>0.76</v>
      </c>
      <c r="N65" s="26">
        <v>0.79</v>
      </c>
      <c r="P65" s="27" t="s">
        <v>1006</v>
      </c>
      <c r="Q65" s="22">
        <v>54</v>
      </c>
      <c r="R65" s="26">
        <v>0.67</v>
      </c>
      <c r="T65" s="26">
        <v>0.01</v>
      </c>
      <c r="V65" s="27" t="s">
        <v>14</v>
      </c>
      <c r="X65" s="26">
        <v>0.89</v>
      </c>
      <c r="Z65" s="22">
        <v>84</v>
      </c>
      <c r="AA65" s="22" t="s">
        <v>163</v>
      </c>
      <c r="AC65" s="26">
        <v>0.41</v>
      </c>
      <c r="AE65" s="26">
        <v>0.83</v>
      </c>
      <c r="AG65" s="22">
        <v>85</v>
      </c>
      <c r="AH65" s="22">
        <v>113</v>
      </c>
      <c r="AI65" s="26">
        <v>0.23</v>
      </c>
    </row>
    <row r="66" spans="1:35" ht="15.5" x14ac:dyDescent="0.35">
      <c r="A66" s="24" t="s">
        <v>1528</v>
      </c>
      <c r="B66" s="25">
        <v>64</v>
      </c>
      <c r="C66" s="22">
        <v>64</v>
      </c>
      <c r="D66" s="22" t="s">
        <v>549</v>
      </c>
      <c r="F66" s="22" t="s">
        <v>26</v>
      </c>
      <c r="G66" s="22">
        <v>2</v>
      </c>
      <c r="H66" s="22">
        <v>65</v>
      </c>
      <c r="I66" s="22">
        <v>65</v>
      </c>
      <c r="J66" s="22">
        <v>93</v>
      </c>
      <c r="K66" s="26">
        <v>0.87</v>
      </c>
      <c r="M66" s="26">
        <v>0.71</v>
      </c>
      <c r="N66" s="26">
        <v>0.75</v>
      </c>
      <c r="P66" s="27" t="s">
        <v>996</v>
      </c>
      <c r="Q66" s="22">
        <v>57</v>
      </c>
      <c r="R66" s="26">
        <v>0.64</v>
      </c>
      <c r="T66" s="26">
        <v>0</v>
      </c>
      <c r="V66" s="27" t="s">
        <v>5</v>
      </c>
      <c r="X66" s="26">
        <v>0.97</v>
      </c>
      <c r="Z66" s="22">
        <v>74</v>
      </c>
      <c r="AA66" s="22" t="s">
        <v>634</v>
      </c>
      <c r="AB66" s="22">
        <v>9</v>
      </c>
      <c r="AC66" s="26">
        <v>0.43</v>
      </c>
      <c r="AD66" s="22">
        <v>5</v>
      </c>
      <c r="AE66" s="26">
        <v>0.62</v>
      </c>
      <c r="AG66" s="22">
        <v>60</v>
      </c>
      <c r="AH66" s="22">
        <v>67</v>
      </c>
      <c r="AI66" s="26">
        <v>0.31</v>
      </c>
    </row>
    <row r="67" spans="1:35" ht="15.5" x14ac:dyDescent="0.35">
      <c r="A67" s="24" t="s">
        <v>1529</v>
      </c>
      <c r="B67" s="25">
        <v>64</v>
      </c>
      <c r="C67" s="22">
        <v>64</v>
      </c>
      <c r="D67" s="22" t="s">
        <v>1529</v>
      </c>
      <c r="F67" s="22" t="s">
        <v>18</v>
      </c>
      <c r="G67" s="22">
        <v>2</v>
      </c>
      <c r="H67" s="22">
        <v>65</v>
      </c>
      <c r="I67" s="22">
        <v>45</v>
      </c>
      <c r="J67" s="22">
        <v>16</v>
      </c>
      <c r="K67" s="26">
        <v>0.93</v>
      </c>
      <c r="M67" s="22" t="s">
        <v>176</v>
      </c>
      <c r="N67" s="26">
        <v>0.88</v>
      </c>
      <c r="P67" s="27" t="s">
        <v>176</v>
      </c>
      <c r="Q67" s="22">
        <v>1</v>
      </c>
      <c r="R67" s="26">
        <v>0.96</v>
      </c>
      <c r="T67" s="26">
        <v>0</v>
      </c>
      <c r="V67" s="27" t="s">
        <v>40</v>
      </c>
      <c r="X67" s="26">
        <v>0.87</v>
      </c>
      <c r="Z67" s="22">
        <v>80</v>
      </c>
      <c r="AA67" s="22" t="s">
        <v>1530</v>
      </c>
      <c r="AC67" s="26">
        <v>0.43</v>
      </c>
      <c r="AD67" s="22">
        <v>5</v>
      </c>
      <c r="AE67" s="26">
        <v>0.32</v>
      </c>
      <c r="AG67" s="22">
        <v>4</v>
      </c>
      <c r="AH67" s="22">
        <v>212</v>
      </c>
      <c r="AI67" s="26">
        <v>0.08</v>
      </c>
    </row>
    <row r="68" spans="1:35" ht="15.5" x14ac:dyDescent="0.35">
      <c r="A68" s="24" t="s">
        <v>601</v>
      </c>
      <c r="B68" s="25">
        <v>64</v>
      </c>
      <c r="C68" s="22">
        <v>64</v>
      </c>
      <c r="D68" s="22" t="s">
        <v>601</v>
      </c>
      <c r="F68" s="22" t="s">
        <v>21</v>
      </c>
      <c r="G68" s="22">
        <v>2</v>
      </c>
      <c r="H68" s="22">
        <v>65</v>
      </c>
      <c r="I68" s="22">
        <v>64</v>
      </c>
      <c r="J68" s="22">
        <v>58</v>
      </c>
      <c r="K68" s="26">
        <v>0.9</v>
      </c>
      <c r="M68" s="26">
        <v>0.81</v>
      </c>
      <c r="N68" s="26">
        <v>0.82</v>
      </c>
      <c r="P68" s="27" t="s">
        <v>974</v>
      </c>
      <c r="Q68" s="22">
        <v>94</v>
      </c>
      <c r="R68" s="26">
        <v>0.59</v>
      </c>
      <c r="T68" s="26">
        <v>0</v>
      </c>
      <c r="V68" s="27" t="s">
        <v>5</v>
      </c>
      <c r="X68" s="26">
        <v>0.9</v>
      </c>
      <c r="Z68" s="22">
        <v>54</v>
      </c>
      <c r="AA68" s="22" t="s">
        <v>1531</v>
      </c>
      <c r="AC68" s="26">
        <v>0.56000000000000005</v>
      </c>
      <c r="AE68" s="26">
        <v>0.62</v>
      </c>
      <c r="AG68" s="22">
        <v>89</v>
      </c>
      <c r="AH68" s="22">
        <v>50</v>
      </c>
      <c r="AI68" s="26">
        <v>0.34</v>
      </c>
    </row>
    <row r="69" spans="1:35" ht="15.5" x14ac:dyDescent="0.35">
      <c r="A69" s="24" t="s">
        <v>522</v>
      </c>
      <c r="B69" s="25">
        <v>68</v>
      </c>
      <c r="C69" s="22">
        <v>68</v>
      </c>
      <c r="D69" s="22" t="s">
        <v>522</v>
      </c>
      <c r="F69" s="22" t="s">
        <v>159</v>
      </c>
      <c r="G69" s="22">
        <v>2</v>
      </c>
      <c r="H69" s="22">
        <v>64</v>
      </c>
      <c r="I69" s="22">
        <v>68</v>
      </c>
      <c r="J69" s="22">
        <v>118</v>
      </c>
      <c r="K69" s="26">
        <v>0.82</v>
      </c>
      <c r="M69" s="26">
        <v>0.74</v>
      </c>
      <c r="N69" s="26">
        <v>0.68</v>
      </c>
      <c r="P69" s="27" t="s">
        <v>990</v>
      </c>
      <c r="Q69" s="22">
        <v>70</v>
      </c>
      <c r="R69" s="26">
        <v>0.72</v>
      </c>
      <c r="T69" s="26">
        <v>0</v>
      </c>
      <c r="V69" s="27" t="s">
        <v>1</v>
      </c>
      <c r="X69" s="26">
        <v>0.9</v>
      </c>
      <c r="Z69" s="22">
        <v>91</v>
      </c>
      <c r="AA69" s="22" t="s">
        <v>188</v>
      </c>
      <c r="AB69" s="22">
        <v>9</v>
      </c>
      <c r="AC69" s="26">
        <v>0.34</v>
      </c>
      <c r="AE69" s="26">
        <v>0.46</v>
      </c>
      <c r="AG69" s="22">
        <v>45</v>
      </c>
      <c r="AH69" s="22">
        <v>21</v>
      </c>
      <c r="AI69" s="26">
        <v>0.43</v>
      </c>
    </row>
    <row r="70" spans="1:35" ht="15.5" x14ac:dyDescent="0.35">
      <c r="A70" s="24" t="s">
        <v>541</v>
      </c>
      <c r="B70" s="25">
        <v>68</v>
      </c>
      <c r="C70" s="22">
        <v>68</v>
      </c>
      <c r="D70" s="22" t="s">
        <v>541</v>
      </c>
      <c r="F70" s="22" t="s">
        <v>2</v>
      </c>
      <c r="G70" s="22">
        <v>2</v>
      </c>
      <c r="H70" s="22">
        <v>64</v>
      </c>
      <c r="I70" s="22">
        <v>71</v>
      </c>
      <c r="J70" s="22">
        <v>108</v>
      </c>
      <c r="K70" s="26">
        <v>0.83</v>
      </c>
      <c r="M70" s="26">
        <v>0.72</v>
      </c>
      <c r="N70" s="26">
        <v>0.72</v>
      </c>
      <c r="P70" s="27" t="s">
        <v>58</v>
      </c>
      <c r="Q70" s="22">
        <v>81</v>
      </c>
      <c r="R70" s="26">
        <v>0.7</v>
      </c>
      <c r="T70" s="26">
        <v>0.03</v>
      </c>
      <c r="V70" s="27" t="s">
        <v>14</v>
      </c>
      <c r="X70" s="26">
        <v>0.97</v>
      </c>
      <c r="Z70" s="22">
        <v>106</v>
      </c>
      <c r="AA70" s="22" t="s">
        <v>800</v>
      </c>
      <c r="AC70" s="26">
        <v>0.28999999999999998</v>
      </c>
      <c r="AD70" s="22">
        <v>5</v>
      </c>
      <c r="AE70" s="26">
        <v>0.74</v>
      </c>
      <c r="AG70" s="22">
        <v>69</v>
      </c>
      <c r="AH70" s="22">
        <v>76</v>
      </c>
      <c r="AI70" s="26">
        <v>0.28000000000000003</v>
      </c>
    </row>
    <row r="71" spans="1:35" ht="15.5" x14ac:dyDescent="0.35">
      <c r="A71" s="24" t="s">
        <v>556</v>
      </c>
      <c r="B71" s="25">
        <v>68</v>
      </c>
      <c r="C71" s="22">
        <v>68</v>
      </c>
      <c r="D71" s="22" t="s">
        <v>556</v>
      </c>
      <c r="F71" s="22" t="s">
        <v>162</v>
      </c>
      <c r="G71" s="22">
        <v>2</v>
      </c>
      <c r="H71" s="22">
        <v>64</v>
      </c>
      <c r="I71" s="22">
        <v>68</v>
      </c>
      <c r="J71" s="22">
        <v>67</v>
      </c>
      <c r="K71" s="26">
        <v>0.91</v>
      </c>
      <c r="M71" s="26">
        <v>0.8</v>
      </c>
      <c r="N71" s="26">
        <v>0.8</v>
      </c>
      <c r="P71" s="27" t="s">
        <v>58</v>
      </c>
      <c r="Q71" s="22">
        <v>115</v>
      </c>
      <c r="R71" s="26">
        <v>0.63</v>
      </c>
      <c r="T71" s="26">
        <v>0.01</v>
      </c>
      <c r="V71" s="27" t="s">
        <v>5</v>
      </c>
      <c r="X71" s="26">
        <v>0.94</v>
      </c>
      <c r="Z71" s="22">
        <v>60</v>
      </c>
      <c r="AA71" s="22" t="s">
        <v>792</v>
      </c>
      <c r="AC71" s="26">
        <v>0.46</v>
      </c>
      <c r="AD71" s="22">
        <v>5</v>
      </c>
      <c r="AE71" s="26">
        <v>0.75</v>
      </c>
      <c r="AG71" s="22">
        <v>96</v>
      </c>
      <c r="AH71" s="22">
        <v>58</v>
      </c>
      <c r="AI71" s="26">
        <v>0.32</v>
      </c>
    </row>
    <row r="72" spans="1:35" ht="15.5" x14ac:dyDescent="0.35">
      <c r="A72" s="24" t="s">
        <v>1176</v>
      </c>
      <c r="B72" s="25">
        <v>71</v>
      </c>
      <c r="C72" s="22">
        <v>71</v>
      </c>
      <c r="D72" s="22" t="s">
        <v>1176</v>
      </c>
      <c r="F72" s="22" t="s">
        <v>29</v>
      </c>
      <c r="G72" s="22">
        <v>2</v>
      </c>
      <c r="H72" s="22">
        <v>63</v>
      </c>
      <c r="I72" s="22">
        <v>65</v>
      </c>
      <c r="J72" s="22">
        <v>134</v>
      </c>
      <c r="K72" s="26">
        <v>0.81</v>
      </c>
      <c r="M72" s="26">
        <v>0.48</v>
      </c>
      <c r="N72" s="26">
        <v>0.64</v>
      </c>
      <c r="P72" s="27" t="s">
        <v>1021</v>
      </c>
      <c r="Q72" s="22">
        <v>94</v>
      </c>
      <c r="R72" s="26">
        <v>0.65</v>
      </c>
      <c r="T72" s="26">
        <v>0</v>
      </c>
      <c r="V72" s="27" t="s">
        <v>5</v>
      </c>
      <c r="X72" s="26">
        <v>0.9</v>
      </c>
      <c r="Z72" s="22">
        <v>95</v>
      </c>
      <c r="AA72" s="22" t="s">
        <v>177</v>
      </c>
      <c r="AC72" s="26">
        <v>0.31</v>
      </c>
      <c r="AE72" s="26">
        <v>0.17</v>
      </c>
      <c r="AG72" s="22">
        <v>51</v>
      </c>
      <c r="AH72" s="22">
        <v>122</v>
      </c>
      <c r="AI72" s="26">
        <v>0.22</v>
      </c>
    </row>
    <row r="73" spans="1:35" ht="15.5" x14ac:dyDescent="0.35">
      <c r="A73" s="24" t="s">
        <v>535</v>
      </c>
      <c r="B73" s="25">
        <v>71</v>
      </c>
      <c r="C73" s="22">
        <v>71</v>
      </c>
      <c r="D73" s="22" t="s">
        <v>535</v>
      </c>
      <c r="F73" s="22" t="s">
        <v>50</v>
      </c>
      <c r="G73" s="22">
        <v>2</v>
      </c>
      <c r="H73" s="22">
        <v>63</v>
      </c>
      <c r="I73" s="22">
        <v>67</v>
      </c>
      <c r="J73" s="22">
        <v>83</v>
      </c>
      <c r="K73" s="26">
        <v>0.87</v>
      </c>
      <c r="M73" s="26">
        <v>0.73</v>
      </c>
      <c r="N73" s="26">
        <v>0.76</v>
      </c>
      <c r="P73" s="27" t="s">
        <v>1006</v>
      </c>
      <c r="Q73" s="22">
        <v>94</v>
      </c>
      <c r="R73" s="26">
        <v>0.62</v>
      </c>
      <c r="T73" s="26">
        <v>0.01</v>
      </c>
      <c r="V73" s="27" t="s">
        <v>14</v>
      </c>
      <c r="X73" s="26">
        <v>0.92</v>
      </c>
      <c r="Z73" s="22">
        <v>74</v>
      </c>
      <c r="AA73" s="22" t="s">
        <v>1020</v>
      </c>
      <c r="AC73" s="26">
        <v>0.39</v>
      </c>
      <c r="AD73" s="22">
        <v>5</v>
      </c>
      <c r="AE73" s="26">
        <v>0.67</v>
      </c>
      <c r="AG73" s="22">
        <v>81</v>
      </c>
      <c r="AH73" s="22">
        <v>87</v>
      </c>
      <c r="AI73" s="26">
        <v>0.27</v>
      </c>
    </row>
    <row r="74" spans="1:35" ht="15.5" x14ac:dyDescent="0.35">
      <c r="A74" s="24" t="s">
        <v>518</v>
      </c>
      <c r="B74" s="25">
        <v>71</v>
      </c>
      <c r="C74" s="22">
        <v>71</v>
      </c>
      <c r="D74" s="22" t="s">
        <v>518</v>
      </c>
      <c r="G74" s="22">
        <v>2</v>
      </c>
      <c r="H74" s="22">
        <v>63</v>
      </c>
      <c r="I74" s="22">
        <v>63</v>
      </c>
      <c r="J74" s="22">
        <v>44</v>
      </c>
      <c r="K74" s="26">
        <v>0.92</v>
      </c>
      <c r="M74" s="26">
        <v>0.84</v>
      </c>
      <c r="N74" s="26">
        <v>0.81</v>
      </c>
      <c r="P74" s="27" t="s">
        <v>980</v>
      </c>
      <c r="Q74" s="22">
        <v>86</v>
      </c>
      <c r="R74" s="26">
        <v>0.66</v>
      </c>
      <c r="T74" s="26">
        <v>0.02</v>
      </c>
      <c r="V74" s="27" t="s">
        <v>5</v>
      </c>
      <c r="X74" s="26">
        <v>0.87</v>
      </c>
      <c r="Z74" s="22">
        <v>58</v>
      </c>
      <c r="AA74" s="22" t="s">
        <v>557</v>
      </c>
      <c r="AC74" s="26">
        <v>0.44</v>
      </c>
      <c r="AE74" s="26">
        <v>0.62</v>
      </c>
      <c r="AG74" s="22">
        <v>96</v>
      </c>
      <c r="AH74" s="22">
        <v>147</v>
      </c>
      <c r="AI74" s="26">
        <v>0.19</v>
      </c>
    </row>
    <row r="75" spans="1:35" ht="15.5" x14ac:dyDescent="0.35">
      <c r="A75" s="24" t="s">
        <v>558</v>
      </c>
      <c r="B75" s="25">
        <v>71</v>
      </c>
      <c r="C75" s="22">
        <v>71</v>
      </c>
      <c r="D75" s="22" t="s">
        <v>558</v>
      </c>
      <c r="F75" s="22" t="s">
        <v>169</v>
      </c>
      <c r="G75" s="22">
        <v>2</v>
      </c>
      <c r="H75" s="22">
        <v>63</v>
      </c>
      <c r="I75" s="22">
        <v>65</v>
      </c>
      <c r="J75" s="22">
        <v>90</v>
      </c>
      <c r="K75" s="26">
        <v>0.89</v>
      </c>
      <c r="M75" s="26">
        <v>0.7</v>
      </c>
      <c r="N75" s="26">
        <v>0.76</v>
      </c>
      <c r="P75" s="27" t="s">
        <v>1011</v>
      </c>
      <c r="Q75" s="22">
        <v>115</v>
      </c>
      <c r="R75" s="26">
        <v>0.66</v>
      </c>
      <c r="T75" s="26">
        <v>0.01</v>
      </c>
      <c r="V75" s="27" t="s">
        <v>14</v>
      </c>
      <c r="X75" s="26">
        <v>0.95</v>
      </c>
      <c r="Z75" s="22">
        <v>64</v>
      </c>
      <c r="AA75" s="22" t="s">
        <v>557</v>
      </c>
      <c r="AB75" s="22">
        <v>9</v>
      </c>
      <c r="AC75" s="26">
        <v>0.42</v>
      </c>
      <c r="AE75" s="26">
        <v>0.75</v>
      </c>
      <c r="AG75" s="22">
        <v>111</v>
      </c>
      <c r="AH75" s="22">
        <v>36</v>
      </c>
      <c r="AI75" s="26">
        <v>0.38</v>
      </c>
    </row>
    <row r="76" spans="1:35" ht="15.5" x14ac:dyDescent="0.35">
      <c r="A76" s="24" t="s">
        <v>560</v>
      </c>
      <c r="B76" s="25">
        <v>71</v>
      </c>
      <c r="C76" s="22">
        <v>71</v>
      </c>
      <c r="D76" s="22" t="s">
        <v>1403</v>
      </c>
      <c r="F76" s="22" t="s">
        <v>217</v>
      </c>
      <c r="G76" s="22">
        <v>2</v>
      </c>
      <c r="H76" s="22">
        <v>63</v>
      </c>
      <c r="I76" s="22">
        <v>67</v>
      </c>
      <c r="J76" s="22">
        <v>97</v>
      </c>
      <c r="K76" s="26">
        <v>0.85</v>
      </c>
      <c r="M76" s="26">
        <v>0.8</v>
      </c>
      <c r="N76" s="26">
        <v>0.76</v>
      </c>
      <c r="P76" s="27" t="s">
        <v>1018</v>
      </c>
      <c r="Q76" s="22">
        <v>60</v>
      </c>
      <c r="R76" s="26">
        <v>0.61</v>
      </c>
      <c r="T76" s="26">
        <v>0.01</v>
      </c>
      <c r="V76" s="27" t="s">
        <v>14</v>
      </c>
      <c r="X76" s="26">
        <v>0.84</v>
      </c>
      <c r="Z76" s="22">
        <v>64</v>
      </c>
      <c r="AA76" s="22" t="s">
        <v>1532</v>
      </c>
      <c r="AB76" s="22">
        <v>9</v>
      </c>
      <c r="AC76" s="26">
        <v>0.42</v>
      </c>
      <c r="AE76" s="26">
        <v>0.68</v>
      </c>
      <c r="AG76" s="22">
        <v>81</v>
      </c>
      <c r="AH76" s="22">
        <v>142</v>
      </c>
      <c r="AI76" s="26">
        <v>0.19</v>
      </c>
    </row>
    <row r="77" spans="1:35" ht="15.5" x14ac:dyDescent="0.35">
      <c r="A77" s="24" t="s">
        <v>575</v>
      </c>
      <c r="B77" s="25">
        <v>71</v>
      </c>
      <c r="C77" s="22">
        <v>71</v>
      </c>
      <c r="D77" s="22" t="s">
        <v>575</v>
      </c>
      <c r="F77" s="22" t="s">
        <v>172</v>
      </c>
      <c r="G77" s="22">
        <v>2</v>
      </c>
      <c r="H77" s="22">
        <v>63</v>
      </c>
      <c r="I77" s="22">
        <v>65</v>
      </c>
      <c r="J77" s="22">
        <v>93</v>
      </c>
      <c r="K77" s="26">
        <v>0.85</v>
      </c>
      <c r="L77" s="22">
        <v>8</v>
      </c>
      <c r="M77" s="26">
        <v>0.81</v>
      </c>
      <c r="N77" s="26">
        <v>0.73</v>
      </c>
      <c r="P77" s="27" t="s">
        <v>1042</v>
      </c>
      <c r="Q77" s="22">
        <v>44</v>
      </c>
      <c r="R77" s="26">
        <v>0.76</v>
      </c>
      <c r="T77" s="26">
        <v>0</v>
      </c>
      <c r="V77" s="27" t="s">
        <v>5</v>
      </c>
      <c r="X77" s="26">
        <v>0.89</v>
      </c>
      <c r="Z77" s="22">
        <v>84</v>
      </c>
      <c r="AA77" s="22" t="s">
        <v>643</v>
      </c>
      <c r="AB77" s="22">
        <v>3</v>
      </c>
      <c r="AC77" s="26">
        <v>0.48</v>
      </c>
      <c r="AE77" s="26">
        <v>0.67</v>
      </c>
      <c r="AG77" s="22">
        <v>54</v>
      </c>
      <c r="AH77" s="22">
        <v>96</v>
      </c>
      <c r="AI77" s="26">
        <v>0.25</v>
      </c>
    </row>
    <row r="78" spans="1:35" ht="15.5" x14ac:dyDescent="0.35">
      <c r="A78" s="24" t="s">
        <v>578</v>
      </c>
      <c r="B78" s="25">
        <v>71</v>
      </c>
      <c r="C78" s="22">
        <v>71</v>
      </c>
      <c r="D78" s="22" t="s">
        <v>578</v>
      </c>
      <c r="F78" s="22" t="s">
        <v>65</v>
      </c>
      <c r="G78" s="22">
        <v>2</v>
      </c>
      <c r="H78" s="22">
        <v>63</v>
      </c>
      <c r="I78" s="22">
        <v>67</v>
      </c>
      <c r="J78" s="22">
        <v>60</v>
      </c>
      <c r="K78" s="26">
        <v>0.9</v>
      </c>
      <c r="M78" s="26">
        <v>0.67</v>
      </c>
      <c r="N78" s="26">
        <v>0.75</v>
      </c>
      <c r="P78" s="27" t="s">
        <v>984</v>
      </c>
      <c r="Q78" s="22">
        <v>126</v>
      </c>
      <c r="R78" s="26">
        <v>0.53</v>
      </c>
      <c r="T78" s="28">
        <v>2E-3</v>
      </c>
      <c r="V78" s="27" t="s">
        <v>14</v>
      </c>
      <c r="X78" s="26">
        <v>0.93</v>
      </c>
      <c r="Z78" s="22">
        <v>106</v>
      </c>
      <c r="AA78" s="22" t="s">
        <v>170</v>
      </c>
      <c r="AC78" s="26">
        <v>0.27</v>
      </c>
      <c r="AE78" s="26">
        <v>0.8</v>
      </c>
      <c r="AG78" s="22">
        <v>107</v>
      </c>
      <c r="AH78" s="22">
        <v>67</v>
      </c>
      <c r="AI78" s="26">
        <v>0.31</v>
      </c>
    </row>
    <row r="79" spans="1:35" ht="15.5" x14ac:dyDescent="0.35">
      <c r="A79" s="24" t="s">
        <v>585</v>
      </c>
      <c r="B79" s="25">
        <v>71</v>
      </c>
      <c r="C79" s="22">
        <v>71</v>
      </c>
      <c r="D79" s="22" t="s">
        <v>585</v>
      </c>
      <c r="F79" s="22" t="s">
        <v>18</v>
      </c>
      <c r="G79" s="22">
        <v>2</v>
      </c>
      <c r="H79" s="22">
        <v>63</v>
      </c>
      <c r="I79" s="22">
        <v>55</v>
      </c>
      <c r="J79" s="22">
        <v>90</v>
      </c>
      <c r="K79" s="26">
        <v>0.86</v>
      </c>
      <c r="M79" s="26">
        <v>0.69</v>
      </c>
      <c r="N79" s="26">
        <v>0.71</v>
      </c>
      <c r="P79" s="27" t="s">
        <v>992</v>
      </c>
      <c r="Q79" s="22">
        <v>27</v>
      </c>
      <c r="R79" s="26">
        <v>1</v>
      </c>
      <c r="T79" s="26">
        <v>0</v>
      </c>
      <c r="V79" s="27" t="s">
        <v>5</v>
      </c>
      <c r="X79" s="26">
        <v>0.94</v>
      </c>
      <c r="Z79" s="22">
        <v>70</v>
      </c>
      <c r="AA79" s="22" t="s">
        <v>1097</v>
      </c>
      <c r="AC79" s="26">
        <v>0.56000000000000005</v>
      </c>
      <c r="AD79" s="22">
        <v>5</v>
      </c>
      <c r="AE79" s="26">
        <v>0.79</v>
      </c>
      <c r="AG79" s="22">
        <v>96</v>
      </c>
      <c r="AH79" s="22">
        <v>8</v>
      </c>
      <c r="AI79" s="26">
        <v>0.51</v>
      </c>
    </row>
    <row r="80" spans="1:35" ht="15.5" x14ac:dyDescent="0.35">
      <c r="A80" s="24" t="s">
        <v>589</v>
      </c>
      <c r="B80" s="25">
        <v>71</v>
      </c>
      <c r="C80" s="22">
        <v>71</v>
      </c>
      <c r="D80" s="22" t="s">
        <v>589</v>
      </c>
      <c r="F80" s="22" t="s">
        <v>9</v>
      </c>
      <c r="G80" s="22">
        <v>2</v>
      </c>
      <c r="H80" s="22">
        <v>63</v>
      </c>
      <c r="I80" s="22">
        <v>63</v>
      </c>
      <c r="J80" s="22">
        <v>67</v>
      </c>
      <c r="K80" s="26">
        <v>0.89</v>
      </c>
      <c r="M80" s="26">
        <v>0.76</v>
      </c>
      <c r="N80" s="26">
        <v>0.81</v>
      </c>
      <c r="P80" s="27" t="s">
        <v>999</v>
      </c>
      <c r="Q80" s="22">
        <v>60</v>
      </c>
      <c r="R80" s="26">
        <v>0.77</v>
      </c>
      <c r="T80" s="26">
        <v>0.01</v>
      </c>
      <c r="V80" s="27" t="s">
        <v>14</v>
      </c>
      <c r="X80" s="26">
        <v>0.86</v>
      </c>
      <c r="Z80" s="22">
        <v>84</v>
      </c>
      <c r="AA80" s="22" t="s">
        <v>267</v>
      </c>
      <c r="AB80" s="22">
        <v>2</v>
      </c>
      <c r="AC80" s="26">
        <v>0.41</v>
      </c>
      <c r="AD80" s="22">
        <v>5</v>
      </c>
      <c r="AE80" s="26">
        <v>0.55000000000000004</v>
      </c>
      <c r="AG80" s="22">
        <v>93</v>
      </c>
      <c r="AH80" s="22">
        <v>83</v>
      </c>
      <c r="AI80" s="26">
        <v>0.28000000000000003</v>
      </c>
    </row>
    <row r="81" spans="1:35" ht="15.5" x14ac:dyDescent="0.35">
      <c r="A81" s="24" t="s">
        <v>590</v>
      </c>
      <c r="B81" s="25">
        <v>71</v>
      </c>
      <c r="C81" s="22">
        <v>71</v>
      </c>
      <c r="D81" s="22" t="s">
        <v>590</v>
      </c>
      <c r="G81" s="22">
        <v>1</v>
      </c>
      <c r="H81" s="22">
        <v>63</v>
      </c>
      <c r="I81" s="22">
        <v>65</v>
      </c>
      <c r="J81" s="22">
        <v>110</v>
      </c>
      <c r="K81" s="26">
        <v>0.84</v>
      </c>
      <c r="M81" s="26">
        <v>0.62</v>
      </c>
      <c r="N81" s="26">
        <v>0.7</v>
      </c>
      <c r="P81" s="27" t="s">
        <v>984</v>
      </c>
      <c r="Q81" s="22">
        <v>31</v>
      </c>
      <c r="R81" s="26">
        <v>0.69</v>
      </c>
      <c r="T81" s="26">
        <v>0</v>
      </c>
      <c r="V81" s="27" t="s">
        <v>5</v>
      </c>
      <c r="X81" s="26">
        <v>0.85</v>
      </c>
      <c r="Z81" s="22">
        <v>148</v>
      </c>
      <c r="AA81" s="22" t="s">
        <v>263</v>
      </c>
      <c r="AC81" s="26">
        <v>0.13</v>
      </c>
      <c r="AE81" s="26">
        <v>0.56000000000000005</v>
      </c>
      <c r="AG81" s="22">
        <v>85</v>
      </c>
      <c r="AH81" s="22">
        <v>41</v>
      </c>
      <c r="AI81" s="26">
        <v>0.36</v>
      </c>
    </row>
    <row r="82" spans="1:35" ht="15.5" x14ac:dyDescent="0.35">
      <c r="A82" s="24" t="s">
        <v>544</v>
      </c>
      <c r="B82" s="25">
        <v>81</v>
      </c>
      <c r="C82" s="22">
        <v>81</v>
      </c>
      <c r="D82" s="22" t="s">
        <v>544</v>
      </c>
      <c r="F82" s="22" t="s">
        <v>65</v>
      </c>
      <c r="G82" s="22">
        <v>2</v>
      </c>
      <c r="H82" s="22">
        <v>62</v>
      </c>
      <c r="I82" s="22">
        <v>66</v>
      </c>
      <c r="J82" s="22">
        <v>44</v>
      </c>
      <c r="K82" s="26">
        <v>0.91</v>
      </c>
      <c r="M82" s="26">
        <v>0.74</v>
      </c>
      <c r="N82" s="26">
        <v>0.82</v>
      </c>
      <c r="P82" s="27" t="s">
        <v>984</v>
      </c>
      <c r="Q82" s="22">
        <v>163</v>
      </c>
      <c r="R82" s="26">
        <v>0.53</v>
      </c>
      <c r="T82" s="26">
        <v>0.02</v>
      </c>
      <c r="V82" s="27" t="s">
        <v>5</v>
      </c>
      <c r="X82" s="26">
        <v>0.88</v>
      </c>
      <c r="Z82" s="22">
        <v>80</v>
      </c>
      <c r="AA82" s="22" t="s">
        <v>509</v>
      </c>
      <c r="AB82" s="22">
        <v>2</v>
      </c>
      <c r="AC82" s="26">
        <v>0.33</v>
      </c>
      <c r="AE82" s="26">
        <v>0.7</v>
      </c>
      <c r="AG82" s="22">
        <v>121</v>
      </c>
      <c r="AH82" s="22">
        <v>96</v>
      </c>
      <c r="AI82" s="26">
        <v>0.26</v>
      </c>
    </row>
    <row r="83" spans="1:35" ht="15.5" x14ac:dyDescent="0.35">
      <c r="A83" s="24" t="s">
        <v>565</v>
      </c>
      <c r="B83" s="25">
        <v>81</v>
      </c>
      <c r="C83" s="22">
        <v>81</v>
      </c>
      <c r="D83" s="22" t="s">
        <v>565</v>
      </c>
      <c r="F83" s="22" t="s">
        <v>9</v>
      </c>
      <c r="G83" s="22">
        <v>2</v>
      </c>
      <c r="H83" s="22">
        <v>62</v>
      </c>
      <c r="I83" s="22">
        <v>59</v>
      </c>
      <c r="J83" s="22">
        <v>35</v>
      </c>
      <c r="K83" s="26">
        <v>0.93</v>
      </c>
      <c r="M83" s="26">
        <v>0.81</v>
      </c>
      <c r="N83" s="26">
        <v>0.86</v>
      </c>
      <c r="P83" s="27" t="s">
        <v>999</v>
      </c>
      <c r="Q83" s="22">
        <v>101</v>
      </c>
      <c r="R83" s="26">
        <v>0.62</v>
      </c>
      <c r="T83" s="26">
        <v>0.01</v>
      </c>
      <c r="V83" s="27" t="s">
        <v>14</v>
      </c>
      <c r="X83" s="26">
        <v>0.85</v>
      </c>
      <c r="Z83" s="22">
        <v>64</v>
      </c>
      <c r="AA83" s="22" t="s">
        <v>530</v>
      </c>
      <c r="AB83" s="22">
        <v>2</v>
      </c>
      <c r="AC83" s="26">
        <v>0.47</v>
      </c>
      <c r="AD83" s="22">
        <v>4</v>
      </c>
      <c r="AE83" s="26">
        <v>0.49</v>
      </c>
      <c r="AG83" s="22">
        <v>96</v>
      </c>
      <c r="AH83" s="22">
        <v>147</v>
      </c>
      <c r="AI83" s="26">
        <v>0.19</v>
      </c>
    </row>
    <row r="84" spans="1:35" ht="15.5" x14ac:dyDescent="0.35">
      <c r="A84" s="24" t="s">
        <v>587</v>
      </c>
      <c r="B84" s="25">
        <v>81</v>
      </c>
      <c r="C84" s="22">
        <v>81</v>
      </c>
      <c r="D84" s="22" t="s">
        <v>587</v>
      </c>
      <c r="F84" s="22" t="s">
        <v>29</v>
      </c>
      <c r="G84" s="22">
        <v>2</v>
      </c>
      <c r="H84" s="22">
        <v>62</v>
      </c>
      <c r="I84" s="22">
        <v>63</v>
      </c>
      <c r="J84" s="22">
        <v>99</v>
      </c>
      <c r="K84" s="26">
        <v>0.85</v>
      </c>
      <c r="M84" s="26">
        <v>0.78</v>
      </c>
      <c r="N84" s="26">
        <v>0.76</v>
      </c>
      <c r="P84" s="27" t="s">
        <v>977</v>
      </c>
      <c r="Q84" s="22">
        <v>57</v>
      </c>
      <c r="R84" s="26">
        <v>0.71</v>
      </c>
      <c r="T84" s="26">
        <v>0</v>
      </c>
      <c r="V84" s="27" t="s">
        <v>14</v>
      </c>
      <c r="X84" s="26">
        <v>0.94</v>
      </c>
      <c r="Z84" s="22">
        <v>70</v>
      </c>
      <c r="AA84" s="22" t="s">
        <v>28</v>
      </c>
      <c r="AC84" s="26">
        <v>0.45</v>
      </c>
      <c r="AE84" s="26">
        <v>0.84</v>
      </c>
      <c r="AG84" s="22">
        <v>128</v>
      </c>
      <c r="AH84" s="22">
        <v>30</v>
      </c>
      <c r="AI84" s="26">
        <v>0.4</v>
      </c>
    </row>
    <row r="85" spans="1:35" ht="15.5" x14ac:dyDescent="0.35">
      <c r="A85" s="24" t="s">
        <v>588</v>
      </c>
      <c r="B85" s="25">
        <v>81</v>
      </c>
      <c r="C85" s="22">
        <v>81</v>
      </c>
      <c r="D85" s="22" t="s">
        <v>588</v>
      </c>
      <c r="F85" s="22" t="s">
        <v>37</v>
      </c>
      <c r="G85" s="22">
        <v>2</v>
      </c>
      <c r="H85" s="22">
        <v>62</v>
      </c>
      <c r="I85" s="22">
        <v>65</v>
      </c>
      <c r="J85" s="22">
        <v>76</v>
      </c>
      <c r="K85" s="26">
        <v>0.86</v>
      </c>
      <c r="M85" s="26">
        <v>0.78</v>
      </c>
      <c r="N85" s="26">
        <v>0.8</v>
      </c>
      <c r="P85" s="27" t="s">
        <v>992</v>
      </c>
      <c r="Q85" s="22">
        <v>70</v>
      </c>
      <c r="R85" s="26">
        <v>0.55000000000000004</v>
      </c>
      <c r="T85" s="26">
        <v>0</v>
      </c>
      <c r="V85" s="27" t="s">
        <v>14</v>
      </c>
      <c r="X85" s="26">
        <v>0.92</v>
      </c>
      <c r="Z85" s="22">
        <v>74</v>
      </c>
      <c r="AA85" s="22" t="s">
        <v>797</v>
      </c>
      <c r="AC85" s="26">
        <v>0.36</v>
      </c>
      <c r="AE85" s="26">
        <v>0.52</v>
      </c>
      <c r="AG85" s="22">
        <v>85</v>
      </c>
      <c r="AH85" s="22">
        <v>160</v>
      </c>
      <c r="AI85" s="26">
        <v>0.16</v>
      </c>
    </row>
    <row r="86" spans="1:35" ht="15.5" x14ac:dyDescent="0.35">
      <c r="A86" s="24" t="s">
        <v>562</v>
      </c>
      <c r="B86" s="25">
        <v>85</v>
      </c>
      <c r="C86" s="22">
        <v>85</v>
      </c>
      <c r="D86" s="22" t="s">
        <v>562</v>
      </c>
      <c r="F86" s="22" t="s">
        <v>221</v>
      </c>
      <c r="G86" s="22">
        <v>2</v>
      </c>
      <c r="H86" s="22">
        <v>61</v>
      </c>
      <c r="I86" s="22">
        <v>65</v>
      </c>
      <c r="J86" s="22">
        <v>124</v>
      </c>
      <c r="K86" s="26">
        <v>0.79</v>
      </c>
      <c r="M86" s="26">
        <v>0.72</v>
      </c>
      <c r="N86" s="26">
        <v>0.68</v>
      </c>
      <c r="P86" s="27" t="s">
        <v>1018</v>
      </c>
      <c r="Q86" s="22">
        <v>54</v>
      </c>
      <c r="R86" s="26">
        <v>0.78</v>
      </c>
      <c r="T86" s="28">
        <v>4.0000000000000001E-3</v>
      </c>
      <c r="V86" s="27" t="s">
        <v>40</v>
      </c>
      <c r="X86" s="26">
        <v>0.94</v>
      </c>
      <c r="Z86" s="22">
        <v>84</v>
      </c>
      <c r="AA86" s="22" t="s">
        <v>28</v>
      </c>
      <c r="AC86" s="26">
        <v>0.4</v>
      </c>
      <c r="AE86" s="26">
        <v>0.77</v>
      </c>
      <c r="AG86" s="22">
        <v>75</v>
      </c>
      <c r="AH86" s="22">
        <v>113</v>
      </c>
      <c r="AI86" s="26">
        <v>0.23</v>
      </c>
    </row>
    <row r="87" spans="1:35" ht="15.5" x14ac:dyDescent="0.35">
      <c r="A87" s="24" t="s">
        <v>525</v>
      </c>
      <c r="B87" s="25">
        <v>86</v>
      </c>
      <c r="C87" s="22">
        <v>86</v>
      </c>
      <c r="D87" s="22" t="s">
        <v>525</v>
      </c>
      <c r="F87" s="22" t="s">
        <v>9</v>
      </c>
      <c r="G87" s="22">
        <v>2</v>
      </c>
      <c r="H87" s="22">
        <v>60</v>
      </c>
      <c r="I87" s="22">
        <v>61</v>
      </c>
      <c r="J87" s="22">
        <v>90</v>
      </c>
      <c r="K87" s="26">
        <v>0.87</v>
      </c>
      <c r="M87" s="26">
        <v>0.74</v>
      </c>
      <c r="N87" s="26">
        <v>0.78</v>
      </c>
      <c r="P87" s="27" t="s">
        <v>996</v>
      </c>
      <c r="Q87" s="22">
        <v>81</v>
      </c>
      <c r="R87" s="26">
        <v>0.65</v>
      </c>
      <c r="T87" s="26">
        <v>0.01</v>
      </c>
      <c r="V87" s="27" t="s">
        <v>14</v>
      </c>
      <c r="X87" s="26">
        <v>0.92</v>
      </c>
      <c r="Z87" s="22">
        <v>67</v>
      </c>
      <c r="AA87" s="22" t="s">
        <v>581</v>
      </c>
      <c r="AC87" s="26">
        <v>0.43</v>
      </c>
      <c r="AE87" s="26">
        <v>0.59</v>
      </c>
      <c r="AG87" s="22">
        <v>107</v>
      </c>
      <c r="AH87" s="22">
        <v>110</v>
      </c>
      <c r="AI87" s="26">
        <v>0.23</v>
      </c>
    </row>
    <row r="88" spans="1:35" ht="15.5" x14ac:dyDescent="0.35">
      <c r="A88" s="24" t="s">
        <v>527</v>
      </c>
      <c r="B88" s="25">
        <v>86</v>
      </c>
      <c r="C88" s="22">
        <v>86</v>
      </c>
      <c r="D88" s="22" t="s">
        <v>527</v>
      </c>
      <c r="F88" s="22" t="s">
        <v>169</v>
      </c>
      <c r="G88" s="22">
        <v>2</v>
      </c>
      <c r="H88" s="22">
        <v>60</v>
      </c>
      <c r="I88" s="22">
        <v>62</v>
      </c>
      <c r="J88" s="22">
        <v>83</v>
      </c>
      <c r="K88" s="26">
        <v>0.86</v>
      </c>
      <c r="M88" s="26">
        <v>0.72</v>
      </c>
      <c r="N88" s="26">
        <v>0.77</v>
      </c>
      <c r="P88" s="27" t="s">
        <v>999</v>
      </c>
      <c r="Q88" s="22">
        <v>90</v>
      </c>
      <c r="R88" s="26">
        <v>0.68</v>
      </c>
      <c r="T88" s="26">
        <v>0</v>
      </c>
      <c r="V88" s="27" t="s">
        <v>14</v>
      </c>
      <c r="X88" s="26">
        <v>0.86</v>
      </c>
      <c r="Z88" s="22">
        <v>98</v>
      </c>
      <c r="AA88" s="22" t="s">
        <v>163</v>
      </c>
      <c r="AB88" s="22">
        <v>2</v>
      </c>
      <c r="AC88" s="26">
        <v>0.3</v>
      </c>
      <c r="AE88" s="26">
        <v>0.66</v>
      </c>
      <c r="AG88" s="22">
        <v>130</v>
      </c>
      <c r="AH88" s="22">
        <v>83</v>
      </c>
      <c r="AI88" s="26">
        <v>0.28000000000000003</v>
      </c>
    </row>
    <row r="89" spans="1:35" ht="15.5" x14ac:dyDescent="0.35">
      <c r="A89" s="24" t="s">
        <v>547</v>
      </c>
      <c r="B89" s="25">
        <v>86</v>
      </c>
      <c r="C89" s="22">
        <v>86</v>
      </c>
      <c r="D89" s="22" t="s">
        <v>547</v>
      </c>
      <c r="F89" s="22" t="s">
        <v>200</v>
      </c>
      <c r="G89" s="22">
        <v>2</v>
      </c>
      <c r="H89" s="22">
        <v>60</v>
      </c>
      <c r="I89" s="22">
        <v>69</v>
      </c>
      <c r="J89" s="22">
        <v>124</v>
      </c>
      <c r="K89" s="26">
        <v>0.86</v>
      </c>
      <c r="M89" s="26">
        <v>0.74</v>
      </c>
      <c r="N89" s="26">
        <v>0.6</v>
      </c>
      <c r="P89" s="27" t="s">
        <v>1107</v>
      </c>
      <c r="Q89" s="22">
        <v>86</v>
      </c>
      <c r="R89" s="26">
        <v>0.61</v>
      </c>
      <c r="T89" s="28">
        <v>3.0000000000000001E-3</v>
      </c>
      <c r="V89" s="27" t="s">
        <v>14</v>
      </c>
      <c r="X89" s="26">
        <v>0.91</v>
      </c>
      <c r="Z89" s="22">
        <v>54</v>
      </c>
      <c r="AA89" s="22" t="s">
        <v>1472</v>
      </c>
      <c r="AC89" s="26">
        <v>0.53</v>
      </c>
      <c r="AE89" s="26">
        <v>0.83</v>
      </c>
      <c r="AG89" s="22">
        <v>111</v>
      </c>
      <c r="AH89" s="22">
        <v>95</v>
      </c>
      <c r="AI89" s="26">
        <v>0.26</v>
      </c>
    </row>
    <row r="90" spans="1:35" ht="15.5" x14ac:dyDescent="0.35">
      <c r="A90" s="24" t="s">
        <v>561</v>
      </c>
      <c r="B90" s="25">
        <v>86</v>
      </c>
      <c r="C90" s="22">
        <v>86</v>
      </c>
      <c r="D90" s="22" t="s">
        <v>561</v>
      </c>
      <c r="F90" s="22" t="s">
        <v>99</v>
      </c>
      <c r="G90" s="22">
        <v>2</v>
      </c>
      <c r="H90" s="22">
        <v>60</v>
      </c>
      <c r="I90" s="22">
        <v>65</v>
      </c>
      <c r="J90" s="22">
        <v>93</v>
      </c>
      <c r="K90" s="26">
        <v>0.87</v>
      </c>
      <c r="M90" s="26">
        <v>0.69</v>
      </c>
      <c r="N90" s="26">
        <v>0.74</v>
      </c>
      <c r="P90" s="27" t="s">
        <v>999</v>
      </c>
      <c r="Q90" s="22">
        <v>125</v>
      </c>
      <c r="R90" s="26">
        <v>0.56999999999999995</v>
      </c>
      <c r="T90" s="26">
        <v>0.02</v>
      </c>
      <c r="V90" s="27" t="s">
        <v>14</v>
      </c>
      <c r="X90" s="26">
        <v>0.87</v>
      </c>
      <c r="Z90" s="22">
        <v>91</v>
      </c>
      <c r="AA90" s="22" t="s">
        <v>28</v>
      </c>
      <c r="AC90" s="26">
        <v>0.36</v>
      </c>
      <c r="AE90" s="26">
        <v>0.72</v>
      </c>
      <c r="AG90" s="22">
        <v>130</v>
      </c>
      <c r="AH90" s="22">
        <v>89</v>
      </c>
      <c r="AI90" s="26">
        <v>0.27</v>
      </c>
    </row>
    <row r="91" spans="1:35" ht="15.5" x14ac:dyDescent="0.35">
      <c r="A91" s="24" t="s">
        <v>534</v>
      </c>
      <c r="B91" s="25">
        <v>90</v>
      </c>
      <c r="C91" s="22">
        <v>90</v>
      </c>
      <c r="D91" s="22" t="s">
        <v>534</v>
      </c>
      <c r="F91" s="22" t="s">
        <v>65</v>
      </c>
      <c r="G91" s="22">
        <v>2</v>
      </c>
      <c r="H91" s="22">
        <v>59</v>
      </c>
      <c r="I91" s="22">
        <v>62</v>
      </c>
      <c r="J91" s="22">
        <v>58</v>
      </c>
      <c r="K91" s="26">
        <v>0.89</v>
      </c>
      <c r="M91" s="26">
        <v>0.75</v>
      </c>
      <c r="N91" s="26">
        <v>0.8</v>
      </c>
      <c r="P91" s="27" t="s">
        <v>999</v>
      </c>
      <c r="Q91" s="22">
        <v>138</v>
      </c>
      <c r="R91" s="26">
        <v>0.53</v>
      </c>
      <c r="T91" s="28">
        <v>2E-3</v>
      </c>
      <c r="V91" s="27" t="s">
        <v>14</v>
      </c>
      <c r="X91" s="26">
        <v>0.93</v>
      </c>
      <c r="Z91" s="22">
        <v>84</v>
      </c>
      <c r="AA91" s="22" t="s">
        <v>170</v>
      </c>
      <c r="AC91" s="26">
        <v>0.41</v>
      </c>
      <c r="AE91" s="26">
        <v>0.81</v>
      </c>
      <c r="AG91" s="22">
        <v>157</v>
      </c>
      <c r="AH91" s="22">
        <v>96</v>
      </c>
      <c r="AI91" s="26">
        <v>0.25</v>
      </c>
    </row>
    <row r="92" spans="1:35" ht="15.5" x14ac:dyDescent="0.35">
      <c r="A92" s="24" t="s">
        <v>1533</v>
      </c>
      <c r="B92" s="25">
        <v>90</v>
      </c>
      <c r="C92" s="22">
        <v>90</v>
      </c>
      <c r="D92" s="22" t="s">
        <v>1183</v>
      </c>
      <c r="F92" s="22" t="s">
        <v>2</v>
      </c>
      <c r="G92" s="22">
        <v>2</v>
      </c>
      <c r="H92" s="22">
        <v>59</v>
      </c>
      <c r="I92" s="22">
        <v>62</v>
      </c>
      <c r="J92" s="22">
        <v>76</v>
      </c>
      <c r="K92" s="26">
        <v>0.84</v>
      </c>
      <c r="M92" s="26">
        <v>0.73</v>
      </c>
      <c r="N92" s="26">
        <v>0.82</v>
      </c>
      <c r="P92" s="27" t="s">
        <v>1016</v>
      </c>
      <c r="Q92" s="22">
        <v>126</v>
      </c>
      <c r="R92" s="26">
        <v>0.56999999999999995</v>
      </c>
      <c r="T92" s="26">
        <v>0.02</v>
      </c>
      <c r="V92" s="27" t="s">
        <v>1</v>
      </c>
      <c r="X92" s="26">
        <v>0.84</v>
      </c>
      <c r="Z92" s="22">
        <v>129</v>
      </c>
      <c r="AA92" s="22" t="s">
        <v>167</v>
      </c>
      <c r="AC92" s="26">
        <v>0.28000000000000003</v>
      </c>
      <c r="AE92" s="26">
        <v>0.81</v>
      </c>
      <c r="AG92" s="22">
        <v>89</v>
      </c>
      <c r="AH92" s="22">
        <v>76</v>
      </c>
      <c r="AI92" s="26">
        <v>0.28999999999999998</v>
      </c>
    </row>
    <row r="93" spans="1:35" ht="15.5" x14ac:dyDescent="0.35">
      <c r="A93" s="24" t="s">
        <v>580</v>
      </c>
      <c r="B93" s="25">
        <v>90</v>
      </c>
      <c r="C93" s="22">
        <v>90</v>
      </c>
      <c r="D93" s="22" t="s">
        <v>580</v>
      </c>
      <c r="G93" s="22">
        <v>1</v>
      </c>
      <c r="H93" s="22">
        <v>59</v>
      </c>
      <c r="I93" s="22">
        <v>63</v>
      </c>
      <c r="J93" s="22">
        <v>61</v>
      </c>
      <c r="K93" s="26">
        <v>0.9</v>
      </c>
      <c r="M93" s="26">
        <v>0.69</v>
      </c>
      <c r="N93" s="26">
        <v>0.77</v>
      </c>
      <c r="P93" s="27" t="s">
        <v>984</v>
      </c>
      <c r="Q93" s="22">
        <v>107</v>
      </c>
      <c r="R93" s="26">
        <v>0.65</v>
      </c>
      <c r="T93" s="26">
        <v>0.02</v>
      </c>
      <c r="V93" s="27" t="s">
        <v>14</v>
      </c>
      <c r="X93" s="26">
        <v>0.83</v>
      </c>
      <c r="Z93" s="22">
        <v>113</v>
      </c>
      <c r="AA93" s="22" t="s">
        <v>1534</v>
      </c>
      <c r="AB93" s="22">
        <v>3</v>
      </c>
      <c r="AC93" s="26">
        <v>0.33</v>
      </c>
      <c r="AD93" s="22">
        <v>5</v>
      </c>
      <c r="AE93" s="26">
        <v>0.65</v>
      </c>
      <c r="AG93" s="22">
        <v>130</v>
      </c>
      <c r="AH93" s="22">
        <v>183</v>
      </c>
      <c r="AI93" s="26">
        <v>0.12</v>
      </c>
    </row>
    <row r="94" spans="1:35" ht="15.5" x14ac:dyDescent="0.35">
      <c r="A94" s="24" t="s">
        <v>664</v>
      </c>
      <c r="B94" s="25">
        <v>90</v>
      </c>
      <c r="C94" s="22">
        <v>90</v>
      </c>
      <c r="D94" s="22" t="s">
        <v>664</v>
      </c>
      <c r="F94" s="22" t="s">
        <v>18</v>
      </c>
      <c r="G94" s="22">
        <v>2</v>
      </c>
      <c r="H94" s="22">
        <v>59</v>
      </c>
      <c r="I94" s="22">
        <v>61</v>
      </c>
      <c r="J94" s="22">
        <v>83</v>
      </c>
      <c r="K94" s="26">
        <v>0.87</v>
      </c>
      <c r="M94" s="26">
        <v>0.77</v>
      </c>
      <c r="N94" s="26">
        <v>0.77</v>
      </c>
      <c r="P94" s="27" t="s">
        <v>58</v>
      </c>
      <c r="Q94" s="22">
        <v>101</v>
      </c>
      <c r="R94" s="26">
        <v>0.59</v>
      </c>
      <c r="T94" s="26">
        <v>0.02</v>
      </c>
      <c r="V94" s="27" t="s">
        <v>14</v>
      </c>
      <c r="X94" s="26">
        <v>0.83</v>
      </c>
      <c r="Z94" s="22">
        <v>91</v>
      </c>
      <c r="AA94" s="22" t="s">
        <v>523</v>
      </c>
      <c r="AC94" s="26">
        <v>0.42</v>
      </c>
      <c r="AE94" s="26">
        <v>0.75</v>
      </c>
      <c r="AG94" s="22">
        <v>93</v>
      </c>
      <c r="AH94" s="22">
        <v>76</v>
      </c>
      <c r="AI94" s="26">
        <v>0.28000000000000003</v>
      </c>
    </row>
    <row r="95" spans="1:35" ht="15.5" x14ac:dyDescent="0.35">
      <c r="A95" s="24" t="s">
        <v>536</v>
      </c>
      <c r="B95" s="25">
        <v>94</v>
      </c>
      <c r="C95" s="22">
        <v>94</v>
      </c>
      <c r="D95" s="22" t="s">
        <v>536</v>
      </c>
      <c r="F95" s="22" t="s">
        <v>99</v>
      </c>
      <c r="G95" s="22">
        <v>2</v>
      </c>
      <c r="H95" s="22">
        <v>58</v>
      </c>
      <c r="I95" s="22">
        <v>65</v>
      </c>
      <c r="J95" s="22">
        <v>120</v>
      </c>
      <c r="K95" s="26">
        <v>0.82</v>
      </c>
      <c r="M95" s="26">
        <v>0.67</v>
      </c>
      <c r="N95" s="26">
        <v>0.66</v>
      </c>
      <c r="P95" s="27" t="s">
        <v>981</v>
      </c>
      <c r="Q95" s="22">
        <v>120</v>
      </c>
      <c r="R95" s="26">
        <v>0.6</v>
      </c>
      <c r="T95" s="26">
        <v>0</v>
      </c>
      <c r="V95" s="27" t="s">
        <v>787</v>
      </c>
      <c r="X95" s="26">
        <v>0.98</v>
      </c>
      <c r="Z95" s="22">
        <v>70</v>
      </c>
      <c r="AA95" s="22" t="s">
        <v>28</v>
      </c>
      <c r="AC95" s="26">
        <v>0.33</v>
      </c>
      <c r="AE95" s="26">
        <v>0.39</v>
      </c>
      <c r="AG95" s="22">
        <v>145</v>
      </c>
      <c r="AH95" s="22">
        <v>83</v>
      </c>
      <c r="AI95" s="26">
        <v>0.28000000000000003</v>
      </c>
    </row>
    <row r="96" spans="1:35" ht="15.5" x14ac:dyDescent="0.35">
      <c r="A96" s="24" t="s">
        <v>539</v>
      </c>
      <c r="B96" s="25">
        <v>94</v>
      </c>
      <c r="C96" s="22">
        <v>94</v>
      </c>
      <c r="D96" s="22" t="s">
        <v>539</v>
      </c>
      <c r="F96" s="22" t="s">
        <v>186</v>
      </c>
      <c r="G96" s="22">
        <v>2</v>
      </c>
      <c r="H96" s="22">
        <v>58</v>
      </c>
      <c r="I96" s="22">
        <v>62</v>
      </c>
      <c r="J96" s="22">
        <v>99</v>
      </c>
      <c r="K96" s="26">
        <v>0.82</v>
      </c>
      <c r="M96" s="26">
        <v>0.77</v>
      </c>
      <c r="N96" s="26">
        <v>0.71</v>
      </c>
      <c r="P96" s="27" t="s">
        <v>990</v>
      </c>
      <c r="Q96" s="22">
        <v>60</v>
      </c>
      <c r="R96" s="26">
        <v>0.69</v>
      </c>
      <c r="T96" s="26">
        <v>0.02</v>
      </c>
      <c r="V96" s="27" t="s">
        <v>5</v>
      </c>
      <c r="X96" s="26">
        <v>0.84</v>
      </c>
      <c r="Z96" s="22">
        <v>121</v>
      </c>
      <c r="AA96" s="22" t="s">
        <v>830</v>
      </c>
      <c r="AB96" s="22">
        <v>2</v>
      </c>
      <c r="AC96" s="26">
        <v>0.36</v>
      </c>
      <c r="AE96" s="26">
        <v>0.8</v>
      </c>
      <c r="AG96" s="22">
        <v>81</v>
      </c>
      <c r="AH96" s="22">
        <v>122</v>
      </c>
      <c r="AI96" s="26">
        <v>0.22</v>
      </c>
    </row>
    <row r="97" spans="1:36" ht="15.5" x14ac:dyDescent="0.35">
      <c r="A97" s="24" t="s">
        <v>621</v>
      </c>
      <c r="B97" s="25">
        <v>94</v>
      </c>
      <c r="C97" s="22">
        <v>94</v>
      </c>
      <c r="D97" s="22" t="s">
        <v>621</v>
      </c>
      <c r="F97" s="22" t="s">
        <v>94</v>
      </c>
      <c r="G97" s="22">
        <v>2</v>
      </c>
      <c r="H97" s="22">
        <v>58</v>
      </c>
      <c r="I97" s="22">
        <v>60</v>
      </c>
      <c r="J97" s="22">
        <v>132</v>
      </c>
      <c r="K97" s="26">
        <v>0.78</v>
      </c>
      <c r="M97" s="26">
        <v>0.63</v>
      </c>
      <c r="N97" s="26">
        <v>0.68</v>
      </c>
      <c r="P97" s="27" t="s">
        <v>999</v>
      </c>
      <c r="Q97" s="22">
        <v>40</v>
      </c>
      <c r="R97" s="26">
        <v>0.69</v>
      </c>
      <c r="T97" s="26">
        <v>0</v>
      </c>
      <c r="V97" s="27" t="s">
        <v>1</v>
      </c>
      <c r="X97" s="26">
        <v>0.95</v>
      </c>
      <c r="Z97" s="22">
        <v>155</v>
      </c>
      <c r="AA97" s="22" t="s">
        <v>622</v>
      </c>
      <c r="AC97" s="26">
        <v>0.12</v>
      </c>
      <c r="AE97" s="26">
        <v>0.54</v>
      </c>
      <c r="AG97" s="22">
        <v>68</v>
      </c>
      <c r="AH97" s="22">
        <v>76</v>
      </c>
      <c r="AI97" s="26">
        <v>0.28000000000000003</v>
      </c>
    </row>
    <row r="98" spans="1:36" ht="15.5" x14ac:dyDescent="0.35">
      <c r="A98" s="24" t="s">
        <v>553</v>
      </c>
      <c r="B98" s="25">
        <v>94</v>
      </c>
      <c r="C98" s="22">
        <v>94</v>
      </c>
      <c r="D98" s="22" t="s">
        <v>553</v>
      </c>
      <c r="F98" s="22" t="s">
        <v>162</v>
      </c>
      <c r="G98" s="22">
        <v>2</v>
      </c>
      <c r="H98" s="22">
        <v>58</v>
      </c>
      <c r="I98" s="22">
        <v>64</v>
      </c>
      <c r="J98" s="22">
        <v>71</v>
      </c>
      <c r="K98" s="26">
        <v>0.88</v>
      </c>
      <c r="M98" s="26">
        <v>0.71</v>
      </c>
      <c r="N98" s="26">
        <v>0.78</v>
      </c>
      <c r="P98" s="27" t="s">
        <v>975</v>
      </c>
      <c r="Q98" s="22">
        <v>163</v>
      </c>
      <c r="R98" s="26">
        <v>0.55000000000000004</v>
      </c>
      <c r="T98" s="26">
        <v>0.02</v>
      </c>
      <c r="V98" s="27" t="s">
        <v>14</v>
      </c>
      <c r="X98" s="26">
        <v>0.89</v>
      </c>
      <c r="Z98" s="22">
        <v>84</v>
      </c>
      <c r="AA98" s="22" t="s">
        <v>28</v>
      </c>
      <c r="AC98" s="26">
        <v>0.4</v>
      </c>
      <c r="AE98" s="26">
        <v>0.8</v>
      </c>
      <c r="AG98" s="22">
        <v>150</v>
      </c>
      <c r="AH98" s="22">
        <v>89</v>
      </c>
      <c r="AI98" s="26">
        <v>0.26</v>
      </c>
    </row>
    <row r="99" spans="1:36" ht="15.5" x14ac:dyDescent="0.35">
      <c r="A99" s="24" t="s">
        <v>1033</v>
      </c>
      <c r="B99" s="25">
        <v>94</v>
      </c>
      <c r="C99" s="22">
        <v>94</v>
      </c>
      <c r="D99" s="22" t="s">
        <v>1033</v>
      </c>
      <c r="G99" s="22">
        <v>1</v>
      </c>
      <c r="H99" s="22">
        <v>58</v>
      </c>
      <c r="I99" s="22">
        <v>62</v>
      </c>
      <c r="J99" s="22">
        <v>138</v>
      </c>
      <c r="K99" s="26">
        <v>0.84</v>
      </c>
      <c r="M99" s="26">
        <v>0.78</v>
      </c>
      <c r="N99" s="26">
        <v>0.68</v>
      </c>
      <c r="P99" s="27" t="s">
        <v>986</v>
      </c>
      <c r="Q99" s="22">
        <v>70</v>
      </c>
      <c r="R99" s="26">
        <v>0.7</v>
      </c>
      <c r="T99" s="26">
        <v>0.02</v>
      </c>
      <c r="V99" s="27" t="s">
        <v>1</v>
      </c>
      <c r="X99" s="26">
        <v>0.88</v>
      </c>
      <c r="Z99" s="22">
        <v>51</v>
      </c>
      <c r="AA99" s="22" t="s">
        <v>599</v>
      </c>
      <c r="AC99" s="26">
        <v>0.5</v>
      </c>
      <c r="AE99" s="26">
        <v>0.53</v>
      </c>
      <c r="AG99" s="22">
        <v>69</v>
      </c>
      <c r="AH99" s="22">
        <v>160</v>
      </c>
      <c r="AI99" s="26">
        <v>0.16</v>
      </c>
    </row>
    <row r="100" spans="1:36" ht="15.5" x14ac:dyDescent="0.35">
      <c r="A100" s="24" t="s">
        <v>559</v>
      </c>
      <c r="B100" s="25">
        <v>99</v>
      </c>
      <c r="C100" s="22">
        <v>99</v>
      </c>
      <c r="D100" s="22" t="s">
        <v>559</v>
      </c>
      <c r="F100" s="22" t="s">
        <v>169</v>
      </c>
      <c r="G100" s="22">
        <v>2</v>
      </c>
      <c r="H100" s="22">
        <v>57</v>
      </c>
      <c r="I100" s="22">
        <v>62</v>
      </c>
      <c r="J100" s="22">
        <v>120</v>
      </c>
      <c r="K100" s="26">
        <v>0.81</v>
      </c>
      <c r="M100" s="26">
        <v>0.67</v>
      </c>
      <c r="N100" s="26">
        <v>0.7</v>
      </c>
      <c r="P100" s="27" t="s">
        <v>1006</v>
      </c>
      <c r="Q100" s="22">
        <v>107</v>
      </c>
      <c r="R100" s="26">
        <v>0.64</v>
      </c>
      <c r="T100" s="28">
        <v>3.0000000000000001E-3</v>
      </c>
      <c r="V100" s="27" t="s">
        <v>14</v>
      </c>
      <c r="X100" s="26">
        <v>0.82</v>
      </c>
      <c r="Z100" s="22">
        <v>74</v>
      </c>
      <c r="AA100" s="22" t="s">
        <v>163</v>
      </c>
      <c r="AB100" s="22">
        <v>9</v>
      </c>
      <c r="AC100" s="26">
        <v>0.37</v>
      </c>
      <c r="AE100" s="26">
        <v>0.56000000000000005</v>
      </c>
      <c r="AG100" s="22">
        <v>111</v>
      </c>
      <c r="AH100" s="22">
        <v>125</v>
      </c>
      <c r="AI100" s="26">
        <v>0.21</v>
      </c>
    </row>
    <row r="101" spans="1:36" ht="15.5" x14ac:dyDescent="0.35">
      <c r="A101" s="24" t="s">
        <v>1535</v>
      </c>
      <c r="B101" s="25">
        <v>99</v>
      </c>
      <c r="C101" s="22">
        <v>99</v>
      </c>
      <c r="D101" s="22" t="s">
        <v>1186</v>
      </c>
      <c r="F101" s="22" t="s">
        <v>105</v>
      </c>
      <c r="G101" s="22">
        <v>2</v>
      </c>
      <c r="H101" s="22">
        <v>57</v>
      </c>
      <c r="I101" s="22">
        <v>57</v>
      </c>
      <c r="J101" s="22">
        <v>67</v>
      </c>
      <c r="K101" s="26">
        <v>0.89</v>
      </c>
      <c r="M101" s="26">
        <v>0.68</v>
      </c>
      <c r="N101" s="26">
        <v>0.77</v>
      </c>
      <c r="P101" s="27" t="s">
        <v>1016</v>
      </c>
      <c r="Q101" s="22">
        <v>94</v>
      </c>
      <c r="R101" s="26">
        <v>0.6</v>
      </c>
      <c r="T101" s="26">
        <v>0.02</v>
      </c>
      <c r="V101" s="27" t="s">
        <v>5</v>
      </c>
      <c r="X101" s="26">
        <v>0.89</v>
      </c>
      <c r="Z101" s="22">
        <v>129</v>
      </c>
      <c r="AA101" s="22" t="s">
        <v>252</v>
      </c>
      <c r="AB101" s="22">
        <v>2</v>
      </c>
      <c r="AC101" s="26">
        <v>0.3</v>
      </c>
      <c r="AE101" s="26">
        <v>0.82</v>
      </c>
      <c r="AG101" s="22">
        <v>107</v>
      </c>
      <c r="AH101" s="22">
        <v>154</v>
      </c>
      <c r="AI101" s="26">
        <v>0.18</v>
      </c>
    </row>
    <row r="102" spans="1:36" ht="15.5" x14ac:dyDescent="0.35">
      <c r="A102" s="24" t="s">
        <v>583</v>
      </c>
      <c r="B102" s="25">
        <v>99</v>
      </c>
      <c r="C102" s="22">
        <v>99</v>
      </c>
      <c r="D102" s="22" t="s">
        <v>583</v>
      </c>
      <c r="F102" s="22" t="s">
        <v>94</v>
      </c>
      <c r="G102" s="22">
        <v>2</v>
      </c>
      <c r="H102" s="22">
        <v>57</v>
      </c>
      <c r="I102" s="22">
        <v>59</v>
      </c>
      <c r="J102" s="22">
        <v>138</v>
      </c>
      <c r="K102" s="26">
        <v>0.75</v>
      </c>
      <c r="M102" s="26">
        <v>0.67</v>
      </c>
      <c r="N102" s="26">
        <v>0.59</v>
      </c>
      <c r="P102" s="27" t="s">
        <v>1042</v>
      </c>
      <c r="Q102" s="22">
        <v>40</v>
      </c>
      <c r="R102" s="26">
        <v>0.86</v>
      </c>
      <c r="T102" s="26">
        <v>0</v>
      </c>
      <c r="V102" s="27" t="s">
        <v>910</v>
      </c>
      <c r="X102" s="26">
        <v>0.82</v>
      </c>
      <c r="Z102" s="22">
        <v>148</v>
      </c>
      <c r="AA102" s="22" t="s">
        <v>1536</v>
      </c>
      <c r="AC102" s="26">
        <v>0.3</v>
      </c>
      <c r="AE102" s="26">
        <v>0.84</v>
      </c>
      <c r="AG102" s="22">
        <v>41</v>
      </c>
      <c r="AH102" s="22">
        <v>53</v>
      </c>
      <c r="AI102" s="26">
        <v>0.33</v>
      </c>
    </row>
    <row r="103" spans="1:36" ht="15.5" x14ac:dyDescent="0.35">
      <c r="A103" s="24" t="s">
        <v>524</v>
      </c>
      <c r="B103" s="25">
        <v>102</v>
      </c>
      <c r="C103" s="22">
        <v>102</v>
      </c>
      <c r="D103" s="22" t="s">
        <v>524</v>
      </c>
      <c r="F103" s="22" t="s">
        <v>162</v>
      </c>
      <c r="G103" s="22">
        <v>2</v>
      </c>
      <c r="H103" s="22">
        <v>56</v>
      </c>
      <c r="I103" s="22">
        <v>61</v>
      </c>
      <c r="J103" s="22">
        <v>99</v>
      </c>
      <c r="K103" s="26">
        <v>0.85</v>
      </c>
      <c r="L103" s="22">
        <v>8</v>
      </c>
      <c r="M103" s="26">
        <v>0.7</v>
      </c>
      <c r="N103" s="26">
        <v>0.74</v>
      </c>
      <c r="P103" s="27" t="s">
        <v>996</v>
      </c>
      <c r="Q103" s="22">
        <v>126</v>
      </c>
      <c r="R103" s="26">
        <v>0.59</v>
      </c>
      <c r="T103" s="28">
        <v>3.0000000000000001E-3</v>
      </c>
      <c r="V103" s="27" t="s">
        <v>787</v>
      </c>
      <c r="X103" s="26">
        <v>0.93</v>
      </c>
      <c r="Z103" s="22">
        <v>109</v>
      </c>
      <c r="AA103" s="22" t="s">
        <v>1537</v>
      </c>
      <c r="AC103" s="26">
        <v>0.27</v>
      </c>
      <c r="AD103" s="22">
        <v>4</v>
      </c>
      <c r="AE103" s="26">
        <v>0.68</v>
      </c>
      <c r="AG103" s="22">
        <v>104</v>
      </c>
      <c r="AH103" s="22">
        <v>110</v>
      </c>
      <c r="AI103" s="26">
        <v>0.23</v>
      </c>
      <c r="AJ103" s="22">
        <v>4</v>
      </c>
    </row>
    <row r="104" spans="1:36" ht="15.5" x14ac:dyDescent="0.35">
      <c r="A104" s="24" t="s">
        <v>531</v>
      </c>
      <c r="B104" s="25">
        <v>102</v>
      </c>
      <c r="C104" s="22">
        <v>102</v>
      </c>
      <c r="D104" s="22" t="s">
        <v>531</v>
      </c>
      <c r="F104" s="22" t="s">
        <v>105</v>
      </c>
      <c r="G104" s="22">
        <v>2</v>
      </c>
      <c r="H104" s="22">
        <v>56</v>
      </c>
      <c r="I104" s="22">
        <v>63</v>
      </c>
      <c r="J104" s="22">
        <v>145</v>
      </c>
      <c r="K104" s="26">
        <v>0.87</v>
      </c>
      <c r="M104" s="26">
        <v>0.7</v>
      </c>
      <c r="N104" s="26">
        <v>0.6</v>
      </c>
      <c r="P104" s="27" t="s">
        <v>986</v>
      </c>
      <c r="Q104" s="22">
        <v>81</v>
      </c>
      <c r="R104" s="26">
        <v>0.85</v>
      </c>
      <c r="T104" s="28">
        <v>4.0000000000000001E-3</v>
      </c>
      <c r="V104" s="27" t="s">
        <v>1</v>
      </c>
      <c r="X104" s="26">
        <v>0.93</v>
      </c>
      <c r="Z104" s="22">
        <v>91</v>
      </c>
      <c r="AA104" s="22" t="s">
        <v>1538</v>
      </c>
      <c r="AB104" s="22">
        <v>9</v>
      </c>
      <c r="AC104" s="26">
        <v>0.33</v>
      </c>
      <c r="AD104" s="22">
        <v>5</v>
      </c>
      <c r="AE104" s="26">
        <v>0.65</v>
      </c>
      <c r="AG104" s="22">
        <v>60</v>
      </c>
      <c r="AH104" s="22">
        <v>142</v>
      </c>
      <c r="AI104" s="26">
        <v>0.2</v>
      </c>
    </row>
    <row r="105" spans="1:36" ht="15.5" x14ac:dyDescent="0.35">
      <c r="A105" s="24" t="s">
        <v>532</v>
      </c>
      <c r="B105" s="25">
        <v>102</v>
      </c>
      <c r="C105" s="22">
        <v>102</v>
      </c>
      <c r="D105" s="22" t="s">
        <v>1339</v>
      </c>
      <c r="F105" s="22" t="s">
        <v>179</v>
      </c>
      <c r="G105" s="22">
        <v>2</v>
      </c>
      <c r="H105" s="22">
        <v>56</v>
      </c>
      <c r="I105" s="22">
        <v>58</v>
      </c>
      <c r="J105" s="22">
        <v>115</v>
      </c>
      <c r="K105" s="26">
        <v>0.8</v>
      </c>
      <c r="M105" s="26">
        <v>0.69</v>
      </c>
      <c r="N105" s="26">
        <v>0.73</v>
      </c>
      <c r="P105" s="27" t="s">
        <v>996</v>
      </c>
      <c r="Q105" s="22">
        <v>101</v>
      </c>
      <c r="R105" s="26">
        <v>0.62</v>
      </c>
      <c r="T105" s="28">
        <v>3.0000000000000001E-3</v>
      </c>
      <c r="V105" s="27" t="s">
        <v>787</v>
      </c>
      <c r="X105" s="26">
        <v>0.91</v>
      </c>
      <c r="Z105" s="22">
        <v>113</v>
      </c>
      <c r="AA105" s="22" t="s">
        <v>28</v>
      </c>
      <c r="AB105" s="22">
        <v>3</v>
      </c>
      <c r="AC105" s="26">
        <v>0.33</v>
      </c>
      <c r="AE105" s="26">
        <v>0.66</v>
      </c>
      <c r="AG105" s="22">
        <v>75</v>
      </c>
      <c r="AH105" s="22">
        <v>116</v>
      </c>
      <c r="AI105" s="26">
        <v>0.22</v>
      </c>
    </row>
    <row r="106" spans="1:36" ht="15.5" x14ac:dyDescent="0.35">
      <c r="A106" s="24" t="s">
        <v>1189</v>
      </c>
      <c r="B106" s="25">
        <v>102</v>
      </c>
      <c r="C106" s="22">
        <v>102</v>
      </c>
      <c r="D106" s="22" t="s">
        <v>1189</v>
      </c>
      <c r="F106" s="22" t="s">
        <v>162</v>
      </c>
      <c r="G106" s="22">
        <v>2</v>
      </c>
      <c r="H106" s="22">
        <v>56</v>
      </c>
      <c r="I106" s="22">
        <v>61</v>
      </c>
      <c r="J106" s="22">
        <v>83</v>
      </c>
      <c r="K106" s="26">
        <v>0.87</v>
      </c>
      <c r="M106" s="26">
        <v>0.7</v>
      </c>
      <c r="N106" s="26">
        <v>0.77</v>
      </c>
      <c r="P106" s="27" t="s">
        <v>975</v>
      </c>
      <c r="Q106" s="22">
        <v>172</v>
      </c>
      <c r="R106" s="26">
        <v>0.44</v>
      </c>
      <c r="T106" s="26">
        <v>0.01</v>
      </c>
      <c r="V106" s="27" t="s">
        <v>5</v>
      </c>
      <c r="X106" s="26">
        <v>0.93</v>
      </c>
      <c r="Z106" s="22">
        <v>106</v>
      </c>
      <c r="AA106" s="22" t="s">
        <v>170</v>
      </c>
      <c r="AC106" s="26">
        <v>0.31</v>
      </c>
      <c r="AE106" s="26">
        <v>0.92</v>
      </c>
      <c r="AG106" s="22">
        <v>121</v>
      </c>
      <c r="AH106" s="22">
        <v>89</v>
      </c>
      <c r="AI106" s="26">
        <v>0.27</v>
      </c>
    </row>
    <row r="107" spans="1:36" ht="15.5" x14ac:dyDescent="0.35">
      <c r="A107" s="24" t="s">
        <v>533</v>
      </c>
      <c r="B107" s="25">
        <v>102</v>
      </c>
      <c r="C107" s="22">
        <v>102</v>
      </c>
      <c r="D107" s="22" t="s">
        <v>533</v>
      </c>
      <c r="F107" s="22" t="s">
        <v>99</v>
      </c>
      <c r="G107" s="22">
        <v>2</v>
      </c>
      <c r="H107" s="22">
        <v>56</v>
      </c>
      <c r="I107" s="22">
        <v>61</v>
      </c>
      <c r="J107" s="22">
        <v>118</v>
      </c>
      <c r="K107" s="26">
        <v>0.8</v>
      </c>
      <c r="M107" s="26">
        <v>0.64</v>
      </c>
      <c r="N107" s="26">
        <v>0.7</v>
      </c>
      <c r="P107" s="27" t="s">
        <v>1011</v>
      </c>
      <c r="Q107" s="22">
        <v>90</v>
      </c>
      <c r="R107" s="26">
        <v>0.77</v>
      </c>
      <c r="T107" s="26">
        <v>0.02</v>
      </c>
      <c r="V107" s="27" t="s">
        <v>5</v>
      </c>
      <c r="X107" s="26">
        <v>0.78</v>
      </c>
      <c r="Z107" s="22">
        <v>109</v>
      </c>
      <c r="AA107" s="22" t="s">
        <v>163</v>
      </c>
      <c r="AC107" s="26">
        <v>0.26</v>
      </c>
      <c r="AE107" s="26">
        <v>0.61</v>
      </c>
      <c r="AG107" s="22">
        <v>149</v>
      </c>
      <c r="AH107" s="22">
        <v>110</v>
      </c>
      <c r="AI107" s="26">
        <v>0.23</v>
      </c>
    </row>
    <row r="108" spans="1:36" ht="15.5" x14ac:dyDescent="0.35">
      <c r="A108" s="24" t="s">
        <v>554</v>
      </c>
      <c r="B108" s="25">
        <v>102</v>
      </c>
      <c r="C108" s="22">
        <v>102</v>
      </c>
      <c r="D108" s="22" t="s">
        <v>554</v>
      </c>
      <c r="F108" s="22" t="s">
        <v>9</v>
      </c>
      <c r="G108" s="22">
        <v>2</v>
      </c>
      <c r="H108" s="22">
        <v>56</v>
      </c>
      <c r="I108" s="22">
        <v>57</v>
      </c>
      <c r="J108" s="22">
        <v>83</v>
      </c>
      <c r="K108" s="26">
        <v>0.84</v>
      </c>
      <c r="L108" s="22">
        <v>8</v>
      </c>
      <c r="M108" s="26">
        <v>0.73</v>
      </c>
      <c r="N108" s="26">
        <v>0.72</v>
      </c>
      <c r="P108" s="27" t="s">
        <v>981</v>
      </c>
      <c r="Q108" s="22">
        <v>107</v>
      </c>
      <c r="R108" s="26">
        <v>0.68</v>
      </c>
      <c r="T108" s="26">
        <v>0.03</v>
      </c>
      <c r="V108" s="27" t="s">
        <v>787</v>
      </c>
      <c r="X108" s="26">
        <v>0.87</v>
      </c>
      <c r="Z108" s="22">
        <v>102</v>
      </c>
      <c r="AA108" s="22" t="s">
        <v>34</v>
      </c>
      <c r="AB108" s="22">
        <v>2</v>
      </c>
      <c r="AC108" s="26">
        <v>0.38</v>
      </c>
      <c r="AE108" s="26">
        <v>0.72</v>
      </c>
      <c r="AG108" s="22">
        <v>121</v>
      </c>
      <c r="AH108" s="22">
        <v>58</v>
      </c>
      <c r="AI108" s="26">
        <v>0.32</v>
      </c>
    </row>
    <row r="109" spans="1:36" ht="15.5" x14ac:dyDescent="0.35">
      <c r="A109" s="24" t="s">
        <v>567</v>
      </c>
      <c r="B109" s="25">
        <v>102</v>
      </c>
      <c r="C109" s="22">
        <v>102</v>
      </c>
      <c r="D109" s="22" t="s">
        <v>567</v>
      </c>
      <c r="G109" s="22">
        <v>2</v>
      </c>
      <c r="H109" s="22">
        <v>56</v>
      </c>
      <c r="I109" s="22">
        <v>63</v>
      </c>
      <c r="J109" s="22">
        <v>134</v>
      </c>
      <c r="K109" s="26">
        <v>0.83</v>
      </c>
      <c r="M109" s="26">
        <v>0.69</v>
      </c>
      <c r="N109" s="26">
        <v>0.63</v>
      </c>
      <c r="P109" s="27" t="s">
        <v>990</v>
      </c>
      <c r="Q109" s="22">
        <v>86</v>
      </c>
      <c r="R109" s="26">
        <v>0.67</v>
      </c>
      <c r="T109" s="26">
        <v>0</v>
      </c>
      <c r="V109" s="27" t="s">
        <v>5</v>
      </c>
      <c r="X109" s="26">
        <v>0.83</v>
      </c>
      <c r="Z109" s="22">
        <v>100</v>
      </c>
      <c r="AA109" s="22" t="s">
        <v>170</v>
      </c>
      <c r="AC109" s="26">
        <v>0.36</v>
      </c>
      <c r="AE109" s="26">
        <v>0.69</v>
      </c>
      <c r="AG109" s="22">
        <v>104</v>
      </c>
      <c r="AH109" s="22">
        <v>104</v>
      </c>
      <c r="AI109" s="26">
        <v>0.24</v>
      </c>
    </row>
    <row r="110" spans="1:36" ht="15.5" x14ac:dyDescent="0.35">
      <c r="A110" s="24" t="s">
        <v>1539</v>
      </c>
      <c r="B110" s="25">
        <v>102</v>
      </c>
      <c r="C110" s="22">
        <v>102</v>
      </c>
      <c r="D110" s="22" t="s">
        <v>592</v>
      </c>
      <c r="F110" s="22" t="s">
        <v>9</v>
      </c>
      <c r="G110" s="22">
        <v>2</v>
      </c>
      <c r="H110" s="22">
        <v>56</v>
      </c>
      <c r="I110" s="22">
        <v>59</v>
      </c>
      <c r="J110" s="22">
        <v>108</v>
      </c>
      <c r="K110" s="26">
        <v>0.85</v>
      </c>
      <c r="M110" s="26">
        <v>0.7</v>
      </c>
      <c r="N110" s="26">
        <v>0.71</v>
      </c>
      <c r="P110" s="27" t="s">
        <v>974</v>
      </c>
      <c r="Q110" s="22">
        <v>107</v>
      </c>
      <c r="R110" s="26">
        <v>0.68</v>
      </c>
      <c r="T110" s="26">
        <v>0</v>
      </c>
      <c r="V110" s="27" t="s">
        <v>5</v>
      </c>
      <c r="X110" s="26">
        <v>0.86</v>
      </c>
      <c r="Z110" s="22">
        <v>95</v>
      </c>
      <c r="AA110" s="22" t="s">
        <v>1242</v>
      </c>
      <c r="AB110" s="22">
        <v>9</v>
      </c>
      <c r="AC110" s="26">
        <v>0.41</v>
      </c>
      <c r="AE110" s="26">
        <v>0.39</v>
      </c>
      <c r="AG110" s="22">
        <v>104</v>
      </c>
      <c r="AH110" s="22">
        <v>125</v>
      </c>
      <c r="AI110" s="26">
        <v>0.22</v>
      </c>
    </row>
    <row r="111" spans="1:36" ht="15.5" x14ac:dyDescent="0.35">
      <c r="A111" s="24" t="s">
        <v>545</v>
      </c>
      <c r="B111" s="25">
        <v>110</v>
      </c>
      <c r="C111" s="22">
        <v>110</v>
      </c>
      <c r="D111" s="22" t="s">
        <v>545</v>
      </c>
      <c r="F111" s="22" t="s">
        <v>53</v>
      </c>
      <c r="G111" s="22">
        <v>2</v>
      </c>
      <c r="H111" s="22">
        <v>55</v>
      </c>
      <c r="I111" s="22">
        <v>62</v>
      </c>
      <c r="J111" s="22">
        <v>120</v>
      </c>
      <c r="K111" s="26">
        <v>0.82</v>
      </c>
      <c r="M111" s="26">
        <v>0.71</v>
      </c>
      <c r="N111" s="26">
        <v>0.69</v>
      </c>
      <c r="P111" s="27" t="s">
        <v>977</v>
      </c>
      <c r="Q111" s="22">
        <v>126</v>
      </c>
      <c r="R111" s="26">
        <v>0.63</v>
      </c>
      <c r="T111" s="26">
        <v>0</v>
      </c>
      <c r="V111" s="27" t="s">
        <v>787</v>
      </c>
      <c r="X111" s="26">
        <v>0.79</v>
      </c>
      <c r="Z111" s="22">
        <v>102</v>
      </c>
      <c r="AA111" s="22" t="s">
        <v>1019</v>
      </c>
      <c r="AB111" s="22">
        <v>2</v>
      </c>
      <c r="AC111" s="26">
        <v>0.27</v>
      </c>
      <c r="AD111" s="22">
        <v>5</v>
      </c>
      <c r="AE111" s="26">
        <v>0.71</v>
      </c>
      <c r="AG111" s="22">
        <v>85</v>
      </c>
      <c r="AH111" s="22">
        <v>142</v>
      </c>
      <c r="AI111" s="26">
        <v>0.19</v>
      </c>
    </row>
    <row r="112" spans="1:36" ht="15.5" x14ac:dyDescent="0.35">
      <c r="A112" s="24" t="s">
        <v>593</v>
      </c>
      <c r="B112" s="25">
        <v>110</v>
      </c>
      <c r="C112" s="22">
        <v>110</v>
      </c>
      <c r="D112" s="22" t="s">
        <v>593</v>
      </c>
      <c r="F112" s="22" t="s">
        <v>190</v>
      </c>
      <c r="G112" s="22">
        <v>2</v>
      </c>
      <c r="H112" s="22">
        <v>55</v>
      </c>
      <c r="I112" s="22">
        <v>61</v>
      </c>
      <c r="J112" s="22">
        <v>93</v>
      </c>
      <c r="K112" s="26">
        <v>0.83</v>
      </c>
      <c r="M112" s="26">
        <v>0.76</v>
      </c>
      <c r="N112" s="26">
        <v>0.71</v>
      </c>
      <c r="P112" s="27" t="s">
        <v>995</v>
      </c>
      <c r="Q112" s="22">
        <v>156</v>
      </c>
      <c r="R112" s="26">
        <v>0.56000000000000005</v>
      </c>
      <c r="T112" s="26">
        <v>0.03</v>
      </c>
      <c r="V112" s="27" t="s">
        <v>787</v>
      </c>
      <c r="X112" s="26">
        <v>0.82</v>
      </c>
      <c r="Z112" s="22">
        <v>105</v>
      </c>
      <c r="AA112" s="22" t="s">
        <v>983</v>
      </c>
      <c r="AC112" s="26">
        <v>0.38</v>
      </c>
      <c r="AE112" s="26">
        <v>0.74</v>
      </c>
      <c r="AG112" s="22">
        <v>69</v>
      </c>
      <c r="AH112" s="22">
        <v>147</v>
      </c>
      <c r="AI112" s="26">
        <v>0.19</v>
      </c>
    </row>
    <row r="113" spans="1:35" ht="15.5" x14ac:dyDescent="0.35">
      <c r="A113" s="24" t="s">
        <v>571</v>
      </c>
      <c r="B113" s="29">
        <v>112</v>
      </c>
      <c r="C113" s="22">
        <v>112</v>
      </c>
      <c r="D113" s="22" t="s">
        <v>571</v>
      </c>
      <c r="F113" s="22" t="s">
        <v>169</v>
      </c>
      <c r="G113" s="22">
        <v>2</v>
      </c>
      <c r="H113" s="22">
        <v>54</v>
      </c>
      <c r="I113" s="22">
        <v>51</v>
      </c>
      <c r="J113" s="22">
        <v>76</v>
      </c>
      <c r="K113" s="26">
        <v>0.93</v>
      </c>
      <c r="L113" s="22">
        <v>8</v>
      </c>
      <c r="M113" s="26">
        <v>0.72</v>
      </c>
      <c r="N113" s="26">
        <v>0.74</v>
      </c>
      <c r="P113" s="27" t="s">
        <v>992</v>
      </c>
      <c r="Q113" s="22">
        <v>107</v>
      </c>
      <c r="R113" s="26">
        <v>0.94</v>
      </c>
      <c r="T113" s="26">
        <v>0</v>
      </c>
      <c r="V113" s="27" t="s">
        <v>910</v>
      </c>
      <c r="X113" s="26">
        <v>0.95</v>
      </c>
      <c r="Z113" s="22">
        <v>163</v>
      </c>
      <c r="AA113" s="22" t="s">
        <v>1540</v>
      </c>
      <c r="AC113" s="26">
        <v>0.25</v>
      </c>
      <c r="AD113" s="22">
        <v>5</v>
      </c>
      <c r="AE113" s="26">
        <v>0.81</v>
      </c>
      <c r="AG113" s="22">
        <v>14</v>
      </c>
      <c r="AH113" s="22">
        <v>183</v>
      </c>
      <c r="AI113" s="22" t="s">
        <v>176</v>
      </c>
    </row>
    <row r="114" spans="1:35" ht="15.5" x14ac:dyDescent="0.35">
      <c r="A114" s="24" t="s">
        <v>1181</v>
      </c>
      <c r="B114" s="25">
        <v>112</v>
      </c>
      <c r="C114" s="22">
        <v>112</v>
      </c>
      <c r="D114" s="22" t="s">
        <v>1181</v>
      </c>
      <c r="F114" s="22" t="s">
        <v>94</v>
      </c>
      <c r="G114" s="22">
        <v>2</v>
      </c>
      <c r="H114" s="22">
        <v>54</v>
      </c>
      <c r="I114" s="22">
        <v>55</v>
      </c>
      <c r="J114" s="22">
        <v>156</v>
      </c>
      <c r="K114" s="26">
        <v>0.72</v>
      </c>
      <c r="M114" s="26">
        <v>0.7</v>
      </c>
      <c r="N114" s="26">
        <v>0.6</v>
      </c>
      <c r="P114" s="27" t="s">
        <v>986</v>
      </c>
      <c r="Q114" s="22">
        <v>22</v>
      </c>
      <c r="R114" s="26">
        <v>0.89</v>
      </c>
      <c r="T114" s="26">
        <v>0</v>
      </c>
      <c r="V114" s="27" t="s">
        <v>910</v>
      </c>
      <c r="X114" s="26">
        <v>0.9</v>
      </c>
      <c r="Z114" s="22">
        <v>141</v>
      </c>
      <c r="AA114" s="22" t="s">
        <v>194</v>
      </c>
      <c r="AC114" s="26">
        <v>0.31</v>
      </c>
      <c r="AD114" s="22">
        <v>5</v>
      </c>
      <c r="AE114" s="26">
        <v>0.9</v>
      </c>
      <c r="AG114" s="22">
        <v>31</v>
      </c>
      <c r="AH114" s="22">
        <v>136</v>
      </c>
      <c r="AI114" s="26">
        <v>0.2</v>
      </c>
    </row>
    <row r="115" spans="1:35" ht="15.5" x14ac:dyDescent="0.35">
      <c r="A115" s="24" t="s">
        <v>651</v>
      </c>
      <c r="B115" s="29">
        <v>112</v>
      </c>
      <c r="C115" s="22">
        <v>112</v>
      </c>
      <c r="D115" s="22" t="s">
        <v>651</v>
      </c>
      <c r="F115" s="22" t="s">
        <v>26</v>
      </c>
      <c r="G115" s="22">
        <v>2</v>
      </c>
      <c r="H115" s="22">
        <v>54</v>
      </c>
      <c r="I115" s="22">
        <v>57</v>
      </c>
      <c r="J115" s="22">
        <v>71</v>
      </c>
      <c r="K115" s="26">
        <v>0.88</v>
      </c>
      <c r="M115" s="26">
        <v>0.68</v>
      </c>
      <c r="N115" s="26">
        <v>0.8</v>
      </c>
      <c r="P115" s="27" t="s">
        <v>1012</v>
      </c>
      <c r="Q115" s="22">
        <v>145</v>
      </c>
      <c r="R115" s="26">
        <v>0.42</v>
      </c>
      <c r="T115" s="26">
        <v>0</v>
      </c>
      <c r="V115" s="27" t="s">
        <v>787</v>
      </c>
      <c r="X115" s="26">
        <v>0.8</v>
      </c>
      <c r="Z115" s="22">
        <v>123</v>
      </c>
      <c r="AA115" s="22" t="s">
        <v>204</v>
      </c>
      <c r="AC115" s="26">
        <v>0.24</v>
      </c>
      <c r="AE115" s="26">
        <v>0.6</v>
      </c>
      <c r="AG115" s="22">
        <v>150</v>
      </c>
      <c r="AH115" s="22">
        <v>154</v>
      </c>
      <c r="AI115" s="26">
        <v>0.17</v>
      </c>
    </row>
    <row r="116" spans="1:35" ht="15.5" x14ac:dyDescent="0.35">
      <c r="A116" s="24" t="s">
        <v>1187</v>
      </c>
      <c r="B116" s="25">
        <v>112</v>
      </c>
      <c r="C116" s="22">
        <v>112</v>
      </c>
      <c r="D116" s="22" t="s">
        <v>1187</v>
      </c>
      <c r="F116" s="22" t="s">
        <v>53</v>
      </c>
      <c r="G116" s="22">
        <v>2</v>
      </c>
      <c r="H116" s="22">
        <v>54</v>
      </c>
      <c r="I116" s="22">
        <v>59</v>
      </c>
      <c r="J116" s="22">
        <v>50</v>
      </c>
      <c r="K116" s="26">
        <v>0.89</v>
      </c>
      <c r="M116" s="26">
        <v>0.82</v>
      </c>
      <c r="N116" s="26">
        <v>0.85</v>
      </c>
      <c r="P116" s="27" t="s">
        <v>1006</v>
      </c>
      <c r="Q116" s="22">
        <v>198</v>
      </c>
      <c r="R116" s="26">
        <v>0.39</v>
      </c>
      <c r="T116" s="28">
        <v>3.0000000000000001E-3</v>
      </c>
      <c r="V116" s="27" t="s">
        <v>787</v>
      </c>
      <c r="X116" s="26">
        <v>0.82</v>
      </c>
      <c r="Z116" s="22">
        <v>95</v>
      </c>
      <c r="AA116" s="22" t="s">
        <v>1541</v>
      </c>
      <c r="AB116" s="22">
        <v>9</v>
      </c>
      <c r="AC116" s="26">
        <v>0.35</v>
      </c>
      <c r="AE116" s="26">
        <v>0.64</v>
      </c>
      <c r="AG116" s="22">
        <v>128</v>
      </c>
      <c r="AH116" s="22">
        <v>136</v>
      </c>
      <c r="AI116" s="26">
        <v>0.2</v>
      </c>
    </row>
    <row r="117" spans="1:35" ht="15.5" x14ac:dyDescent="0.35">
      <c r="A117" s="24" t="s">
        <v>690</v>
      </c>
      <c r="B117" s="25">
        <v>116</v>
      </c>
      <c r="C117" s="22">
        <v>116</v>
      </c>
      <c r="D117" s="22" t="s">
        <v>690</v>
      </c>
      <c r="F117" s="22" t="s">
        <v>77</v>
      </c>
      <c r="G117" s="22">
        <v>2</v>
      </c>
      <c r="H117" s="22">
        <v>53</v>
      </c>
      <c r="I117" s="22">
        <v>55</v>
      </c>
      <c r="J117" s="22">
        <v>138</v>
      </c>
      <c r="K117" s="26">
        <v>0.84</v>
      </c>
      <c r="M117" s="26">
        <v>0.71</v>
      </c>
      <c r="N117" s="26">
        <v>0.69</v>
      </c>
      <c r="P117" s="27" t="s">
        <v>977</v>
      </c>
      <c r="Q117" s="22">
        <v>23</v>
      </c>
      <c r="R117" s="26">
        <v>0.95</v>
      </c>
      <c r="T117" s="26">
        <v>0</v>
      </c>
      <c r="V117" s="27" t="s">
        <v>5</v>
      </c>
      <c r="X117" s="26">
        <v>0.84</v>
      </c>
      <c r="Z117" s="22">
        <v>70</v>
      </c>
      <c r="AA117" s="22" t="s">
        <v>1542</v>
      </c>
      <c r="AB117" s="22">
        <v>9</v>
      </c>
      <c r="AC117" s="26">
        <v>0.43</v>
      </c>
      <c r="AD117" s="22">
        <v>5</v>
      </c>
      <c r="AE117" s="26">
        <v>0.64</v>
      </c>
      <c r="AG117" s="22">
        <v>174</v>
      </c>
      <c r="AH117" s="22">
        <v>169</v>
      </c>
      <c r="AI117" s="26">
        <v>0.15</v>
      </c>
    </row>
    <row r="118" spans="1:35" ht="15.5" x14ac:dyDescent="0.35">
      <c r="A118" s="24" t="s">
        <v>546</v>
      </c>
      <c r="B118" s="25">
        <v>116</v>
      </c>
      <c r="C118" s="22">
        <v>116</v>
      </c>
      <c r="D118" s="22" t="s">
        <v>546</v>
      </c>
      <c r="F118" s="22" t="s">
        <v>2</v>
      </c>
      <c r="G118" s="22">
        <v>2</v>
      </c>
      <c r="H118" s="22">
        <v>53</v>
      </c>
      <c r="I118" s="22">
        <v>57</v>
      </c>
      <c r="J118" s="22">
        <v>145</v>
      </c>
      <c r="K118" s="26">
        <v>0.8</v>
      </c>
      <c r="M118" s="26">
        <v>0.73</v>
      </c>
      <c r="N118" s="26">
        <v>0.66</v>
      </c>
      <c r="P118" s="27" t="s">
        <v>1031</v>
      </c>
      <c r="Q118" s="22">
        <v>44</v>
      </c>
      <c r="R118" s="26">
        <v>0.8</v>
      </c>
      <c r="T118" s="26">
        <v>0</v>
      </c>
      <c r="V118" s="27" t="s">
        <v>5</v>
      </c>
      <c r="X118" s="26">
        <v>0.98</v>
      </c>
      <c r="Z118" s="22">
        <v>113</v>
      </c>
      <c r="AA118" s="22" t="s">
        <v>230</v>
      </c>
      <c r="AC118" s="26">
        <v>0.31</v>
      </c>
      <c r="AE118" s="26">
        <v>0.67</v>
      </c>
      <c r="AG118" s="22">
        <v>96</v>
      </c>
      <c r="AH118" s="22">
        <v>104</v>
      </c>
      <c r="AI118" s="26">
        <v>0.24</v>
      </c>
    </row>
    <row r="119" spans="1:35" ht="15.5" x14ac:dyDescent="0.35">
      <c r="A119" s="24" t="s">
        <v>551</v>
      </c>
      <c r="B119" s="25">
        <v>116</v>
      </c>
      <c r="C119" s="22">
        <v>116</v>
      </c>
      <c r="D119" s="22" t="s">
        <v>551</v>
      </c>
      <c r="F119" s="22" t="s">
        <v>94</v>
      </c>
      <c r="G119" s="22">
        <v>2</v>
      </c>
      <c r="H119" s="22">
        <v>53</v>
      </c>
      <c r="I119" s="22">
        <v>56</v>
      </c>
      <c r="J119" s="22">
        <v>150</v>
      </c>
      <c r="K119" s="26">
        <v>0.73</v>
      </c>
      <c r="M119" s="26">
        <v>0.65</v>
      </c>
      <c r="N119" s="26">
        <v>0.63</v>
      </c>
      <c r="P119" s="27" t="s">
        <v>977</v>
      </c>
      <c r="Q119" s="22">
        <v>40</v>
      </c>
      <c r="R119" s="26">
        <v>0.82</v>
      </c>
      <c r="T119" s="26">
        <v>0</v>
      </c>
      <c r="V119" s="27" t="s">
        <v>5</v>
      </c>
      <c r="X119" s="26">
        <v>0.88</v>
      </c>
      <c r="Z119" s="22">
        <v>161</v>
      </c>
      <c r="AA119" s="22" t="s">
        <v>1543</v>
      </c>
      <c r="AC119" s="26">
        <v>0.24</v>
      </c>
      <c r="AE119" s="26">
        <v>0.89</v>
      </c>
      <c r="AG119" s="22">
        <v>75</v>
      </c>
      <c r="AH119" s="22">
        <v>58</v>
      </c>
      <c r="AI119" s="26">
        <v>0.32</v>
      </c>
    </row>
    <row r="120" spans="1:35" ht="15.5" x14ac:dyDescent="0.35">
      <c r="A120" s="24" t="s">
        <v>645</v>
      </c>
      <c r="B120" s="25">
        <v>116</v>
      </c>
      <c r="C120" s="22">
        <v>116</v>
      </c>
      <c r="D120" s="22" t="s">
        <v>645</v>
      </c>
      <c r="F120" s="22" t="s">
        <v>6</v>
      </c>
      <c r="G120" s="22">
        <v>2</v>
      </c>
      <c r="H120" s="22">
        <v>53</v>
      </c>
      <c r="I120" s="22">
        <v>57</v>
      </c>
      <c r="J120" s="22">
        <v>99</v>
      </c>
      <c r="K120" s="26">
        <v>0.85</v>
      </c>
      <c r="M120" s="26">
        <v>0.64</v>
      </c>
      <c r="N120" s="26">
        <v>0.71</v>
      </c>
      <c r="P120" s="27" t="s">
        <v>975</v>
      </c>
      <c r="Q120" s="22">
        <v>156</v>
      </c>
      <c r="R120" s="26">
        <v>0.62</v>
      </c>
      <c r="T120" s="26">
        <v>0.03</v>
      </c>
      <c r="V120" s="27" t="s">
        <v>919</v>
      </c>
      <c r="X120" s="26">
        <v>0.87</v>
      </c>
      <c r="Z120" s="22">
        <v>123</v>
      </c>
      <c r="AA120" s="22" t="s">
        <v>285</v>
      </c>
      <c r="AC120" s="26">
        <v>0.3</v>
      </c>
      <c r="AE120" s="26">
        <v>0.78</v>
      </c>
      <c r="AG120" s="22">
        <v>150</v>
      </c>
      <c r="AH120" s="22">
        <v>41</v>
      </c>
      <c r="AI120" s="26">
        <v>0.36</v>
      </c>
    </row>
    <row r="121" spans="1:35" ht="15.5" x14ac:dyDescent="0.35">
      <c r="A121" s="24" t="s">
        <v>656</v>
      </c>
      <c r="B121" s="25">
        <v>116</v>
      </c>
      <c r="C121" s="22">
        <v>116</v>
      </c>
      <c r="D121" s="22" t="s">
        <v>656</v>
      </c>
      <c r="F121" s="22" t="s">
        <v>9</v>
      </c>
      <c r="G121" s="22">
        <v>2</v>
      </c>
      <c r="H121" s="22">
        <v>53</v>
      </c>
      <c r="I121" s="22">
        <v>56</v>
      </c>
      <c r="J121" s="22">
        <v>61</v>
      </c>
      <c r="K121" s="26">
        <v>0.85</v>
      </c>
      <c r="M121" s="26">
        <v>0.73</v>
      </c>
      <c r="N121" s="26">
        <v>0.79</v>
      </c>
      <c r="P121" s="27" t="s">
        <v>1011</v>
      </c>
      <c r="Q121" s="22">
        <v>156</v>
      </c>
      <c r="R121" s="26">
        <v>0.48</v>
      </c>
      <c r="T121" s="26">
        <v>0</v>
      </c>
      <c r="V121" s="27" t="s">
        <v>787</v>
      </c>
      <c r="X121" s="26">
        <v>0.8</v>
      </c>
      <c r="Z121" s="22">
        <v>135</v>
      </c>
      <c r="AA121" s="22" t="s">
        <v>295</v>
      </c>
      <c r="AB121" s="22">
        <v>2</v>
      </c>
      <c r="AC121" s="26">
        <v>0.28999999999999998</v>
      </c>
      <c r="AE121" s="26">
        <v>0.7</v>
      </c>
      <c r="AG121" s="22">
        <v>139</v>
      </c>
      <c r="AH121" s="22">
        <v>136</v>
      </c>
      <c r="AI121" s="26">
        <v>0.2</v>
      </c>
    </row>
    <row r="122" spans="1:35" ht="15.5" x14ac:dyDescent="0.35">
      <c r="A122" s="24" t="s">
        <v>1190</v>
      </c>
      <c r="B122" s="25">
        <v>121</v>
      </c>
      <c r="C122" s="22">
        <v>121</v>
      </c>
      <c r="D122" s="22" t="s">
        <v>1190</v>
      </c>
      <c r="F122" s="22" t="s">
        <v>159</v>
      </c>
      <c r="G122" s="22">
        <v>2</v>
      </c>
      <c r="H122" s="22">
        <v>52</v>
      </c>
      <c r="I122" s="22">
        <v>59</v>
      </c>
      <c r="J122" s="22">
        <v>162</v>
      </c>
      <c r="K122" s="26">
        <v>0.77</v>
      </c>
      <c r="M122" s="26">
        <v>0.73</v>
      </c>
      <c r="N122" s="26">
        <v>0.6</v>
      </c>
      <c r="P122" s="27" t="s">
        <v>989</v>
      </c>
      <c r="Q122" s="22">
        <v>90</v>
      </c>
      <c r="R122" s="26">
        <v>0.6</v>
      </c>
      <c r="T122" s="28">
        <v>4.0000000000000001E-3</v>
      </c>
      <c r="V122" s="27" t="s">
        <v>14</v>
      </c>
      <c r="X122" s="26">
        <v>0.86</v>
      </c>
      <c r="Z122" s="22">
        <v>102</v>
      </c>
      <c r="AA122" s="22" t="s">
        <v>937</v>
      </c>
      <c r="AC122" s="26">
        <v>0.33</v>
      </c>
      <c r="AE122" s="26">
        <v>0.64</v>
      </c>
      <c r="AG122" s="22">
        <v>65</v>
      </c>
      <c r="AH122" s="22">
        <v>104</v>
      </c>
      <c r="AI122" s="26">
        <v>0.24</v>
      </c>
    </row>
    <row r="123" spans="1:35" ht="15.5" x14ac:dyDescent="0.35">
      <c r="A123" s="24" t="s">
        <v>543</v>
      </c>
      <c r="B123" s="25">
        <v>121</v>
      </c>
      <c r="C123" s="22">
        <v>121</v>
      </c>
      <c r="D123" s="22" t="s">
        <v>543</v>
      </c>
      <c r="F123" s="22" t="s">
        <v>190</v>
      </c>
      <c r="G123" s="22">
        <v>2</v>
      </c>
      <c r="H123" s="22">
        <v>52</v>
      </c>
      <c r="I123" s="22">
        <v>64</v>
      </c>
      <c r="J123" s="22">
        <v>129</v>
      </c>
      <c r="K123" s="26">
        <v>0.8</v>
      </c>
      <c r="M123" s="26">
        <v>0.74</v>
      </c>
      <c r="N123" s="26">
        <v>0.66</v>
      </c>
      <c r="P123" s="27" t="s">
        <v>1042</v>
      </c>
      <c r="Q123" s="22">
        <v>101</v>
      </c>
      <c r="R123" s="26">
        <v>0.73</v>
      </c>
      <c r="T123" s="28">
        <v>3.0000000000000001E-3</v>
      </c>
      <c r="V123" s="27" t="s">
        <v>40</v>
      </c>
      <c r="X123" s="26">
        <v>0.82</v>
      </c>
      <c r="Z123" s="22">
        <v>118</v>
      </c>
      <c r="AA123" s="22" t="s">
        <v>949</v>
      </c>
      <c r="AB123" s="22">
        <v>2</v>
      </c>
      <c r="AC123" s="26">
        <v>0.28000000000000003</v>
      </c>
      <c r="AD123" s="22">
        <v>5</v>
      </c>
      <c r="AE123" s="26">
        <v>0.73</v>
      </c>
      <c r="AG123" s="22">
        <v>174</v>
      </c>
      <c r="AH123" s="22">
        <v>131</v>
      </c>
      <c r="AI123" s="26">
        <v>0.21</v>
      </c>
    </row>
    <row r="124" spans="1:35" ht="15.5" x14ac:dyDescent="0.35">
      <c r="A124" s="24" t="s">
        <v>1191</v>
      </c>
      <c r="B124" s="29">
        <v>121</v>
      </c>
      <c r="C124" s="22">
        <v>121</v>
      </c>
      <c r="D124" s="22" t="s">
        <v>1191</v>
      </c>
      <c r="F124" s="22" t="s">
        <v>217</v>
      </c>
      <c r="G124" s="22">
        <v>2</v>
      </c>
      <c r="H124" s="22">
        <v>52</v>
      </c>
      <c r="I124" s="22">
        <v>57</v>
      </c>
      <c r="J124" s="22">
        <v>115</v>
      </c>
      <c r="K124" s="26">
        <v>0.81</v>
      </c>
      <c r="M124" s="26">
        <v>0.63</v>
      </c>
      <c r="N124" s="26">
        <v>0.63</v>
      </c>
      <c r="P124" s="27" t="s">
        <v>58</v>
      </c>
      <c r="Q124" s="22">
        <v>120</v>
      </c>
      <c r="R124" s="26">
        <v>0.66</v>
      </c>
      <c r="T124" s="26">
        <v>0.01</v>
      </c>
      <c r="V124" s="27" t="s">
        <v>14</v>
      </c>
      <c r="X124" s="26">
        <v>0.78</v>
      </c>
      <c r="Z124" s="22">
        <v>141</v>
      </c>
      <c r="AA124" s="22" t="s">
        <v>939</v>
      </c>
      <c r="AC124" s="26">
        <v>0.3</v>
      </c>
      <c r="AE124" s="26">
        <v>0.77</v>
      </c>
      <c r="AG124" s="22">
        <v>89</v>
      </c>
      <c r="AH124" s="22">
        <v>169</v>
      </c>
      <c r="AI124" s="26">
        <v>0.15</v>
      </c>
    </row>
    <row r="125" spans="1:35" ht="15.5" x14ac:dyDescent="0.35">
      <c r="A125" s="24" t="s">
        <v>569</v>
      </c>
      <c r="B125" s="29">
        <v>121</v>
      </c>
      <c r="C125" s="22">
        <v>121</v>
      </c>
      <c r="D125" s="22" t="s">
        <v>569</v>
      </c>
      <c r="F125" s="22" t="s">
        <v>21</v>
      </c>
      <c r="G125" s="22">
        <v>2</v>
      </c>
      <c r="H125" s="22">
        <v>52</v>
      </c>
      <c r="I125" s="22">
        <v>57</v>
      </c>
      <c r="J125" s="22">
        <v>112</v>
      </c>
      <c r="K125" s="26">
        <v>0.84</v>
      </c>
      <c r="M125" s="26">
        <v>0.71</v>
      </c>
      <c r="N125" s="26">
        <v>0.66</v>
      </c>
      <c r="P125" s="27" t="s">
        <v>995</v>
      </c>
      <c r="Q125" s="22">
        <v>94</v>
      </c>
      <c r="R125" s="26">
        <v>0.62</v>
      </c>
      <c r="T125" s="28">
        <v>3.0000000000000001E-3</v>
      </c>
      <c r="V125" s="27" t="s">
        <v>14</v>
      </c>
      <c r="X125" s="26">
        <v>0.91</v>
      </c>
      <c r="Z125" s="22">
        <v>121</v>
      </c>
      <c r="AA125" s="22" t="s">
        <v>1544</v>
      </c>
      <c r="AC125" s="26">
        <v>0.34</v>
      </c>
      <c r="AE125" s="26">
        <v>0.68</v>
      </c>
      <c r="AG125" s="22">
        <v>121</v>
      </c>
      <c r="AH125" s="22">
        <v>125</v>
      </c>
      <c r="AI125" s="26">
        <v>0.21</v>
      </c>
    </row>
    <row r="126" spans="1:35" ht="15.5" x14ac:dyDescent="0.35">
      <c r="A126" s="24" t="s">
        <v>596</v>
      </c>
      <c r="B126" s="25">
        <v>121</v>
      </c>
      <c r="C126" s="22">
        <v>121</v>
      </c>
      <c r="D126" s="22" t="s">
        <v>596</v>
      </c>
      <c r="F126" s="22" t="s">
        <v>9</v>
      </c>
      <c r="G126" s="22">
        <v>2</v>
      </c>
      <c r="H126" s="22">
        <v>52</v>
      </c>
      <c r="I126" s="22">
        <v>55</v>
      </c>
      <c r="J126" s="22">
        <v>83</v>
      </c>
      <c r="K126" s="26">
        <v>0.87</v>
      </c>
      <c r="M126" s="26">
        <v>0.66</v>
      </c>
      <c r="N126" s="26">
        <v>0.79</v>
      </c>
      <c r="P126" s="27" t="s">
        <v>978</v>
      </c>
      <c r="Q126" s="22">
        <v>156</v>
      </c>
      <c r="R126" s="26">
        <v>0.62</v>
      </c>
      <c r="T126" s="26">
        <v>0.01</v>
      </c>
      <c r="V126" s="27" t="s">
        <v>14</v>
      </c>
      <c r="X126" s="26">
        <v>0.85</v>
      </c>
      <c r="Z126" s="22">
        <v>148</v>
      </c>
      <c r="AA126" s="22" t="s">
        <v>1109</v>
      </c>
      <c r="AC126" s="26">
        <v>0.27</v>
      </c>
      <c r="AE126" s="26">
        <v>0.6</v>
      </c>
      <c r="AG126" s="22">
        <v>165</v>
      </c>
      <c r="AH126" s="22">
        <v>99</v>
      </c>
      <c r="AI126" s="26">
        <v>0.25</v>
      </c>
    </row>
    <row r="127" spans="1:35" ht="15.5" x14ac:dyDescent="0.35">
      <c r="A127" s="24" t="s">
        <v>600</v>
      </c>
      <c r="B127" s="29">
        <v>121</v>
      </c>
      <c r="C127" s="22">
        <v>121</v>
      </c>
      <c r="D127" s="22" t="s">
        <v>600</v>
      </c>
      <c r="F127" s="22" t="s">
        <v>50</v>
      </c>
      <c r="G127" s="22">
        <v>2</v>
      </c>
      <c r="H127" s="22">
        <v>52</v>
      </c>
      <c r="I127" s="22">
        <v>60</v>
      </c>
      <c r="J127" s="22">
        <v>138</v>
      </c>
      <c r="K127" s="26">
        <v>0.77</v>
      </c>
      <c r="M127" s="26">
        <v>0.67</v>
      </c>
      <c r="N127" s="26">
        <v>0.66</v>
      </c>
      <c r="P127" s="27" t="s">
        <v>981</v>
      </c>
      <c r="Q127" s="22">
        <v>90</v>
      </c>
      <c r="R127" s="26">
        <v>0.64</v>
      </c>
      <c r="T127" s="26">
        <v>0.01</v>
      </c>
      <c r="V127" s="27" t="s">
        <v>5</v>
      </c>
      <c r="X127" s="26">
        <v>0.88</v>
      </c>
      <c r="Z127" s="22">
        <v>132</v>
      </c>
      <c r="AA127" s="22" t="s">
        <v>167</v>
      </c>
      <c r="AB127" s="22">
        <v>9</v>
      </c>
      <c r="AC127" s="26">
        <v>0.26</v>
      </c>
      <c r="AE127" s="26">
        <v>0.73</v>
      </c>
      <c r="AG127" s="22">
        <v>96</v>
      </c>
      <c r="AH127" s="22">
        <v>166</v>
      </c>
      <c r="AI127" s="26">
        <v>0.16</v>
      </c>
    </row>
    <row r="128" spans="1:35" ht="15.5" x14ac:dyDescent="0.35">
      <c r="A128" s="24" t="s">
        <v>637</v>
      </c>
      <c r="B128" s="29">
        <v>127</v>
      </c>
      <c r="C128" s="22">
        <v>127</v>
      </c>
      <c r="D128" s="22" t="s">
        <v>637</v>
      </c>
      <c r="F128" s="22" t="s">
        <v>9</v>
      </c>
      <c r="G128" s="22">
        <v>2</v>
      </c>
      <c r="H128" s="22">
        <v>51</v>
      </c>
      <c r="I128" s="22">
        <v>53</v>
      </c>
      <c r="J128" s="22">
        <v>99</v>
      </c>
      <c r="K128" s="26">
        <v>0.82</v>
      </c>
      <c r="M128" s="26">
        <v>0.68</v>
      </c>
      <c r="N128" s="26">
        <v>0.71</v>
      </c>
      <c r="P128" s="27" t="s">
        <v>1006</v>
      </c>
      <c r="Q128" s="22">
        <v>107</v>
      </c>
      <c r="R128" s="26">
        <v>0.66</v>
      </c>
      <c r="T128" s="26">
        <v>0.01</v>
      </c>
      <c r="V128" s="27" t="s">
        <v>5</v>
      </c>
      <c r="X128" s="26">
        <v>0.81</v>
      </c>
      <c r="Z128" s="22">
        <v>152</v>
      </c>
      <c r="AA128" s="22" t="s">
        <v>307</v>
      </c>
      <c r="AB128" s="22">
        <v>2</v>
      </c>
      <c r="AC128" s="26">
        <v>0.28000000000000003</v>
      </c>
      <c r="AE128" s="26">
        <v>0.79</v>
      </c>
      <c r="AG128" s="22">
        <v>130</v>
      </c>
      <c r="AH128" s="22">
        <v>136</v>
      </c>
      <c r="AI128" s="26">
        <v>0.2</v>
      </c>
    </row>
    <row r="129" spans="1:35" ht="15.5" x14ac:dyDescent="0.35">
      <c r="A129" s="24" t="s">
        <v>639</v>
      </c>
      <c r="B129" s="29">
        <v>127</v>
      </c>
      <c r="C129" s="22">
        <v>127</v>
      </c>
      <c r="D129" s="22" t="s">
        <v>639</v>
      </c>
      <c r="F129" s="22" t="s">
        <v>159</v>
      </c>
      <c r="G129" s="22">
        <v>2</v>
      </c>
      <c r="H129" s="22">
        <v>51</v>
      </c>
      <c r="I129" s="22">
        <v>68</v>
      </c>
      <c r="J129" s="22">
        <v>145</v>
      </c>
      <c r="K129" s="26">
        <v>0.83</v>
      </c>
      <c r="M129" s="26">
        <v>0.56000000000000005</v>
      </c>
      <c r="N129" s="26">
        <v>0.56999999999999995</v>
      </c>
      <c r="P129" s="27" t="s">
        <v>974</v>
      </c>
      <c r="Q129" s="22">
        <v>190</v>
      </c>
      <c r="R129" s="26">
        <v>0.45</v>
      </c>
      <c r="T129" s="26">
        <v>0.02</v>
      </c>
      <c r="V129" s="27" t="s">
        <v>799</v>
      </c>
      <c r="X129" s="26">
        <v>0.91</v>
      </c>
      <c r="Z129" s="22">
        <v>179</v>
      </c>
      <c r="AA129" s="22" t="s">
        <v>680</v>
      </c>
      <c r="AC129" s="26">
        <v>0.16</v>
      </c>
      <c r="AE129" s="26">
        <v>0.64</v>
      </c>
      <c r="AG129" s="22">
        <v>111</v>
      </c>
      <c r="AH129" s="22">
        <v>99</v>
      </c>
      <c r="AI129" s="26">
        <v>0.25</v>
      </c>
    </row>
    <row r="130" spans="1:35" ht="15.5" x14ac:dyDescent="0.35">
      <c r="A130" s="24" t="s">
        <v>644</v>
      </c>
      <c r="B130" s="29">
        <v>127</v>
      </c>
      <c r="C130" s="22">
        <v>127</v>
      </c>
      <c r="D130" s="22" t="s">
        <v>644</v>
      </c>
      <c r="F130" s="22" t="s">
        <v>94</v>
      </c>
      <c r="G130" s="22">
        <v>2</v>
      </c>
      <c r="H130" s="22">
        <v>51</v>
      </c>
      <c r="I130" s="22">
        <v>59</v>
      </c>
      <c r="J130" s="22">
        <v>162</v>
      </c>
      <c r="K130" s="26">
        <v>0.75</v>
      </c>
      <c r="M130" s="26">
        <v>0.66</v>
      </c>
      <c r="N130" s="26">
        <v>0.62</v>
      </c>
      <c r="P130" s="27" t="s">
        <v>1018</v>
      </c>
      <c r="Q130" s="22">
        <v>86</v>
      </c>
      <c r="R130" s="26">
        <v>0.69</v>
      </c>
      <c r="T130" s="26">
        <v>0</v>
      </c>
      <c r="V130" s="27" t="s">
        <v>5</v>
      </c>
      <c r="X130" s="26">
        <v>0.84</v>
      </c>
      <c r="Z130" s="22">
        <v>175</v>
      </c>
      <c r="AA130" s="22" t="s">
        <v>369</v>
      </c>
      <c r="AB130" s="22">
        <v>3</v>
      </c>
      <c r="AC130" s="26">
        <v>0.2</v>
      </c>
      <c r="AE130" s="26">
        <v>0.56000000000000005</v>
      </c>
      <c r="AG130" s="22">
        <v>96</v>
      </c>
      <c r="AH130" s="22">
        <v>50</v>
      </c>
      <c r="AI130" s="26">
        <v>0.34</v>
      </c>
    </row>
    <row r="131" spans="1:35" ht="15.5" x14ac:dyDescent="0.35">
      <c r="A131" s="24" t="s">
        <v>1225</v>
      </c>
      <c r="B131" s="29">
        <v>127</v>
      </c>
      <c r="C131" s="22">
        <v>127</v>
      </c>
      <c r="D131" s="22" t="s">
        <v>1225</v>
      </c>
      <c r="F131" s="22" t="s">
        <v>6</v>
      </c>
      <c r="G131" s="22">
        <v>2</v>
      </c>
      <c r="H131" s="22">
        <v>51</v>
      </c>
      <c r="I131" s="22">
        <v>57</v>
      </c>
      <c r="J131" s="22">
        <v>99</v>
      </c>
      <c r="K131" s="26">
        <v>0.83</v>
      </c>
      <c r="M131" s="26">
        <v>0.67</v>
      </c>
      <c r="N131" s="26">
        <v>0.77</v>
      </c>
      <c r="P131" s="27" t="s">
        <v>982</v>
      </c>
      <c r="Q131" s="22">
        <v>180</v>
      </c>
      <c r="R131" s="26">
        <v>0.43</v>
      </c>
      <c r="T131" s="26">
        <v>0</v>
      </c>
      <c r="V131" s="27" t="s">
        <v>919</v>
      </c>
      <c r="X131" s="26">
        <v>0.87</v>
      </c>
      <c r="Z131" s="22">
        <v>118</v>
      </c>
      <c r="AA131" s="22" t="s">
        <v>285</v>
      </c>
      <c r="AC131" s="26">
        <v>0.26</v>
      </c>
      <c r="AE131" s="26">
        <v>0.81</v>
      </c>
      <c r="AG131" s="22">
        <v>150</v>
      </c>
      <c r="AH131" s="22">
        <v>154</v>
      </c>
      <c r="AI131" s="26">
        <v>0.18</v>
      </c>
    </row>
    <row r="132" spans="1:35" ht="15.5" x14ac:dyDescent="0.35">
      <c r="A132" s="24" t="s">
        <v>594</v>
      </c>
      <c r="B132" s="29">
        <v>127</v>
      </c>
      <c r="C132" s="22">
        <v>127</v>
      </c>
      <c r="D132" s="22" t="s">
        <v>594</v>
      </c>
      <c r="F132" s="22" t="s">
        <v>26</v>
      </c>
      <c r="G132" s="22">
        <v>2</v>
      </c>
      <c r="H132" s="22">
        <v>51</v>
      </c>
      <c r="I132" s="22">
        <v>57</v>
      </c>
      <c r="J132" s="22">
        <v>175</v>
      </c>
      <c r="K132" s="26">
        <v>0.73</v>
      </c>
      <c r="M132" s="26">
        <v>0.66</v>
      </c>
      <c r="N132" s="26">
        <v>0.62</v>
      </c>
      <c r="P132" s="27" t="s">
        <v>1018</v>
      </c>
      <c r="Q132" s="22">
        <v>67</v>
      </c>
      <c r="R132" s="26">
        <v>0.88</v>
      </c>
      <c r="T132" s="26">
        <v>0</v>
      </c>
      <c r="V132" s="27" t="s">
        <v>1</v>
      </c>
      <c r="X132" s="26">
        <v>0.82</v>
      </c>
      <c r="Z132" s="22">
        <v>161</v>
      </c>
      <c r="AA132" s="22" t="s">
        <v>1226</v>
      </c>
      <c r="AC132" s="26">
        <v>0.24</v>
      </c>
      <c r="AE132" s="26">
        <v>0.71</v>
      </c>
      <c r="AG132" s="22">
        <v>75</v>
      </c>
      <c r="AH132" s="22">
        <v>76</v>
      </c>
      <c r="AI132" s="26">
        <v>0.28999999999999998</v>
      </c>
    </row>
    <row r="133" spans="1:35" ht="15.5" x14ac:dyDescent="0.35">
      <c r="A133" s="24" t="s">
        <v>667</v>
      </c>
      <c r="B133" s="29">
        <v>127</v>
      </c>
      <c r="C133" s="22">
        <v>127</v>
      </c>
      <c r="D133" s="22" t="s">
        <v>667</v>
      </c>
      <c r="F133" s="22" t="s">
        <v>329</v>
      </c>
      <c r="G133" s="22">
        <v>2</v>
      </c>
      <c r="H133" s="22">
        <v>51</v>
      </c>
      <c r="I133" s="22">
        <v>57</v>
      </c>
      <c r="J133" s="22">
        <v>138</v>
      </c>
      <c r="K133" s="26">
        <v>0.78</v>
      </c>
      <c r="M133" s="26">
        <v>0.68</v>
      </c>
      <c r="N133" s="26">
        <v>0.65</v>
      </c>
      <c r="P133" s="27" t="s">
        <v>980</v>
      </c>
      <c r="Q133" s="22">
        <v>126</v>
      </c>
      <c r="R133" s="26">
        <v>0.7</v>
      </c>
      <c r="T133" s="28">
        <v>3.0000000000000001E-3</v>
      </c>
      <c r="V133" s="27" t="s">
        <v>14</v>
      </c>
      <c r="X133" s="26">
        <v>0.79</v>
      </c>
      <c r="Z133" s="22">
        <v>84</v>
      </c>
      <c r="AA133" s="22" t="s">
        <v>170</v>
      </c>
      <c r="AC133" s="26">
        <v>0.32</v>
      </c>
      <c r="AE133" s="26">
        <v>0.5</v>
      </c>
      <c r="AG133" s="22">
        <v>130</v>
      </c>
      <c r="AH133" s="22">
        <v>160</v>
      </c>
      <c r="AI133" s="26">
        <v>0.17</v>
      </c>
    </row>
    <row r="134" spans="1:35" ht="15.5" x14ac:dyDescent="0.35">
      <c r="A134" s="24" t="s">
        <v>526</v>
      </c>
      <c r="B134" s="25">
        <v>133</v>
      </c>
      <c r="C134" s="22">
        <v>133</v>
      </c>
      <c r="D134" s="22" t="s">
        <v>526</v>
      </c>
      <c r="F134" s="22" t="s">
        <v>162</v>
      </c>
      <c r="G134" s="22">
        <v>2</v>
      </c>
      <c r="H134" s="22">
        <v>50</v>
      </c>
      <c r="I134" s="22">
        <v>58</v>
      </c>
      <c r="J134" s="22">
        <v>129</v>
      </c>
      <c r="K134" s="26">
        <v>0.79</v>
      </c>
      <c r="M134" s="26">
        <v>0.66</v>
      </c>
      <c r="N134" s="26">
        <v>0.63</v>
      </c>
      <c r="P134" s="27" t="s">
        <v>980</v>
      </c>
      <c r="Q134" s="22">
        <v>149</v>
      </c>
      <c r="R134" s="26">
        <v>0.57999999999999996</v>
      </c>
      <c r="T134" s="26">
        <v>0.02</v>
      </c>
      <c r="V134" s="27" t="s">
        <v>787</v>
      </c>
      <c r="X134" s="26">
        <v>0.81</v>
      </c>
      <c r="Z134" s="22">
        <v>109</v>
      </c>
      <c r="AA134" s="22" t="s">
        <v>181</v>
      </c>
      <c r="AC134" s="26">
        <v>0.34</v>
      </c>
      <c r="AE134" s="26">
        <v>0.75</v>
      </c>
      <c r="AG134" s="22">
        <v>157</v>
      </c>
      <c r="AH134" s="22">
        <v>76</v>
      </c>
      <c r="AI134" s="26">
        <v>0.28999999999999998</v>
      </c>
    </row>
    <row r="135" spans="1:35" ht="15.5" x14ac:dyDescent="0.35">
      <c r="A135" s="24" t="s">
        <v>1213</v>
      </c>
      <c r="B135" s="29">
        <v>133</v>
      </c>
      <c r="C135" s="22">
        <v>133</v>
      </c>
      <c r="D135" s="22" t="s">
        <v>1213</v>
      </c>
      <c r="F135" s="22" t="s">
        <v>9</v>
      </c>
      <c r="G135" s="22">
        <v>2</v>
      </c>
      <c r="H135" s="22">
        <v>50</v>
      </c>
      <c r="I135" s="22">
        <v>55</v>
      </c>
      <c r="J135" s="22">
        <v>44</v>
      </c>
      <c r="K135" s="26">
        <v>0.92</v>
      </c>
      <c r="M135" s="26">
        <v>0.8</v>
      </c>
      <c r="N135" s="26">
        <v>0.83</v>
      </c>
      <c r="P135" s="27" t="s">
        <v>1006</v>
      </c>
      <c r="Q135" s="22">
        <v>227</v>
      </c>
      <c r="R135" s="26">
        <v>0.4</v>
      </c>
      <c r="T135" s="26">
        <v>0.06</v>
      </c>
      <c r="V135" s="27" t="s">
        <v>1478</v>
      </c>
      <c r="X135" s="26">
        <v>0.83</v>
      </c>
      <c r="Z135" s="22">
        <v>63</v>
      </c>
      <c r="AA135" s="22" t="s">
        <v>1475</v>
      </c>
      <c r="AC135" s="26">
        <v>0.47</v>
      </c>
      <c r="AE135" s="26">
        <v>0.74</v>
      </c>
      <c r="AG135" s="22">
        <v>214</v>
      </c>
      <c r="AH135" s="22">
        <v>116</v>
      </c>
      <c r="AI135" s="26">
        <v>0.22</v>
      </c>
    </row>
    <row r="136" spans="1:35" ht="15.5" x14ac:dyDescent="0.35">
      <c r="A136" s="24" t="s">
        <v>626</v>
      </c>
      <c r="B136" s="29">
        <v>133</v>
      </c>
      <c r="C136" s="22">
        <v>133</v>
      </c>
      <c r="D136" s="22" t="s">
        <v>626</v>
      </c>
      <c r="F136" s="22" t="s">
        <v>26</v>
      </c>
      <c r="G136" s="22">
        <v>2</v>
      </c>
      <c r="H136" s="22">
        <v>50</v>
      </c>
      <c r="I136" s="22">
        <v>52</v>
      </c>
      <c r="J136" s="22">
        <v>112</v>
      </c>
      <c r="K136" s="26">
        <v>0.85</v>
      </c>
      <c r="M136" s="26">
        <v>0.64</v>
      </c>
      <c r="N136" s="26">
        <v>0.68</v>
      </c>
      <c r="P136" s="27" t="s">
        <v>996</v>
      </c>
      <c r="Q136" s="22">
        <v>153</v>
      </c>
      <c r="R136" s="26">
        <v>0.64</v>
      </c>
      <c r="T136" s="26">
        <v>0.01</v>
      </c>
      <c r="V136" s="27" t="s">
        <v>14</v>
      </c>
      <c r="X136" s="26">
        <v>0.86</v>
      </c>
      <c r="Z136" s="22">
        <v>100</v>
      </c>
      <c r="AA136" s="22" t="s">
        <v>564</v>
      </c>
      <c r="AC136" s="26">
        <v>0.44</v>
      </c>
      <c r="AE136" s="26">
        <v>0.83</v>
      </c>
      <c r="AG136" s="22">
        <v>142</v>
      </c>
      <c r="AH136" s="22">
        <v>147</v>
      </c>
      <c r="AI136" s="26">
        <v>0.19</v>
      </c>
    </row>
    <row r="137" spans="1:35" ht="15.5" x14ac:dyDescent="0.35">
      <c r="A137" s="24" t="s">
        <v>1215</v>
      </c>
      <c r="B137" s="29">
        <v>133</v>
      </c>
      <c r="C137" s="22">
        <v>133</v>
      </c>
      <c r="D137" s="22" t="s">
        <v>1215</v>
      </c>
      <c r="G137" s="22">
        <v>2</v>
      </c>
      <c r="H137" s="22">
        <v>50</v>
      </c>
      <c r="I137" s="22">
        <v>56</v>
      </c>
      <c r="J137" s="22">
        <v>156</v>
      </c>
      <c r="K137" s="26">
        <v>0.8</v>
      </c>
      <c r="M137" s="26">
        <v>0.62</v>
      </c>
      <c r="N137" s="26">
        <v>0.6</v>
      </c>
      <c r="P137" s="27" t="s">
        <v>977</v>
      </c>
      <c r="Q137" s="22">
        <v>126</v>
      </c>
      <c r="R137" s="26">
        <v>0.72</v>
      </c>
      <c r="T137" s="26">
        <v>0.01</v>
      </c>
      <c r="V137" s="27" t="s">
        <v>5</v>
      </c>
      <c r="X137" s="26">
        <v>0.96</v>
      </c>
      <c r="Z137" s="22">
        <v>123</v>
      </c>
      <c r="AA137" s="22" t="s">
        <v>177</v>
      </c>
      <c r="AB137" s="22">
        <v>2</v>
      </c>
      <c r="AC137" s="26">
        <v>0.28000000000000003</v>
      </c>
      <c r="AE137" s="26">
        <v>0.53</v>
      </c>
      <c r="AG137" s="22">
        <v>121</v>
      </c>
      <c r="AH137" s="22">
        <v>104</v>
      </c>
      <c r="AI137" s="26">
        <v>0.24</v>
      </c>
    </row>
    <row r="138" spans="1:35" ht="15.5" x14ac:dyDescent="0.35">
      <c r="A138" s="24" t="s">
        <v>646</v>
      </c>
      <c r="B138" s="29">
        <v>133</v>
      </c>
      <c r="C138" s="22">
        <v>133</v>
      </c>
      <c r="D138" s="22" t="s">
        <v>646</v>
      </c>
      <c r="F138" s="22" t="s">
        <v>94</v>
      </c>
      <c r="G138" s="22">
        <v>2</v>
      </c>
      <c r="H138" s="22">
        <v>50</v>
      </c>
      <c r="I138" s="22">
        <v>59</v>
      </c>
      <c r="J138" s="22">
        <v>134</v>
      </c>
      <c r="K138" s="26">
        <v>0.77</v>
      </c>
      <c r="M138" s="26">
        <v>0.66</v>
      </c>
      <c r="N138" s="26">
        <v>0.71</v>
      </c>
      <c r="P138" s="27" t="s">
        <v>999</v>
      </c>
      <c r="Q138" s="22">
        <v>120</v>
      </c>
      <c r="R138" s="26">
        <v>0.6</v>
      </c>
      <c r="T138" s="28">
        <v>2E-3</v>
      </c>
      <c r="V138" s="27" t="s">
        <v>14</v>
      </c>
      <c r="X138" s="26">
        <v>0.92</v>
      </c>
      <c r="Z138" s="22">
        <v>152</v>
      </c>
      <c r="AA138" s="22" t="s">
        <v>1192</v>
      </c>
      <c r="AC138" s="26">
        <v>0.23</v>
      </c>
      <c r="AE138" s="26">
        <v>0.66</v>
      </c>
      <c r="AG138" s="22">
        <v>145</v>
      </c>
      <c r="AH138" s="22">
        <v>151</v>
      </c>
      <c r="AI138" s="26">
        <v>0.19</v>
      </c>
    </row>
    <row r="139" spans="1:35" ht="15.5" x14ac:dyDescent="0.35">
      <c r="A139" s="24" t="s">
        <v>666</v>
      </c>
      <c r="B139" s="29">
        <v>133</v>
      </c>
      <c r="C139" s="22">
        <v>133</v>
      </c>
      <c r="D139" s="22" t="s">
        <v>666</v>
      </c>
      <c r="F139" s="22" t="s">
        <v>18</v>
      </c>
      <c r="G139" s="22">
        <v>2</v>
      </c>
      <c r="H139" s="22">
        <v>50</v>
      </c>
      <c r="I139" s="22">
        <v>63</v>
      </c>
      <c r="J139" s="22">
        <v>156</v>
      </c>
      <c r="K139" s="26">
        <v>0.8</v>
      </c>
      <c r="M139" s="26">
        <v>0.61</v>
      </c>
      <c r="N139" s="26">
        <v>0.66</v>
      </c>
      <c r="P139" s="27" t="s">
        <v>999</v>
      </c>
      <c r="Q139" s="22">
        <v>153</v>
      </c>
      <c r="R139" s="26">
        <v>0.54</v>
      </c>
      <c r="T139" s="26">
        <v>0.01</v>
      </c>
      <c r="V139" s="27" t="s">
        <v>799</v>
      </c>
      <c r="X139" s="26">
        <v>0.88</v>
      </c>
      <c r="Z139" s="22">
        <v>155</v>
      </c>
      <c r="AA139" s="22" t="s">
        <v>1545</v>
      </c>
      <c r="AC139" s="26">
        <v>0.27</v>
      </c>
      <c r="AE139" s="26">
        <v>0.71</v>
      </c>
      <c r="AG139" s="22">
        <v>111</v>
      </c>
      <c r="AH139" s="22">
        <v>154</v>
      </c>
      <c r="AI139" s="26">
        <v>0.17</v>
      </c>
    </row>
    <row r="140" spans="1:35" ht="15.5" x14ac:dyDescent="0.35">
      <c r="A140" s="24" t="s">
        <v>1546</v>
      </c>
      <c r="B140" s="29">
        <v>139</v>
      </c>
      <c r="C140" s="22">
        <v>139</v>
      </c>
      <c r="D140" s="22" t="s">
        <v>610</v>
      </c>
      <c r="F140" s="22" t="s">
        <v>65</v>
      </c>
      <c r="G140" s="22">
        <v>2</v>
      </c>
      <c r="H140" s="22">
        <v>49</v>
      </c>
      <c r="I140" s="22">
        <v>61</v>
      </c>
      <c r="J140" s="22">
        <v>124</v>
      </c>
      <c r="K140" s="26">
        <v>0.83</v>
      </c>
      <c r="M140" s="26">
        <v>0.66</v>
      </c>
      <c r="N140" s="26">
        <v>0.67</v>
      </c>
      <c r="P140" s="27" t="s">
        <v>974</v>
      </c>
      <c r="Q140" s="22">
        <v>199</v>
      </c>
      <c r="R140" s="26">
        <v>0.45</v>
      </c>
      <c r="T140" s="26">
        <v>0.02</v>
      </c>
      <c r="V140" s="27" t="s">
        <v>787</v>
      </c>
      <c r="X140" s="26">
        <v>0.9</v>
      </c>
      <c r="Z140" s="22">
        <v>123</v>
      </c>
      <c r="AA140" s="22" t="s">
        <v>167</v>
      </c>
      <c r="AB140" s="22">
        <v>3</v>
      </c>
      <c r="AC140" s="26">
        <v>0.36</v>
      </c>
      <c r="AE140" s="26">
        <v>0.95</v>
      </c>
      <c r="AG140" s="22">
        <v>163</v>
      </c>
      <c r="AH140" s="22">
        <v>89</v>
      </c>
      <c r="AI140" s="26">
        <v>0.27</v>
      </c>
    </row>
    <row r="141" spans="1:35" ht="15.5" x14ac:dyDescent="0.35">
      <c r="A141" s="24" t="s">
        <v>618</v>
      </c>
      <c r="B141" s="29">
        <v>139</v>
      </c>
      <c r="C141" s="22">
        <v>139</v>
      </c>
      <c r="D141" s="22" t="s">
        <v>618</v>
      </c>
      <c r="F141" s="22" t="s">
        <v>2</v>
      </c>
      <c r="G141" s="22">
        <v>2</v>
      </c>
      <c r="H141" s="22">
        <v>49</v>
      </c>
      <c r="I141" s="22">
        <v>57</v>
      </c>
      <c r="J141" s="22">
        <v>115</v>
      </c>
      <c r="K141" s="26">
        <v>0.84</v>
      </c>
      <c r="M141" s="26">
        <v>0.68</v>
      </c>
      <c r="N141" s="26">
        <v>0.68</v>
      </c>
      <c r="P141" s="27" t="s">
        <v>58</v>
      </c>
      <c r="Q141" s="22">
        <v>199</v>
      </c>
      <c r="R141" s="26">
        <v>0.64</v>
      </c>
      <c r="T141" s="26">
        <v>0.02</v>
      </c>
      <c r="V141" s="27" t="s">
        <v>1</v>
      </c>
      <c r="X141" s="26">
        <v>0.83</v>
      </c>
      <c r="Z141" s="22">
        <v>129</v>
      </c>
      <c r="AA141" s="22" t="s">
        <v>1182</v>
      </c>
      <c r="AB141" s="22">
        <v>3</v>
      </c>
      <c r="AC141" s="26">
        <v>0.3</v>
      </c>
      <c r="AE141" s="26">
        <v>0.56000000000000005</v>
      </c>
      <c r="AG141" s="22">
        <v>111</v>
      </c>
      <c r="AH141" s="22">
        <v>75</v>
      </c>
      <c r="AI141" s="26">
        <v>0.28999999999999998</v>
      </c>
    </row>
    <row r="142" spans="1:35" ht="15.5" x14ac:dyDescent="0.35">
      <c r="A142" s="24" t="s">
        <v>635</v>
      </c>
      <c r="B142" s="29">
        <v>139</v>
      </c>
      <c r="C142" s="22">
        <v>139</v>
      </c>
      <c r="D142" s="22" t="s">
        <v>635</v>
      </c>
      <c r="F142" s="22" t="s">
        <v>190</v>
      </c>
      <c r="G142" s="22">
        <v>2</v>
      </c>
      <c r="H142" s="22">
        <v>49</v>
      </c>
      <c r="I142" s="22">
        <v>55</v>
      </c>
      <c r="J142" s="22">
        <v>110</v>
      </c>
      <c r="K142" s="26">
        <v>0.84</v>
      </c>
      <c r="M142" s="26">
        <v>0.7</v>
      </c>
      <c r="N142" s="26">
        <v>0.7</v>
      </c>
      <c r="P142" s="27" t="s">
        <v>58</v>
      </c>
      <c r="Q142" s="22">
        <v>101</v>
      </c>
      <c r="R142" s="26">
        <v>0.69</v>
      </c>
      <c r="T142" s="26">
        <v>0</v>
      </c>
      <c r="V142" s="27" t="s">
        <v>14</v>
      </c>
      <c r="X142" s="26">
        <v>0.54</v>
      </c>
      <c r="Z142" s="22">
        <v>155</v>
      </c>
      <c r="AA142" s="22" t="s">
        <v>595</v>
      </c>
      <c r="AB142" s="22">
        <v>3</v>
      </c>
      <c r="AC142" s="26">
        <v>0.24</v>
      </c>
      <c r="AE142" s="26">
        <v>0.74</v>
      </c>
      <c r="AG142" s="22">
        <v>163</v>
      </c>
      <c r="AH142" s="22">
        <v>158</v>
      </c>
      <c r="AI142" s="26">
        <v>0.17</v>
      </c>
    </row>
    <row r="143" spans="1:35" ht="15.5" x14ac:dyDescent="0.35">
      <c r="A143" s="24" t="s">
        <v>1547</v>
      </c>
      <c r="B143" s="29">
        <v>139</v>
      </c>
      <c r="C143" s="22">
        <v>139</v>
      </c>
      <c r="D143" s="22" t="s">
        <v>652</v>
      </c>
      <c r="F143" s="22" t="s">
        <v>326</v>
      </c>
      <c r="G143" s="22">
        <v>2</v>
      </c>
      <c r="H143" s="22">
        <v>49</v>
      </c>
      <c r="I143" s="22">
        <v>55</v>
      </c>
      <c r="J143" s="22">
        <v>97</v>
      </c>
      <c r="K143" s="26">
        <v>0.86</v>
      </c>
      <c r="M143" s="26">
        <v>0.68</v>
      </c>
      <c r="N143" s="26">
        <v>0.74</v>
      </c>
      <c r="P143" s="27" t="s">
        <v>1011</v>
      </c>
      <c r="Q143" s="22">
        <v>145</v>
      </c>
      <c r="R143" s="26">
        <v>0.56000000000000005</v>
      </c>
      <c r="T143" s="26">
        <v>0.03</v>
      </c>
      <c r="V143" s="27" t="s">
        <v>14</v>
      </c>
      <c r="X143" s="26">
        <v>0.89</v>
      </c>
      <c r="Z143" s="22">
        <v>173</v>
      </c>
      <c r="AA143" s="22" t="s">
        <v>1192</v>
      </c>
      <c r="AB143" s="22">
        <v>2</v>
      </c>
      <c r="AC143" s="22" t="s">
        <v>176</v>
      </c>
      <c r="AE143" s="26">
        <v>0.77</v>
      </c>
      <c r="AG143" s="22">
        <v>130</v>
      </c>
      <c r="AH143" s="22">
        <v>169</v>
      </c>
      <c r="AI143" s="26">
        <v>0.16</v>
      </c>
    </row>
    <row r="144" spans="1:35" ht="15.5" x14ac:dyDescent="0.35">
      <c r="A144" s="24" t="s">
        <v>653</v>
      </c>
      <c r="B144" s="29">
        <v>139</v>
      </c>
      <c r="C144" s="22">
        <v>139</v>
      </c>
      <c r="D144" s="22" t="s">
        <v>653</v>
      </c>
      <c r="E144" s="22">
        <v>1</v>
      </c>
      <c r="F144" s="22" t="s">
        <v>190</v>
      </c>
      <c r="G144" s="22">
        <v>2</v>
      </c>
      <c r="H144" s="22">
        <v>49</v>
      </c>
      <c r="I144" s="22">
        <v>72</v>
      </c>
      <c r="J144" s="22">
        <v>120</v>
      </c>
      <c r="K144" s="26">
        <v>0.83</v>
      </c>
      <c r="L144" s="22">
        <v>8</v>
      </c>
      <c r="M144" s="26">
        <v>0.87</v>
      </c>
      <c r="N144" s="26">
        <v>0.67</v>
      </c>
      <c r="O144" s="22">
        <v>6</v>
      </c>
      <c r="P144" s="27" t="s">
        <v>1124</v>
      </c>
      <c r="Q144" s="22">
        <v>196</v>
      </c>
      <c r="R144" s="22" t="s">
        <v>176</v>
      </c>
      <c r="T144" s="22" t="s">
        <v>176</v>
      </c>
      <c r="V144" s="27" t="s">
        <v>910</v>
      </c>
      <c r="X144" s="26">
        <v>0.92</v>
      </c>
      <c r="Z144" s="22">
        <v>132</v>
      </c>
      <c r="AA144" s="22" t="s">
        <v>1548</v>
      </c>
      <c r="AB144" s="22">
        <v>9</v>
      </c>
      <c r="AC144" s="22" t="s">
        <v>176</v>
      </c>
      <c r="AE144" s="26">
        <v>0.81</v>
      </c>
      <c r="AG144" s="22">
        <v>174</v>
      </c>
      <c r="AH144" s="22">
        <v>183</v>
      </c>
      <c r="AI144" s="22" t="s">
        <v>176</v>
      </c>
    </row>
    <row r="145" spans="1:36" ht="15.5" x14ac:dyDescent="0.35">
      <c r="A145" s="24" t="s">
        <v>1204</v>
      </c>
      <c r="B145" s="29">
        <v>144</v>
      </c>
      <c r="C145" s="22">
        <v>144</v>
      </c>
      <c r="D145" s="22" t="s">
        <v>1204</v>
      </c>
      <c r="F145" s="22" t="s">
        <v>99</v>
      </c>
      <c r="G145" s="22">
        <v>2</v>
      </c>
      <c r="H145" s="22">
        <v>48</v>
      </c>
      <c r="I145" s="22">
        <v>57</v>
      </c>
      <c r="J145" s="22">
        <v>124</v>
      </c>
      <c r="K145" s="26">
        <v>0.8</v>
      </c>
      <c r="M145" s="26">
        <v>0.62</v>
      </c>
      <c r="N145" s="26">
        <v>0.64</v>
      </c>
      <c r="P145" s="27" t="s">
        <v>992</v>
      </c>
      <c r="Q145" s="22">
        <v>156</v>
      </c>
      <c r="R145" s="26">
        <v>0.59</v>
      </c>
      <c r="T145" s="26">
        <v>0.01</v>
      </c>
      <c r="V145" s="27" t="s">
        <v>1478</v>
      </c>
      <c r="X145" s="26">
        <v>0.94</v>
      </c>
      <c r="Z145" s="22">
        <v>146</v>
      </c>
      <c r="AA145" s="22" t="s">
        <v>177</v>
      </c>
      <c r="AC145" s="26">
        <v>0.23</v>
      </c>
      <c r="AE145" s="26">
        <v>0.73</v>
      </c>
      <c r="AG145" s="22">
        <v>157</v>
      </c>
      <c r="AH145" s="22">
        <v>142</v>
      </c>
      <c r="AI145" s="26">
        <v>0.19</v>
      </c>
    </row>
    <row r="146" spans="1:36" ht="15.5" x14ac:dyDescent="0.35">
      <c r="A146" s="24" t="s">
        <v>611</v>
      </c>
      <c r="B146" s="29">
        <v>144</v>
      </c>
      <c r="C146" s="22">
        <v>144</v>
      </c>
      <c r="D146" s="22" t="s">
        <v>611</v>
      </c>
      <c r="F146" s="22" t="s">
        <v>288</v>
      </c>
      <c r="G146" s="22">
        <v>2</v>
      </c>
      <c r="H146" s="22">
        <v>48</v>
      </c>
      <c r="I146" s="22">
        <v>58</v>
      </c>
      <c r="J146" s="22">
        <v>138</v>
      </c>
      <c r="K146" s="26">
        <v>0.78</v>
      </c>
      <c r="M146" s="26">
        <v>0.63</v>
      </c>
      <c r="N146" s="26">
        <v>0.69</v>
      </c>
      <c r="P146" s="27" t="s">
        <v>1011</v>
      </c>
      <c r="Q146" s="22">
        <v>180</v>
      </c>
      <c r="R146" s="26">
        <v>0.42</v>
      </c>
      <c r="T146" s="26">
        <v>0.02</v>
      </c>
      <c r="V146" s="27" t="s">
        <v>787</v>
      </c>
      <c r="X146" s="26">
        <v>0.86</v>
      </c>
      <c r="Z146" s="22">
        <v>152</v>
      </c>
      <c r="AA146" s="22" t="s">
        <v>1549</v>
      </c>
      <c r="AC146" s="26">
        <v>0.15</v>
      </c>
      <c r="AD146" s="22">
        <v>4</v>
      </c>
      <c r="AE146" s="26">
        <v>0.71</v>
      </c>
      <c r="AG146" s="22">
        <v>89</v>
      </c>
      <c r="AH146" s="22">
        <v>183</v>
      </c>
      <c r="AI146" s="22" t="s">
        <v>176</v>
      </c>
    </row>
    <row r="147" spans="1:36" ht="15.5" x14ac:dyDescent="0.35">
      <c r="A147" s="24" t="s">
        <v>614</v>
      </c>
      <c r="B147" s="29">
        <v>144</v>
      </c>
      <c r="C147" s="22">
        <v>144</v>
      </c>
      <c r="D147" s="22" t="s">
        <v>614</v>
      </c>
      <c r="F147" s="22" t="s">
        <v>21</v>
      </c>
      <c r="G147" s="22">
        <v>2</v>
      </c>
      <c r="H147" s="22">
        <v>48</v>
      </c>
      <c r="I147" s="22">
        <v>55</v>
      </c>
      <c r="J147" s="22">
        <v>150</v>
      </c>
      <c r="K147" s="26">
        <v>0.74</v>
      </c>
      <c r="M147" s="26">
        <v>0.68</v>
      </c>
      <c r="N147" s="26">
        <v>0.63</v>
      </c>
      <c r="P147" s="27" t="s">
        <v>995</v>
      </c>
      <c r="Q147" s="22">
        <v>115</v>
      </c>
      <c r="R147" s="26">
        <v>0.72</v>
      </c>
      <c r="T147" s="26">
        <v>0</v>
      </c>
      <c r="V147" s="27" t="s">
        <v>5</v>
      </c>
      <c r="X147" s="26">
        <v>0.81</v>
      </c>
      <c r="Z147" s="22">
        <v>123</v>
      </c>
      <c r="AA147" s="22" t="s">
        <v>1550</v>
      </c>
      <c r="AC147" s="26">
        <v>0.39</v>
      </c>
      <c r="AE147" s="26">
        <v>0.75</v>
      </c>
      <c r="AG147" s="22">
        <v>130</v>
      </c>
      <c r="AH147" s="22">
        <v>99</v>
      </c>
      <c r="AI147" s="26">
        <v>0.25</v>
      </c>
    </row>
    <row r="148" spans="1:36" ht="15.5" x14ac:dyDescent="0.35">
      <c r="A148" s="24" t="s">
        <v>615</v>
      </c>
      <c r="B148" s="29">
        <v>144</v>
      </c>
      <c r="C148" s="22">
        <v>144</v>
      </c>
      <c r="D148" s="22" t="s">
        <v>615</v>
      </c>
      <c r="E148" s="22">
        <v>1</v>
      </c>
      <c r="F148" s="22" t="s">
        <v>15</v>
      </c>
      <c r="G148" s="22">
        <v>2</v>
      </c>
      <c r="H148" s="22">
        <v>48</v>
      </c>
      <c r="I148" s="22">
        <v>57</v>
      </c>
      <c r="J148" s="22">
        <v>176</v>
      </c>
      <c r="K148" s="26">
        <v>0.77</v>
      </c>
      <c r="L148" s="22">
        <v>8</v>
      </c>
      <c r="M148" s="26">
        <v>0.47</v>
      </c>
      <c r="N148" s="26">
        <v>0.54</v>
      </c>
      <c r="O148" s="22">
        <v>6</v>
      </c>
      <c r="P148" s="27" t="s">
        <v>975</v>
      </c>
      <c r="Q148" s="22">
        <v>149</v>
      </c>
      <c r="R148" s="26">
        <v>0.79</v>
      </c>
      <c r="S148" s="22">
        <v>4</v>
      </c>
      <c r="T148" s="28">
        <v>4.0000000000000001E-3</v>
      </c>
      <c r="U148" s="22">
        <v>4</v>
      </c>
      <c r="V148" s="27" t="s">
        <v>1</v>
      </c>
      <c r="W148" s="22">
        <v>4</v>
      </c>
      <c r="X148" s="26">
        <v>0.91</v>
      </c>
      <c r="Y148" s="22">
        <v>4</v>
      </c>
      <c r="Z148" s="22">
        <v>192</v>
      </c>
      <c r="AA148" s="22" t="s">
        <v>1058</v>
      </c>
      <c r="AB148" s="22">
        <v>4</v>
      </c>
      <c r="AC148" s="26">
        <v>0.25</v>
      </c>
      <c r="AD148" s="22">
        <v>4</v>
      </c>
      <c r="AE148" s="26">
        <v>0.48</v>
      </c>
      <c r="AF148" s="22">
        <v>4</v>
      </c>
      <c r="AG148" s="22">
        <v>65</v>
      </c>
      <c r="AH148" s="22">
        <v>174</v>
      </c>
      <c r="AI148" s="26">
        <v>0.14000000000000001</v>
      </c>
      <c r="AJ148" s="22">
        <v>4</v>
      </c>
    </row>
    <row r="149" spans="1:36" ht="15.5" x14ac:dyDescent="0.35">
      <c r="A149" s="24" t="s">
        <v>617</v>
      </c>
      <c r="B149" s="29">
        <v>144</v>
      </c>
      <c r="C149" s="22">
        <v>144</v>
      </c>
      <c r="D149" s="22" t="s">
        <v>617</v>
      </c>
      <c r="F149" s="22" t="s">
        <v>53</v>
      </c>
      <c r="G149" s="22">
        <v>2</v>
      </c>
      <c r="H149" s="22">
        <v>48</v>
      </c>
      <c r="I149" s="22">
        <v>53</v>
      </c>
      <c r="J149" s="22">
        <v>99</v>
      </c>
      <c r="K149" s="26">
        <v>0.86</v>
      </c>
      <c r="M149" s="26">
        <v>0.73</v>
      </c>
      <c r="N149" s="26">
        <v>0.71</v>
      </c>
      <c r="P149" s="27" t="s">
        <v>977</v>
      </c>
      <c r="Q149" s="22">
        <v>153</v>
      </c>
      <c r="R149" s="26">
        <v>0.67</v>
      </c>
      <c r="T149" s="26">
        <v>0.02</v>
      </c>
      <c r="V149" s="27" t="s">
        <v>14</v>
      </c>
      <c r="X149" s="26">
        <v>0.8</v>
      </c>
      <c r="Z149" s="22">
        <v>123</v>
      </c>
      <c r="AA149" s="22" t="s">
        <v>289</v>
      </c>
      <c r="AB149" s="22">
        <v>3</v>
      </c>
      <c r="AC149" s="26">
        <v>0.34</v>
      </c>
      <c r="AD149" s="22">
        <v>5</v>
      </c>
      <c r="AE149" s="26">
        <v>0.7</v>
      </c>
      <c r="AG149" s="22">
        <v>130</v>
      </c>
      <c r="AH149" s="22">
        <v>151</v>
      </c>
      <c r="AI149" s="26">
        <v>0.18</v>
      </c>
    </row>
    <row r="150" spans="1:36" ht="15.5" x14ac:dyDescent="0.35">
      <c r="A150" s="24" t="s">
        <v>641</v>
      </c>
      <c r="B150" s="29">
        <v>144</v>
      </c>
      <c r="C150" s="22">
        <v>144</v>
      </c>
      <c r="D150" s="22" t="s">
        <v>641</v>
      </c>
      <c r="G150" s="22">
        <v>2</v>
      </c>
      <c r="H150" s="22">
        <v>48</v>
      </c>
      <c r="I150" s="22">
        <v>58</v>
      </c>
      <c r="J150" s="22">
        <v>129</v>
      </c>
      <c r="K150" s="26">
        <v>0.81</v>
      </c>
      <c r="M150" s="26">
        <v>0.65</v>
      </c>
      <c r="N150" s="26">
        <v>0.65</v>
      </c>
      <c r="P150" s="27" t="s">
        <v>58</v>
      </c>
      <c r="Q150" s="22">
        <v>172</v>
      </c>
      <c r="R150" s="26">
        <v>0.61</v>
      </c>
      <c r="T150" s="26">
        <v>0.03</v>
      </c>
      <c r="V150" s="27" t="s">
        <v>787</v>
      </c>
      <c r="X150" s="26">
        <v>0.82</v>
      </c>
      <c r="Z150" s="22">
        <v>118</v>
      </c>
      <c r="AA150" s="22" t="s">
        <v>181</v>
      </c>
      <c r="AC150" s="26">
        <v>0.25</v>
      </c>
      <c r="AE150" s="26">
        <v>0.78</v>
      </c>
      <c r="AG150" s="22">
        <v>211</v>
      </c>
      <c r="AH150" s="22">
        <v>104</v>
      </c>
      <c r="AI150" s="26">
        <v>0.24</v>
      </c>
    </row>
    <row r="151" spans="1:36" ht="15.5" x14ac:dyDescent="0.35">
      <c r="A151" s="24" t="s">
        <v>1551</v>
      </c>
      <c r="B151" s="29">
        <v>144</v>
      </c>
      <c r="C151" s="22">
        <v>144</v>
      </c>
      <c r="D151" s="22" t="s">
        <v>660</v>
      </c>
      <c r="G151" s="22">
        <v>1</v>
      </c>
      <c r="H151" s="22">
        <v>48</v>
      </c>
      <c r="I151" s="22">
        <v>58</v>
      </c>
      <c r="J151" s="22">
        <v>138</v>
      </c>
      <c r="K151" s="26">
        <v>0.85</v>
      </c>
      <c r="M151" s="26">
        <v>0.62</v>
      </c>
      <c r="N151" s="26">
        <v>0.66</v>
      </c>
      <c r="P151" s="27" t="s">
        <v>996</v>
      </c>
      <c r="Q151" s="22">
        <v>138</v>
      </c>
      <c r="R151" s="26">
        <v>0.65</v>
      </c>
      <c r="T151" s="26">
        <v>0.04</v>
      </c>
      <c r="V151" s="27" t="s">
        <v>799</v>
      </c>
      <c r="X151" s="26">
        <v>0.89</v>
      </c>
      <c r="Z151" s="22">
        <v>113</v>
      </c>
      <c r="AA151" s="22" t="s">
        <v>163</v>
      </c>
      <c r="AB151" s="22">
        <v>3</v>
      </c>
      <c r="AC151" s="26">
        <v>0.33</v>
      </c>
      <c r="AE151" s="26">
        <v>0.65</v>
      </c>
      <c r="AG151" s="22">
        <v>208</v>
      </c>
      <c r="AH151" s="22">
        <v>169</v>
      </c>
      <c r="AI151" s="26">
        <v>0.15</v>
      </c>
    </row>
    <row r="152" spans="1:36" ht="15.5" x14ac:dyDescent="0.35">
      <c r="A152" s="24" t="s">
        <v>616</v>
      </c>
      <c r="B152" s="29">
        <v>151</v>
      </c>
      <c r="C152" s="22">
        <v>151</v>
      </c>
      <c r="D152" s="22" t="s">
        <v>616</v>
      </c>
      <c r="F152" s="22" t="s">
        <v>29</v>
      </c>
      <c r="G152" s="22">
        <v>2</v>
      </c>
      <c r="H152" s="22">
        <v>47</v>
      </c>
      <c r="I152" s="22">
        <v>55</v>
      </c>
      <c r="J152" s="22">
        <v>145</v>
      </c>
      <c r="K152" s="26">
        <v>0.8</v>
      </c>
      <c r="M152" s="26">
        <v>0.68</v>
      </c>
      <c r="N152" s="26">
        <v>0.68</v>
      </c>
      <c r="P152" s="27" t="s">
        <v>58</v>
      </c>
      <c r="Q152" s="22">
        <v>136</v>
      </c>
      <c r="R152" s="26">
        <v>0.69</v>
      </c>
      <c r="T152" s="26">
        <v>0.01</v>
      </c>
      <c r="V152" s="27" t="s">
        <v>5</v>
      </c>
      <c r="X152" s="26">
        <v>0.86</v>
      </c>
      <c r="Z152" s="22">
        <v>109</v>
      </c>
      <c r="AA152" s="22" t="s">
        <v>285</v>
      </c>
      <c r="AC152" s="26">
        <v>0.35</v>
      </c>
      <c r="AE152" s="26">
        <v>0.79</v>
      </c>
      <c r="AG152" s="22">
        <v>172</v>
      </c>
      <c r="AH152" s="22">
        <v>160</v>
      </c>
      <c r="AI152" s="26">
        <v>0.17</v>
      </c>
    </row>
    <row r="153" spans="1:36" ht="15.5" x14ac:dyDescent="0.35">
      <c r="A153" s="24" t="s">
        <v>629</v>
      </c>
      <c r="B153" s="29">
        <v>151</v>
      </c>
      <c r="C153" s="22">
        <v>151</v>
      </c>
      <c r="D153" s="22" t="s">
        <v>629</v>
      </c>
      <c r="F153" s="22" t="s">
        <v>9</v>
      </c>
      <c r="G153" s="22">
        <v>2</v>
      </c>
      <c r="H153" s="22">
        <v>47</v>
      </c>
      <c r="I153" s="22">
        <v>50</v>
      </c>
      <c r="J153" s="22">
        <v>112</v>
      </c>
      <c r="K153" s="26">
        <v>0.79</v>
      </c>
      <c r="M153" s="26">
        <v>0.6</v>
      </c>
      <c r="N153" s="26">
        <v>0.7</v>
      </c>
      <c r="P153" s="27" t="s">
        <v>982</v>
      </c>
      <c r="Q153" s="22">
        <v>145</v>
      </c>
      <c r="R153" s="26">
        <v>0.64</v>
      </c>
      <c r="T153" s="26">
        <v>0.01</v>
      </c>
      <c r="V153" s="27" t="s">
        <v>787</v>
      </c>
      <c r="X153" s="26">
        <v>0.87</v>
      </c>
      <c r="Z153" s="22">
        <v>163</v>
      </c>
      <c r="AA153" s="22" t="s">
        <v>1552</v>
      </c>
      <c r="AB153" s="22">
        <v>2</v>
      </c>
      <c r="AC153" s="26">
        <v>0.23</v>
      </c>
      <c r="AE153" s="26">
        <v>0.64</v>
      </c>
      <c r="AG153" s="22">
        <v>174</v>
      </c>
      <c r="AH153" s="22">
        <v>131</v>
      </c>
      <c r="AI153" s="26">
        <v>0.21</v>
      </c>
    </row>
    <row r="154" spans="1:36" ht="15.5" x14ac:dyDescent="0.35">
      <c r="A154" s="24" t="s">
        <v>1224</v>
      </c>
      <c r="B154" s="29">
        <v>151</v>
      </c>
      <c r="C154" s="22">
        <v>151</v>
      </c>
      <c r="D154" s="22" t="s">
        <v>1224</v>
      </c>
      <c r="F154" s="22" t="s">
        <v>99</v>
      </c>
      <c r="G154" s="22">
        <v>2</v>
      </c>
      <c r="H154" s="22">
        <v>47</v>
      </c>
      <c r="I154" s="22">
        <v>55</v>
      </c>
      <c r="J154" s="22">
        <v>124</v>
      </c>
      <c r="K154" s="26">
        <v>0.82</v>
      </c>
      <c r="M154" s="26">
        <v>0.64</v>
      </c>
      <c r="N154" s="26">
        <v>0.68</v>
      </c>
      <c r="P154" s="27" t="s">
        <v>996</v>
      </c>
      <c r="Q154" s="22">
        <v>163</v>
      </c>
      <c r="R154" s="26">
        <v>0.63</v>
      </c>
      <c r="T154" s="26">
        <v>0.01</v>
      </c>
      <c r="V154" s="27" t="s">
        <v>799</v>
      </c>
      <c r="X154" s="26">
        <v>0.73</v>
      </c>
      <c r="Z154" s="22">
        <v>135</v>
      </c>
      <c r="AA154" s="22" t="s">
        <v>177</v>
      </c>
      <c r="AC154" s="26">
        <v>0.23</v>
      </c>
      <c r="AE154" s="26">
        <v>0.86</v>
      </c>
      <c r="AG154" s="22">
        <v>199</v>
      </c>
      <c r="AH154" s="22">
        <v>142</v>
      </c>
      <c r="AI154" s="26">
        <v>0.19</v>
      </c>
    </row>
    <row r="155" spans="1:36" ht="15.5" x14ac:dyDescent="0.35">
      <c r="A155" s="24" t="s">
        <v>1228</v>
      </c>
      <c r="B155" s="29">
        <v>151</v>
      </c>
      <c r="C155" s="22">
        <v>151</v>
      </c>
      <c r="D155" s="22" t="s">
        <v>1228</v>
      </c>
      <c r="F155" s="22" t="s">
        <v>99</v>
      </c>
      <c r="G155" s="22">
        <v>2</v>
      </c>
      <c r="H155" s="22">
        <v>47</v>
      </c>
      <c r="I155" s="22">
        <v>59</v>
      </c>
      <c r="J155" s="22">
        <v>132</v>
      </c>
      <c r="K155" s="26">
        <v>0.8</v>
      </c>
      <c r="M155" s="26">
        <v>0.65</v>
      </c>
      <c r="N155" s="26">
        <v>0.63</v>
      </c>
      <c r="P155" s="27" t="s">
        <v>977</v>
      </c>
      <c r="Q155" s="22">
        <v>191</v>
      </c>
      <c r="R155" s="26">
        <v>0.46</v>
      </c>
      <c r="T155" s="26">
        <v>0.02</v>
      </c>
      <c r="V155" s="27" t="s">
        <v>14</v>
      </c>
      <c r="X155" s="26">
        <v>0.85</v>
      </c>
      <c r="Z155" s="22">
        <v>146</v>
      </c>
      <c r="AA155" s="22" t="s">
        <v>330</v>
      </c>
      <c r="AB155" s="22">
        <v>3</v>
      </c>
      <c r="AC155" s="26">
        <v>0.27</v>
      </c>
      <c r="AE155" s="26">
        <v>0.72</v>
      </c>
      <c r="AG155" s="22">
        <v>142</v>
      </c>
      <c r="AH155" s="22">
        <v>113</v>
      </c>
      <c r="AI155" s="26">
        <v>0.23</v>
      </c>
    </row>
    <row r="156" spans="1:36" ht="15.5" x14ac:dyDescent="0.35">
      <c r="A156" s="24" t="s">
        <v>663</v>
      </c>
      <c r="B156" s="29">
        <v>151</v>
      </c>
      <c r="C156" s="22">
        <v>151</v>
      </c>
      <c r="D156" s="22" t="s">
        <v>663</v>
      </c>
      <c r="F156" s="22" t="s">
        <v>159</v>
      </c>
      <c r="G156" s="22">
        <v>2</v>
      </c>
      <c r="H156" s="22">
        <v>47</v>
      </c>
      <c r="I156" s="22">
        <v>57</v>
      </c>
      <c r="J156" s="22">
        <v>182</v>
      </c>
      <c r="K156" s="26">
        <v>0.78</v>
      </c>
      <c r="M156" s="26">
        <v>0.67</v>
      </c>
      <c r="N156" s="26">
        <v>0.49</v>
      </c>
      <c r="P156" s="27" t="s">
        <v>1071</v>
      </c>
      <c r="Q156" s="22">
        <v>70</v>
      </c>
      <c r="R156" s="26">
        <v>0.87</v>
      </c>
      <c r="T156" s="28">
        <v>3.0000000000000001E-3</v>
      </c>
      <c r="V156" s="27" t="s">
        <v>119</v>
      </c>
      <c r="X156" s="26">
        <v>0.99</v>
      </c>
      <c r="Z156" s="22">
        <v>141</v>
      </c>
      <c r="AA156" s="22" t="s">
        <v>1553</v>
      </c>
      <c r="AC156" s="26">
        <v>0.32</v>
      </c>
      <c r="AE156" s="26">
        <v>0.54</v>
      </c>
      <c r="AG156" s="22">
        <v>111</v>
      </c>
      <c r="AH156" s="22">
        <v>73</v>
      </c>
      <c r="AI156" s="26">
        <v>0.3</v>
      </c>
    </row>
    <row r="157" spans="1:36" ht="15.5" x14ac:dyDescent="0.35">
      <c r="A157" s="24" t="s">
        <v>624</v>
      </c>
      <c r="B157" s="29">
        <v>156</v>
      </c>
      <c r="C157" s="22">
        <v>156</v>
      </c>
      <c r="D157" s="22" t="s">
        <v>624</v>
      </c>
      <c r="F157" s="22" t="s">
        <v>50</v>
      </c>
      <c r="G157" s="22">
        <v>2</v>
      </c>
      <c r="H157" s="22">
        <v>46</v>
      </c>
      <c r="I157" s="22">
        <v>55</v>
      </c>
      <c r="J157" s="22">
        <v>134</v>
      </c>
      <c r="K157" s="26">
        <v>0.78</v>
      </c>
      <c r="L157" s="22">
        <v>8</v>
      </c>
      <c r="M157" s="26">
        <v>0.61</v>
      </c>
      <c r="N157" s="26">
        <v>0.68</v>
      </c>
      <c r="P157" s="27" t="s">
        <v>975</v>
      </c>
      <c r="Q157" s="22">
        <v>140</v>
      </c>
      <c r="R157" s="26">
        <v>0.72</v>
      </c>
      <c r="T157" s="26">
        <v>0.01</v>
      </c>
      <c r="V157" s="27" t="s">
        <v>14</v>
      </c>
      <c r="X157" s="26">
        <v>0.8</v>
      </c>
      <c r="Y157" s="22">
        <v>4</v>
      </c>
      <c r="Z157" s="22">
        <v>183</v>
      </c>
      <c r="AA157" s="22" t="s">
        <v>330</v>
      </c>
      <c r="AB157" s="22">
        <v>3</v>
      </c>
      <c r="AC157" s="26">
        <v>0.18</v>
      </c>
      <c r="AE157" s="26">
        <v>0.7</v>
      </c>
      <c r="AG157" s="22">
        <v>174</v>
      </c>
      <c r="AH157" s="22">
        <v>166</v>
      </c>
      <c r="AI157" s="26">
        <v>0.16</v>
      </c>
      <c r="AJ157" s="22">
        <v>7</v>
      </c>
    </row>
    <row r="158" spans="1:36" ht="15.5" x14ac:dyDescent="0.35">
      <c r="A158" s="24" t="s">
        <v>612</v>
      </c>
      <c r="B158" s="29">
        <v>157</v>
      </c>
      <c r="C158" s="22">
        <v>157</v>
      </c>
      <c r="D158" s="22" t="s">
        <v>612</v>
      </c>
      <c r="F158" s="22" t="s">
        <v>94</v>
      </c>
      <c r="G158" s="22">
        <v>2</v>
      </c>
      <c r="H158" s="22">
        <v>45</v>
      </c>
      <c r="I158" s="22">
        <v>55</v>
      </c>
      <c r="J158" s="22">
        <v>178</v>
      </c>
      <c r="K158" s="26">
        <v>0.7</v>
      </c>
      <c r="M158" s="26">
        <v>0.59</v>
      </c>
      <c r="N158" s="26">
        <v>0.56999999999999995</v>
      </c>
      <c r="P158" s="27" t="s">
        <v>977</v>
      </c>
      <c r="Q158" s="22">
        <v>107</v>
      </c>
      <c r="R158" s="26">
        <v>0.76</v>
      </c>
      <c r="T158" s="26">
        <v>0</v>
      </c>
      <c r="V158" s="27" t="s">
        <v>1</v>
      </c>
      <c r="X158" s="26">
        <v>0.81</v>
      </c>
      <c r="Z158" s="22">
        <v>186</v>
      </c>
      <c r="AA158" s="22" t="s">
        <v>1061</v>
      </c>
      <c r="AC158" s="26">
        <v>0.17</v>
      </c>
      <c r="AE158" s="26">
        <v>0.7</v>
      </c>
      <c r="AG158" s="22">
        <v>145</v>
      </c>
      <c r="AH158" s="22">
        <v>58</v>
      </c>
      <c r="AI158" s="26">
        <v>0.32</v>
      </c>
    </row>
    <row r="159" spans="1:36" ht="15.5" x14ac:dyDescent="0.35">
      <c r="A159" s="24" t="s">
        <v>620</v>
      </c>
      <c r="B159" s="29">
        <v>157</v>
      </c>
      <c r="C159" s="22">
        <v>157</v>
      </c>
      <c r="D159" s="22" t="s">
        <v>620</v>
      </c>
      <c r="F159" s="22" t="s">
        <v>102</v>
      </c>
      <c r="G159" s="22">
        <v>2</v>
      </c>
      <c r="H159" s="22">
        <v>45</v>
      </c>
      <c r="I159" s="22">
        <v>61</v>
      </c>
      <c r="J159" s="22">
        <v>169</v>
      </c>
      <c r="K159" s="26">
        <v>0.74</v>
      </c>
      <c r="M159" s="26">
        <v>0.51</v>
      </c>
      <c r="N159" s="26">
        <v>0.57999999999999996</v>
      </c>
      <c r="P159" s="27" t="s">
        <v>975</v>
      </c>
      <c r="Q159" s="22">
        <v>186</v>
      </c>
      <c r="R159" s="26">
        <v>0.55000000000000004</v>
      </c>
      <c r="T159" s="26">
        <v>0</v>
      </c>
      <c r="V159" s="27" t="s">
        <v>1554</v>
      </c>
      <c r="X159" s="26">
        <v>0.79</v>
      </c>
      <c r="Z159" s="22">
        <v>163</v>
      </c>
      <c r="AA159" s="22" t="s">
        <v>813</v>
      </c>
      <c r="AB159" s="22">
        <v>2</v>
      </c>
      <c r="AC159" s="26">
        <v>0.16</v>
      </c>
      <c r="AE159" s="26">
        <v>0.53</v>
      </c>
      <c r="AG159" s="22">
        <v>219</v>
      </c>
      <c r="AH159" s="22">
        <v>166</v>
      </c>
      <c r="AI159" s="26">
        <v>0.16</v>
      </c>
    </row>
    <row r="160" spans="1:36" ht="15.5" x14ac:dyDescent="0.35">
      <c r="A160" s="24" t="s">
        <v>631</v>
      </c>
      <c r="B160" s="29">
        <v>157</v>
      </c>
      <c r="C160" s="22">
        <v>157</v>
      </c>
      <c r="D160" s="22" t="s">
        <v>631</v>
      </c>
      <c r="F160" s="22" t="s">
        <v>200</v>
      </c>
      <c r="G160" s="22">
        <v>2</v>
      </c>
      <c r="H160" s="22">
        <v>45</v>
      </c>
      <c r="I160" s="22">
        <v>57</v>
      </c>
      <c r="J160" s="22">
        <v>185</v>
      </c>
      <c r="K160" s="26">
        <v>0.66</v>
      </c>
      <c r="M160" s="26">
        <v>0.6</v>
      </c>
      <c r="N160" s="26">
        <v>0.5</v>
      </c>
      <c r="P160" s="27" t="s">
        <v>986</v>
      </c>
      <c r="Q160" s="22">
        <v>126</v>
      </c>
      <c r="R160" s="26">
        <v>0.61</v>
      </c>
      <c r="T160" s="26">
        <v>0</v>
      </c>
      <c r="V160" s="27" t="s">
        <v>787</v>
      </c>
      <c r="X160" s="26">
        <v>0.87</v>
      </c>
      <c r="Z160" s="22">
        <v>98</v>
      </c>
      <c r="AA160" s="22" t="s">
        <v>163</v>
      </c>
      <c r="AC160" s="26">
        <v>0.3</v>
      </c>
      <c r="AE160" s="26">
        <v>0.65</v>
      </c>
      <c r="AG160" s="22">
        <v>130</v>
      </c>
      <c r="AH160" s="22">
        <v>176</v>
      </c>
      <c r="AI160" s="26">
        <v>0.14000000000000001</v>
      </c>
    </row>
    <row r="161" spans="1:36" ht="15.5" x14ac:dyDescent="0.35">
      <c r="A161" s="24" t="s">
        <v>642</v>
      </c>
      <c r="B161" s="29">
        <v>157</v>
      </c>
      <c r="C161" s="22">
        <v>157</v>
      </c>
      <c r="D161" s="22" t="s">
        <v>642</v>
      </c>
      <c r="F161" s="22" t="s">
        <v>159</v>
      </c>
      <c r="G161" s="22">
        <v>2</v>
      </c>
      <c r="H161" s="22">
        <v>45</v>
      </c>
      <c r="I161" s="22">
        <v>61</v>
      </c>
      <c r="J161" s="22">
        <v>165</v>
      </c>
      <c r="K161" s="26">
        <v>0.79</v>
      </c>
      <c r="M161" s="26">
        <v>0.71</v>
      </c>
      <c r="N161" s="26">
        <v>0.57999999999999996</v>
      </c>
      <c r="P161" s="27" t="s">
        <v>989</v>
      </c>
      <c r="Q161" s="22">
        <v>120</v>
      </c>
      <c r="R161" s="26">
        <v>0.73</v>
      </c>
      <c r="T161" s="26">
        <v>0</v>
      </c>
      <c r="V161" s="27" t="s">
        <v>1478</v>
      </c>
      <c r="X161" s="26">
        <v>0.7</v>
      </c>
      <c r="Z161" s="22">
        <v>135</v>
      </c>
      <c r="AA161" s="22" t="s">
        <v>198</v>
      </c>
      <c r="AC161" s="26">
        <v>0.23</v>
      </c>
      <c r="AE161" s="26">
        <v>0.86</v>
      </c>
      <c r="AG161" s="22">
        <v>199</v>
      </c>
      <c r="AH161" s="22">
        <v>179</v>
      </c>
      <c r="AI161" s="26">
        <v>0.13</v>
      </c>
      <c r="AJ161" s="22">
        <v>7</v>
      </c>
    </row>
    <row r="162" spans="1:36" ht="15.5" x14ac:dyDescent="0.35">
      <c r="A162" s="30" t="s">
        <v>655</v>
      </c>
      <c r="B162" s="29">
        <v>157</v>
      </c>
      <c r="C162" s="22">
        <v>157</v>
      </c>
      <c r="D162" s="22" t="s">
        <v>655</v>
      </c>
      <c r="F162" s="22" t="s">
        <v>9</v>
      </c>
      <c r="G162" s="22">
        <v>2</v>
      </c>
      <c r="H162" s="22">
        <v>45</v>
      </c>
      <c r="I162" s="22">
        <v>48</v>
      </c>
      <c r="J162" s="22">
        <v>99</v>
      </c>
      <c r="K162" s="26">
        <v>0.83</v>
      </c>
      <c r="M162" s="26">
        <v>0.66</v>
      </c>
      <c r="N162" s="26">
        <v>0.77</v>
      </c>
      <c r="P162" s="27" t="s">
        <v>1005</v>
      </c>
      <c r="Q162" s="22">
        <v>186</v>
      </c>
      <c r="R162" s="26">
        <v>0.51</v>
      </c>
      <c r="T162" s="26">
        <v>0</v>
      </c>
      <c r="V162" s="27" t="s">
        <v>14</v>
      </c>
      <c r="X162" s="26">
        <v>0.76</v>
      </c>
      <c r="Z162" s="22">
        <v>163</v>
      </c>
      <c r="AA162" s="22" t="s">
        <v>307</v>
      </c>
      <c r="AC162" s="26">
        <v>0.23</v>
      </c>
      <c r="AE162" s="26">
        <v>0.75</v>
      </c>
      <c r="AG162" s="22">
        <v>157</v>
      </c>
      <c r="AH162" s="22">
        <v>151</v>
      </c>
      <c r="AI162" s="26">
        <v>0.19</v>
      </c>
    </row>
    <row r="163" spans="1:36" ht="15.5" x14ac:dyDescent="0.35">
      <c r="A163" s="24" t="s">
        <v>636</v>
      </c>
      <c r="B163" s="29">
        <v>162</v>
      </c>
      <c r="C163" s="22">
        <v>162</v>
      </c>
      <c r="D163" s="22" t="s">
        <v>636</v>
      </c>
      <c r="F163" s="22" t="s">
        <v>169</v>
      </c>
      <c r="G163" s="22">
        <v>2</v>
      </c>
      <c r="H163" s="22">
        <v>44</v>
      </c>
      <c r="I163" s="22">
        <v>57</v>
      </c>
      <c r="J163" s="22">
        <v>156</v>
      </c>
      <c r="K163" s="26">
        <v>0.74</v>
      </c>
      <c r="M163" s="26">
        <v>0.54</v>
      </c>
      <c r="N163" s="26">
        <v>0.59</v>
      </c>
      <c r="P163" s="27" t="s">
        <v>999</v>
      </c>
      <c r="Q163" s="22">
        <v>172</v>
      </c>
      <c r="R163" s="26">
        <v>0.55000000000000004</v>
      </c>
      <c r="T163" s="28">
        <v>3.0000000000000001E-3</v>
      </c>
      <c r="V163" s="27" t="s">
        <v>799</v>
      </c>
      <c r="X163" s="26">
        <v>0.88</v>
      </c>
      <c r="Z163" s="22">
        <v>163</v>
      </c>
      <c r="AA163" s="22" t="s">
        <v>669</v>
      </c>
      <c r="AC163" s="26">
        <v>0.11</v>
      </c>
      <c r="AE163" s="26">
        <v>0.68</v>
      </c>
      <c r="AG163" s="22">
        <v>211</v>
      </c>
      <c r="AH163" s="22">
        <v>131</v>
      </c>
      <c r="AI163" s="26">
        <v>0.21</v>
      </c>
    </row>
    <row r="164" spans="1:36" ht="15.5" x14ac:dyDescent="0.35">
      <c r="A164" s="24" t="s">
        <v>1227</v>
      </c>
      <c r="B164" s="29">
        <v>162</v>
      </c>
      <c r="C164" s="22">
        <v>162</v>
      </c>
      <c r="D164" s="22" t="s">
        <v>1227</v>
      </c>
      <c r="F164" s="22" t="s">
        <v>102</v>
      </c>
      <c r="G164" s="22">
        <v>2</v>
      </c>
      <c r="H164" s="22">
        <v>44</v>
      </c>
      <c r="I164" s="22">
        <v>57</v>
      </c>
      <c r="J164" s="22">
        <v>191</v>
      </c>
      <c r="K164" s="26">
        <v>0.7</v>
      </c>
      <c r="M164" s="26">
        <v>0.57999999999999996</v>
      </c>
      <c r="N164" s="26">
        <v>0.49</v>
      </c>
      <c r="P164" s="27" t="s">
        <v>1038</v>
      </c>
      <c r="Q164" s="22">
        <v>78</v>
      </c>
      <c r="R164" s="26">
        <v>0.84</v>
      </c>
      <c r="T164" s="26">
        <v>0</v>
      </c>
      <c r="V164" s="27" t="s">
        <v>14</v>
      </c>
      <c r="X164" s="26">
        <v>0.94</v>
      </c>
      <c r="Z164" s="22">
        <v>141</v>
      </c>
      <c r="AA164" s="22" t="s">
        <v>34</v>
      </c>
      <c r="AC164" s="26">
        <v>0.21</v>
      </c>
      <c r="AE164" s="26">
        <v>0.89</v>
      </c>
      <c r="AG164" s="22">
        <v>121</v>
      </c>
      <c r="AH164" s="22">
        <v>179</v>
      </c>
      <c r="AI164" s="26">
        <v>0.13</v>
      </c>
    </row>
    <row r="165" spans="1:36" ht="15.5" x14ac:dyDescent="0.35">
      <c r="A165" s="24" t="s">
        <v>596</v>
      </c>
      <c r="B165" s="25">
        <v>162</v>
      </c>
      <c r="C165" s="22">
        <v>162</v>
      </c>
      <c r="D165" s="22" t="s">
        <v>596</v>
      </c>
      <c r="F165" s="22" t="s">
        <v>329</v>
      </c>
      <c r="G165" s="22">
        <v>2</v>
      </c>
      <c r="H165" s="22">
        <v>44</v>
      </c>
      <c r="I165" s="22">
        <v>55</v>
      </c>
      <c r="J165" s="22">
        <v>150</v>
      </c>
      <c r="K165" s="26">
        <v>0.83</v>
      </c>
      <c r="L165" s="22">
        <v>8</v>
      </c>
      <c r="M165" s="26">
        <v>0.59</v>
      </c>
      <c r="N165" s="26">
        <v>0.6</v>
      </c>
      <c r="O165" s="22">
        <v>6</v>
      </c>
      <c r="P165" s="27" t="s">
        <v>974</v>
      </c>
      <c r="Q165" s="22">
        <v>186</v>
      </c>
      <c r="R165" s="26">
        <v>0.59</v>
      </c>
      <c r="T165" s="26">
        <v>0</v>
      </c>
      <c r="V165" s="27" t="s">
        <v>919</v>
      </c>
      <c r="X165" s="26">
        <v>0.86</v>
      </c>
      <c r="Z165" s="22">
        <v>132</v>
      </c>
      <c r="AA165" s="22" t="s">
        <v>167</v>
      </c>
      <c r="AC165" s="26">
        <v>0.22</v>
      </c>
      <c r="AE165" s="26">
        <v>0.78</v>
      </c>
      <c r="AG165" s="22">
        <v>208</v>
      </c>
      <c r="AH165" s="22">
        <v>116</v>
      </c>
      <c r="AI165" s="26">
        <v>0.23</v>
      </c>
    </row>
    <row r="166" spans="1:36" ht="15.5" x14ac:dyDescent="0.35">
      <c r="A166" s="24" t="s">
        <v>604</v>
      </c>
      <c r="B166" s="25">
        <v>165</v>
      </c>
      <c r="C166" s="22">
        <v>165</v>
      </c>
      <c r="D166" s="22" t="s">
        <v>604</v>
      </c>
      <c r="F166" s="22" t="s">
        <v>9</v>
      </c>
      <c r="G166" s="22">
        <v>2</v>
      </c>
      <c r="H166" s="22">
        <v>43</v>
      </c>
      <c r="I166" s="22">
        <v>53</v>
      </c>
      <c r="J166" s="22">
        <v>160</v>
      </c>
      <c r="K166" s="26">
        <v>0.74</v>
      </c>
      <c r="M166" s="26">
        <v>0.57999999999999996</v>
      </c>
      <c r="N166" s="26">
        <v>0.61</v>
      </c>
      <c r="P166" s="27" t="s">
        <v>1006</v>
      </c>
      <c r="Q166" s="22">
        <v>126</v>
      </c>
      <c r="R166" s="26">
        <v>0.66</v>
      </c>
      <c r="T166" s="26">
        <v>0.01</v>
      </c>
      <c r="V166" s="27" t="s">
        <v>14</v>
      </c>
      <c r="X166" s="26">
        <v>0.88</v>
      </c>
      <c r="Z166" s="22">
        <v>173</v>
      </c>
      <c r="AA166" s="22" t="s">
        <v>1121</v>
      </c>
      <c r="AB166" s="22">
        <v>9</v>
      </c>
      <c r="AC166" s="26">
        <v>0.16</v>
      </c>
      <c r="AE166" s="26">
        <v>0.48</v>
      </c>
      <c r="AG166" s="22">
        <v>203</v>
      </c>
      <c r="AH166" s="22">
        <v>160</v>
      </c>
      <c r="AI166" s="26">
        <v>0.17</v>
      </c>
    </row>
    <row r="167" spans="1:36" ht="15.5" x14ac:dyDescent="0.35">
      <c r="A167" s="24" t="s">
        <v>607</v>
      </c>
      <c r="B167" s="25">
        <v>165</v>
      </c>
      <c r="C167" s="22">
        <v>165</v>
      </c>
      <c r="D167" s="22" t="s">
        <v>607</v>
      </c>
      <c r="F167" s="22" t="s">
        <v>279</v>
      </c>
      <c r="G167" s="22">
        <v>2</v>
      </c>
      <c r="H167" s="22">
        <v>43</v>
      </c>
      <c r="I167" s="22">
        <v>53</v>
      </c>
      <c r="J167" s="22">
        <v>169</v>
      </c>
      <c r="K167" s="26">
        <v>0.67</v>
      </c>
      <c r="M167" s="26">
        <v>0.52</v>
      </c>
      <c r="N167" s="26">
        <v>0.59</v>
      </c>
      <c r="P167" s="27" t="s">
        <v>975</v>
      </c>
      <c r="Q167" s="22">
        <v>145</v>
      </c>
      <c r="R167" s="26">
        <v>0.76</v>
      </c>
      <c r="T167" s="26">
        <v>0.01</v>
      </c>
      <c r="V167" s="27" t="s">
        <v>919</v>
      </c>
      <c r="X167" s="26">
        <v>0.84</v>
      </c>
      <c r="Z167" s="22">
        <v>207</v>
      </c>
      <c r="AA167" s="22" t="s">
        <v>1135</v>
      </c>
      <c r="AC167" s="22" t="s">
        <v>176</v>
      </c>
      <c r="AE167" s="26">
        <v>0.44</v>
      </c>
      <c r="AG167" s="22">
        <v>150</v>
      </c>
      <c r="AH167" s="22">
        <v>158</v>
      </c>
      <c r="AI167" s="26">
        <v>0.17</v>
      </c>
    </row>
    <row r="168" spans="1:36" ht="15.5" x14ac:dyDescent="0.35">
      <c r="A168" s="24" t="s">
        <v>1555</v>
      </c>
      <c r="B168" s="29">
        <v>165</v>
      </c>
      <c r="C168" s="22">
        <v>165</v>
      </c>
      <c r="D168" s="22" t="s">
        <v>1555</v>
      </c>
      <c r="F168" s="22" t="s">
        <v>6</v>
      </c>
      <c r="G168" s="22">
        <v>2</v>
      </c>
      <c r="H168" s="22">
        <v>43</v>
      </c>
      <c r="I168" s="22">
        <v>53</v>
      </c>
      <c r="J168" s="22">
        <v>172</v>
      </c>
      <c r="K168" s="26">
        <v>0.76</v>
      </c>
      <c r="M168" s="26">
        <v>0.62</v>
      </c>
      <c r="N168" s="26">
        <v>0.59</v>
      </c>
      <c r="P168" s="27" t="s">
        <v>980</v>
      </c>
      <c r="Q168" s="22">
        <v>126</v>
      </c>
      <c r="R168" s="26">
        <v>0.62</v>
      </c>
      <c r="T168" s="28">
        <v>1E-3</v>
      </c>
      <c r="V168" s="27" t="s">
        <v>799</v>
      </c>
      <c r="X168" s="26">
        <v>0.78</v>
      </c>
      <c r="Z168" s="22">
        <v>135</v>
      </c>
      <c r="AA168" s="22" t="s">
        <v>181</v>
      </c>
      <c r="AC168" s="26">
        <v>0.2</v>
      </c>
      <c r="AE168" s="26">
        <v>0.69</v>
      </c>
      <c r="AG168" s="22">
        <v>203</v>
      </c>
      <c r="AH168" s="22">
        <v>116</v>
      </c>
      <c r="AI168" s="26">
        <v>0.23</v>
      </c>
    </row>
    <row r="169" spans="1:36" ht="15.5" x14ac:dyDescent="0.35">
      <c r="A169" s="30" t="s">
        <v>1556</v>
      </c>
      <c r="B169" s="29">
        <v>165</v>
      </c>
      <c r="C169" s="22">
        <v>165</v>
      </c>
      <c r="D169" s="22" t="s">
        <v>1210</v>
      </c>
      <c r="F169" s="22" t="s">
        <v>382</v>
      </c>
      <c r="G169" s="22">
        <v>2</v>
      </c>
      <c r="H169" s="22">
        <v>43</v>
      </c>
      <c r="I169" s="22">
        <v>50</v>
      </c>
      <c r="J169" s="22">
        <v>150</v>
      </c>
      <c r="K169" s="26">
        <v>0.76</v>
      </c>
      <c r="M169" s="26">
        <v>0.6</v>
      </c>
      <c r="N169" s="26">
        <v>0.54</v>
      </c>
      <c r="P169" s="27" t="s">
        <v>990</v>
      </c>
      <c r="Q169" s="22">
        <v>115</v>
      </c>
      <c r="R169" s="26">
        <v>0.78</v>
      </c>
      <c r="T169" s="26">
        <v>0</v>
      </c>
      <c r="V169" s="27" t="s">
        <v>14</v>
      </c>
      <c r="X169" s="26">
        <v>0.87</v>
      </c>
      <c r="Z169" s="22">
        <v>183</v>
      </c>
      <c r="AA169" s="22">
        <v>23</v>
      </c>
      <c r="AB169" s="22">
        <v>3</v>
      </c>
      <c r="AC169" s="26">
        <v>0.13</v>
      </c>
      <c r="AE169" s="26">
        <v>0.83</v>
      </c>
      <c r="AG169" s="22">
        <v>157</v>
      </c>
      <c r="AH169" s="22">
        <v>104</v>
      </c>
      <c r="AI169" s="26">
        <v>0.24</v>
      </c>
    </row>
    <row r="170" spans="1:36" ht="15.5" x14ac:dyDescent="0.35">
      <c r="A170" s="30" t="s">
        <v>1557</v>
      </c>
      <c r="B170" s="29">
        <v>165</v>
      </c>
      <c r="C170" s="22">
        <v>165</v>
      </c>
      <c r="D170" s="22" t="s">
        <v>1557</v>
      </c>
      <c r="F170" s="22" t="s">
        <v>200</v>
      </c>
      <c r="G170" s="22">
        <v>2</v>
      </c>
      <c r="H170" s="22">
        <v>43</v>
      </c>
      <c r="I170" s="22">
        <v>51</v>
      </c>
      <c r="J170" s="22">
        <v>162</v>
      </c>
      <c r="K170" s="26">
        <v>0.77</v>
      </c>
      <c r="M170" s="26">
        <v>0.65</v>
      </c>
      <c r="N170" s="26">
        <v>0.56999999999999995</v>
      </c>
      <c r="P170" s="27" t="s">
        <v>1042</v>
      </c>
      <c r="Q170" s="22">
        <v>169</v>
      </c>
      <c r="R170" s="26">
        <v>0.55000000000000004</v>
      </c>
      <c r="T170" s="28">
        <v>4.0000000000000001E-3</v>
      </c>
      <c r="V170" s="27" t="s">
        <v>14</v>
      </c>
      <c r="X170" s="26">
        <v>0.9</v>
      </c>
      <c r="Z170" s="22">
        <v>80</v>
      </c>
      <c r="AA170" s="22" t="s">
        <v>285</v>
      </c>
      <c r="AC170" s="26">
        <v>0.46</v>
      </c>
      <c r="AE170" s="26">
        <v>0.63</v>
      </c>
      <c r="AG170" s="22">
        <v>169</v>
      </c>
      <c r="AH170" s="22">
        <v>136</v>
      </c>
      <c r="AI170" s="26">
        <v>0.2</v>
      </c>
    </row>
    <row r="171" spans="1:36" ht="15.5" x14ac:dyDescent="0.35">
      <c r="A171" s="30" t="s">
        <v>1558</v>
      </c>
      <c r="B171" s="29">
        <v>165</v>
      </c>
      <c r="C171" s="22">
        <v>165</v>
      </c>
      <c r="D171" s="22" t="s">
        <v>661</v>
      </c>
      <c r="G171" s="22">
        <v>1</v>
      </c>
      <c r="H171" s="22">
        <v>43</v>
      </c>
      <c r="I171" s="22">
        <v>58</v>
      </c>
      <c r="J171" s="22">
        <v>165</v>
      </c>
      <c r="K171" s="26">
        <v>0.8</v>
      </c>
      <c r="M171" s="26">
        <v>0.57999999999999996</v>
      </c>
      <c r="N171" s="26">
        <v>0.55000000000000004</v>
      </c>
      <c r="P171" s="27" t="s">
        <v>980</v>
      </c>
      <c r="Q171" s="22">
        <v>149</v>
      </c>
      <c r="R171" s="26">
        <v>0.53</v>
      </c>
      <c r="T171" s="26">
        <v>0.01</v>
      </c>
      <c r="V171" s="27" t="s">
        <v>799</v>
      </c>
      <c r="X171" s="26">
        <v>0.88</v>
      </c>
      <c r="Z171" s="22">
        <v>135</v>
      </c>
      <c r="AA171" s="22" t="s">
        <v>937</v>
      </c>
      <c r="AC171" s="26">
        <v>0.22</v>
      </c>
      <c r="AE171" s="26">
        <v>0.77</v>
      </c>
      <c r="AG171" s="22">
        <v>203</v>
      </c>
      <c r="AH171" s="22">
        <v>216</v>
      </c>
      <c r="AI171" s="26">
        <v>7.0000000000000007E-2</v>
      </c>
    </row>
    <row r="172" spans="1:36" ht="15.5" x14ac:dyDescent="0.35">
      <c r="A172" s="24" t="s">
        <v>1203</v>
      </c>
      <c r="B172" s="29">
        <v>171</v>
      </c>
      <c r="C172" s="22">
        <v>171</v>
      </c>
      <c r="D172" s="22" t="s">
        <v>1203</v>
      </c>
      <c r="G172" s="22">
        <v>2</v>
      </c>
      <c r="H172" s="22">
        <v>42</v>
      </c>
      <c r="I172" s="22">
        <v>54</v>
      </c>
      <c r="J172" s="22">
        <v>165</v>
      </c>
      <c r="K172" s="26">
        <v>0.75</v>
      </c>
      <c r="L172" s="22">
        <v>8</v>
      </c>
      <c r="M172" s="26">
        <v>0.74</v>
      </c>
      <c r="N172" s="26">
        <v>0.59</v>
      </c>
      <c r="O172" s="22">
        <v>6</v>
      </c>
      <c r="P172" s="27" t="s">
        <v>1041</v>
      </c>
      <c r="Q172" s="22">
        <v>180</v>
      </c>
      <c r="R172" s="22" t="s">
        <v>176</v>
      </c>
      <c r="T172" s="22" t="s">
        <v>176</v>
      </c>
      <c r="V172" s="27" t="s">
        <v>799</v>
      </c>
      <c r="X172" s="22" t="s">
        <v>176</v>
      </c>
      <c r="Z172" s="22">
        <v>155</v>
      </c>
      <c r="AA172" s="22" t="s">
        <v>167</v>
      </c>
      <c r="AB172" s="22">
        <v>3</v>
      </c>
      <c r="AC172" s="26">
        <v>0.19</v>
      </c>
      <c r="AE172" s="26">
        <v>0.64</v>
      </c>
      <c r="AG172" s="22">
        <v>81</v>
      </c>
      <c r="AH172" s="22">
        <v>174</v>
      </c>
      <c r="AI172" s="26">
        <v>0.14000000000000001</v>
      </c>
      <c r="AJ172" s="22">
        <v>7</v>
      </c>
    </row>
    <row r="173" spans="1:36" ht="15.5" x14ac:dyDescent="0.35">
      <c r="A173" s="24" t="s">
        <v>1349</v>
      </c>
      <c r="B173" s="29">
        <v>171</v>
      </c>
      <c r="C173" s="22">
        <v>171</v>
      </c>
      <c r="D173" s="22" t="s">
        <v>1349</v>
      </c>
      <c r="F173" s="22" t="s">
        <v>354</v>
      </c>
      <c r="G173" s="22">
        <v>2</v>
      </c>
      <c r="H173" s="22">
        <v>42</v>
      </c>
      <c r="I173" s="22">
        <v>51</v>
      </c>
      <c r="J173" s="22">
        <v>150</v>
      </c>
      <c r="K173" s="26">
        <v>0.81</v>
      </c>
      <c r="M173" s="26">
        <v>0.67</v>
      </c>
      <c r="N173" s="26">
        <v>0.57999999999999996</v>
      </c>
      <c r="P173" s="27" t="s">
        <v>1038</v>
      </c>
      <c r="Q173" s="22">
        <v>191</v>
      </c>
      <c r="R173" s="26">
        <v>0.56000000000000005</v>
      </c>
      <c r="T173" s="26">
        <v>0.02</v>
      </c>
      <c r="V173" s="27" t="s">
        <v>14</v>
      </c>
      <c r="X173" s="26">
        <v>0.88</v>
      </c>
      <c r="Z173" s="22">
        <v>113</v>
      </c>
      <c r="AA173" s="22" t="s">
        <v>167</v>
      </c>
      <c r="AC173" s="26">
        <v>0.36</v>
      </c>
      <c r="AE173" s="26">
        <v>0.92</v>
      </c>
      <c r="AG173" s="22">
        <v>169</v>
      </c>
      <c r="AH173" s="22">
        <v>58</v>
      </c>
      <c r="AI173" s="26">
        <v>0.32</v>
      </c>
    </row>
    <row r="174" spans="1:36" ht="15.5" x14ac:dyDescent="0.35">
      <c r="A174" s="24" t="s">
        <v>623</v>
      </c>
      <c r="B174" s="29">
        <v>171</v>
      </c>
      <c r="C174" s="22">
        <v>171</v>
      </c>
      <c r="D174" s="22" t="s">
        <v>623</v>
      </c>
      <c r="F174" s="22" t="s">
        <v>26</v>
      </c>
      <c r="G174" s="22">
        <v>2</v>
      </c>
      <c r="H174" s="22">
        <v>42</v>
      </c>
      <c r="I174" s="22">
        <v>54</v>
      </c>
      <c r="J174" s="22">
        <v>172</v>
      </c>
      <c r="K174" s="26">
        <v>0.73</v>
      </c>
      <c r="M174" s="26">
        <v>0.61</v>
      </c>
      <c r="N174" s="26">
        <v>0.56999999999999995</v>
      </c>
      <c r="P174" s="27" t="s">
        <v>1018</v>
      </c>
      <c r="Q174" s="22">
        <v>163</v>
      </c>
      <c r="R174" s="26">
        <v>0.63</v>
      </c>
      <c r="T174" s="26">
        <v>0.01</v>
      </c>
      <c r="V174" s="27" t="s">
        <v>5</v>
      </c>
      <c r="X174" s="26">
        <v>0.79</v>
      </c>
      <c r="Z174" s="22">
        <v>183</v>
      </c>
      <c r="AA174" s="22" t="s">
        <v>911</v>
      </c>
      <c r="AB174" s="22">
        <v>9</v>
      </c>
      <c r="AC174" s="26">
        <v>0.21</v>
      </c>
      <c r="AE174" s="26">
        <v>0.76</v>
      </c>
      <c r="AG174" s="22">
        <v>121</v>
      </c>
      <c r="AH174" s="22">
        <v>125</v>
      </c>
      <c r="AI174" s="26">
        <v>0.21</v>
      </c>
    </row>
    <row r="175" spans="1:36" ht="15.5" x14ac:dyDescent="0.35">
      <c r="A175" s="24" t="s">
        <v>1217</v>
      </c>
      <c r="B175" s="29">
        <v>171</v>
      </c>
      <c r="C175" s="22">
        <v>171</v>
      </c>
      <c r="D175" s="22" t="s">
        <v>1217</v>
      </c>
      <c r="F175" s="22" t="s">
        <v>15</v>
      </c>
      <c r="G175" s="22">
        <v>2</v>
      </c>
      <c r="H175" s="22">
        <v>42</v>
      </c>
      <c r="I175" s="22">
        <v>53</v>
      </c>
      <c r="J175" s="22">
        <v>178</v>
      </c>
      <c r="K175" s="26">
        <v>0.71</v>
      </c>
      <c r="L175" s="22">
        <v>8</v>
      </c>
      <c r="M175" s="26">
        <v>0.65</v>
      </c>
      <c r="N175" s="26">
        <v>0.59</v>
      </c>
      <c r="P175" s="27" t="s">
        <v>990</v>
      </c>
      <c r="Q175" s="22">
        <v>140</v>
      </c>
      <c r="R175" s="26">
        <v>0.6</v>
      </c>
      <c r="T175" s="28">
        <v>3.0000000000000001E-3</v>
      </c>
      <c r="V175" s="27" t="s">
        <v>14</v>
      </c>
      <c r="X175" s="26">
        <v>0.87</v>
      </c>
      <c r="Z175" s="22">
        <v>148</v>
      </c>
      <c r="AA175" s="22" t="s">
        <v>285</v>
      </c>
      <c r="AC175" s="26">
        <v>0.19</v>
      </c>
      <c r="AD175" s="22">
        <v>5</v>
      </c>
      <c r="AE175" s="26">
        <v>0.7</v>
      </c>
      <c r="AG175" s="22">
        <v>169</v>
      </c>
      <c r="AH175" s="22">
        <v>73</v>
      </c>
      <c r="AI175" s="26">
        <v>0.3</v>
      </c>
    </row>
    <row r="176" spans="1:36" ht="15.5" x14ac:dyDescent="0.35">
      <c r="A176" s="30" t="s">
        <v>692</v>
      </c>
      <c r="B176" s="29">
        <v>175</v>
      </c>
      <c r="C176" s="22">
        <v>175</v>
      </c>
      <c r="D176" s="22" t="s">
        <v>692</v>
      </c>
      <c r="F176" s="22" t="s">
        <v>94</v>
      </c>
      <c r="G176" s="22">
        <v>2</v>
      </c>
      <c r="H176" s="22">
        <v>41</v>
      </c>
      <c r="I176" s="22">
        <v>48</v>
      </c>
      <c r="J176" s="22">
        <v>145</v>
      </c>
      <c r="K176" s="26">
        <v>0.77</v>
      </c>
      <c r="M176" s="26">
        <v>0.56999999999999995</v>
      </c>
      <c r="N176" s="26">
        <v>0.56999999999999995</v>
      </c>
      <c r="P176" s="27" t="s">
        <v>58</v>
      </c>
      <c r="Q176" s="22">
        <v>172</v>
      </c>
      <c r="R176" s="26">
        <v>0.68</v>
      </c>
      <c r="T176" s="26">
        <v>0.01</v>
      </c>
      <c r="V176" s="27" t="s">
        <v>1</v>
      </c>
      <c r="X176" s="26">
        <v>0.76</v>
      </c>
      <c r="Z176" s="22">
        <v>163</v>
      </c>
      <c r="AA176" s="22" t="s">
        <v>922</v>
      </c>
      <c r="AC176" s="26">
        <v>0.21</v>
      </c>
      <c r="AE176" s="26">
        <v>0.71</v>
      </c>
      <c r="AG176" s="22">
        <v>150</v>
      </c>
      <c r="AH176" s="22">
        <v>99</v>
      </c>
      <c r="AI176" s="26">
        <v>0.25</v>
      </c>
    </row>
    <row r="177" spans="1:35" ht="15.5" x14ac:dyDescent="0.35">
      <c r="A177" s="24" t="s">
        <v>1266</v>
      </c>
      <c r="B177" s="29">
        <v>176</v>
      </c>
      <c r="C177" s="22">
        <v>176</v>
      </c>
      <c r="D177" s="22" t="s">
        <v>1266</v>
      </c>
      <c r="F177" s="22" t="s">
        <v>6</v>
      </c>
      <c r="G177" s="22">
        <v>2</v>
      </c>
      <c r="H177" s="22">
        <v>40</v>
      </c>
      <c r="I177" s="22">
        <v>49</v>
      </c>
      <c r="J177" s="22">
        <v>176</v>
      </c>
      <c r="K177" s="26">
        <v>0.73</v>
      </c>
      <c r="M177" s="26">
        <v>0.56999999999999995</v>
      </c>
      <c r="N177" s="26">
        <v>0.52</v>
      </c>
      <c r="P177" s="27" t="s">
        <v>995</v>
      </c>
      <c r="Q177" s="22">
        <v>140</v>
      </c>
      <c r="R177" s="26">
        <v>0.71</v>
      </c>
      <c r="T177" s="26">
        <v>0</v>
      </c>
      <c r="V177" s="27" t="s">
        <v>14</v>
      </c>
      <c r="X177" s="26">
        <v>0.86</v>
      </c>
      <c r="Z177" s="22">
        <v>170</v>
      </c>
      <c r="AA177" s="22" t="s">
        <v>826</v>
      </c>
      <c r="AC177" s="26">
        <v>0.15</v>
      </c>
      <c r="AE177" s="26">
        <v>0.76</v>
      </c>
      <c r="AG177" s="22">
        <v>107</v>
      </c>
      <c r="AH177" s="22">
        <v>179</v>
      </c>
      <c r="AI177" s="26">
        <v>0.13</v>
      </c>
    </row>
    <row r="178" spans="1:35" ht="15.5" x14ac:dyDescent="0.35">
      <c r="A178" s="24" t="s">
        <v>1559</v>
      </c>
      <c r="B178" s="29">
        <v>177</v>
      </c>
      <c r="C178" s="22">
        <v>177</v>
      </c>
      <c r="D178" s="22" t="s">
        <v>1434</v>
      </c>
      <c r="G178" s="22">
        <v>1</v>
      </c>
      <c r="H178" s="22">
        <v>39</v>
      </c>
      <c r="I178" s="22">
        <v>52</v>
      </c>
      <c r="J178" s="22">
        <v>178</v>
      </c>
      <c r="K178" s="26">
        <v>0.81</v>
      </c>
      <c r="M178" s="26">
        <v>0.5</v>
      </c>
      <c r="N178" s="26">
        <v>0.55000000000000004</v>
      </c>
      <c r="P178" s="27" t="s">
        <v>999</v>
      </c>
      <c r="Q178" s="22">
        <v>204</v>
      </c>
      <c r="R178" s="26">
        <v>0.68</v>
      </c>
      <c r="T178" s="26">
        <v>0.03</v>
      </c>
      <c r="V178" s="27" t="s">
        <v>1554</v>
      </c>
      <c r="X178" s="26">
        <v>0.68</v>
      </c>
      <c r="Z178" s="22">
        <v>155</v>
      </c>
      <c r="AA178" s="22" t="s">
        <v>261</v>
      </c>
      <c r="AC178" s="26">
        <v>0.11</v>
      </c>
      <c r="AD178" s="22">
        <v>5</v>
      </c>
      <c r="AE178" s="26">
        <v>0.31</v>
      </c>
      <c r="AG178" s="22">
        <v>145</v>
      </c>
      <c r="AH178" s="22">
        <v>220</v>
      </c>
      <c r="AI178" s="26">
        <v>0.06</v>
      </c>
    </row>
    <row r="179" spans="1:35" ht="15.5" x14ac:dyDescent="0.35">
      <c r="A179" s="24" t="s">
        <v>1560</v>
      </c>
      <c r="B179" s="25">
        <v>178</v>
      </c>
      <c r="C179" s="22">
        <v>178</v>
      </c>
      <c r="D179" s="22" t="s">
        <v>1560</v>
      </c>
      <c r="E179" s="22">
        <v>1</v>
      </c>
      <c r="F179" s="22" t="s">
        <v>65</v>
      </c>
      <c r="G179" s="22">
        <v>2</v>
      </c>
      <c r="H179" s="22">
        <v>38</v>
      </c>
      <c r="I179" s="22">
        <v>50</v>
      </c>
      <c r="J179" s="22">
        <v>169</v>
      </c>
      <c r="K179" s="26">
        <v>0.71</v>
      </c>
      <c r="L179" s="22">
        <v>8</v>
      </c>
      <c r="M179" s="26">
        <v>0.53</v>
      </c>
      <c r="N179" s="26">
        <v>0.6</v>
      </c>
      <c r="O179" s="22">
        <v>6</v>
      </c>
      <c r="P179" s="27" t="s">
        <v>975</v>
      </c>
      <c r="Q179" s="22">
        <v>206</v>
      </c>
      <c r="R179" s="22" t="s">
        <v>176</v>
      </c>
      <c r="T179" s="22" t="s">
        <v>176</v>
      </c>
      <c r="V179" s="27" t="s">
        <v>14</v>
      </c>
      <c r="X179" s="26">
        <v>0.81</v>
      </c>
      <c r="Z179" s="22">
        <v>186</v>
      </c>
      <c r="AA179" s="22" t="s">
        <v>951</v>
      </c>
      <c r="AB179" s="22">
        <v>9</v>
      </c>
      <c r="AC179" s="22" t="s">
        <v>176</v>
      </c>
      <c r="AE179" s="26">
        <v>0.83</v>
      </c>
      <c r="AG179" s="22">
        <v>174</v>
      </c>
      <c r="AH179" s="22">
        <v>183</v>
      </c>
      <c r="AI179" s="22" t="s">
        <v>176</v>
      </c>
    </row>
    <row r="180" spans="1:35" ht="15.5" x14ac:dyDescent="0.35">
      <c r="A180" s="24" t="s">
        <v>679</v>
      </c>
      <c r="B180" s="25">
        <v>178</v>
      </c>
      <c r="C180" s="22">
        <v>178</v>
      </c>
      <c r="D180" s="22" t="s">
        <v>679</v>
      </c>
      <c r="F180" s="22" t="s">
        <v>94</v>
      </c>
      <c r="G180" s="22">
        <v>2</v>
      </c>
      <c r="H180" s="22">
        <v>38</v>
      </c>
      <c r="I180" s="22">
        <v>47</v>
      </c>
      <c r="J180" s="22">
        <v>160</v>
      </c>
      <c r="K180" s="26">
        <v>0.73</v>
      </c>
      <c r="M180" s="26">
        <v>0.56999999999999995</v>
      </c>
      <c r="N180" s="26">
        <v>0.64</v>
      </c>
      <c r="P180" s="27" t="s">
        <v>975</v>
      </c>
      <c r="Q180" s="22">
        <v>193</v>
      </c>
      <c r="R180" s="26">
        <v>0.48</v>
      </c>
      <c r="T180" s="26">
        <v>0.01</v>
      </c>
      <c r="V180" s="27" t="s">
        <v>799</v>
      </c>
      <c r="X180" s="26">
        <v>0.89</v>
      </c>
      <c r="Z180" s="22">
        <v>175</v>
      </c>
      <c r="AA180" s="22" t="s">
        <v>1044</v>
      </c>
      <c r="AC180" s="26">
        <v>0.18</v>
      </c>
      <c r="AE180" s="26">
        <v>0.54</v>
      </c>
      <c r="AG180" s="22">
        <v>203</v>
      </c>
      <c r="AH180" s="22">
        <v>131</v>
      </c>
      <c r="AI180" s="26">
        <v>0.21</v>
      </c>
    </row>
    <row r="181" spans="1:35" ht="15.5" x14ac:dyDescent="0.35">
      <c r="A181" s="24" t="s">
        <v>1561</v>
      </c>
      <c r="B181" s="25">
        <v>178</v>
      </c>
      <c r="C181" s="22">
        <v>178</v>
      </c>
      <c r="D181" s="22" t="s">
        <v>1561</v>
      </c>
      <c r="F181" s="22" t="s">
        <v>21</v>
      </c>
      <c r="G181" s="22">
        <v>2</v>
      </c>
      <c r="H181" s="22">
        <v>38</v>
      </c>
      <c r="I181" s="22">
        <v>47</v>
      </c>
      <c r="J181" s="22">
        <v>189</v>
      </c>
      <c r="K181" s="26">
        <v>0.7</v>
      </c>
      <c r="M181" s="26">
        <v>0.39</v>
      </c>
      <c r="N181" s="26">
        <v>0.46</v>
      </c>
      <c r="P181" s="27" t="s">
        <v>975</v>
      </c>
      <c r="Q181" s="22">
        <v>180</v>
      </c>
      <c r="R181" s="26">
        <v>0.56000000000000005</v>
      </c>
      <c r="T181" s="28">
        <v>4.0000000000000001E-3</v>
      </c>
      <c r="V181" s="27" t="s">
        <v>799</v>
      </c>
      <c r="X181" s="26">
        <v>0.89</v>
      </c>
      <c r="Z181" s="22">
        <v>219</v>
      </c>
      <c r="AA181" s="22" t="s">
        <v>1562</v>
      </c>
      <c r="AC181" s="26">
        <v>0.15</v>
      </c>
      <c r="AE181" s="26">
        <v>0.35</v>
      </c>
      <c r="AG181" s="22">
        <v>165</v>
      </c>
      <c r="AH181" s="22">
        <v>23</v>
      </c>
      <c r="AI181" s="26">
        <v>0.41</v>
      </c>
    </row>
    <row r="182" spans="1:35" ht="15.5" x14ac:dyDescent="0.35">
      <c r="A182" s="24" t="s">
        <v>1563</v>
      </c>
      <c r="B182" s="25">
        <v>178</v>
      </c>
      <c r="C182" s="22">
        <v>178</v>
      </c>
      <c r="D182" s="22" t="s">
        <v>712</v>
      </c>
      <c r="G182" s="22">
        <v>1</v>
      </c>
      <c r="H182" s="22">
        <v>38</v>
      </c>
      <c r="I182" s="22">
        <v>50</v>
      </c>
      <c r="J182" s="22">
        <v>184</v>
      </c>
      <c r="K182" s="26">
        <v>0.75</v>
      </c>
      <c r="M182" s="26">
        <v>0.48</v>
      </c>
      <c r="N182" s="26">
        <v>0.51</v>
      </c>
      <c r="P182" s="27" t="s">
        <v>1006</v>
      </c>
      <c r="Q182" s="22">
        <v>140</v>
      </c>
      <c r="R182" s="26">
        <v>0.64</v>
      </c>
      <c r="T182" s="28">
        <v>2E-3</v>
      </c>
      <c r="V182" s="27" t="s">
        <v>799</v>
      </c>
      <c r="X182" s="26">
        <v>0.75</v>
      </c>
      <c r="Z182" s="22">
        <v>204</v>
      </c>
      <c r="AA182" s="22" t="s">
        <v>836</v>
      </c>
      <c r="AB182" s="22">
        <v>3</v>
      </c>
      <c r="AC182" s="26">
        <v>0.15</v>
      </c>
      <c r="AD182" s="22">
        <v>4</v>
      </c>
      <c r="AE182" s="26">
        <v>0.7</v>
      </c>
      <c r="AG182" s="22">
        <v>174</v>
      </c>
      <c r="AH182" s="22">
        <v>176</v>
      </c>
      <c r="AI182" s="26">
        <v>0.13</v>
      </c>
    </row>
    <row r="183" spans="1:35" ht="15.5" x14ac:dyDescent="0.35">
      <c r="A183" s="30" t="s">
        <v>1230</v>
      </c>
      <c r="B183" s="29">
        <v>178</v>
      </c>
      <c r="C183" s="22">
        <v>178</v>
      </c>
      <c r="D183" s="22" t="s">
        <v>1230</v>
      </c>
      <c r="G183" s="22">
        <v>2</v>
      </c>
      <c r="H183" s="22">
        <v>38</v>
      </c>
      <c r="I183" s="22">
        <v>45</v>
      </c>
      <c r="J183" s="22">
        <v>150</v>
      </c>
      <c r="K183" s="26">
        <v>0.75</v>
      </c>
      <c r="M183" s="26">
        <v>0.61</v>
      </c>
      <c r="N183" s="26">
        <v>0.57999999999999996</v>
      </c>
      <c r="P183" s="27" t="s">
        <v>980</v>
      </c>
      <c r="Q183" s="22">
        <v>204</v>
      </c>
      <c r="R183" s="26">
        <v>0.66</v>
      </c>
      <c r="T183" s="26">
        <v>0.01</v>
      </c>
      <c r="V183" s="27" t="s">
        <v>1</v>
      </c>
      <c r="X183" s="26">
        <v>0.79</v>
      </c>
      <c r="Z183" s="22">
        <v>163</v>
      </c>
      <c r="AA183" s="22" t="s">
        <v>177</v>
      </c>
      <c r="AC183" s="26">
        <v>0.15</v>
      </c>
      <c r="AE183" s="26">
        <v>0.73</v>
      </c>
      <c r="AG183" s="22">
        <v>111</v>
      </c>
      <c r="AH183" s="22">
        <v>160</v>
      </c>
      <c r="AI183" s="26">
        <v>0.16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9CC8-EA0C-4802-86C2-F0ED3DB68FC0}">
  <dimension ref="A1:AA55"/>
  <sheetViews>
    <sheetView topLeftCell="A7" workbookViewId="0">
      <selection activeCell="D182" sqref="D182"/>
    </sheetView>
  </sheetViews>
  <sheetFormatPr defaultRowHeight="14" x14ac:dyDescent="0.35"/>
  <cols>
    <col min="1" max="1" width="8.6640625" style="23"/>
    <col min="2" max="2" width="3.83203125" style="23" bestFit="1" customWidth="1"/>
    <col min="3" max="3" width="29.33203125" style="23" bestFit="1" customWidth="1"/>
    <col min="4" max="4" width="18.5" style="23" bestFit="1" customWidth="1"/>
    <col min="5" max="5" width="4.83203125" style="23" bestFit="1" customWidth="1"/>
    <col min="6" max="6" width="11.1640625" style="23" bestFit="1" customWidth="1"/>
    <col min="7" max="7" width="13.75" style="23" bestFit="1" customWidth="1"/>
    <col min="8" max="8" width="19.25" style="23" bestFit="1" customWidth="1"/>
    <col min="9" max="9" width="7.58203125" style="23" bestFit="1" customWidth="1"/>
    <col min="10" max="10" width="20.4140625" style="23" bestFit="1" customWidth="1"/>
    <col min="11" max="11" width="17.9140625" style="23" bestFit="1" customWidth="1"/>
    <col min="12" max="12" width="7.58203125" style="23" bestFit="1" customWidth="1"/>
    <col min="13" max="13" width="19.6640625" style="23" bestFit="1" customWidth="1"/>
    <col min="14" max="14" width="34.08203125" style="23" bestFit="1" customWidth="1"/>
    <col min="15" max="15" width="7.58203125" style="23" bestFit="1" customWidth="1"/>
    <col min="16" max="16" width="33.5" style="23" bestFit="1" customWidth="1"/>
    <col min="17" max="17" width="7.58203125" style="23" bestFit="1" customWidth="1"/>
    <col min="18" max="18" width="28.6640625" style="23" bestFit="1" customWidth="1"/>
    <col min="19" max="19" width="7.58203125" style="23" bestFit="1" customWidth="1"/>
    <col min="20" max="20" width="27.33203125" style="23" bestFit="1" customWidth="1"/>
    <col min="21" max="21" width="7.58203125" style="23" bestFit="1" customWidth="1"/>
    <col min="22" max="22" width="39.1640625" style="23" bestFit="1" customWidth="1"/>
    <col min="23" max="23" width="7.58203125" style="23" bestFit="1" customWidth="1"/>
    <col min="24" max="24" width="13.58203125" style="23" bestFit="1" customWidth="1"/>
    <col min="25" max="25" width="7.58203125" style="23" bestFit="1" customWidth="1"/>
    <col min="26" max="26" width="21.08203125" style="23" bestFit="1" customWidth="1"/>
    <col min="27" max="27" width="7.58203125" style="23" bestFit="1" customWidth="1"/>
    <col min="28" max="28" width="21.08203125" style="23" bestFit="1" customWidth="1"/>
    <col min="29" max="29" width="7.58203125" style="23" bestFit="1" customWidth="1"/>
    <col min="30" max="30" width="15.1640625" style="23" bestFit="1" customWidth="1"/>
    <col min="31" max="31" width="21.08203125" style="23" bestFit="1" customWidth="1"/>
    <col min="32" max="32" width="7.58203125" style="23" bestFit="1" customWidth="1"/>
    <col min="33" max="33" width="21.08203125" style="23" bestFit="1" customWidth="1"/>
    <col min="34" max="35" width="7.58203125" style="23" bestFit="1" customWidth="1"/>
    <col min="36" max="16384" width="8.6640625" style="23"/>
  </cols>
  <sheetData>
    <row r="1" spans="1:27" s="22" customFormat="1" x14ac:dyDescent="0.35">
      <c r="B1" s="23" t="s">
        <v>150</v>
      </c>
      <c r="C1" s="23" t="s">
        <v>1309</v>
      </c>
      <c r="D1" s="22" t="s">
        <v>1489</v>
      </c>
      <c r="E1" s="22" t="s">
        <v>146</v>
      </c>
      <c r="F1" s="22" t="s">
        <v>145</v>
      </c>
      <c r="G1" s="22" t="s">
        <v>1447</v>
      </c>
      <c r="H1" s="22" t="s">
        <v>1449</v>
      </c>
      <c r="I1" s="22" t="s">
        <v>152</v>
      </c>
      <c r="J1" s="22" t="s">
        <v>1315</v>
      </c>
      <c r="K1" s="22" t="s">
        <v>1450</v>
      </c>
      <c r="L1" s="22" t="s">
        <v>152</v>
      </c>
      <c r="M1" s="22" t="s">
        <v>766</v>
      </c>
      <c r="N1" s="22" t="s">
        <v>1452</v>
      </c>
      <c r="O1" s="22" t="s">
        <v>152</v>
      </c>
      <c r="P1" s="22" t="s">
        <v>1453</v>
      </c>
      <c r="Q1" s="22" t="s">
        <v>152</v>
      </c>
      <c r="R1" s="22" t="s">
        <v>1454</v>
      </c>
      <c r="S1" s="22" t="s">
        <v>152</v>
      </c>
      <c r="T1" s="22" t="s">
        <v>1455</v>
      </c>
      <c r="U1" s="22" t="s">
        <v>152</v>
      </c>
      <c r="V1" s="22" t="s">
        <v>1456</v>
      </c>
      <c r="W1" s="22" t="s">
        <v>152</v>
      </c>
      <c r="X1" s="22" t="s">
        <v>127</v>
      </c>
      <c r="Y1" s="22" t="s">
        <v>152</v>
      </c>
      <c r="Z1" s="22" t="s">
        <v>1327</v>
      </c>
      <c r="AA1" s="22" t="s">
        <v>152</v>
      </c>
    </row>
    <row r="2" spans="1:27" x14ac:dyDescent="0.35">
      <c r="A2" s="23">
        <v>183</v>
      </c>
      <c r="B2" s="23">
        <v>2</v>
      </c>
      <c r="C2" s="23" t="s">
        <v>1564</v>
      </c>
      <c r="E2" s="23" t="s">
        <v>29</v>
      </c>
      <c r="F2" s="23">
        <v>2</v>
      </c>
      <c r="G2" s="23">
        <v>51</v>
      </c>
      <c r="H2" s="31">
        <v>0.61</v>
      </c>
      <c r="J2" s="31">
        <v>0.51</v>
      </c>
      <c r="K2" s="31">
        <v>0.4</v>
      </c>
      <c r="M2" s="32" t="s">
        <v>1023</v>
      </c>
      <c r="N2" s="31">
        <v>0.56999999999999995</v>
      </c>
      <c r="P2" s="31">
        <v>0</v>
      </c>
      <c r="R2" s="31">
        <v>0.84</v>
      </c>
      <c r="T2" s="23" t="s">
        <v>1058</v>
      </c>
      <c r="U2" s="23">
        <v>3</v>
      </c>
      <c r="V2" s="31">
        <v>0.21</v>
      </c>
      <c r="X2" s="31">
        <v>7.0000000000000007E-2</v>
      </c>
      <c r="Z2" s="31">
        <v>0.39</v>
      </c>
    </row>
    <row r="3" spans="1:27" x14ac:dyDescent="0.35">
      <c r="A3" s="23">
        <v>184</v>
      </c>
      <c r="B3" s="23">
        <v>2</v>
      </c>
      <c r="C3" s="23" t="s">
        <v>1290</v>
      </c>
      <c r="E3" s="23" t="s">
        <v>21</v>
      </c>
      <c r="F3" s="23">
        <v>2</v>
      </c>
      <c r="G3" s="23">
        <v>39</v>
      </c>
      <c r="H3" s="31">
        <v>0.49</v>
      </c>
      <c r="J3" s="31">
        <v>0.2</v>
      </c>
      <c r="K3" s="31">
        <v>0.09</v>
      </c>
      <c r="M3" s="32" t="s">
        <v>1023</v>
      </c>
      <c r="N3" s="31">
        <v>0.43</v>
      </c>
      <c r="O3" s="23">
        <v>4</v>
      </c>
      <c r="P3" s="31">
        <v>0.1</v>
      </c>
      <c r="Q3" s="23">
        <v>4</v>
      </c>
      <c r="R3" s="31">
        <v>0.9</v>
      </c>
      <c r="T3" s="23">
        <v>15</v>
      </c>
      <c r="U3" s="23">
        <v>9</v>
      </c>
      <c r="V3" s="23" t="s">
        <v>176</v>
      </c>
      <c r="X3" s="31">
        <v>0.77</v>
      </c>
      <c r="Z3" s="31">
        <v>7.0000000000000007E-2</v>
      </c>
      <c r="AA3" s="23">
        <v>4</v>
      </c>
    </row>
    <row r="4" spans="1:27" x14ac:dyDescent="0.35">
      <c r="A4" s="23">
        <v>185</v>
      </c>
      <c r="B4" s="23">
        <v>2</v>
      </c>
      <c r="C4" s="23" t="s">
        <v>1194</v>
      </c>
      <c r="E4" s="23" t="s">
        <v>18</v>
      </c>
      <c r="F4" s="23">
        <v>2</v>
      </c>
      <c r="G4" s="23">
        <v>48</v>
      </c>
      <c r="H4" s="31">
        <v>0.86</v>
      </c>
      <c r="J4" s="31">
        <v>0.64</v>
      </c>
      <c r="K4" s="31">
        <v>0.54</v>
      </c>
      <c r="M4" s="32" t="s">
        <v>986</v>
      </c>
      <c r="N4" s="31">
        <v>0.93</v>
      </c>
      <c r="P4" s="31">
        <v>0</v>
      </c>
      <c r="R4" s="31">
        <v>0.33</v>
      </c>
      <c r="T4" s="23" t="s">
        <v>963</v>
      </c>
      <c r="V4" s="23" t="s">
        <v>176</v>
      </c>
      <c r="X4" s="31">
        <v>0.98</v>
      </c>
      <c r="Z4" s="31">
        <v>0.04</v>
      </c>
      <c r="AA4" s="23">
        <v>4</v>
      </c>
    </row>
    <row r="5" spans="1:27" x14ac:dyDescent="0.35">
      <c r="A5" s="23">
        <v>186</v>
      </c>
      <c r="B5" s="23">
        <v>2</v>
      </c>
      <c r="C5" s="23" t="s">
        <v>1565</v>
      </c>
      <c r="E5" s="23" t="s">
        <v>179</v>
      </c>
      <c r="F5" s="23">
        <v>2</v>
      </c>
      <c r="G5" s="23">
        <v>40</v>
      </c>
      <c r="H5" s="23" t="s">
        <v>176</v>
      </c>
      <c r="J5" s="31">
        <v>0.51</v>
      </c>
      <c r="K5" s="31">
        <v>0.23</v>
      </c>
      <c r="M5" s="32" t="s">
        <v>1566</v>
      </c>
      <c r="N5" s="23" t="s">
        <v>176</v>
      </c>
      <c r="P5" s="23" t="s">
        <v>176</v>
      </c>
      <c r="R5" s="23" t="s">
        <v>176</v>
      </c>
      <c r="T5" s="23" t="s">
        <v>176</v>
      </c>
      <c r="U5" s="23">
        <v>2</v>
      </c>
      <c r="V5" s="23" t="s">
        <v>176</v>
      </c>
      <c r="X5" s="23" t="s">
        <v>176</v>
      </c>
      <c r="Z5" s="23" t="s">
        <v>176</v>
      </c>
    </row>
    <row r="6" spans="1:27" x14ac:dyDescent="0.35">
      <c r="A6" s="23">
        <v>187</v>
      </c>
      <c r="B6" s="23">
        <v>2</v>
      </c>
      <c r="C6" s="23" t="s">
        <v>1567</v>
      </c>
      <c r="D6" s="23">
        <v>1</v>
      </c>
      <c r="E6" s="23" t="s">
        <v>288</v>
      </c>
      <c r="F6" s="23">
        <v>2</v>
      </c>
      <c r="G6" s="23">
        <v>41</v>
      </c>
      <c r="H6" s="31">
        <v>0.7</v>
      </c>
      <c r="I6" s="23">
        <v>8</v>
      </c>
      <c r="J6" s="23" t="s">
        <v>176</v>
      </c>
      <c r="K6" s="31">
        <v>0.52</v>
      </c>
      <c r="L6" s="23">
        <v>6</v>
      </c>
      <c r="M6" s="32" t="s">
        <v>176</v>
      </c>
      <c r="N6" s="23" t="s">
        <v>176</v>
      </c>
      <c r="P6" s="23" t="s">
        <v>176</v>
      </c>
      <c r="R6" s="31">
        <v>0.99</v>
      </c>
      <c r="T6" s="23" t="s">
        <v>1402</v>
      </c>
      <c r="U6" s="23">
        <v>3</v>
      </c>
      <c r="V6" s="23" t="s">
        <v>176</v>
      </c>
      <c r="X6" s="31">
        <v>0.44</v>
      </c>
      <c r="Z6" s="31">
        <v>0.04</v>
      </c>
      <c r="AA6" s="23">
        <v>7</v>
      </c>
    </row>
    <row r="7" spans="1:27" x14ac:dyDescent="0.35">
      <c r="A7" s="23">
        <v>188</v>
      </c>
      <c r="B7" s="23">
        <v>2</v>
      </c>
      <c r="C7" s="23" t="s">
        <v>1568</v>
      </c>
      <c r="E7" s="23" t="s">
        <v>53</v>
      </c>
      <c r="F7" s="23">
        <v>2</v>
      </c>
      <c r="G7" s="23">
        <v>40</v>
      </c>
      <c r="H7" s="31">
        <v>0.7</v>
      </c>
      <c r="J7" s="31">
        <v>0.45</v>
      </c>
      <c r="K7" s="31">
        <v>0.56000000000000005</v>
      </c>
      <c r="M7" s="32" t="s">
        <v>1005</v>
      </c>
      <c r="N7" s="31">
        <v>0.63</v>
      </c>
      <c r="O7" s="23">
        <v>4</v>
      </c>
      <c r="P7" s="33">
        <v>2E-3</v>
      </c>
      <c r="Q7" s="23">
        <v>4</v>
      </c>
      <c r="R7" s="31">
        <v>0.46</v>
      </c>
      <c r="T7" s="23" t="s">
        <v>1569</v>
      </c>
      <c r="V7" s="31">
        <v>0.2</v>
      </c>
      <c r="X7" s="31">
        <v>0.64</v>
      </c>
      <c r="Z7" s="31">
        <v>0.09</v>
      </c>
    </row>
    <row r="8" spans="1:27" x14ac:dyDescent="0.35">
      <c r="A8" s="23">
        <v>189</v>
      </c>
      <c r="B8" s="23">
        <v>2</v>
      </c>
      <c r="C8" s="23" t="s">
        <v>673</v>
      </c>
      <c r="E8" s="23" t="s">
        <v>102</v>
      </c>
      <c r="F8" s="23">
        <v>2</v>
      </c>
      <c r="G8" s="23">
        <v>49</v>
      </c>
      <c r="H8" s="31">
        <v>0.7</v>
      </c>
      <c r="J8" s="31">
        <v>0.32</v>
      </c>
      <c r="K8" s="31">
        <v>0.47</v>
      </c>
      <c r="M8" s="32" t="s">
        <v>985</v>
      </c>
      <c r="N8" s="31">
        <v>0.73</v>
      </c>
      <c r="P8" s="31">
        <v>7.0000000000000007E-2</v>
      </c>
      <c r="R8" s="31">
        <v>0.9</v>
      </c>
      <c r="T8" s="23" t="s">
        <v>1370</v>
      </c>
      <c r="U8" s="23">
        <v>9</v>
      </c>
      <c r="V8" s="31">
        <v>0.04</v>
      </c>
      <c r="X8" s="31">
        <v>0.56999999999999995</v>
      </c>
      <c r="Z8" s="31">
        <v>0.26</v>
      </c>
    </row>
    <row r="9" spans="1:27" x14ac:dyDescent="0.35">
      <c r="A9" s="23">
        <v>190</v>
      </c>
      <c r="B9" s="23">
        <v>2</v>
      </c>
      <c r="C9" s="23" t="s">
        <v>1237</v>
      </c>
      <c r="E9" s="23" t="s">
        <v>186</v>
      </c>
      <c r="F9" s="23">
        <v>2</v>
      </c>
      <c r="G9" s="23">
        <v>42</v>
      </c>
      <c r="H9" s="31">
        <v>0.71</v>
      </c>
      <c r="J9" s="31">
        <v>0.27</v>
      </c>
      <c r="K9" s="31">
        <v>0.26</v>
      </c>
      <c r="M9" s="32" t="s">
        <v>981</v>
      </c>
      <c r="N9" s="31">
        <v>0.79</v>
      </c>
      <c r="P9" s="31">
        <v>0.01</v>
      </c>
      <c r="R9" s="31">
        <v>0.56999999999999995</v>
      </c>
      <c r="T9" s="23" t="s">
        <v>1570</v>
      </c>
      <c r="V9" s="31">
        <v>0.02</v>
      </c>
      <c r="X9" s="31">
        <v>0.49</v>
      </c>
      <c r="Z9" s="31">
        <v>0.08</v>
      </c>
    </row>
    <row r="10" spans="1:27" x14ac:dyDescent="0.35">
      <c r="A10" s="23">
        <v>191</v>
      </c>
      <c r="B10" s="23">
        <v>2</v>
      </c>
      <c r="C10" s="23" t="s">
        <v>1239</v>
      </c>
      <c r="E10" s="23" t="s">
        <v>102</v>
      </c>
      <c r="F10" s="23">
        <v>2</v>
      </c>
      <c r="G10" s="23">
        <v>52</v>
      </c>
      <c r="H10" s="31">
        <v>0.56999999999999995</v>
      </c>
      <c r="J10" s="31">
        <v>0.46</v>
      </c>
      <c r="K10" s="31">
        <v>0.34</v>
      </c>
      <c r="M10" s="32" t="s">
        <v>979</v>
      </c>
      <c r="N10" s="31">
        <v>0.75</v>
      </c>
      <c r="P10" s="31">
        <v>0</v>
      </c>
      <c r="R10" s="31">
        <v>0.82</v>
      </c>
      <c r="T10" s="23" t="s">
        <v>841</v>
      </c>
      <c r="V10" s="31">
        <v>0.1</v>
      </c>
      <c r="X10" s="31">
        <v>0.53</v>
      </c>
      <c r="Z10" s="31">
        <v>7.0000000000000007E-2</v>
      </c>
    </row>
    <row r="11" spans="1:27" x14ac:dyDescent="0.35">
      <c r="A11" s="23">
        <v>192</v>
      </c>
      <c r="B11" s="23">
        <v>2</v>
      </c>
      <c r="C11" s="23" t="s">
        <v>1377</v>
      </c>
      <c r="E11" s="23" t="s">
        <v>9</v>
      </c>
      <c r="F11" s="23">
        <v>2</v>
      </c>
      <c r="G11" s="23">
        <v>44</v>
      </c>
      <c r="H11" s="31">
        <v>0.71</v>
      </c>
      <c r="J11" s="31">
        <v>0.66</v>
      </c>
      <c r="K11" s="31">
        <v>0.41</v>
      </c>
      <c r="M11" s="32" t="s">
        <v>1366</v>
      </c>
      <c r="N11" s="31">
        <v>0.87</v>
      </c>
      <c r="P11" s="31">
        <v>0</v>
      </c>
      <c r="R11" s="31">
        <v>0.65</v>
      </c>
      <c r="T11" s="23" t="s">
        <v>824</v>
      </c>
      <c r="V11" s="23" t="s">
        <v>176</v>
      </c>
      <c r="X11" s="31">
        <v>0.64</v>
      </c>
      <c r="Z11" s="23" t="s">
        <v>176</v>
      </c>
    </row>
    <row r="12" spans="1:27" x14ac:dyDescent="0.35">
      <c r="A12" s="23">
        <v>193</v>
      </c>
      <c r="B12" s="23">
        <v>2</v>
      </c>
      <c r="C12" s="23" t="s">
        <v>1571</v>
      </c>
      <c r="E12" s="23" t="s">
        <v>105</v>
      </c>
      <c r="F12" s="23">
        <v>1</v>
      </c>
      <c r="G12" s="23">
        <v>43</v>
      </c>
      <c r="H12" s="31">
        <v>0.69</v>
      </c>
      <c r="J12" s="31">
        <v>0.36</v>
      </c>
      <c r="K12" s="31">
        <v>0.46</v>
      </c>
      <c r="M12" s="32" t="s">
        <v>982</v>
      </c>
      <c r="N12" s="31">
        <v>0.73</v>
      </c>
      <c r="P12" s="31">
        <v>0.01</v>
      </c>
      <c r="R12" s="31">
        <v>0.69</v>
      </c>
      <c r="T12" s="23" t="s">
        <v>1572</v>
      </c>
      <c r="V12" s="31">
        <v>0.03</v>
      </c>
      <c r="X12" s="31">
        <v>0.73</v>
      </c>
      <c r="Z12" s="31">
        <v>0.13</v>
      </c>
    </row>
    <row r="13" spans="1:27" x14ac:dyDescent="0.35">
      <c r="A13" s="23">
        <v>194</v>
      </c>
      <c r="B13" s="23">
        <v>2</v>
      </c>
      <c r="C13" s="23" t="s">
        <v>1573</v>
      </c>
      <c r="E13" s="23" t="s">
        <v>288</v>
      </c>
      <c r="F13" s="23">
        <v>2</v>
      </c>
      <c r="G13" s="23">
        <v>47</v>
      </c>
      <c r="H13" s="31">
        <v>0.66</v>
      </c>
      <c r="J13" s="31">
        <v>0.46</v>
      </c>
      <c r="K13" s="31">
        <v>0.41</v>
      </c>
      <c r="M13" s="32" t="s">
        <v>995</v>
      </c>
      <c r="N13" s="31">
        <v>0.69</v>
      </c>
      <c r="O13" s="23">
        <v>4</v>
      </c>
      <c r="P13" s="31">
        <v>0.03</v>
      </c>
      <c r="Q13" s="23">
        <v>4</v>
      </c>
      <c r="R13" s="31">
        <v>0.86</v>
      </c>
      <c r="T13" s="23" t="s">
        <v>1574</v>
      </c>
      <c r="U13" s="23">
        <v>3</v>
      </c>
      <c r="V13" s="31">
        <v>0.1</v>
      </c>
      <c r="W13" s="23">
        <v>4</v>
      </c>
      <c r="X13" s="31">
        <v>0.74</v>
      </c>
      <c r="Z13" s="31">
        <v>0.05</v>
      </c>
    </row>
    <row r="14" spans="1:27" x14ac:dyDescent="0.35">
      <c r="A14" s="23">
        <v>195</v>
      </c>
      <c r="B14" s="23">
        <v>2</v>
      </c>
      <c r="C14" s="34" t="s">
        <v>1295</v>
      </c>
      <c r="D14" s="23">
        <v>1</v>
      </c>
      <c r="E14" s="23" t="s">
        <v>172</v>
      </c>
      <c r="F14" s="23">
        <v>2</v>
      </c>
      <c r="G14" s="23">
        <v>46</v>
      </c>
      <c r="H14" s="31">
        <v>0.75</v>
      </c>
      <c r="I14" s="23">
        <v>8</v>
      </c>
      <c r="J14" s="23" t="s">
        <v>176</v>
      </c>
      <c r="K14" s="23" t="s">
        <v>176</v>
      </c>
      <c r="M14" s="32" t="s">
        <v>176</v>
      </c>
      <c r="N14" s="23" t="s">
        <v>176</v>
      </c>
      <c r="P14" s="23" t="s">
        <v>176</v>
      </c>
      <c r="R14" s="31">
        <v>0.82</v>
      </c>
      <c r="T14" s="23" t="s">
        <v>1575</v>
      </c>
      <c r="U14" s="23">
        <v>9</v>
      </c>
      <c r="V14" s="23" t="s">
        <v>176</v>
      </c>
      <c r="X14" s="31">
        <v>0.75</v>
      </c>
      <c r="Z14" s="23" t="s">
        <v>176</v>
      </c>
    </row>
    <row r="15" spans="1:27" x14ac:dyDescent="0.35">
      <c r="A15" s="23">
        <v>196</v>
      </c>
      <c r="B15" s="23">
        <v>2</v>
      </c>
      <c r="C15" s="23" t="s">
        <v>1207</v>
      </c>
      <c r="E15" s="23" t="s">
        <v>1208</v>
      </c>
      <c r="F15" s="23">
        <v>2</v>
      </c>
      <c r="G15" s="23">
        <v>51</v>
      </c>
      <c r="H15" s="31">
        <v>0.67</v>
      </c>
      <c r="J15" s="31">
        <v>0.44</v>
      </c>
      <c r="K15" s="31">
        <v>0.27</v>
      </c>
      <c r="M15" s="32" t="s">
        <v>1052</v>
      </c>
      <c r="N15" s="31">
        <v>0.73</v>
      </c>
      <c r="O15" s="23">
        <v>4</v>
      </c>
      <c r="P15" s="31">
        <v>0.01</v>
      </c>
      <c r="Q15" s="23">
        <v>4</v>
      </c>
      <c r="R15" s="31">
        <v>0.85</v>
      </c>
      <c r="T15" s="23" t="s">
        <v>1576</v>
      </c>
      <c r="V15" s="31">
        <v>0.16</v>
      </c>
      <c r="X15" s="31">
        <v>0.48</v>
      </c>
      <c r="Z15" s="31">
        <v>0.05</v>
      </c>
    </row>
    <row r="16" spans="1:27" x14ac:dyDescent="0.35">
      <c r="A16" s="23">
        <v>197</v>
      </c>
      <c r="B16" s="23">
        <v>2</v>
      </c>
      <c r="C16" s="23" t="s">
        <v>1577</v>
      </c>
      <c r="E16" s="23" t="s">
        <v>53</v>
      </c>
      <c r="F16" s="23">
        <v>2</v>
      </c>
      <c r="G16" s="23">
        <v>43</v>
      </c>
      <c r="H16" s="31">
        <v>0.67</v>
      </c>
      <c r="J16" s="31">
        <v>0.53</v>
      </c>
      <c r="K16" s="31">
        <v>0.55000000000000004</v>
      </c>
      <c r="M16" s="32" t="s">
        <v>992</v>
      </c>
      <c r="N16" s="31">
        <v>0.8</v>
      </c>
      <c r="P16" s="31">
        <v>0.03</v>
      </c>
      <c r="R16" s="31">
        <v>0.56000000000000005</v>
      </c>
      <c r="T16" s="23" t="s">
        <v>1578</v>
      </c>
      <c r="V16" s="31">
        <v>0.16</v>
      </c>
      <c r="X16" s="31">
        <v>0.68</v>
      </c>
      <c r="Z16" s="23" t="s">
        <v>176</v>
      </c>
    </row>
    <row r="17" spans="1:27" x14ac:dyDescent="0.35">
      <c r="A17" s="23">
        <v>198</v>
      </c>
      <c r="B17" s="23">
        <v>2</v>
      </c>
      <c r="C17" s="23" t="s">
        <v>1579</v>
      </c>
      <c r="D17" s="23">
        <v>1</v>
      </c>
      <c r="E17" s="23" t="s">
        <v>169</v>
      </c>
      <c r="F17" s="23">
        <v>2</v>
      </c>
      <c r="G17" s="23">
        <v>35</v>
      </c>
      <c r="H17" s="23" t="s">
        <v>176</v>
      </c>
      <c r="J17" s="31">
        <v>0.25</v>
      </c>
      <c r="K17" s="31">
        <v>0.11</v>
      </c>
      <c r="L17" s="23">
        <v>6</v>
      </c>
      <c r="M17" s="32" t="s">
        <v>1107</v>
      </c>
      <c r="N17" s="31">
        <v>0.45</v>
      </c>
      <c r="O17" s="23">
        <v>4</v>
      </c>
      <c r="P17" s="31">
        <v>0.01</v>
      </c>
      <c r="Q17" s="23">
        <v>4</v>
      </c>
      <c r="R17" s="23" t="s">
        <v>176</v>
      </c>
      <c r="T17" s="23">
        <v>18</v>
      </c>
      <c r="U17" s="23">
        <v>4</v>
      </c>
      <c r="V17" s="23" t="s">
        <v>176</v>
      </c>
      <c r="X17" s="23" t="s">
        <v>176</v>
      </c>
      <c r="Z17" s="23" t="s">
        <v>176</v>
      </c>
    </row>
    <row r="18" spans="1:27" x14ac:dyDescent="0.35">
      <c r="A18" s="23">
        <v>199</v>
      </c>
      <c r="B18" s="23">
        <v>2</v>
      </c>
      <c r="C18" s="23" t="s">
        <v>695</v>
      </c>
      <c r="E18" s="23" t="s">
        <v>375</v>
      </c>
      <c r="F18" s="23">
        <v>1</v>
      </c>
      <c r="G18" s="23">
        <v>47</v>
      </c>
      <c r="H18" s="31">
        <v>0.57999999999999996</v>
      </c>
      <c r="I18" s="23">
        <v>8</v>
      </c>
      <c r="J18" s="31">
        <v>0.39</v>
      </c>
      <c r="K18" s="31">
        <v>0.38</v>
      </c>
      <c r="M18" s="32" t="s">
        <v>981</v>
      </c>
      <c r="N18" s="31">
        <v>0.48</v>
      </c>
      <c r="P18" s="31">
        <v>0.03</v>
      </c>
      <c r="R18" s="31">
        <v>0.86</v>
      </c>
      <c r="T18" s="23" t="s">
        <v>387</v>
      </c>
      <c r="U18" s="23">
        <v>3</v>
      </c>
      <c r="V18" s="31">
        <v>0.1</v>
      </c>
      <c r="X18" s="31">
        <v>0.66</v>
      </c>
      <c r="Z18" s="31">
        <v>0.04</v>
      </c>
    </row>
    <row r="19" spans="1:27" x14ac:dyDescent="0.35">
      <c r="A19" s="23">
        <v>200</v>
      </c>
      <c r="B19" s="23">
        <v>2</v>
      </c>
      <c r="C19" s="23" t="s">
        <v>1250</v>
      </c>
      <c r="E19" s="23" t="s">
        <v>105</v>
      </c>
      <c r="F19" s="23">
        <v>2</v>
      </c>
      <c r="G19" s="23">
        <v>45</v>
      </c>
      <c r="H19" s="31">
        <v>0.66</v>
      </c>
      <c r="I19" s="23">
        <v>8</v>
      </c>
      <c r="J19" s="31">
        <v>0.47</v>
      </c>
      <c r="K19" s="31">
        <v>0.38</v>
      </c>
      <c r="L19" s="23">
        <v>6</v>
      </c>
      <c r="M19" s="32" t="s">
        <v>1038</v>
      </c>
      <c r="N19" s="31">
        <v>0.52</v>
      </c>
      <c r="P19" s="31">
        <v>0</v>
      </c>
      <c r="R19" s="23" t="s">
        <v>176</v>
      </c>
      <c r="T19" s="23" t="s">
        <v>824</v>
      </c>
      <c r="U19" s="23">
        <v>2</v>
      </c>
      <c r="V19" s="23" t="s">
        <v>176</v>
      </c>
      <c r="X19" s="31">
        <v>0.96</v>
      </c>
      <c r="Z19" s="31">
        <v>0.09</v>
      </c>
      <c r="AA19" s="23">
        <v>4</v>
      </c>
    </row>
    <row r="20" spans="1:27" x14ac:dyDescent="0.35">
      <c r="A20" s="23">
        <v>201</v>
      </c>
      <c r="B20" s="23">
        <v>2</v>
      </c>
      <c r="C20" s="23" t="s">
        <v>1580</v>
      </c>
      <c r="E20" s="23" t="s">
        <v>2</v>
      </c>
      <c r="F20" s="23">
        <v>2</v>
      </c>
      <c r="G20" s="23">
        <v>53</v>
      </c>
      <c r="H20" s="31">
        <v>0.5</v>
      </c>
      <c r="J20" s="31">
        <v>0.59</v>
      </c>
      <c r="K20" s="31">
        <v>0.12</v>
      </c>
      <c r="L20" s="23">
        <v>6</v>
      </c>
      <c r="M20" s="32" t="s">
        <v>1581</v>
      </c>
      <c r="N20" s="31">
        <v>0.33</v>
      </c>
      <c r="P20" s="33">
        <v>3.0000000000000001E-3</v>
      </c>
      <c r="R20" s="31">
        <v>0.64</v>
      </c>
      <c r="T20" s="23" t="s">
        <v>741</v>
      </c>
      <c r="V20" s="23" t="s">
        <v>176</v>
      </c>
      <c r="X20" s="31">
        <v>0.57999999999999996</v>
      </c>
      <c r="Z20" s="23" t="s">
        <v>176</v>
      </c>
    </row>
    <row r="21" spans="1:27" x14ac:dyDescent="0.35">
      <c r="A21" s="23">
        <v>202</v>
      </c>
      <c r="B21" s="23">
        <v>2</v>
      </c>
      <c r="C21" s="23" t="s">
        <v>1252</v>
      </c>
      <c r="D21" s="23">
        <v>1</v>
      </c>
      <c r="E21" s="23" t="s">
        <v>172</v>
      </c>
      <c r="F21" s="23">
        <v>2</v>
      </c>
      <c r="G21" s="23">
        <v>41</v>
      </c>
      <c r="H21" s="31">
        <v>0.5</v>
      </c>
      <c r="I21" s="23">
        <v>8</v>
      </c>
      <c r="J21" s="31">
        <v>0.24</v>
      </c>
      <c r="K21" s="31">
        <v>0.21</v>
      </c>
      <c r="L21" s="23">
        <v>6</v>
      </c>
      <c r="M21" s="32" t="s">
        <v>980</v>
      </c>
      <c r="N21" s="23" t="s">
        <v>176</v>
      </c>
      <c r="P21" s="23" t="s">
        <v>176</v>
      </c>
      <c r="R21" s="31">
        <v>0.78</v>
      </c>
      <c r="T21" s="23" t="s">
        <v>1582</v>
      </c>
      <c r="U21" s="23">
        <v>9</v>
      </c>
      <c r="V21" s="23" t="s">
        <v>176</v>
      </c>
      <c r="X21" s="31">
        <v>0.96</v>
      </c>
      <c r="Z21" s="23" t="s">
        <v>176</v>
      </c>
    </row>
    <row r="22" spans="1:27" x14ac:dyDescent="0.35">
      <c r="A22" s="23">
        <v>203</v>
      </c>
      <c r="B22" s="23">
        <v>2</v>
      </c>
      <c r="C22" s="23" t="s">
        <v>1256</v>
      </c>
      <c r="E22" s="23" t="s">
        <v>102</v>
      </c>
      <c r="F22" s="23">
        <v>2</v>
      </c>
      <c r="G22" s="23">
        <v>49</v>
      </c>
      <c r="H22" s="31">
        <v>0.66</v>
      </c>
      <c r="J22" s="31">
        <v>0.38</v>
      </c>
      <c r="K22" s="31">
        <v>0.39</v>
      </c>
      <c r="M22" s="32" t="s">
        <v>974</v>
      </c>
      <c r="N22" s="31">
        <v>0.57999999999999996</v>
      </c>
      <c r="P22" s="31">
        <v>0</v>
      </c>
      <c r="R22" s="31">
        <v>0.91</v>
      </c>
      <c r="T22" s="23" t="s">
        <v>1361</v>
      </c>
      <c r="V22" s="31">
        <v>0.09</v>
      </c>
      <c r="X22" s="31">
        <v>0.25</v>
      </c>
      <c r="Z22" s="31">
        <v>0.21</v>
      </c>
    </row>
    <row r="23" spans="1:27" x14ac:dyDescent="0.35">
      <c r="A23" s="23">
        <v>204</v>
      </c>
      <c r="B23" s="23">
        <v>2</v>
      </c>
      <c r="C23" s="23" t="s">
        <v>701</v>
      </c>
      <c r="D23" s="23">
        <v>1</v>
      </c>
      <c r="E23" s="23" t="s">
        <v>179</v>
      </c>
      <c r="F23" s="23">
        <v>2</v>
      </c>
      <c r="G23" s="23">
        <v>47</v>
      </c>
      <c r="H23" s="31">
        <v>0.63</v>
      </c>
      <c r="I23" s="23">
        <v>8</v>
      </c>
      <c r="J23" s="31">
        <v>0.53</v>
      </c>
      <c r="K23" s="31">
        <v>0.47</v>
      </c>
      <c r="L23" s="23">
        <v>6</v>
      </c>
      <c r="M23" s="32" t="s">
        <v>990</v>
      </c>
      <c r="N23" s="23" t="s">
        <v>176</v>
      </c>
      <c r="P23" s="23" t="s">
        <v>176</v>
      </c>
      <c r="R23" s="31">
        <v>0.79</v>
      </c>
      <c r="T23" s="23" t="s">
        <v>756</v>
      </c>
      <c r="U23" s="23">
        <v>3</v>
      </c>
      <c r="V23" s="23" t="s">
        <v>176</v>
      </c>
      <c r="X23" s="31">
        <v>0.82</v>
      </c>
      <c r="Z23" s="31">
        <v>0.56000000000000005</v>
      </c>
      <c r="AA23" s="23">
        <v>7</v>
      </c>
    </row>
    <row r="24" spans="1:27" x14ac:dyDescent="0.35">
      <c r="A24" s="23">
        <v>205</v>
      </c>
      <c r="B24" s="23">
        <v>2</v>
      </c>
      <c r="C24" s="23" t="s">
        <v>1583</v>
      </c>
      <c r="F24" s="23">
        <v>1</v>
      </c>
      <c r="G24" s="23">
        <v>45</v>
      </c>
      <c r="H24" s="31">
        <v>0.51</v>
      </c>
      <c r="J24" s="31">
        <v>0.25</v>
      </c>
      <c r="K24" s="31">
        <v>0.25</v>
      </c>
      <c r="M24" s="32" t="s">
        <v>58</v>
      </c>
      <c r="N24" s="31">
        <v>0.56999999999999995</v>
      </c>
      <c r="P24" s="31">
        <v>0.01</v>
      </c>
      <c r="R24" s="31">
        <v>0.88</v>
      </c>
      <c r="T24" s="23" t="s">
        <v>1584</v>
      </c>
      <c r="V24" s="23" t="s">
        <v>176</v>
      </c>
      <c r="X24" s="31">
        <v>0.25</v>
      </c>
      <c r="Z24" s="31">
        <v>0.03</v>
      </c>
    </row>
    <row r="25" spans="1:27" x14ac:dyDescent="0.35">
      <c r="A25" s="23">
        <v>206</v>
      </c>
      <c r="B25" s="23">
        <v>2</v>
      </c>
      <c r="C25" s="23" t="s">
        <v>1260</v>
      </c>
      <c r="D25" s="23">
        <v>1</v>
      </c>
      <c r="E25" s="23" t="s">
        <v>15</v>
      </c>
      <c r="F25" s="23">
        <v>2</v>
      </c>
      <c r="G25" s="23">
        <v>37</v>
      </c>
      <c r="H25" s="31">
        <v>0.49</v>
      </c>
      <c r="I25" s="23">
        <v>8</v>
      </c>
      <c r="J25" s="31">
        <v>0.55000000000000004</v>
      </c>
      <c r="K25" s="31">
        <v>0.4</v>
      </c>
      <c r="L25" s="23">
        <v>6</v>
      </c>
      <c r="M25" s="32" t="s">
        <v>1041</v>
      </c>
      <c r="N25" s="23" t="s">
        <v>176</v>
      </c>
      <c r="P25" s="23" t="s">
        <v>176</v>
      </c>
      <c r="R25" s="31">
        <v>0.75</v>
      </c>
      <c r="T25" s="23" t="s">
        <v>273</v>
      </c>
      <c r="U25" s="23">
        <v>3</v>
      </c>
      <c r="V25" s="23" t="s">
        <v>176</v>
      </c>
      <c r="X25" s="31">
        <v>0.46</v>
      </c>
      <c r="Z25" s="23" t="s">
        <v>176</v>
      </c>
    </row>
    <row r="26" spans="1:27" x14ac:dyDescent="0.35">
      <c r="A26" s="23">
        <v>207</v>
      </c>
      <c r="B26" s="23">
        <v>2</v>
      </c>
      <c r="C26" s="23" t="s">
        <v>704</v>
      </c>
      <c r="E26" s="23" t="s">
        <v>15</v>
      </c>
      <c r="F26" s="23">
        <v>2</v>
      </c>
      <c r="G26" s="23">
        <v>43</v>
      </c>
      <c r="H26" s="31">
        <v>0.63</v>
      </c>
      <c r="J26" s="31">
        <v>0.35</v>
      </c>
      <c r="K26" s="31">
        <v>0.33</v>
      </c>
      <c r="M26" s="32" t="s">
        <v>977</v>
      </c>
      <c r="N26" s="31">
        <v>0.28999999999999998</v>
      </c>
      <c r="P26" s="33">
        <v>4.0000000000000001E-3</v>
      </c>
      <c r="R26" s="31">
        <v>0.99</v>
      </c>
      <c r="T26" s="23" t="s">
        <v>1301</v>
      </c>
      <c r="U26" s="23">
        <v>3</v>
      </c>
      <c r="V26" s="31">
        <v>0.04</v>
      </c>
      <c r="X26" s="31">
        <v>0.37</v>
      </c>
      <c r="Z26" s="23" t="s">
        <v>176</v>
      </c>
    </row>
    <row r="27" spans="1:27" x14ac:dyDescent="0.35">
      <c r="A27" s="23">
        <v>208</v>
      </c>
      <c r="B27" s="23">
        <v>2</v>
      </c>
      <c r="C27" s="23" t="s">
        <v>1585</v>
      </c>
      <c r="E27" s="23" t="s">
        <v>159</v>
      </c>
      <c r="F27" s="23">
        <v>2</v>
      </c>
      <c r="G27" s="23">
        <v>40</v>
      </c>
      <c r="H27" s="31">
        <v>0.67</v>
      </c>
      <c r="J27" s="31">
        <v>0.47</v>
      </c>
      <c r="K27" s="31">
        <v>0.28999999999999998</v>
      </c>
      <c r="M27" s="32" t="s">
        <v>1071</v>
      </c>
      <c r="N27" s="31">
        <v>0.67</v>
      </c>
      <c r="P27" s="31">
        <v>0.01</v>
      </c>
      <c r="R27" s="31">
        <v>0.89</v>
      </c>
      <c r="T27" s="23" t="s">
        <v>669</v>
      </c>
      <c r="V27" s="23" t="s">
        <v>176</v>
      </c>
      <c r="X27" s="31">
        <v>0.67</v>
      </c>
      <c r="Z27" s="23" t="s">
        <v>176</v>
      </c>
    </row>
    <row r="28" spans="1:27" x14ac:dyDescent="0.35">
      <c r="A28" s="23">
        <v>209</v>
      </c>
      <c r="B28" s="23">
        <v>2</v>
      </c>
      <c r="C28" s="23" t="s">
        <v>1586</v>
      </c>
      <c r="F28" s="23">
        <v>1</v>
      </c>
      <c r="G28" s="23">
        <v>49</v>
      </c>
      <c r="H28" s="31">
        <v>0.54</v>
      </c>
      <c r="J28" s="31">
        <v>0.2</v>
      </c>
      <c r="K28" s="31">
        <v>0.11</v>
      </c>
      <c r="M28" s="32" t="s">
        <v>1038</v>
      </c>
      <c r="N28" s="31">
        <v>0.52</v>
      </c>
      <c r="P28" s="31">
        <v>0.03</v>
      </c>
      <c r="R28" s="31">
        <v>0.83</v>
      </c>
      <c r="T28" s="23" t="s">
        <v>1587</v>
      </c>
      <c r="U28" s="23">
        <v>2</v>
      </c>
      <c r="V28" s="31">
        <v>0.1</v>
      </c>
      <c r="X28" s="31">
        <v>0.76</v>
      </c>
      <c r="Z28" s="31">
        <v>0.08</v>
      </c>
    </row>
    <row r="29" spans="1:27" x14ac:dyDescent="0.35">
      <c r="A29" s="23">
        <v>210</v>
      </c>
      <c r="B29" s="23">
        <v>2</v>
      </c>
      <c r="C29" s="23" t="s">
        <v>710</v>
      </c>
      <c r="E29" s="23" t="s">
        <v>26</v>
      </c>
      <c r="F29" s="23">
        <v>2</v>
      </c>
      <c r="G29" s="23">
        <v>49</v>
      </c>
      <c r="H29" s="31">
        <v>0.61</v>
      </c>
      <c r="J29" s="31">
        <v>0.59</v>
      </c>
      <c r="K29" s="31">
        <v>0.49</v>
      </c>
      <c r="M29" s="32" t="s">
        <v>986</v>
      </c>
      <c r="N29" s="31">
        <v>0.72</v>
      </c>
      <c r="P29" s="31">
        <v>0</v>
      </c>
      <c r="R29" s="31">
        <v>0.56999999999999995</v>
      </c>
      <c r="T29" s="23" t="s">
        <v>820</v>
      </c>
      <c r="U29" s="23">
        <v>3</v>
      </c>
      <c r="V29" s="23" t="s">
        <v>176</v>
      </c>
      <c r="X29" s="31">
        <v>0.81</v>
      </c>
      <c r="Z29" s="31">
        <v>0.13</v>
      </c>
    </row>
    <row r="30" spans="1:27" x14ac:dyDescent="0.35">
      <c r="A30" s="23">
        <v>211</v>
      </c>
      <c r="B30" s="23">
        <v>2</v>
      </c>
      <c r="C30" s="23" t="s">
        <v>714</v>
      </c>
      <c r="E30" s="23" t="s">
        <v>375</v>
      </c>
      <c r="F30" s="23">
        <v>1</v>
      </c>
      <c r="G30" s="23">
        <v>43</v>
      </c>
      <c r="H30" s="31">
        <v>0.61</v>
      </c>
      <c r="J30" s="31">
        <v>0.34</v>
      </c>
      <c r="K30" s="31">
        <v>0.26</v>
      </c>
      <c r="M30" s="32" t="s">
        <v>1042</v>
      </c>
      <c r="N30" s="31">
        <v>0.49</v>
      </c>
      <c r="P30" s="31">
        <v>0.08</v>
      </c>
      <c r="R30" s="31">
        <v>0.74</v>
      </c>
      <c r="T30" s="23" t="s">
        <v>359</v>
      </c>
      <c r="V30" s="31">
        <v>0.05</v>
      </c>
      <c r="X30" s="31">
        <v>0.8</v>
      </c>
      <c r="Z30" s="31">
        <v>0.03</v>
      </c>
    </row>
    <row r="31" spans="1:27" x14ac:dyDescent="0.35">
      <c r="A31" s="23">
        <v>212</v>
      </c>
      <c r="B31" s="23">
        <v>2</v>
      </c>
      <c r="C31" s="23" t="s">
        <v>1588</v>
      </c>
      <c r="E31" s="23" t="s">
        <v>18</v>
      </c>
      <c r="F31" s="23">
        <v>2</v>
      </c>
      <c r="G31" s="23">
        <v>53</v>
      </c>
      <c r="H31" s="31">
        <v>0.72</v>
      </c>
      <c r="J31" s="31">
        <v>0.56000000000000005</v>
      </c>
      <c r="K31" s="31">
        <v>0.38</v>
      </c>
      <c r="M31" s="32" t="s">
        <v>1071</v>
      </c>
      <c r="N31" s="31">
        <v>0.6</v>
      </c>
      <c r="P31" s="31">
        <v>0.05</v>
      </c>
      <c r="R31" s="31">
        <v>0.86</v>
      </c>
      <c r="T31" s="23" t="s">
        <v>1589</v>
      </c>
      <c r="V31" s="23" t="s">
        <v>176</v>
      </c>
      <c r="X31" s="31">
        <v>0.4</v>
      </c>
      <c r="Z31" s="31">
        <v>0.1</v>
      </c>
    </row>
    <row r="32" spans="1:27" x14ac:dyDescent="0.35">
      <c r="A32" s="23">
        <v>213</v>
      </c>
      <c r="B32" s="23">
        <v>2</v>
      </c>
      <c r="C32" s="23" t="s">
        <v>1267</v>
      </c>
      <c r="E32" s="23" t="s">
        <v>102</v>
      </c>
      <c r="F32" s="23">
        <v>2</v>
      </c>
      <c r="G32" s="23">
        <v>49</v>
      </c>
      <c r="H32" s="31">
        <v>0.65</v>
      </c>
      <c r="I32" s="23">
        <v>8</v>
      </c>
      <c r="J32" s="31">
        <v>0.45</v>
      </c>
      <c r="K32" s="31">
        <v>0.34</v>
      </c>
      <c r="L32" s="23">
        <v>6</v>
      </c>
      <c r="M32" s="32" t="s">
        <v>1023</v>
      </c>
      <c r="N32" s="31">
        <v>0.76</v>
      </c>
      <c r="P32" s="31">
        <v>0.01</v>
      </c>
      <c r="R32" s="31">
        <v>0.8</v>
      </c>
      <c r="S32" s="23">
        <v>4</v>
      </c>
      <c r="T32" s="23" t="s">
        <v>1590</v>
      </c>
      <c r="V32" s="31">
        <v>0.1</v>
      </c>
      <c r="X32" s="31">
        <v>0.61</v>
      </c>
      <c r="Z32" s="31">
        <v>0.14000000000000001</v>
      </c>
    </row>
    <row r="33" spans="1:27" x14ac:dyDescent="0.35">
      <c r="A33" s="23">
        <v>214</v>
      </c>
      <c r="B33" s="23">
        <v>2</v>
      </c>
      <c r="C33" s="23" t="s">
        <v>721</v>
      </c>
      <c r="E33" s="23" t="s">
        <v>53</v>
      </c>
      <c r="F33" s="23">
        <v>2</v>
      </c>
      <c r="G33" s="23">
        <v>41</v>
      </c>
      <c r="H33" s="31">
        <v>0.64</v>
      </c>
      <c r="I33" s="23">
        <v>8</v>
      </c>
      <c r="J33" s="31">
        <v>0.33</v>
      </c>
      <c r="K33" s="31">
        <v>0.41</v>
      </c>
      <c r="M33" s="32" t="s">
        <v>984</v>
      </c>
      <c r="N33" s="31">
        <v>0.87</v>
      </c>
      <c r="P33" s="31">
        <v>0</v>
      </c>
      <c r="R33" s="31">
        <v>0.8</v>
      </c>
      <c r="T33" s="23" t="s">
        <v>176</v>
      </c>
      <c r="V33" s="23" t="s">
        <v>176</v>
      </c>
      <c r="X33" s="31">
        <v>0.53</v>
      </c>
      <c r="Z33" s="31">
        <v>0.15</v>
      </c>
    </row>
    <row r="34" spans="1:27" x14ac:dyDescent="0.35">
      <c r="A34" s="23">
        <v>215</v>
      </c>
      <c r="B34" s="23">
        <v>2</v>
      </c>
      <c r="C34" s="23" t="s">
        <v>1591</v>
      </c>
      <c r="D34" s="23">
        <v>1</v>
      </c>
      <c r="E34" s="23" t="s">
        <v>18</v>
      </c>
      <c r="F34" s="23">
        <v>2</v>
      </c>
      <c r="G34" s="23">
        <v>42</v>
      </c>
      <c r="H34" s="31">
        <v>0.96</v>
      </c>
      <c r="I34" s="23">
        <v>8</v>
      </c>
      <c r="J34" s="23" t="s">
        <v>176</v>
      </c>
      <c r="K34" s="23" t="s">
        <v>176</v>
      </c>
      <c r="M34" s="32" t="s">
        <v>176</v>
      </c>
      <c r="N34" s="23" t="s">
        <v>176</v>
      </c>
      <c r="P34" s="23" t="s">
        <v>176</v>
      </c>
      <c r="R34" s="31">
        <v>0.63</v>
      </c>
      <c r="T34" s="23" t="s">
        <v>1592</v>
      </c>
      <c r="U34" s="23">
        <v>9</v>
      </c>
      <c r="V34" s="23" t="s">
        <v>176</v>
      </c>
      <c r="X34" s="31">
        <v>0.67</v>
      </c>
      <c r="Z34" s="23" t="s">
        <v>176</v>
      </c>
    </row>
    <row r="35" spans="1:27" x14ac:dyDescent="0.35">
      <c r="A35" s="23">
        <v>216</v>
      </c>
      <c r="B35" s="23">
        <v>2</v>
      </c>
      <c r="C35" s="23" t="s">
        <v>1300</v>
      </c>
      <c r="E35" s="23" t="s">
        <v>221</v>
      </c>
      <c r="F35" s="23">
        <v>2</v>
      </c>
      <c r="G35" s="23">
        <v>47</v>
      </c>
      <c r="H35" s="31">
        <v>0.53</v>
      </c>
      <c r="J35" s="31">
        <v>0.25</v>
      </c>
      <c r="K35" s="31">
        <v>0.27</v>
      </c>
      <c r="M35" s="32" t="s">
        <v>992</v>
      </c>
      <c r="N35" s="31">
        <v>0.5</v>
      </c>
      <c r="P35" s="31">
        <v>0.02</v>
      </c>
      <c r="R35" s="31">
        <v>0.99</v>
      </c>
      <c r="T35" s="23">
        <v>16</v>
      </c>
      <c r="U35" s="23">
        <v>3</v>
      </c>
      <c r="V35" s="23" t="s">
        <v>176</v>
      </c>
      <c r="X35" s="31">
        <v>0.61</v>
      </c>
      <c r="Y35" s="23">
        <v>4</v>
      </c>
      <c r="Z35" s="31">
        <v>0.08</v>
      </c>
    </row>
    <row r="36" spans="1:27" x14ac:dyDescent="0.35">
      <c r="A36" s="23">
        <v>217</v>
      </c>
      <c r="B36" s="23">
        <v>2</v>
      </c>
      <c r="C36" s="23" t="s">
        <v>649</v>
      </c>
      <c r="D36" s="23">
        <v>1</v>
      </c>
      <c r="E36" s="23" t="s">
        <v>102</v>
      </c>
      <c r="F36" s="23">
        <v>2</v>
      </c>
      <c r="G36" s="23">
        <v>49</v>
      </c>
      <c r="H36" s="31">
        <v>0.79</v>
      </c>
      <c r="I36" s="23">
        <v>8</v>
      </c>
      <c r="J36" s="31">
        <v>0.62</v>
      </c>
      <c r="K36" s="31">
        <v>0.55000000000000004</v>
      </c>
      <c r="L36" s="23">
        <v>6</v>
      </c>
      <c r="M36" s="32" t="s">
        <v>1031</v>
      </c>
      <c r="N36" s="23" t="s">
        <v>176</v>
      </c>
      <c r="P36" s="23" t="s">
        <v>176</v>
      </c>
      <c r="R36" s="31">
        <v>0.72</v>
      </c>
      <c r="T36" s="23" t="s">
        <v>1593</v>
      </c>
      <c r="U36" s="23">
        <v>3</v>
      </c>
      <c r="V36" s="23" t="s">
        <v>176</v>
      </c>
      <c r="X36" s="31">
        <v>0.67</v>
      </c>
      <c r="Z36" s="31">
        <v>0.2</v>
      </c>
      <c r="AA36" s="23">
        <v>7</v>
      </c>
    </row>
    <row r="37" spans="1:27" x14ac:dyDescent="0.35">
      <c r="A37" s="23">
        <v>218</v>
      </c>
      <c r="B37" s="23">
        <v>2</v>
      </c>
      <c r="C37" s="23" t="s">
        <v>1128</v>
      </c>
      <c r="D37" s="23">
        <v>1</v>
      </c>
      <c r="E37" s="23" t="s">
        <v>18</v>
      </c>
      <c r="F37" s="23">
        <v>2</v>
      </c>
      <c r="G37" s="23">
        <v>49</v>
      </c>
      <c r="H37" s="31">
        <v>0.48</v>
      </c>
      <c r="I37" s="23">
        <v>8</v>
      </c>
      <c r="J37" s="31">
        <v>0.48</v>
      </c>
      <c r="K37" s="31">
        <v>0.44</v>
      </c>
      <c r="L37" s="23">
        <v>6</v>
      </c>
      <c r="M37" s="32" t="s">
        <v>1018</v>
      </c>
      <c r="N37" s="23" t="s">
        <v>176</v>
      </c>
      <c r="P37" s="23" t="s">
        <v>176</v>
      </c>
      <c r="R37" s="31">
        <v>0.49</v>
      </c>
      <c r="T37" s="23" t="s">
        <v>1594</v>
      </c>
      <c r="U37" s="23">
        <v>9</v>
      </c>
      <c r="V37" s="23" t="s">
        <v>176</v>
      </c>
      <c r="X37" s="31">
        <v>0.48</v>
      </c>
      <c r="Z37" s="23" t="s">
        <v>176</v>
      </c>
    </row>
    <row r="38" spans="1:27" x14ac:dyDescent="0.35">
      <c r="A38" s="23">
        <v>219</v>
      </c>
      <c r="B38" s="23">
        <v>2</v>
      </c>
      <c r="C38" s="23" t="s">
        <v>1595</v>
      </c>
      <c r="E38" s="23" t="s">
        <v>159</v>
      </c>
      <c r="F38" s="23">
        <v>1</v>
      </c>
      <c r="G38" s="23">
        <v>44</v>
      </c>
      <c r="H38" s="31">
        <v>0.73</v>
      </c>
      <c r="J38" s="31">
        <v>0.26</v>
      </c>
      <c r="K38" s="31">
        <v>0.35</v>
      </c>
      <c r="M38" s="32" t="s">
        <v>1016</v>
      </c>
      <c r="N38" s="23" t="s">
        <v>176</v>
      </c>
      <c r="P38" s="23" t="s">
        <v>176</v>
      </c>
      <c r="R38" s="31">
        <v>0.92</v>
      </c>
      <c r="T38" s="23" t="s">
        <v>1501</v>
      </c>
      <c r="U38" s="23">
        <v>3</v>
      </c>
      <c r="V38" s="23" t="s">
        <v>176</v>
      </c>
      <c r="X38" s="31">
        <v>0.22</v>
      </c>
      <c r="Z38" s="31">
        <v>0.01</v>
      </c>
      <c r="AA38" s="23">
        <v>7</v>
      </c>
    </row>
    <row r="39" spans="1:27" x14ac:dyDescent="0.35">
      <c r="A39" s="23">
        <v>220</v>
      </c>
      <c r="B39" s="23">
        <v>2</v>
      </c>
      <c r="C39" s="23" t="s">
        <v>729</v>
      </c>
      <c r="E39" s="23" t="s">
        <v>50</v>
      </c>
      <c r="F39" s="23">
        <v>1</v>
      </c>
      <c r="G39" s="23">
        <v>43</v>
      </c>
      <c r="H39" s="31">
        <v>0.55000000000000004</v>
      </c>
      <c r="J39" s="31">
        <v>0.31</v>
      </c>
      <c r="K39" s="31">
        <v>0.21</v>
      </c>
      <c r="M39" s="32" t="s">
        <v>986</v>
      </c>
      <c r="N39" s="31">
        <v>0.51</v>
      </c>
      <c r="P39" s="31">
        <v>0.03</v>
      </c>
      <c r="R39" s="31">
        <v>0.73</v>
      </c>
      <c r="T39" s="23" t="s">
        <v>359</v>
      </c>
      <c r="U39" s="23">
        <v>2</v>
      </c>
      <c r="V39" s="31">
        <v>0.11</v>
      </c>
      <c r="X39" s="31">
        <v>0.87</v>
      </c>
      <c r="Z39" s="35">
        <v>4.0000000000000001E-3</v>
      </c>
    </row>
    <row r="40" spans="1:27" x14ac:dyDescent="0.35">
      <c r="A40" s="23">
        <v>221</v>
      </c>
      <c r="B40" s="23">
        <v>2</v>
      </c>
      <c r="C40" s="23" t="s">
        <v>1305</v>
      </c>
      <c r="D40" s="23">
        <v>1</v>
      </c>
      <c r="E40" s="23" t="s">
        <v>169</v>
      </c>
      <c r="F40" s="23">
        <v>2</v>
      </c>
      <c r="G40" s="23">
        <v>42</v>
      </c>
      <c r="H40" s="31">
        <v>0.69</v>
      </c>
      <c r="I40" s="23">
        <v>8</v>
      </c>
      <c r="J40" s="31">
        <v>0.67</v>
      </c>
      <c r="K40" s="31">
        <v>0.41</v>
      </c>
      <c r="L40" s="23">
        <v>6</v>
      </c>
      <c r="M40" s="32" t="s">
        <v>1596</v>
      </c>
      <c r="N40" s="23" t="s">
        <v>176</v>
      </c>
      <c r="P40" s="23" t="s">
        <v>176</v>
      </c>
      <c r="R40" s="31">
        <v>0.86</v>
      </c>
      <c r="T40" s="23" t="s">
        <v>176</v>
      </c>
      <c r="U40" s="23">
        <v>2</v>
      </c>
      <c r="V40" s="23" t="s">
        <v>176</v>
      </c>
      <c r="X40" s="31">
        <v>0.33</v>
      </c>
      <c r="Z40" s="23" t="s">
        <v>176</v>
      </c>
    </row>
    <row r="41" spans="1:27" x14ac:dyDescent="0.35">
      <c r="A41" s="23">
        <v>222</v>
      </c>
      <c r="B41" s="23">
        <v>2</v>
      </c>
      <c r="C41" s="23" t="s">
        <v>1597</v>
      </c>
      <c r="E41" s="23" t="s">
        <v>159</v>
      </c>
      <c r="F41" s="23">
        <v>2</v>
      </c>
      <c r="G41" s="23">
        <v>50</v>
      </c>
      <c r="H41" s="31">
        <v>0.71</v>
      </c>
      <c r="J41" s="31">
        <v>0.39</v>
      </c>
      <c r="K41" s="31">
        <v>0.51</v>
      </c>
      <c r="M41" s="32" t="s">
        <v>1012</v>
      </c>
      <c r="N41" s="31">
        <v>0.56000000000000005</v>
      </c>
      <c r="P41" s="31">
        <v>0.01</v>
      </c>
      <c r="R41" s="31">
        <v>0.81</v>
      </c>
      <c r="T41" s="23" t="s">
        <v>841</v>
      </c>
      <c r="V41" s="31">
        <v>0.16</v>
      </c>
      <c r="X41" s="31">
        <v>0.62</v>
      </c>
      <c r="Z41" s="31">
        <v>0.06</v>
      </c>
    </row>
    <row r="42" spans="1:27" x14ac:dyDescent="0.35">
      <c r="A42" s="23">
        <v>223</v>
      </c>
      <c r="B42" s="23">
        <v>2</v>
      </c>
      <c r="C42" s="23" t="s">
        <v>1273</v>
      </c>
      <c r="E42" s="23" t="s">
        <v>18</v>
      </c>
      <c r="F42" s="23">
        <v>2</v>
      </c>
      <c r="G42" s="23">
        <v>50</v>
      </c>
      <c r="H42" s="31">
        <v>0.68</v>
      </c>
      <c r="J42" s="31">
        <v>0.51</v>
      </c>
      <c r="K42" s="31">
        <v>0.44</v>
      </c>
      <c r="M42" s="32" t="s">
        <v>1031</v>
      </c>
      <c r="N42" s="31">
        <v>0.71</v>
      </c>
      <c r="P42" s="31">
        <v>0.05</v>
      </c>
      <c r="R42" s="31">
        <v>0.64</v>
      </c>
      <c r="T42" s="23" t="s">
        <v>1422</v>
      </c>
      <c r="U42" s="23">
        <v>3</v>
      </c>
      <c r="V42" s="31">
        <v>0.25</v>
      </c>
      <c r="W42" s="23">
        <v>5</v>
      </c>
      <c r="X42" s="31">
        <v>0.65</v>
      </c>
      <c r="Z42" s="31">
        <v>0.05</v>
      </c>
    </row>
    <row r="43" spans="1:27" x14ac:dyDescent="0.35">
      <c r="A43" s="23">
        <v>224</v>
      </c>
      <c r="B43" s="23">
        <v>2</v>
      </c>
      <c r="C43" s="23" t="s">
        <v>1598</v>
      </c>
      <c r="E43" s="23" t="s">
        <v>179</v>
      </c>
      <c r="F43" s="23">
        <v>2</v>
      </c>
      <c r="G43" s="23">
        <v>51</v>
      </c>
      <c r="H43" s="31">
        <v>0.56000000000000005</v>
      </c>
      <c r="J43" s="31">
        <v>0.33</v>
      </c>
      <c r="K43" s="31">
        <v>0.24</v>
      </c>
      <c r="M43" s="32" t="s">
        <v>1038</v>
      </c>
      <c r="N43" s="31">
        <v>0.56999999999999995</v>
      </c>
      <c r="P43" s="31">
        <v>0.08</v>
      </c>
      <c r="R43" s="31">
        <v>0.94</v>
      </c>
      <c r="T43" s="23" t="s">
        <v>847</v>
      </c>
      <c r="U43" s="23">
        <v>3</v>
      </c>
      <c r="V43" s="31">
        <v>0.08</v>
      </c>
      <c r="W43" s="23">
        <v>5</v>
      </c>
      <c r="X43" s="31">
        <v>0.49</v>
      </c>
      <c r="Z43" s="31">
        <v>0.05</v>
      </c>
    </row>
    <row r="44" spans="1:27" x14ac:dyDescent="0.35">
      <c r="A44" s="23">
        <v>225</v>
      </c>
      <c r="B44" s="23">
        <v>2</v>
      </c>
      <c r="C44" s="23" t="s">
        <v>1277</v>
      </c>
      <c r="F44" s="23">
        <v>1</v>
      </c>
      <c r="G44" s="23">
        <v>49</v>
      </c>
      <c r="H44" s="31">
        <v>0.74</v>
      </c>
      <c r="J44" s="31">
        <v>0.34</v>
      </c>
      <c r="K44" s="31">
        <v>0.39</v>
      </c>
      <c r="M44" s="32" t="s">
        <v>999</v>
      </c>
      <c r="N44" s="31">
        <v>0.2</v>
      </c>
      <c r="P44" s="31">
        <v>0.01</v>
      </c>
      <c r="R44" s="31">
        <v>0.73</v>
      </c>
      <c r="T44" s="23" t="s">
        <v>1064</v>
      </c>
      <c r="U44" s="23">
        <v>3</v>
      </c>
      <c r="V44" s="31">
        <v>0.18</v>
      </c>
      <c r="W44" s="23">
        <v>5</v>
      </c>
      <c r="X44" s="31">
        <v>0.49</v>
      </c>
      <c r="Z44" s="31">
        <v>0.01</v>
      </c>
    </row>
    <row r="45" spans="1:27" x14ac:dyDescent="0.35">
      <c r="A45" s="23">
        <v>226</v>
      </c>
      <c r="B45" s="23">
        <v>2</v>
      </c>
      <c r="C45" s="23" t="s">
        <v>735</v>
      </c>
      <c r="E45" s="23" t="s">
        <v>179</v>
      </c>
      <c r="F45" s="23">
        <v>2</v>
      </c>
      <c r="G45" s="23">
        <v>43</v>
      </c>
      <c r="H45" s="31">
        <v>0.61</v>
      </c>
      <c r="I45" s="23">
        <v>8</v>
      </c>
      <c r="J45" s="31">
        <v>0.42</v>
      </c>
      <c r="K45" s="31">
        <v>0.16</v>
      </c>
      <c r="M45" s="32" t="s">
        <v>1596</v>
      </c>
      <c r="N45" s="23" t="s">
        <v>176</v>
      </c>
      <c r="P45" s="23" t="s">
        <v>176</v>
      </c>
      <c r="R45" s="31">
        <v>0.92</v>
      </c>
      <c r="T45" s="23" t="s">
        <v>176</v>
      </c>
      <c r="V45" s="23" t="s">
        <v>176</v>
      </c>
      <c r="X45" s="31">
        <v>0.51</v>
      </c>
      <c r="Z45" s="23" t="s">
        <v>176</v>
      </c>
    </row>
    <row r="46" spans="1:27" x14ac:dyDescent="0.35">
      <c r="A46" s="23">
        <v>227</v>
      </c>
      <c r="B46" s="23">
        <v>2</v>
      </c>
      <c r="C46" s="23" t="s">
        <v>738</v>
      </c>
      <c r="E46" s="23" t="s">
        <v>221</v>
      </c>
      <c r="F46" s="23">
        <v>2</v>
      </c>
      <c r="G46" s="23">
        <v>45</v>
      </c>
      <c r="H46" s="31">
        <v>0.72</v>
      </c>
      <c r="J46" s="31">
        <v>0.31</v>
      </c>
      <c r="K46" s="31">
        <v>0.4</v>
      </c>
      <c r="M46" s="32" t="s">
        <v>1016</v>
      </c>
      <c r="N46" s="31">
        <v>0.66</v>
      </c>
      <c r="P46" s="31">
        <v>0.01</v>
      </c>
      <c r="R46" s="31">
        <v>0.9</v>
      </c>
      <c r="T46" s="23" t="s">
        <v>1599</v>
      </c>
      <c r="V46" s="23" t="s">
        <v>176</v>
      </c>
      <c r="X46" s="31">
        <v>0.34</v>
      </c>
      <c r="Z46" s="31">
        <v>0.21</v>
      </c>
    </row>
    <row r="47" spans="1:27" x14ac:dyDescent="0.35">
      <c r="A47" s="23">
        <v>228</v>
      </c>
      <c r="B47" s="23">
        <v>2</v>
      </c>
      <c r="C47" s="23" t="s">
        <v>740</v>
      </c>
      <c r="F47" s="23">
        <v>1</v>
      </c>
      <c r="G47" s="23">
        <v>52</v>
      </c>
      <c r="H47" s="31">
        <v>0.69</v>
      </c>
      <c r="J47" s="31">
        <v>0.42</v>
      </c>
      <c r="K47" s="31">
        <v>0.33</v>
      </c>
      <c r="L47" s="23">
        <v>6</v>
      </c>
      <c r="M47" s="32" t="s">
        <v>1038</v>
      </c>
      <c r="N47" s="23" t="s">
        <v>176</v>
      </c>
      <c r="P47" s="23" t="s">
        <v>176</v>
      </c>
      <c r="R47" s="23" t="s">
        <v>176</v>
      </c>
      <c r="T47" s="23" t="s">
        <v>1133</v>
      </c>
      <c r="V47" s="31">
        <v>0.17</v>
      </c>
      <c r="X47" s="23" t="s">
        <v>176</v>
      </c>
      <c r="Z47" s="23" t="s">
        <v>176</v>
      </c>
    </row>
    <row r="48" spans="1:27" x14ac:dyDescent="0.35">
      <c r="A48" s="23">
        <v>229</v>
      </c>
      <c r="B48" s="23">
        <v>2</v>
      </c>
      <c r="C48" s="23" t="s">
        <v>1284</v>
      </c>
      <c r="F48" s="23">
        <v>1</v>
      </c>
      <c r="G48" s="23">
        <v>47</v>
      </c>
      <c r="H48" s="31">
        <v>0.71</v>
      </c>
      <c r="J48" s="31">
        <v>0.42</v>
      </c>
      <c r="K48" s="31">
        <v>0.34</v>
      </c>
      <c r="M48" s="32" t="s">
        <v>1042</v>
      </c>
      <c r="N48" s="31">
        <v>0.78</v>
      </c>
      <c r="P48" s="31">
        <v>0</v>
      </c>
      <c r="R48" s="31">
        <v>0.66</v>
      </c>
      <c r="T48" s="23" t="s">
        <v>1276</v>
      </c>
      <c r="V48" s="23" t="s">
        <v>176</v>
      </c>
      <c r="X48" s="31">
        <v>0.81</v>
      </c>
      <c r="Z48" s="31">
        <v>0.02</v>
      </c>
      <c r="AA48" s="23">
        <v>4</v>
      </c>
    </row>
    <row r="49" spans="1:27" x14ac:dyDescent="0.35">
      <c r="A49" s="23">
        <v>230</v>
      </c>
      <c r="B49" s="23">
        <v>2</v>
      </c>
      <c r="C49" s="23" t="s">
        <v>1600</v>
      </c>
      <c r="F49" s="23">
        <v>1</v>
      </c>
      <c r="G49" s="23">
        <v>55</v>
      </c>
      <c r="H49" s="31">
        <v>0.69</v>
      </c>
      <c r="J49" s="31">
        <v>0.38</v>
      </c>
      <c r="K49" s="31">
        <v>0.32</v>
      </c>
      <c r="M49" s="32" t="s">
        <v>990</v>
      </c>
      <c r="N49" s="31">
        <v>0.64</v>
      </c>
      <c r="P49" s="31">
        <v>0.04</v>
      </c>
      <c r="R49" s="31">
        <v>0.83</v>
      </c>
      <c r="T49" s="23" t="s">
        <v>385</v>
      </c>
      <c r="V49" s="31">
        <v>0.23</v>
      </c>
      <c r="X49" s="31">
        <v>0.56000000000000005</v>
      </c>
      <c r="Z49" s="31">
        <v>0.08</v>
      </c>
    </row>
    <row r="50" spans="1:27" x14ac:dyDescent="0.35">
      <c r="A50" s="23">
        <v>231</v>
      </c>
      <c r="B50" s="23">
        <v>2</v>
      </c>
      <c r="C50" s="23" t="s">
        <v>747</v>
      </c>
      <c r="F50" s="23">
        <v>1</v>
      </c>
      <c r="G50" s="23">
        <v>50</v>
      </c>
      <c r="H50" s="31">
        <v>0.67</v>
      </c>
      <c r="J50" s="31">
        <v>0.45</v>
      </c>
      <c r="K50" s="31">
        <v>0.47</v>
      </c>
      <c r="M50" s="32" t="s">
        <v>992</v>
      </c>
      <c r="N50" s="31">
        <v>0.57999999999999996</v>
      </c>
      <c r="P50" s="31">
        <v>0.01</v>
      </c>
      <c r="R50" s="31">
        <v>0.78</v>
      </c>
      <c r="T50" s="23" t="s">
        <v>1427</v>
      </c>
      <c r="V50" s="31">
        <v>0.18</v>
      </c>
      <c r="X50" s="31">
        <v>0.77</v>
      </c>
      <c r="Z50" s="31">
        <v>0.1</v>
      </c>
    </row>
    <row r="51" spans="1:27" x14ac:dyDescent="0.35">
      <c r="A51" s="23">
        <v>232</v>
      </c>
      <c r="B51" s="23">
        <v>2</v>
      </c>
      <c r="C51" s="23" t="s">
        <v>1286</v>
      </c>
      <c r="F51" s="23">
        <v>1</v>
      </c>
      <c r="G51" s="23">
        <v>46</v>
      </c>
      <c r="H51" s="31">
        <v>0.63</v>
      </c>
      <c r="J51" s="31">
        <v>0.4</v>
      </c>
      <c r="K51" s="31">
        <v>0.31</v>
      </c>
      <c r="M51" s="32" t="s">
        <v>1038</v>
      </c>
      <c r="N51" s="31">
        <v>0.47</v>
      </c>
      <c r="P51" s="31">
        <v>7.0000000000000007E-2</v>
      </c>
      <c r="R51" s="31">
        <v>0.82</v>
      </c>
      <c r="T51" s="23" t="s">
        <v>273</v>
      </c>
      <c r="U51" s="23">
        <v>9</v>
      </c>
      <c r="V51" s="31">
        <v>0.09</v>
      </c>
      <c r="X51" s="31">
        <v>0.65</v>
      </c>
      <c r="Z51" s="31">
        <v>0.02</v>
      </c>
      <c r="AA51" s="23">
        <v>4</v>
      </c>
    </row>
    <row r="52" spans="1:27" x14ac:dyDescent="0.35">
      <c r="A52" s="23">
        <v>233</v>
      </c>
      <c r="B52" s="23">
        <v>2</v>
      </c>
      <c r="C52" s="23" t="s">
        <v>751</v>
      </c>
      <c r="F52" s="23">
        <v>2</v>
      </c>
      <c r="G52" s="23">
        <v>49</v>
      </c>
      <c r="H52" s="31">
        <v>0.67</v>
      </c>
      <c r="J52" s="31">
        <v>0.54</v>
      </c>
      <c r="K52" s="31">
        <v>0.45</v>
      </c>
      <c r="M52" s="32" t="s">
        <v>1038</v>
      </c>
      <c r="N52" s="31">
        <v>0.79</v>
      </c>
      <c r="P52" s="31">
        <v>0</v>
      </c>
      <c r="R52" s="31">
        <v>0.82</v>
      </c>
      <c r="T52" s="23" t="s">
        <v>1422</v>
      </c>
      <c r="U52" s="23">
        <v>2</v>
      </c>
      <c r="V52" s="31">
        <v>0.12</v>
      </c>
      <c r="X52" s="31">
        <v>0.75</v>
      </c>
      <c r="Z52" s="31">
        <v>0.06</v>
      </c>
    </row>
    <row r="53" spans="1:27" x14ac:dyDescent="0.35">
      <c r="A53" s="23">
        <v>234</v>
      </c>
      <c r="B53" s="23">
        <v>2</v>
      </c>
      <c r="C53" s="34" t="s">
        <v>755</v>
      </c>
      <c r="F53" s="23">
        <v>1</v>
      </c>
      <c r="G53" s="23">
        <v>47</v>
      </c>
      <c r="H53" s="31">
        <v>0.6</v>
      </c>
      <c r="J53" s="31">
        <v>0.41</v>
      </c>
      <c r="K53" s="31">
        <v>0.36</v>
      </c>
      <c r="M53" s="32" t="s">
        <v>995</v>
      </c>
      <c r="N53" s="31">
        <v>0.53</v>
      </c>
      <c r="P53" s="33">
        <v>2E-3</v>
      </c>
      <c r="R53" s="31">
        <v>0.85</v>
      </c>
      <c r="T53" s="23" t="s">
        <v>756</v>
      </c>
      <c r="V53" s="31">
        <v>0.09</v>
      </c>
      <c r="X53" s="31">
        <v>0.66</v>
      </c>
      <c r="Z53" s="31">
        <v>7.0000000000000007E-2</v>
      </c>
    </row>
    <row r="54" spans="1:27" x14ac:dyDescent="0.35">
      <c r="A54" s="23">
        <v>235</v>
      </c>
      <c r="B54" s="23">
        <v>2</v>
      </c>
      <c r="C54" s="23" t="s">
        <v>1288</v>
      </c>
      <c r="F54" s="23">
        <v>1</v>
      </c>
      <c r="G54" s="23">
        <v>46</v>
      </c>
      <c r="H54" s="31">
        <v>0.56000000000000005</v>
      </c>
      <c r="I54" s="23">
        <v>8</v>
      </c>
      <c r="J54" s="31">
        <v>0.27</v>
      </c>
      <c r="K54" s="31">
        <v>0.23</v>
      </c>
      <c r="M54" s="32" t="s">
        <v>1018</v>
      </c>
      <c r="N54" s="23" t="s">
        <v>176</v>
      </c>
      <c r="P54" s="23" t="s">
        <v>176</v>
      </c>
      <c r="R54" s="31">
        <v>0.82</v>
      </c>
      <c r="T54" s="23" t="s">
        <v>376</v>
      </c>
      <c r="U54" s="23">
        <v>3</v>
      </c>
      <c r="V54" s="23" t="s">
        <v>176</v>
      </c>
      <c r="X54" s="23" t="s">
        <v>176</v>
      </c>
      <c r="Z54" s="23" t="s">
        <v>176</v>
      </c>
    </row>
    <row r="55" spans="1:27" x14ac:dyDescent="0.35">
      <c r="A55" s="23">
        <v>236</v>
      </c>
      <c r="B55" s="23">
        <v>2</v>
      </c>
      <c r="C55" s="23" t="s">
        <v>1601</v>
      </c>
      <c r="F55" s="23">
        <v>2</v>
      </c>
      <c r="G55" s="23">
        <v>58</v>
      </c>
      <c r="H55" s="31">
        <v>0.72</v>
      </c>
      <c r="J55" s="31">
        <v>0.54</v>
      </c>
      <c r="K55" s="31">
        <v>0.34</v>
      </c>
      <c r="M55" s="32" t="s">
        <v>1124</v>
      </c>
      <c r="N55" s="31">
        <v>0.46</v>
      </c>
      <c r="P55" s="31">
        <v>0.05</v>
      </c>
      <c r="R55" s="31">
        <v>0.96</v>
      </c>
      <c r="T55" s="23" t="s">
        <v>273</v>
      </c>
      <c r="V55" s="31">
        <v>0.26</v>
      </c>
      <c r="X55" s="31">
        <v>0.69</v>
      </c>
      <c r="Z55" s="31">
        <v>0.12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49930-F3D6-4E7A-A101-67313F1A1147}">
  <dimension ref="A1:AS53"/>
  <sheetViews>
    <sheetView topLeftCell="A31" workbookViewId="0"/>
  </sheetViews>
  <sheetFormatPr defaultRowHeight="12.5" x14ac:dyDescent="0.25"/>
  <cols>
    <col min="1" max="1" width="8.75" style="1" bestFit="1" customWidth="1"/>
    <col min="2" max="2" width="24" style="1" bestFit="1" customWidth="1"/>
    <col min="3" max="3" width="13.33203125" style="1" bestFit="1" customWidth="1"/>
    <col min="4" max="4" width="5" style="1" bestFit="1" customWidth="1"/>
    <col min="5" max="5" width="11.08203125" style="1" bestFit="1" customWidth="1"/>
    <col min="6" max="6" width="15" style="1" bestFit="1" customWidth="1"/>
    <col min="7" max="7" width="9.6640625" style="1" bestFit="1" customWidth="1"/>
    <col min="8" max="8" width="9.5" style="1" bestFit="1" customWidth="1"/>
    <col min="9" max="9" width="8.6640625" style="1"/>
    <col min="10" max="10" width="19.6640625" style="1" bestFit="1" customWidth="1"/>
    <col min="11" max="11" width="8.6640625" style="1"/>
    <col min="12" max="12" width="24" style="1" bestFit="1" customWidth="1"/>
    <col min="13" max="13" width="8.6640625" style="1"/>
    <col min="14" max="14" width="26.25" style="1" bestFit="1" customWidth="1"/>
    <col min="15" max="15" width="6.83203125" style="1" bestFit="1" customWidth="1"/>
    <col min="16" max="16" width="26" style="1" bestFit="1" customWidth="1"/>
    <col min="17" max="17" width="6.83203125" style="1" bestFit="1" customWidth="1"/>
    <col min="18" max="18" width="23.4140625" style="1" bestFit="1" customWidth="1"/>
    <col min="19" max="19" width="6.83203125" style="1" bestFit="1" customWidth="1"/>
    <col min="20" max="20" width="44.9140625" style="1" bestFit="1" customWidth="1"/>
    <col min="21" max="21" width="8.6640625" style="1"/>
    <col min="22" max="22" width="19.08203125" style="1" bestFit="1" customWidth="1"/>
    <col min="23" max="23" width="8.6640625" style="1"/>
    <col min="24" max="24" width="35.75" style="1" bestFit="1" customWidth="1"/>
    <col min="25" max="25" width="6.83203125" style="1" bestFit="1" customWidth="1"/>
    <col min="26" max="26" width="33.9140625" style="1" bestFit="1" customWidth="1"/>
    <col min="27" max="27" width="6.83203125" style="1" bestFit="1" customWidth="1"/>
    <col min="28" max="28" width="16.6640625" style="1" bestFit="1" customWidth="1"/>
    <col min="29" max="29" width="6.83203125" style="1" bestFit="1" customWidth="1"/>
    <col min="30" max="30" width="42.1640625" style="1" bestFit="1" customWidth="1"/>
    <col min="31" max="31" width="6.83203125" style="1" bestFit="1" customWidth="1"/>
    <col min="32" max="32" width="12.6640625" style="1" bestFit="1" customWidth="1"/>
    <col min="33" max="33" width="8.6640625" style="1"/>
    <col min="34" max="34" width="23.25" style="1" bestFit="1" customWidth="1"/>
    <col min="35" max="35" width="6.83203125" style="1" bestFit="1" customWidth="1"/>
    <col min="36" max="36" width="40" style="1" bestFit="1" customWidth="1"/>
    <col min="37" max="37" width="6.83203125" style="1" bestFit="1" customWidth="1"/>
    <col min="38" max="38" width="13.6640625" style="1" bestFit="1" customWidth="1"/>
    <col min="39" max="39" width="6.83203125" style="1" bestFit="1" customWidth="1"/>
    <col min="40" max="40" width="20.33203125" style="1" bestFit="1" customWidth="1"/>
    <col min="41" max="41" width="8.6640625" style="1"/>
    <col min="42" max="42" width="15.25" style="1" bestFit="1" customWidth="1"/>
    <col min="43" max="43" width="8.6640625" style="1"/>
    <col min="44" max="44" width="21.5" style="1" bestFit="1" customWidth="1"/>
    <col min="45" max="45" width="6.83203125" style="1" bestFit="1" customWidth="1"/>
    <col min="46" max="256" width="8.6640625" style="1"/>
    <col min="257" max="257" width="8.75" style="1" bestFit="1" customWidth="1"/>
    <col min="258" max="258" width="24" style="1" bestFit="1" customWidth="1"/>
    <col min="259" max="259" width="13.33203125" style="1" bestFit="1" customWidth="1"/>
    <col min="260" max="260" width="5" style="1" bestFit="1" customWidth="1"/>
    <col min="261" max="261" width="11.08203125" style="1" bestFit="1" customWidth="1"/>
    <col min="262" max="262" width="15" style="1" bestFit="1" customWidth="1"/>
    <col min="263" max="263" width="9.6640625" style="1" bestFit="1" customWidth="1"/>
    <col min="264" max="264" width="9.5" style="1" bestFit="1" customWidth="1"/>
    <col min="265" max="265" width="8.6640625" style="1"/>
    <col min="266" max="266" width="19.6640625" style="1" bestFit="1" customWidth="1"/>
    <col min="267" max="267" width="8.6640625" style="1"/>
    <col min="268" max="268" width="24" style="1" bestFit="1" customWidth="1"/>
    <col min="269" max="269" width="8.6640625" style="1"/>
    <col min="270" max="270" width="26.25" style="1" bestFit="1" customWidth="1"/>
    <col min="271" max="271" width="6.83203125" style="1" bestFit="1" customWidth="1"/>
    <col min="272" max="272" width="26" style="1" bestFit="1" customWidth="1"/>
    <col min="273" max="273" width="6.83203125" style="1" bestFit="1" customWidth="1"/>
    <col min="274" max="274" width="23.4140625" style="1" bestFit="1" customWidth="1"/>
    <col min="275" max="275" width="6.83203125" style="1" bestFit="1" customWidth="1"/>
    <col min="276" max="276" width="44.9140625" style="1" bestFit="1" customWidth="1"/>
    <col min="277" max="277" width="8.6640625" style="1"/>
    <col min="278" max="278" width="19.08203125" style="1" bestFit="1" customWidth="1"/>
    <col min="279" max="279" width="8.6640625" style="1"/>
    <col min="280" max="280" width="35.75" style="1" bestFit="1" customWidth="1"/>
    <col min="281" max="281" width="6.83203125" style="1" bestFit="1" customWidth="1"/>
    <col min="282" max="282" width="33.9140625" style="1" bestFit="1" customWidth="1"/>
    <col min="283" max="283" width="6.83203125" style="1" bestFit="1" customWidth="1"/>
    <col min="284" max="284" width="16.6640625" style="1" bestFit="1" customWidth="1"/>
    <col min="285" max="285" width="6.83203125" style="1" bestFit="1" customWidth="1"/>
    <col min="286" max="286" width="42.1640625" style="1" bestFit="1" customWidth="1"/>
    <col min="287" max="287" width="6.83203125" style="1" bestFit="1" customWidth="1"/>
    <col min="288" max="288" width="12.6640625" style="1" bestFit="1" customWidth="1"/>
    <col min="289" max="289" width="8.6640625" style="1"/>
    <col min="290" max="290" width="23.25" style="1" bestFit="1" customWidth="1"/>
    <col min="291" max="291" width="6.83203125" style="1" bestFit="1" customWidth="1"/>
    <col min="292" max="292" width="40" style="1" bestFit="1" customWidth="1"/>
    <col min="293" max="293" width="6.83203125" style="1" bestFit="1" customWidth="1"/>
    <col min="294" max="294" width="13.6640625" style="1" bestFit="1" customWidth="1"/>
    <col min="295" max="295" width="6.83203125" style="1" bestFit="1" customWidth="1"/>
    <col min="296" max="296" width="20.33203125" style="1" bestFit="1" customWidth="1"/>
    <col min="297" max="297" width="8.6640625" style="1"/>
    <col min="298" max="298" width="15.25" style="1" bestFit="1" customWidth="1"/>
    <col min="299" max="299" width="8.6640625" style="1"/>
    <col min="300" max="300" width="21.5" style="1" bestFit="1" customWidth="1"/>
    <col min="301" max="301" width="6.83203125" style="1" bestFit="1" customWidth="1"/>
    <col min="302" max="512" width="8.6640625" style="1"/>
    <col min="513" max="513" width="8.75" style="1" bestFit="1" customWidth="1"/>
    <col min="514" max="514" width="24" style="1" bestFit="1" customWidth="1"/>
    <col min="515" max="515" width="13.33203125" style="1" bestFit="1" customWidth="1"/>
    <col min="516" max="516" width="5" style="1" bestFit="1" customWidth="1"/>
    <col min="517" max="517" width="11.08203125" style="1" bestFit="1" customWidth="1"/>
    <col min="518" max="518" width="15" style="1" bestFit="1" customWidth="1"/>
    <col min="519" max="519" width="9.6640625" style="1" bestFit="1" customWidth="1"/>
    <col min="520" max="520" width="9.5" style="1" bestFit="1" customWidth="1"/>
    <col min="521" max="521" width="8.6640625" style="1"/>
    <col min="522" max="522" width="19.6640625" style="1" bestFit="1" customWidth="1"/>
    <col min="523" max="523" width="8.6640625" style="1"/>
    <col min="524" max="524" width="24" style="1" bestFit="1" customWidth="1"/>
    <col min="525" max="525" width="8.6640625" style="1"/>
    <col min="526" max="526" width="26.25" style="1" bestFit="1" customWidth="1"/>
    <col min="527" max="527" width="6.83203125" style="1" bestFit="1" customWidth="1"/>
    <col min="528" max="528" width="26" style="1" bestFit="1" customWidth="1"/>
    <col min="529" max="529" width="6.83203125" style="1" bestFit="1" customWidth="1"/>
    <col min="530" max="530" width="23.4140625" style="1" bestFit="1" customWidth="1"/>
    <col min="531" max="531" width="6.83203125" style="1" bestFit="1" customWidth="1"/>
    <col min="532" max="532" width="44.9140625" style="1" bestFit="1" customWidth="1"/>
    <col min="533" max="533" width="8.6640625" style="1"/>
    <col min="534" max="534" width="19.08203125" style="1" bestFit="1" customWidth="1"/>
    <col min="535" max="535" width="8.6640625" style="1"/>
    <col min="536" max="536" width="35.75" style="1" bestFit="1" customWidth="1"/>
    <col min="537" max="537" width="6.83203125" style="1" bestFit="1" customWidth="1"/>
    <col min="538" max="538" width="33.9140625" style="1" bestFit="1" customWidth="1"/>
    <col min="539" max="539" width="6.83203125" style="1" bestFit="1" customWidth="1"/>
    <col min="540" max="540" width="16.6640625" style="1" bestFit="1" customWidth="1"/>
    <col min="541" max="541" width="6.83203125" style="1" bestFit="1" customWidth="1"/>
    <col min="542" max="542" width="42.1640625" style="1" bestFit="1" customWidth="1"/>
    <col min="543" max="543" width="6.83203125" style="1" bestFit="1" customWidth="1"/>
    <col min="544" max="544" width="12.6640625" style="1" bestFit="1" customWidth="1"/>
    <col min="545" max="545" width="8.6640625" style="1"/>
    <col min="546" max="546" width="23.25" style="1" bestFit="1" customWidth="1"/>
    <col min="547" max="547" width="6.83203125" style="1" bestFit="1" customWidth="1"/>
    <col min="548" max="548" width="40" style="1" bestFit="1" customWidth="1"/>
    <col min="549" max="549" width="6.83203125" style="1" bestFit="1" customWidth="1"/>
    <col min="550" max="550" width="13.6640625" style="1" bestFit="1" customWidth="1"/>
    <col min="551" max="551" width="6.83203125" style="1" bestFit="1" customWidth="1"/>
    <col min="552" max="552" width="20.33203125" style="1" bestFit="1" customWidth="1"/>
    <col min="553" max="553" width="8.6640625" style="1"/>
    <col min="554" max="554" width="15.25" style="1" bestFit="1" customWidth="1"/>
    <col min="555" max="555" width="8.6640625" style="1"/>
    <col min="556" max="556" width="21.5" style="1" bestFit="1" customWidth="1"/>
    <col min="557" max="557" width="6.83203125" style="1" bestFit="1" customWidth="1"/>
    <col min="558" max="768" width="8.6640625" style="1"/>
    <col min="769" max="769" width="8.75" style="1" bestFit="1" customWidth="1"/>
    <col min="770" max="770" width="24" style="1" bestFit="1" customWidth="1"/>
    <col min="771" max="771" width="13.33203125" style="1" bestFit="1" customWidth="1"/>
    <col min="772" max="772" width="5" style="1" bestFit="1" customWidth="1"/>
    <col min="773" max="773" width="11.08203125" style="1" bestFit="1" customWidth="1"/>
    <col min="774" max="774" width="15" style="1" bestFit="1" customWidth="1"/>
    <col min="775" max="775" width="9.6640625" style="1" bestFit="1" customWidth="1"/>
    <col min="776" max="776" width="9.5" style="1" bestFit="1" customWidth="1"/>
    <col min="777" max="777" width="8.6640625" style="1"/>
    <col min="778" max="778" width="19.6640625" style="1" bestFit="1" customWidth="1"/>
    <col min="779" max="779" width="8.6640625" style="1"/>
    <col min="780" max="780" width="24" style="1" bestFit="1" customWidth="1"/>
    <col min="781" max="781" width="8.6640625" style="1"/>
    <col min="782" max="782" width="26.25" style="1" bestFit="1" customWidth="1"/>
    <col min="783" max="783" width="6.83203125" style="1" bestFit="1" customWidth="1"/>
    <col min="784" max="784" width="26" style="1" bestFit="1" customWidth="1"/>
    <col min="785" max="785" width="6.83203125" style="1" bestFit="1" customWidth="1"/>
    <col min="786" max="786" width="23.4140625" style="1" bestFit="1" customWidth="1"/>
    <col min="787" max="787" width="6.83203125" style="1" bestFit="1" customWidth="1"/>
    <col min="788" max="788" width="44.9140625" style="1" bestFit="1" customWidth="1"/>
    <col min="789" max="789" width="8.6640625" style="1"/>
    <col min="790" max="790" width="19.08203125" style="1" bestFit="1" customWidth="1"/>
    <col min="791" max="791" width="8.6640625" style="1"/>
    <col min="792" max="792" width="35.75" style="1" bestFit="1" customWidth="1"/>
    <col min="793" max="793" width="6.83203125" style="1" bestFit="1" customWidth="1"/>
    <col min="794" max="794" width="33.9140625" style="1" bestFit="1" customWidth="1"/>
    <col min="795" max="795" width="6.83203125" style="1" bestFit="1" customWidth="1"/>
    <col min="796" max="796" width="16.6640625" style="1" bestFit="1" customWidth="1"/>
    <col min="797" max="797" width="6.83203125" style="1" bestFit="1" customWidth="1"/>
    <col min="798" max="798" width="42.1640625" style="1" bestFit="1" customWidth="1"/>
    <col min="799" max="799" width="6.83203125" style="1" bestFit="1" customWidth="1"/>
    <col min="800" max="800" width="12.6640625" style="1" bestFit="1" customWidth="1"/>
    <col min="801" max="801" width="8.6640625" style="1"/>
    <col min="802" max="802" width="23.25" style="1" bestFit="1" customWidth="1"/>
    <col min="803" max="803" width="6.83203125" style="1" bestFit="1" customWidth="1"/>
    <col min="804" max="804" width="40" style="1" bestFit="1" customWidth="1"/>
    <col min="805" max="805" width="6.83203125" style="1" bestFit="1" customWidth="1"/>
    <col min="806" max="806" width="13.6640625" style="1" bestFit="1" customWidth="1"/>
    <col min="807" max="807" width="6.83203125" style="1" bestFit="1" customWidth="1"/>
    <col min="808" max="808" width="20.33203125" style="1" bestFit="1" customWidth="1"/>
    <col min="809" max="809" width="8.6640625" style="1"/>
    <col min="810" max="810" width="15.25" style="1" bestFit="1" customWidth="1"/>
    <col min="811" max="811" width="8.6640625" style="1"/>
    <col min="812" max="812" width="21.5" style="1" bestFit="1" customWidth="1"/>
    <col min="813" max="813" width="6.83203125" style="1" bestFit="1" customWidth="1"/>
    <col min="814" max="1024" width="8.6640625" style="1"/>
    <col min="1025" max="1025" width="8.75" style="1" bestFit="1" customWidth="1"/>
    <col min="1026" max="1026" width="24" style="1" bestFit="1" customWidth="1"/>
    <col min="1027" max="1027" width="13.33203125" style="1" bestFit="1" customWidth="1"/>
    <col min="1028" max="1028" width="5" style="1" bestFit="1" customWidth="1"/>
    <col min="1029" max="1029" width="11.08203125" style="1" bestFit="1" customWidth="1"/>
    <col min="1030" max="1030" width="15" style="1" bestFit="1" customWidth="1"/>
    <col min="1031" max="1031" width="9.6640625" style="1" bestFit="1" customWidth="1"/>
    <col min="1032" max="1032" width="9.5" style="1" bestFit="1" customWidth="1"/>
    <col min="1033" max="1033" width="8.6640625" style="1"/>
    <col min="1034" max="1034" width="19.6640625" style="1" bestFit="1" customWidth="1"/>
    <col min="1035" max="1035" width="8.6640625" style="1"/>
    <col min="1036" max="1036" width="24" style="1" bestFit="1" customWidth="1"/>
    <col min="1037" max="1037" width="8.6640625" style="1"/>
    <col min="1038" max="1038" width="26.25" style="1" bestFit="1" customWidth="1"/>
    <col min="1039" max="1039" width="6.83203125" style="1" bestFit="1" customWidth="1"/>
    <col min="1040" max="1040" width="26" style="1" bestFit="1" customWidth="1"/>
    <col min="1041" max="1041" width="6.83203125" style="1" bestFit="1" customWidth="1"/>
    <col min="1042" max="1042" width="23.4140625" style="1" bestFit="1" customWidth="1"/>
    <col min="1043" max="1043" width="6.83203125" style="1" bestFit="1" customWidth="1"/>
    <col min="1044" max="1044" width="44.9140625" style="1" bestFit="1" customWidth="1"/>
    <col min="1045" max="1045" width="8.6640625" style="1"/>
    <col min="1046" max="1046" width="19.08203125" style="1" bestFit="1" customWidth="1"/>
    <col min="1047" max="1047" width="8.6640625" style="1"/>
    <col min="1048" max="1048" width="35.75" style="1" bestFit="1" customWidth="1"/>
    <col min="1049" max="1049" width="6.83203125" style="1" bestFit="1" customWidth="1"/>
    <col min="1050" max="1050" width="33.9140625" style="1" bestFit="1" customWidth="1"/>
    <col min="1051" max="1051" width="6.83203125" style="1" bestFit="1" customWidth="1"/>
    <col min="1052" max="1052" width="16.6640625" style="1" bestFit="1" customWidth="1"/>
    <col min="1053" max="1053" width="6.83203125" style="1" bestFit="1" customWidth="1"/>
    <col min="1054" max="1054" width="42.1640625" style="1" bestFit="1" customWidth="1"/>
    <col min="1055" max="1055" width="6.83203125" style="1" bestFit="1" customWidth="1"/>
    <col min="1056" max="1056" width="12.6640625" style="1" bestFit="1" customWidth="1"/>
    <col min="1057" max="1057" width="8.6640625" style="1"/>
    <col min="1058" max="1058" width="23.25" style="1" bestFit="1" customWidth="1"/>
    <col min="1059" max="1059" width="6.83203125" style="1" bestFit="1" customWidth="1"/>
    <col min="1060" max="1060" width="40" style="1" bestFit="1" customWidth="1"/>
    <col min="1061" max="1061" width="6.83203125" style="1" bestFit="1" customWidth="1"/>
    <col min="1062" max="1062" width="13.6640625" style="1" bestFit="1" customWidth="1"/>
    <col min="1063" max="1063" width="6.83203125" style="1" bestFit="1" customWidth="1"/>
    <col min="1064" max="1064" width="20.33203125" style="1" bestFit="1" customWidth="1"/>
    <col min="1065" max="1065" width="8.6640625" style="1"/>
    <col min="1066" max="1066" width="15.25" style="1" bestFit="1" customWidth="1"/>
    <col min="1067" max="1067" width="8.6640625" style="1"/>
    <col min="1068" max="1068" width="21.5" style="1" bestFit="1" customWidth="1"/>
    <col min="1069" max="1069" width="6.83203125" style="1" bestFit="1" customWidth="1"/>
    <col min="1070" max="1280" width="8.6640625" style="1"/>
    <col min="1281" max="1281" width="8.75" style="1" bestFit="1" customWidth="1"/>
    <col min="1282" max="1282" width="24" style="1" bestFit="1" customWidth="1"/>
    <col min="1283" max="1283" width="13.33203125" style="1" bestFit="1" customWidth="1"/>
    <col min="1284" max="1284" width="5" style="1" bestFit="1" customWidth="1"/>
    <col min="1285" max="1285" width="11.08203125" style="1" bestFit="1" customWidth="1"/>
    <col min="1286" max="1286" width="15" style="1" bestFit="1" customWidth="1"/>
    <col min="1287" max="1287" width="9.6640625" style="1" bestFit="1" customWidth="1"/>
    <col min="1288" max="1288" width="9.5" style="1" bestFit="1" customWidth="1"/>
    <col min="1289" max="1289" width="8.6640625" style="1"/>
    <col min="1290" max="1290" width="19.6640625" style="1" bestFit="1" customWidth="1"/>
    <col min="1291" max="1291" width="8.6640625" style="1"/>
    <col min="1292" max="1292" width="24" style="1" bestFit="1" customWidth="1"/>
    <col min="1293" max="1293" width="8.6640625" style="1"/>
    <col min="1294" max="1294" width="26.25" style="1" bestFit="1" customWidth="1"/>
    <col min="1295" max="1295" width="6.83203125" style="1" bestFit="1" customWidth="1"/>
    <col min="1296" max="1296" width="26" style="1" bestFit="1" customWidth="1"/>
    <col min="1297" max="1297" width="6.83203125" style="1" bestFit="1" customWidth="1"/>
    <col min="1298" max="1298" width="23.4140625" style="1" bestFit="1" customWidth="1"/>
    <col min="1299" max="1299" width="6.83203125" style="1" bestFit="1" customWidth="1"/>
    <col min="1300" max="1300" width="44.9140625" style="1" bestFit="1" customWidth="1"/>
    <col min="1301" max="1301" width="8.6640625" style="1"/>
    <col min="1302" max="1302" width="19.08203125" style="1" bestFit="1" customWidth="1"/>
    <col min="1303" max="1303" width="8.6640625" style="1"/>
    <col min="1304" max="1304" width="35.75" style="1" bestFit="1" customWidth="1"/>
    <col min="1305" max="1305" width="6.83203125" style="1" bestFit="1" customWidth="1"/>
    <col min="1306" max="1306" width="33.9140625" style="1" bestFit="1" customWidth="1"/>
    <col min="1307" max="1307" width="6.83203125" style="1" bestFit="1" customWidth="1"/>
    <col min="1308" max="1308" width="16.6640625" style="1" bestFit="1" customWidth="1"/>
    <col min="1309" max="1309" width="6.83203125" style="1" bestFit="1" customWidth="1"/>
    <col min="1310" max="1310" width="42.1640625" style="1" bestFit="1" customWidth="1"/>
    <col min="1311" max="1311" width="6.83203125" style="1" bestFit="1" customWidth="1"/>
    <col min="1312" max="1312" width="12.6640625" style="1" bestFit="1" customWidth="1"/>
    <col min="1313" max="1313" width="8.6640625" style="1"/>
    <col min="1314" max="1314" width="23.25" style="1" bestFit="1" customWidth="1"/>
    <col min="1315" max="1315" width="6.83203125" style="1" bestFit="1" customWidth="1"/>
    <col min="1316" max="1316" width="40" style="1" bestFit="1" customWidth="1"/>
    <col min="1317" max="1317" width="6.83203125" style="1" bestFit="1" customWidth="1"/>
    <col min="1318" max="1318" width="13.6640625" style="1" bestFit="1" customWidth="1"/>
    <col min="1319" max="1319" width="6.83203125" style="1" bestFit="1" customWidth="1"/>
    <col min="1320" max="1320" width="20.33203125" style="1" bestFit="1" customWidth="1"/>
    <col min="1321" max="1321" width="8.6640625" style="1"/>
    <col min="1322" max="1322" width="15.25" style="1" bestFit="1" customWidth="1"/>
    <col min="1323" max="1323" width="8.6640625" style="1"/>
    <col min="1324" max="1324" width="21.5" style="1" bestFit="1" customWidth="1"/>
    <col min="1325" max="1325" width="6.83203125" style="1" bestFit="1" customWidth="1"/>
    <col min="1326" max="1536" width="8.6640625" style="1"/>
    <col min="1537" max="1537" width="8.75" style="1" bestFit="1" customWidth="1"/>
    <col min="1538" max="1538" width="24" style="1" bestFit="1" customWidth="1"/>
    <col min="1539" max="1539" width="13.33203125" style="1" bestFit="1" customWidth="1"/>
    <col min="1540" max="1540" width="5" style="1" bestFit="1" customWidth="1"/>
    <col min="1541" max="1541" width="11.08203125" style="1" bestFit="1" customWidth="1"/>
    <col min="1542" max="1542" width="15" style="1" bestFit="1" customWidth="1"/>
    <col min="1543" max="1543" width="9.6640625" style="1" bestFit="1" customWidth="1"/>
    <col min="1544" max="1544" width="9.5" style="1" bestFit="1" customWidth="1"/>
    <col min="1545" max="1545" width="8.6640625" style="1"/>
    <col min="1546" max="1546" width="19.6640625" style="1" bestFit="1" customWidth="1"/>
    <col min="1547" max="1547" width="8.6640625" style="1"/>
    <col min="1548" max="1548" width="24" style="1" bestFit="1" customWidth="1"/>
    <col min="1549" max="1549" width="8.6640625" style="1"/>
    <col min="1550" max="1550" width="26.25" style="1" bestFit="1" customWidth="1"/>
    <col min="1551" max="1551" width="6.83203125" style="1" bestFit="1" customWidth="1"/>
    <col min="1552" max="1552" width="26" style="1" bestFit="1" customWidth="1"/>
    <col min="1553" max="1553" width="6.83203125" style="1" bestFit="1" customWidth="1"/>
    <col min="1554" max="1554" width="23.4140625" style="1" bestFit="1" customWidth="1"/>
    <col min="1555" max="1555" width="6.83203125" style="1" bestFit="1" customWidth="1"/>
    <col min="1556" max="1556" width="44.9140625" style="1" bestFit="1" customWidth="1"/>
    <col min="1557" max="1557" width="8.6640625" style="1"/>
    <col min="1558" max="1558" width="19.08203125" style="1" bestFit="1" customWidth="1"/>
    <col min="1559" max="1559" width="8.6640625" style="1"/>
    <col min="1560" max="1560" width="35.75" style="1" bestFit="1" customWidth="1"/>
    <col min="1561" max="1561" width="6.83203125" style="1" bestFit="1" customWidth="1"/>
    <col min="1562" max="1562" width="33.9140625" style="1" bestFit="1" customWidth="1"/>
    <col min="1563" max="1563" width="6.83203125" style="1" bestFit="1" customWidth="1"/>
    <col min="1564" max="1564" width="16.6640625" style="1" bestFit="1" customWidth="1"/>
    <col min="1565" max="1565" width="6.83203125" style="1" bestFit="1" customWidth="1"/>
    <col min="1566" max="1566" width="42.1640625" style="1" bestFit="1" customWidth="1"/>
    <col min="1567" max="1567" width="6.83203125" style="1" bestFit="1" customWidth="1"/>
    <col min="1568" max="1568" width="12.6640625" style="1" bestFit="1" customWidth="1"/>
    <col min="1569" max="1569" width="8.6640625" style="1"/>
    <col min="1570" max="1570" width="23.25" style="1" bestFit="1" customWidth="1"/>
    <col min="1571" max="1571" width="6.83203125" style="1" bestFit="1" customWidth="1"/>
    <col min="1572" max="1572" width="40" style="1" bestFit="1" customWidth="1"/>
    <col min="1573" max="1573" width="6.83203125" style="1" bestFit="1" customWidth="1"/>
    <col min="1574" max="1574" width="13.6640625" style="1" bestFit="1" customWidth="1"/>
    <col min="1575" max="1575" width="6.83203125" style="1" bestFit="1" customWidth="1"/>
    <col min="1576" max="1576" width="20.33203125" style="1" bestFit="1" customWidth="1"/>
    <col min="1577" max="1577" width="8.6640625" style="1"/>
    <col min="1578" max="1578" width="15.25" style="1" bestFit="1" customWidth="1"/>
    <col min="1579" max="1579" width="8.6640625" style="1"/>
    <col min="1580" max="1580" width="21.5" style="1" bestFit="1" customWidth="1"/>
    <col min="1581" max="1581" width="6.83203125" style="1" bestFit="1" customWidth="1"/>
    <col min="1582" max="1792" width="8.6640625" style="1"/>
    <col min="1793" max="1793" width="8.75" style="1" bestFit="1" customWidth="1"/>
    <col min="1794" max="1794" width="24" style="1" bestFit="1" customWidth="1"/>
    <col min="1795" max="1795" width="13.33203125" style="1" bestFit="1" customWidth="1"/>
    <col min="1796" max="1796" width="5" style="1" bestFit="1" customWidth="1"/>
    <col min="1797" max="1797" width="11.08203125" style="1" bestFit="1" customWidth="1"/>
    <col min="1798" max="1798" width="15" style="1" bestFit="1" customWidth="1"/>
    <col min="1799" max="1799" width="9.6640625" style="1" bestFit="1" customWidth="1"/>
    <col min="1800" max="1800" width="9.5" style="1" bestFit="1" customWidth="1"/>
    <col min="1801" max="1801" width="8.6640625" style="1"/>
    <col min="1802" max="1802" width="19.6640625" style="1" bestFit="1" customWidth="1"/>
    <col min="1803" max="1803" width="8.6640625" style="1"/>
    <col min="1804" max="1804" width="24" style="1" bestFit="1" customWidth="1"/>
    <col min="1805" max="1805" width="8.6640625" style="1"/>
    <col min="1806" max="1806" width="26.25" style="1" bestFit="1" customWidth="1"/>
    <col min="1807" max="1807" width="6.83203125" style="1" bestFit="1" customWidth="1"/>
    <col min="1808" max="1808" width="26" style="1" bestFit="1" customWidth="1"/>
    <col min="1809" max="1809" width="6.83203125" style="1" bestFit="1" customWidth="1"/>
    <col min="1810" max="1810" width="23.4140625" style="1" bestFit="1" customWidth="1"/>
    <col min="1811" max="1811" width="6.83203125" style="1" bestFit="1" customWidth="1"/>
    <col min="1812" max="1812" width="44.9140625" style="1" bestFit="1" customWidth="1"/>
    <col min="1813" max="1813" width="8.6640625" style="1"/>
    <col min="1814" max="1814" width="19.08203125" style="1" bestFit="1" customWidth="1"/>
    <col min="1815" max="1815" width="8.6640625" style="1"/>
    <col min="1816" max="1816" width="35.75" style="1" bestFit="1" customWidth="1"/>
    <col min="1817" max="1817" width="6.83203125" style="1" bestFit="1" customWidth="1"/>
    <col min="1818" max="1818" width="33.9140625" style="1" bestFit="1" customWidth="1"/>
    <col min="1819" max="1819" width="6.83203125" style="1" bestFit="1" customWidth="1"/>
    <col min="1820" max="1820" width="16.6640625" style="1" bestFit="1" customWidth="1"/>
    <col min="1821" max="1821" width="6.83203125" style="1" bestFit="1" customWidth="1"/>
    <col min="1822" max="1822" width="42.1640625" style="1" bestFit="1" customWidth="1"/>
    <col min="1823" max="1823" width="6.83203125" style="1" bestFit="1" customWidth="1"/>
    <col min="1824" max="1824" width="12.6640625" style="1" bestFit="1" customWidth="1"/>
    <col min="1825" max="1825" width="8.6640625" style="1"/>
    <col min="1826" max="1826" width="23.25" style="1" bestFit="1" customWidth="1"/>
    <col min="1827" max="1827" width="6.83203125" style="1" bestFit="1" customWidth="1"/>
    <col min="1828" max="1828" width="40" style="1" bestFit="1" customWidth="1"/>
    <col min="1829" max="1829" width="6.83203125" style="1" bestFit="1" customWidth="1"/>
    <col min="1830" max="1830" width="13.6640625" style="1" bestFit="1" customWidth="1"/>
    <col min="1831" max="1831" width="6.83203125" style="1" bestFit="1" customWidth="1"/>
    <col min="1832" max="1832" width="20.33203125" style="1" bestFit="1" customWidth="1"/>
    <col min="1833" max="1833" width="8.6640625" style="1"/>
    <col min="1834" max="1834" width="15.25" style="1" bestFit="1" customWidth="1"/>
    <col min="1835" max="1835" width="8.6640625" style="1"/>
    <col min="1836" max="1836" width="21.5" style="1" bestFit="1" customWidth="1"/>
    <col min="1837" max="1837" width="6.83203125" style="1" bestFit="1" customWidth="1"/>
    <col min="1838" max="2048" width="8.6640625" style="1"/>
    <col min="2049" max="2049" width="8.75" style="1" bestFit="1" customWidth="1"/>
    <col min="2050" max="2050" width="24" style="1" bestFit="1" customWidth="1"/>
    <col min="2051" max="2051" width="13.33203125" style="1" bestFit="1" customWidth="1"/>
    <col min="2052" max="2052" width="5" style="1" bestFit="1" customWidth="1"/>
    <col min="2053" max="2053" width="11.08203125" style="1" bestFit="1" customWidth="1"/>
    <col min="2054" max="2054" width="15" style="1" bestFit="1" customWidth="1"/>
    <col min="2055" max="2055" width="9.6640625" style="1" bestFit="1" customWidth="1"/>
    <col min="2056" max="2056" width="9.5" style="1" bestFit="1" customWidth="1"/>
    <col min="2057" max="2057" width="8.6640625" style="1"/>
    <col min="2058" max="2058" width="19.6640625" style="1" bestFit="1" customWidth="1"/>
    <col min="2059" max="2059" width="8.6640625" style="1"/>
    <col min="2060" max="2060" width="24" style="1" bestFit="1" customWidth="1"/>
    <col min="2061" max="2061" width="8.6640625" style="1"/>
    <col min="2062" max="2062" width="26.25" style="1" bestFit="1" customWidth="1"/>
    <col min="2063" max="2063" width="6.83203125" style="1" bestFit="1" customWidth="1"/>
    <col min="2064" max="2064" width="26" style="1" bestFit="1" customWidth="1"/>
    <col min="2065" max="2065" width="6.83203125" style="1" bestFit="1" customWidth="1"/>
    <col min="2066" max="2066" width="23.4140625" style="1" bestFit="1" customWidth="1"/>
    <col min="2067" max="2067" width="6.83203125" style="1" bestFit="1" customWidth="1"/>
    <col min="2068" max="2068" width="44.9140625" style="1" bestFit="1" customWidth="1"/>
    <col min="2069" max="2069" width="8.6640625" style="1"/>
    <col min="2070" max="2070" width="19.08203125" style="1" bestFit="1" customWidth="1"/>
    <col min="2071" max="2071" width="8.6640625" style="1"/>
    <col min="2072" max="2072" width="35.75" style="1" bestFit="1" customWidth="1"/>
    <col min="2073" max="2073" width="6.83203125" style="1" bestFit="1" customWidth="1"/>
    <col min="2074" max="2074" width="33.9140625" style="1" bestFit="1" customWidth="1"/>
    <col min="2075" max="2075" width="6.83203125" style="1" bestFit="1" customWidth="1"/>
    <col min="2076" max="2076" width="16.6640625" style="1" bestFit="1" customWidth="1"/>
    <col min="2077" max="2077" width="6.83203125" style="1" bestFit="1" customWidth="1"/>
    <col min="2078" max="2078" width="42.1640625" style="1" bestFit="1" customWidth="1"/>
    <col min="2079" max="2079" width="6.83203125" style="1" bestFit="1" customWidth="1"/>
    <col min="2080" max="2080" width="12.6640625" style="1" bestFit="1" customWidth="1"/>
    <col min="2081" max="2081" width="8.6640625" style="1"/>
    <col min="2082" max="2082" width="23.25" style="1" bestFit="1" customWidth="1"/>
    <col min="2083" max="2083" width="6.83203125" style="1" bestFit="1" customWidth="1"/>
    <col min="2084" max="2084" width="40" style="1" bestFit="1" customWidth="1"/>
    <col min="2085" max="2085" width="6.83203125" style="1" bestFit="1" customWidth="1"/>
    <col min="2086" max="2086" width="13.6640625" style="1" bestFit="1" customWidth="1"/>
    <col min="2087" max="2087" width="6.83203125" style="1" bestFit="1" customWidth="1"/>
    <col min="2088" max="2088" width="20.33203125" style="1" bestFit="1" customWidth="1"/>
    <col min="2089" max="2089" width="8.6640625" style="1"/>
    <col min="2090" max="2090" width="15.25" style="1" bestFit="1" customWidth="1"/>
    <col min="2091" max="2091" width="8.6640625" style="1"/>
    <col min="2092" max="2092" width="21.5" style="1" bestFit="1" customWidth="1"/>
    <col min="2093" max="2093" width="6.83203125" style="1" bestFit="1" customWidth="1"/>
    <col min="2094" max="2304" width="8.6640625" style="1"/>
    <col min="2305" max="2305" width="8.75" style="1" bestFit="1" customWidth="1"/>
    <col min="2306" max="2306" width="24" style="1" bestFit="1" customWidth="1"/>
    <col min="2307" max="2307" width="13.33203125" style="1" bestFit="1" customWidth="1"/>
    <col min="2308" max="2308" width="5" style="1" bestFit="1" customWidth="1"/>
    <col min="2309" max="2309" width="11.08203125" style="1" bestFit="1" customWidth="1"/>
    <col min="2310" max="2310" width="15" style="1" bestFit="1" customWidth="1"/>
    <col min="2311" max="2311" width="9.6640625" style="1" bestFit="1" customWidth="1"/>
    <col min="2312" max="2312" width="9.5" style="1" bestFit="1" customWidth="1"/>
    <col min="2313" max="2313" width="8.6640625" style="1"/>
    <col min="2314" max="2314" width="19.6640625" style="1" bestFit="1" customWidth="1"/>
    <col min="2315" max="2315" width="8.6640625" style="1"/>
    <col min="2316" max="2316" width="24" style="1" bestFit="1" customWidth="1"/>
    <col min="2317" max="2317" width="8.6640625" style="1"/>
    <col min="2318" max="2318" width="26.25" style="1" bestFit="1" customWidth="1"/>
    <col min="2319" max="2319" width="6.83203125" style="1" bestFit="1" customWidth="1"/>
    <col min="2320" max="2320" width="26" style="1" bestFit="1" customWidth="1"/>
    <col min="2321" max="2321" width="6.83203125" style="1" bestFit="1" customWidth="1"/>
    <col min="2322" max="2322" width="23.4140625" style="1" bestFit="1" customWidth="1"/>
    <col min="2323" max="2323" width="6.83203125" style="1" bestFit="1" customWidth="1"/>
    <col min="2324" max="2324" width="44.9140625" style="1" bestFit="1" customWidth="1"/>
    <col min="2325" max="2325" width="8.6640625" style="1"/>
    <col min="2326" max="2326" width="19.08203125" style="1" bestFit="1" customWidth="1"/>
    <col min="2327" max="2327" width="8.6640625" style="1"/>
    <col min="2328" max="2328" width="35.75" style="1" bestFit="1" customWidth="1"/>
    <col min="2329" max="2329" width="6.83203125" style="1" bestFit="1" customWidth="1"/>
    <col min="2330" max="2330" width="33.9140625" style="1" bestFit="1" customWidth="1"/>
    <col min="2331" max="2331" width="6.83203125" style="1" bestFit="1" customWidth="1"/>
    <col min="2332" max="2332" width="16.6640625" style="1" bestFit="1" customWidth="1"/>
    <col min="2333" max="2333" width="6.83203125" style="1" bestFit="1" customWidth="1"/>
    <col min="2334" max="2334" width="42.1640625" style="1" bestFit="1" customWidth="1"/>
    <col min="2335" max="2335" width="6.83203125" style="1" bestFit="1" customWidth="1"/>
    <col min="2336" max="2336" width="12.6640625" style="1" bestFit="1" customWidth="1"/>
    <col min="2337" max="2337" width="8.6640625" style="1"/>
    <col min="2338" max="2338" width="23.25" style="1" bestFit="1" customWidth="1"/>
    <col min="2339" max="2339" width="6.83203125" style="1" bestFit="1" customWidth="1"/>
    <col min="2340" max="2340" width="40" style="1" bestFit="1" customWidth="1"/>
    <col min="2341" max="2341" width="6.83203125" style="1" bestFit="1" customWidth="1"/>
    <col min="2342" max="2342" width="13.6640625" style="1" bestFit="1" customWidth="1"/>
    <col min="2343" max="2343" width="6.83203125" style="1" bestFit="1" customWidth="1"/>
    <col min="2344" max="2344" width="20.33203125" style="1" bestFit="1" customWidth="1"/>
    <col min="2345" max="2345" width="8.6640625" style="1"/>
    <col min="2346" max="2346" width="15.25" style="1" bestFit="1" customWidth="1"/>
    <col min="2347" max="2347" width="8.6640625" style="1"/>
    <col min="2348" max="2348" width="21.5" style="1" bestFit="1" customWidth="1"/>
    <col min="2349" max="2349" width="6.83203125" style="1" bestFit="1" customWidth="1"/>
    <col min="2350" max="2560" width="8.6640625" style="1"/>
    <col min="2561" max="2561" width="8.75" style="1" bestFit="1" customWidth="1"/>
    <col min="2562" max="2562" width="24" style="1" bestFit="1" customWidth="1"/>
    <col min="2563" max="2563" width="13.33203125" style="1" bestFit="1" customWidth="1"/>
    <col min="2564" max="2564" width="5" style="1" bestFit="1" customWidth="1"/>
    <col min="2565" max="2565" width="11.08203125" style="1" bestFit="1" customWidth="1"/>
    <col min="2566" max="2566" width="15" style="1" bestFit="1" customWidth="1"/>
    <col min="2567" max="2567" width="9.6640625" style="1" bestFit="1" customWidth="1"/>
    <col min="2568" max="2568" width="9.5" style="1" bestFit="1" customWidth="1"/>
    <col min="2569" max="2569" width="8.6640625" style="1"/>
    <col min="2570" max="2570" width="19.6640625" style="1" bestFit="1" customWidth="1"/>
    <col min="2571" max="2571" width="8.6640625" style="1"/>
    <col min="2572" max="2572" width="24" style="1" bestFit="1" customWidth="1"/>
    <col min="2573" max="2573" width="8.6640625" style="1"/>
    <col min="2574" max="2574" width="26.25" style="1" bestFit="1" customWidth="1"/>
    <col min="2575" max="2575" width="6.83203125" style="1" bestFit="1" customWidth="1"/>
    <col min="2576" max="2576" width="26" style="1" bestFit="1" customWidth="1"/>
    <col min="2577" max="2577" width="6.83203125" style="1" bestFit="1" customWidth="1"/>
    <col min="2578" max="2578" width="23.4140625" style="1" bestFit="1" customWidth="1"/>
    <col min="2579" max="2579" width="6.83203125" style="1" bestFit="1" customWidth="1"/>
    <col min="2580" max="2580" width="44.9140625" style="1" bestFit="1" customWidth="1"/>
    <col min="2581" max="2581" width="8.6640625" style="1"/>
    <col min="2582" max="2582" width="19.08203125" style="1" bestFit="1" customWidth="1"/>
    <col min="2583" max="2583" width="8.6640625" style="1"/>
    <col min="2584" max="2584" width="35.75" style="1" bestFit="1" customWidth="1"/>
    <col min="2585" max="2585" width="6.83203125" style="1" bestFit="1" customWidth="1"/>
    <col min="2586" max="2586" width="33.9140625" style="1" bestFit="1" customWidth="1"/>
    <col min="2587" max="2587" width="6.83203125" style="1" bestFit="1" customWidth="1"/>
    <col min="2588" max="2588" width="16.6640625" style="1" bestFit="1" customWidth="1"/>
    <col min="2589" max="2589" width="6.83203125" style="1" bestFit="1" customWidth="1"/>
    <col min="2590" max="2590" width="42.1640625" style="1" bestFit="1" customWidth="1"/>
    <col min="2591" max="2591" width="6.83203125" style="1" bestFit="1" customWidth="1"/>
    <col min="2592" max="2592" width="12.6640625" style="1" bestFit="1" customWidth="1"/>
    <col min="2593" max="2593" width="8.6640625" style="1"/>
    <col min="2594" max="2594" width="23.25" style="1" bestFit="1" customWidth="1"/>
    <col min="2595" max="2595" width="6.83203125" style="1" bestFit="1" customWidth="1"/>
    <col min="2596" max="2596" width="40" style="1" bestFit="1" customWidth="1"/>
    <col min="2597" max="2597" width="6.83203125" style="1" bestFit="1" customWidth="1"/>
    <col min="2598" max="2598" width="13.6640625" style="1" bestFit="1" customWidth="1"/>
    <col min="2599" max="2599" width="6.83203125" style="1" bestFit="1" customWidth="1"/>
    <col min="2600" max="2600" width="20.33203125" style="1" bestFit="1" customWidth="1"/>
    <col min="2601" max="2601" width="8.6640625" style="1"/>
    <col min="2602" max="2602" width="15.25" style="1" bestFit="1" customWidth="1"/>
    <col min="2603" max="2603" width="8.6640625" style="1"/>
    <col min="2604" max="2604" width="21.5" style="1" bestFit="1" customWidth="1"/>
    <col min="2605" max="2605" width="6.83203125" style="1" bestFit="1" customWidth="1"/>
    <col min="2606" max="2816" width="8.6640625" style="1"/>
    <col min="2817" max="2817" width="8.75" style="1" bestFit="1" customWidth="1"/>
    <col min="2818" max="2818" width="24" style="1" bestFit="1" customWidth="1"/>
    <col min="2819" max="2819" width="13.33203125" style="1" bestFit="1" customWidth="1"/>
    <col min="2820" max="2820" width="5" style="1" bestFit="1" customWidth="1"/>
    <col min="2821" max="2821" width="11.08203125" style="1" bestFit="1" customWidth="1"/>
    <col min="2822" max="2822" width="15" style="1" bestFit="1" customWidth="1"/>
    <col min="2823" max="2823" width="9.6640625" style="1" bestFit="1" customWidth="1"/>
    <col min="2824" max="2824" width="9.5" style="1" bestFit="1" customWidth="1"/>
    <col min="2825" max="2825" width="8.6640625" style="1"/>
    <col min="2826" max="2826" width="19.6640625" style="1" bestFit="1" customWidth="1"/>
    <col min="2827" max="2827" width="8.6640625" style="1"/>
    <col min="2828" max="2828" width="24" style="1" bestFit="1" customWidth="1"/>
    <col min="2829" max="2829" width="8.6640625" style="1"/>
    <col min="2830" max="2830" width="26.25" style="1" bestFit="1" customWidth="1"/>
    <col min="2831" max="2831" width="6.83203125" style="1" bestFit="1" customWidth="1"/>
    <col min="2832" max="2832" width="26" style="1" bestFit="1" customWidth="1"/>
    <col min="2833" max="2833" width="6.83203125" style="1" bestFit="1" customWidth="1"/>
    <col min="2834" max="2834" width="23.4140625" style="1" bestFit="1" customWidth="1"/>
    <col min="2835" max="2835" width="6.83203125" style="1" bestFit="1" customWidth="1"/>
    <col min="2836" max="2836" width="44.9140625" style="1" bestFit="1" customWidth="1"/>
    <col min="2837" max="2837" width="8.6640625" style="1"/>
    <col min="2838" max="2838" width="19.08203125" style="1" bestFit="1" customWidth="1"/>
    <col min="2839" max="2839" width="8.6640625" style="1"/>
    <col min="2840" max="2840" width="35.75" style="1" bestFit="1" customWidth="1"/>
    <col min="2841" max="2841" width="6.83203125" style="1" bestFit="1" customWidth="1"/>
    <col min="2842" max="2842" width="33.9140625" style="1" bestFit="1" customWidth="1"/>
    <col min="2843" max="2843" width="6.83203125" style="1" bestFit="1" customWidth="1"/>
    <col min="2844" max="2844" width="16.6640625" style="1" bestFit="1" customWidth="1"/>
    <col min="2845" max="2845" width="6.83203125" style="1" bestFit="1" customWidth="1"/>
    <col min="2846" max="2846" width="42.1640625" style="1" bestFit="1" customWidth="1"/>
    <col min="2847" max="2847" width="6.83203125" style="1" bestFit="1" customWidth="1"/>
    <col min="2848" max="2848" width="12.6640625" style="1" bestFit="1" customWidth="1"/>
    <col min="2849" max="2849" width="8.6640625" style="1"/>
    <col min="2850" max="2850" width="23.25" style="1" bestFit="1" customWidth="1"/>
    <col min="2851" max="2851" width="6.83203125" style="1" bestFit="1" customWidth="1"/>
    <col min="2852" max="2852" width="40" style="1" bestFit="1" customWidth="1"/>
    <col min="2853" max="2853" width="6.83203125" style="1" bestFit="1" customWidth="1"/>
    <col min="2854" max="2854" width="13.6640625" style="1" bestFit="1" customWidth="1"/>
    <col min="2855" max="2855" width="6.83203125" style="1" bestFit="1" customWidth="1"/>
    <col min="2856" max="2856" width="20.33203125" style="1" bestFit="1" customWidth="1"/>
    <col min="2857" max="2857" width="8.6640625" style="1"/>
    <col min="2858" max="2858" width="15.25" style="1" bestFit="1" customWidth="1"/>
    <col min="2859" max="2859" width="8.6640625" style="1"/>
    <col min="2860" max="2860" width="21.5" style="1" bestFit="1" customWidth="1"/>
    <col min="2861" max="2861" width="6.83203125" style="1" bestFit="1" customWidth="1"/>
    <col min="2862" max="3072" width="8.6640625" style="1"/>
    <col min="3073" max="3073" width="8.75" style="1" bestFit="1" customWidth="1"/>
    <col min="3074" max="3074" width="24" style="1" bestFit="1" customWidth="1"/>
    <col min="3075" max="3075" width="13.33203125" style="1" bestFit="1" customWidth="1"/>
    <col min="3076" max="3076" width="5" style="1" bestFit="1" customWidth="1"/>
    <col min="3077" max="3077" width="11.08203125" style="1" bestFit="1" customWidth="1"/>
    <col min="3078" max="3078" width="15" style="1" bestFit="1" customWidth="1"/>
    <col min="3079" max="3079" width="9.6640625" style="1" bestFit="1" customWidth="1"/>
    <col min="3080" max="3080" width="9.5" style="1" bestFit="1" customWidth="1"/>
    <col min="3081" max="3081" width="8.6640625" style="1"/>
    <col min="3082" max="3082" width="19.6640625" style="1" bestFit="1" customWidth="1"/>
    <col min="3083" max="3083" width="8.6640625" style="1"/>
    <col min="3084" max="3084" width="24" style="1" bestFit="1" customWidth="1"/>
    <col min="3085" max="3085" width="8.6640625" style="1"/>
    <col min="3086" max="3086" width="26.25" style="1" bestFit="1" customWidth="1"/>
    <col min="3087" max="3087" width="6.83203125" style="1" bestFit="1" customWidth="1"/>
    <col min="3088" max="3088" width="26" style="1" bestFit="1" customWidth="1"/>
    <col min="3089" max="3089" width="6.83203125" style="1" bestFit="1" customWidth="1"/>
    <col min="3090" max="3090" width="23.4140625" style="1" bestFit="1" customWidth="1"/>
    <col min="3091" max="3091" width="6.83203125" style="1" bestFit="1" customWidth="1"/>
    <col min="3092" max="3092" width="44.9140625" style="1" bestFit="1" customWidth="1"/>
    <col min="3093" max="3093" width="8.6640625" style="1"/>
    <col min="3094" max="3094" width="19.08203125" style="1" bestFit="1" customWidth="1"/>
    <col min="3095" max="3095" width="8.6640625" style="1"/>
    <col min="3096" max="3096" width="35.75" style="1" bestFit="1" customWidth="1"/>
    <col min="3097" max="3097" width="6.83203125" style="1" bestFit="1" customWidth="1"/>
    <col min="3098" max="3098" width="33.9140625" style="1" bestFit="1" customWidth="1"/>
    <col min="3099" max="3099" width="6.83203125" style="1" bestFit="1" customWidth="1"/>
    <col min="3100" max="3100" width="16.6640625" style="1" bestFit="1" customWidth="1"/>
    <col min="3101" max="3101" width="6.83203125" style="1" bestFit="1" customWidth="1"/>
    <col min="3102" max="3102" width="42.1640625" style="1" bestFit="1" customWidth="1"/>
    <col min="3103" max="3103" width="6.83203125" style="1" bestFit="1" customWidth="1"/>
    <col min="3104" max="3104" width="12.6640625" style="1" bestFit="1" customWidth="1"/>
    <col min="3105" max="3105" width="8.6640625" style="1"/>
    <col min="3106" max="3106" width="23.25" style="1" bestFit="1" customWidth="1"/>
    <col min="3107" max="3107" width="6.83203125" style="1" bestFit="1" customWidth="1"/>
    <col min="3108" max="3108" width="40" style="1" bestFit="1" customWidth="1"/>
    <col min="3109" max="3109" width="6.83203125" style="1" bestFit="1" customWidth="1"/>
    <col min="3110" max="3110" width="13.6640625" style="1" bestFit="1" customWidth="1"/>
    <col min="3111" max="3111" width="6.83203125" style="1" bestFit="1" customWidth="1"/>
    <col min="3112" max="3112" width="20.33203125" style="1" bestFit="1" customWidth="1"/>
    <col min="3113" max="3113" width="8.6640625" style="1"/>
    <col min="3114" max="3114" width="15.25" style="1" bestFit="1" customWidth="1"/>
    <col min="3115" max="3115" width="8.6640625" style="1"/>
    <col min="3116" max="3116" width="21.5" style="1" bestFit="1" customWidth="1"/>
    <col min="3117" max="3117" width="6.83203125" style="1" bestFit="1" customWidth="1"/>
    <col min="3118" max="3328" width="8.6640625" style="1"/>
    <col min="3329" max="3329" width="8.75" style="1" bestFit="1" customWidth="1"/>
    <col min="3330" max="3330" width="24" style="1" bestFit="1" customWidth="1"/>
    <col min="3331" max="3331" width="13.33203125" style="1" bestFit="1" customWidth="1"/>
    <col min="3332" max="3332" width="5" style="1" bestFit="1" customWidth="1"/>
    <col min="3333" max="3333" width="11.08203125" style="1" bestFit="1" customWidth="1"/>
    <col min="3334" max="3334" width="15" style="1" bestFit="1" customWidth="1"/>
    <col min="3335" max="3335" width="9.6640625" style="1" bestFit="1" customWidth="1"/>
    <col min="3336" max="3336" width="9.5" style="1" bestFit="1" customWidth="1"/>
    <col min="3337" max="3337" width="8.6640625" style="1"/>
    <col min="3338" max="3338" width="19.6640625" style="1" bestFit="1" customWidth="1"/>
    <col min="3339" max="3339" width="8.6640625" style="1"/>
    <col min="3340" max="3340" width="24" style="1" bestFit="1" customWidth="1"/>
    <col min="3341" max="3341" width="8.6640625" style="1"/>
    <col min="3342" max="3342" width="26.25" style="1" bestFit="1" customWidth="1"/>
    <col min="3343" max="3343" width="6.83203125" style="1" bestFit="1" customWidth="1"/>
    <col min="3344" max="3344" width="26" style="1" bestFit="1" customWidth="1"/>
    <col min="3345" max="3345" width="6.83203125" style="1" bestFit="1" customWidth="1"/>
    <col min="3346" max="3346" width="23.4140625" style="1" bestFit="1" customWidth="1"/>
    <col min="3347" max="3347" width="6.83203125" style="1" bestFit="1" customWidth="1"/>
    <col min="3348" max="3348" width="44.9140625" style="1" bestFit="1" customWidth="1"/>
    <col min="3349" max="3349" width="8.6640625" style="1"/>
    <col min="3350" max="3350" width="19.08203125" style="1" bestFit="1" customWidth="1"/>
    <col min="3351" max="3351" width="8.6640625" style="1"/>
    <col min="3352" max="3352" width="35.75" style="1" bestFit="1" customWidth="1"/>
    <col min="3353" max="3353" width="6.83203125" style="1" bestFit="1" customWidth="1"/>
    <col min="3354" max="3354" width="33.9140625" style="1" bestFit="1" customWidth="1"/>
    <col min="3355" max="3355" width="6.83203125" style="1" bestFit="1" customWidth="1"/>
    <col min="3356" max="3356" width="16.6640625" style="1" bestFit="1" customWidth="1"/>
    <col min="3357" max="3357" width="6.83203125" style="1" bestFit="1" customWidth="1"/>
    <col min="3358" max="3358" width="42.1640625" style="1" bestFit="1" customWidth="1"/>
    <col min="3359" max="3359" width="6.83203125" style="1" bestFit="1" customWidth="1"/>
    <col min="3360" max="3360" width="12.6640625" style="1" bestFit="1" customWidth="1"/>
    <col min="3361" max="3361" width="8.6640625" style="1"/>
    <col min="3362" max="3362" width="23.25" style="1" bestFit="1" customWidth="1"/>
    <col min="3363" max="3363" width="6.83203125" style="1" bestFit="1" customWidth="1"/>
    <col min="3364" max="3364" width="40" style="1" bestFit="1" customWidth="1"/>
    <col min="3365" max="3365" width="6.83203125" style="1" bestFit="1" customWidth="1"/>
    <col min="3366" max="3366" width="13.6640625" style="1" bestFit="1" customWidth="1"/>
    <col min="3367" max="3367" width="6.83203125" style="1" bestFit="1" customWidth="1"/>
    <col min="3368" max="3368" width="20.33203125" style="1" bestFit="1" customWidth="1"/>
    <col min="3369" max="3369" width="8.6640625" style="1"/>
    <col min="3370" max="3370" width="15.25" style="1" bestFit="1" customWidth="1"/>
    <col min="3371" max="3371" width="8.6640625" style="1"/>
    <col min="3372" max="3372" width="21.5" style="1" bestFit="1" customWidth="1"/>
    <col min="3373" max="3373" width="6.83203125" style="1" bestFit="1" customWidth="1"/>
    <col min="3374" max="3584" width="8.6640625" style="1"/>
    <col min="3585" max="3585" width="8.75" style="1" bestFit="1" customWidth="1"/>
    <col min="3586" max="3586" width="24" style="1" bestFit="1" customWidth="1"/>
    <col min="3587" max="3587" width="13.33203125" style="1" bestFit="1" customWidth="1"/>
    <col min="3588" max="3588" width="5" style="1" bestFit="1" customWidth="1"/>
    <col min="3589" max="3589" width="11.08203125" style="1" bestFit="1" customWidth="1"/>
    <col min="3590" max="3590" width="15" style="1" bestFit="1" customWidth="1"/>
    <col min="3591" max="3591" width="9.6640625" style="1" bestFit="1" customWidth="1"/>
    <col min="3592" max="3592" width="9.5" style="1" bestFit="1" customWidth="1"/>
    <col min="3593" max="3593" width="8.6640625" style="1"/>
    <col min="3594" max="3594" width="19.6640625" style="1" bestFit="1" customWidth="1"/>
    <col min="3595" max="3595" width="8.6640625" style="1"/>
    <col min="3596" max="3596" width="24" style="1" bestFit="1" customWidth="1"/>
    <col min="3597" max="3597" width="8.6640625" style="1"/>
    <col min="3598" max="3598" width="26.25" style="1" bestFit="1" customWidth="1"/>
    <col min="3599" max="3599" width="6.83203125" style="1" bestFit="1" customWidth="1"/>
    <col min="3600" max="3600" width="26" style="1" bestFit="1" customWidth="1"/>
    <col min="3601" max="3601" width="6.83203125" style="1" bestFit="1" customWidth="1"/>
    <col min="3602" max="3602" width="23.4140625" style="1" bestFit="1" customWidth="1"/>
    <col min="3603" max="3603" width="6.83203125" style="1" bestFit="1" customWidth="1"/>
    <col min="3604" max="3604" width="44.9140625" style="1" bestFit="1" customWidth="1"/>
    <col min="3605" max="3605" width="8.6640625" style="1"/>
    <col min="3606" max="3606" width="19.08203125" style="1" bestFit="1" customWidth="1"/>
    <col min="3607" max="3607" width="8.6640625" style="1"/>
    <col min="3608" max="3608" width="35.75" style="1" bestFit="1" customWidth="1"/>
    <col min="3609" max="3609" width="6.83203125" style="1" bestFit="1" customWidth="1"/>
    <col min="3610" max="3610" width="33.9140625" style="1" bestFit="1" customWidth="1"/>
    <col min="3611" max="3611" width="6.83203125" style="1" bestFit="1" customWidth="1"/>
    <col min="3612" max="3612" width="16.6640625" style="1" bestFit="1" customWidth="1"/>
    <col min="3613" max="3613" width="6.83203125" style="1" bestFit="1" customWidth="1"/>
    <col min="3614" max="3614" width="42.1640625" style="1" bestFit="1" customWidth="1"/>
    <col min="3615" max="3615" width="6.83203125" style="1" bestFit="1" customWidth="1"/>
    <col min="3616" max="3616" width="12.6640625" style="1" bestFit="1" customWidth="1"/>
    <col min="3617" max="3617" width="8.6640625" style="1"/>
    <col min="3618" max="3618" width="23.25" style="1" bestFit="1" customWidth="1"/>
    <col min="3619" max="3619" width="6.83203125" style="1" bestFit="1" customWidth="1"/>
    <col min="3620" max="3620" width="40" style="1" bestFit="1" customWidth="1"/>
    <col min="3621" max="3621" width="6.83203125" style="1" bestFit="1" customWidth="1"/>
    <col min="3622" max="3622" width="13.6640625" style="1" bestFit="1" customWidth="1"/>
    <col min="3623" max="3623" width="6.83203125" style="1" bestFit="1" customWidth="1"/>
    <col min="3624" max="3624" width="20.33203125" style="1" bestFit="1" customWidth="1"/>
    <col min="3625" max="3625" width="8.6640625" style="1"/>
    <col min="3626" max="3626" width="15.25" style="1" bestFit="1" customWidth="1"/>
    <col min="3627" max="3627" width="8.6640625" style="1"/>
    <col min="3628" max="3628" width="21.5" style="1" bestFit="1" customWidth="1"/>
    <col min="3629" max="3629" width="6.83203125" style="1" bestFit="1" customWidth="1"/>
    <col min="3630" max="3840" width="8.6640625" style="1"/>
    <col min="3841" max="3841" width="8.75" style="1" bestFit="1" customWidth="1"/>
    <col min="3842" max="3842" width="24" style="1" bestFit="1" customWidth="1"/>
    <col min="3843" max="3843" width="13.33203125" style="1" bestFit="1" customWidth="1"/>
    <col min="3844" max="3844" width="5" style="1" bestFit="1" customWidth="1"/>
    <col min="3845" max="3845" width="11.08203125" style="1" bestFit="1" customWidth="1"/>
    <col min="3846" max="3846" width="15" style="1" bestFit="1" customWidth="1"/>
    <col min="3847" max="3847" width="9.6640625" style="1" bestFit="1" customWidth="1"/>
    <col min="3848" max="3848" width="9.5" style="1" bestFit="1" customWidth="1"/>
    <col min="3849" max="3849" width="8.6640625" style="1"/>
    <col min="3850" max="3850" width="19.6640625" style="1" bestFit="1" customWidth="1"/>
    <col min="3851" max="3851" width="8.6640625" style="1"/>
    <col min="3852" max="3852" width="24" style="1" bestFit="1" customWidth="1"/>
    <col min="3853" max="3853" width="8.6640625" style="1"/>
    <col min="3854" max="3854" width="26.25" style="1" bestFit="1" customWidth="1"/>
    <col min="3855" max="3855" width="6.83203125" style="1" bestFit="1" customWidth="1"/>
    <col min="3856" max="3856" width="26" style="1" bestFit="1" customWidth="1"/>
    <col min="3857" max="3857" width="6.83203125" style="1" bestFit="1" customWidth="1"/>
    <col min="3858" max="3858" width="23.4140625" style="1" bestFit="1" customWidth="1"/>
    <col min="3859" max="3859" width="6.83203125" style="1" bestFit="1" customWidth="1"/>
    <col min="3860" max="3860" width="44.9140625" style="1" bestFit="1" customWidth="1"/>
    <col min="3861" max="3861" width="8.6640625" style="1"/>
    <col min="3862" max="3862" width="19.08203125" style="1" bestFit="1" customWidth="1"/>
    <col min="3863" max="3863" width="8.6640625" style="1"/>
    <col min="3864" max="3864" width="35.75" style="1" bestFit="1" customWidth="1"/>
    <col min="3865" max="3865" width="6.83203125" style="1" bestFit="1" customWidth="1"/>
    <col min="3866" max="3866" width="33.9140625" style="1" bestFit="1" customWidth="1"/>
    <col min="3867" max="3867" width="6.83203125" style="1" bestFit="1" customWidth="1"/>
    <col min="3868" max="3868" width="16.6640625" style="1" bestFit="1" customWidth="1"/>
    <col min="3869" max="3869" width="6.83203125" style="1" bestFit="1" customWidth="1"/>
    <col min="3870" max="3870" width="42.1640625" style="1" bestFit="1" customWidth="1"/>
    <col min="3871" max="3871" width="6.83203125" style="1" bestFit="1" customWidth="1"/>
    <col min="3872" max="3872" width="12.6640625" style="1" bestFit="1" customWidth="1"/>
    <col min="3873" max="3873" width="8.6640625" style="1"/>
    <col min="3874" max="3874" width="23.25" style="1" bestFit="1" customWidth="1"/>
    <col min="3875" max="3875" width="6.83203125" style="1" bestFit="1" customWidth="1"/>
    <col min="3876" max="3876" width="40" style="1" bestFit="1" customWidth="1"/>
    <col min="3877" max="3877" width="6.83203125" style="1" bestFit="1" customWidth="1"/>
    <col min="3878" max="3878" width="13.6640625" style="1" bestFit="1" customWidth="1"/>
    <col min="3879" max="3879" width="6.83203125" style="1" bestFit="1" customWidth="1"/>
    <col min="3880" max="3880" width="20.33203125" style="1" bestFit="1" customWidth="1"/>
    <col min="3881" max="3881" width="8.6640625" style="1"/>
    <col min="3882" max="3882" width="15.25" style="1" bestFit="1" customWidth="1"/>
    <col min="3883" max="3883" width="8.6640625" style="1"/>
    <col min="3884" max="3884" width="21.5" style="1" bestFit="1" customWidth="1"/>
    <col min="3885" max="3885" width="6.83203125" style="1" bestFit="1" customWidth="1"/>
    <col min="3886" max="4096" width="8.6640625" style="1"/>
    <col min="4097" max="4097" width="8.75" style="1" bestFit="1" customWidth="1"/>
    <col min="4098" max="4098" width="24" style="1" bestFit="1" customWidth="1"/>
    <col min="4099" max="4099" width="13.33203125" style="1" bestFit="1" customWidth="1"/>
    <col min="4100" max="4100" width="5" style="1" bestFit="1" customWidth="1"/>
    <col min="4101" max="4101" width="11.08203125" style="1" bestFit="1" customWidth="1"/>
    <col min="4102" max="4102" width="15" style="1" bestFit="1" customWidth="1"/>
    <col min="4103" max="4103" width="9.6640625" style="1" bestFit="1" customWidth="1"/>
    <col min="4104" max="4104" width="9.5" style="1" bestFit="1" customWidth="1"/>
    <col min="4105" max="4105" width="8.6640625" style="1"/>
    <col min="4106" max="4106" width="19.6640625" style="1" bestFit="1" customWidth="1"/>
    <col min="4107" max="4107" width="8.6640625" style="1"/>
    <col min="4108" max="4108" width="24" style="1" bestFit="1" customWidth="1"/>
    <col min="4109" max="4109" width="8.6640625" style="1"/>
    <col min="4110" max="4110" width="26.25" style="1" bestFit="1" customWidth="1"/>
    <col min="4111" max="4111" width="6.83203125" style="1" bestFit="1" customWidth="1"/>
    <col min="4112" max="4112" width="26" style="1" bestFit="1" customWidth="1"/>
    <col min="4113" max="4113" width="6.83203125" style="1" bestFit="1" customWidth="1"/>
    <col min="4114" max="4114" width="23.4140625" style="1" bestFit="1" customWidth="1"/>
    <col min="4115" max="4115" width="6.83203125" style="1" bestFit="1" customWidth="1"/>
    <col min="4116" max="4116" width="44.9140625" style="1" bestFit="1" customWidth="1"/>
    <col min="4117" max="4117" width="8.6640625" style="1"/>
    <col min="4118" max="4118" width="19.08203125" style="1" bestFit="1" customWidth="1"/>
    <col min="4119" max="4119" width="8.6640625" style="1"/>
    <col min="4120" max="4120" width="35.75" style="1" bestFit="1" customWidth="1"/>
    <col min="4121" max="4121" width="6.83203125" style="1" bestFit="1" customWidth="1"/>
    <col min="4122" max="4122" width="33.9140625" style="1" bestFit="1" customWidth="1"/>
    <col min="4123" max="4123" width="6.83203125" style="1" bestFit="1" customWidth="1"/>
    <col min="4124" max="4124" width="16.6640625" style="1" bestFit="1" customWidth="1"/>
    <col min="4125" max="4125" width="6.83203125" style="1" bestFit="1" customWidth="1"/>
    <col min="4126" max="4126" width="42.1640625" style="1" bestFit="1" customWidth="1"/>
    <col min="4127" max="4127" width="6.83203125" style="1" bestFit="1" customWidth="1"/>
    <col min="4128" max="4128" width="12.6640625" style="1" bestFit="1" customWidth="1"/>
    <col min="4129" max="4129" width="8.6640625" style="1"/>
    <col min="4130" max="4130" width="23.25" style="1" bestFit="1" customWidth="1"/>
    <col min="4131" max="4131" width="6.83203125" style="1" bestFit="1" customWidth="1"/>
    <col min="4132" max="4132" width="40" style="1" bestFit="1" customWidth="1"/>
    <col min="4133" max="4133" width="6.83203125" style="1" bestFit="1" customWidth="1"/>
    <col min="4134" max="4134" width="13.6640625" style="1" bestFit="1" customWidth="1"/>
    <col min="4135" max="4135" width="6.83203125" style="1" bestFit="1" customWidth="1"/>
    <col min="4136" max="4136" width="20.33203125" style="1" bestFit="1" customWidth="1"/>
    <col min="4137" max="4137" width="8.6640625" style="1"/>
    <col min="4138" max="4138" width="15.25" style="1" bestFit="1" customWidth="1"/>
    <col min="4139" max="4139" width="8.6640625" style="1"/>
    <col min="4140" max="4140" width="21.5" style="1" bestFit="1" customWidth="1"/>
    <col min="4141" max="4141" width="6.83203125" style="1" bestFit="1" customWidth="1"/>
    <col min="4142" max="4352" width="8.6640625" style="1"/>
    <col min="4353" max="4353" width="8.75" style="1" bestFit="1" customWidth="1"/>
    <col min="4354" max="4354" width="24" style="1" bestFit="1" customWidth="1"/>
    <col min="4355" max="4355" width="13.33203125" style="1" bestFit="1" customWidth="1"/>
    <col min="4356" max="4356" width="5" style="1" bestFit="1" customWidth="1"/>
    <col min="4357" max="4357" width="11.08203125" style="1" bestFit="1" customWidth="1"/>
    <col min="4358" max="4358" width="15" style="1" bestFit="1" customWidth="1"/>
    <col min="4359" max="4359" width="9.6640625" style="1" bestFit="1" customWidth="1"/>
    <col min="4360" max="4360" width="9.5" style="1" bestFit="1" customWidth="1"/>
    <col min="4361" max="4361" width="8.6640625" style="1"/>
    <col min="4362" max="4362" width="19.6640625" style="1" bestFit="1" customWidth="1"/>
    <col min="4363" max="4363" width="8.6640625" style="1"/>
    <col min="4364" max="4364" width="24" style="1" bestFit="1" customWidth="1"/>
    <col min="4365" max="4365" width="8.6640625" style="1"/>
    <col min="4366" max="4366" width="26.25" style="1" bestFit="1" customWidth="1"/>
    <col min="4367" max="4367" width="6.83203125" style="1" bestFit="1" customWidth="1"/>
    <col min="4368" max="4368" width="26" style="1" bestFit="1" customWidth="1"/>
    <col min="4369" max="4369" width="6.83203125" style="1" bestFit="1" customWidth="1"/>
    <col min="4370" max="4370" width="23.4140625" style="1" bestFit="1" customWidth="1"/>
    <col min="4371" max="4371" width="6.83203125" style="1" bestFit="1" customWidth="1"/>
    <col min="4372" max="4372" width="44.9140625" style="1" bestFit="1" customWidth="1"/>
    <col min="4373" max="4373" width="8.6640625" style="1"/>
    <col min="4374" max="4374" width="19.08203125" style="1" bestFit="1" customWidth="1"/>
    <col min="4375" max="4375" width="8.6640625" style="1"/>
    <col min="4376" max="4376" width="35.75" style="1" bestFit="1" customWidth="1"/>
    <col min="4377" max="4377" width="6.83203125" style="1" bestFit="1" customWidth="1"/>
    <col min="4378" max="4378" width="33.9140625" style="1" bestFit="1" customWidth="1"/>
    <col min="4379" max="4379" width="6.83203125" style="1" bestFit="1" customWidth="1"/>
    <col min="4380" max="4380" width="16.6640625" style="1" bestFit="1" customWidth="1"/>
    <col min="4381" max="4381" width="6.83203125" style="1" bestFit="1" customWidth="1"/>
    <col min="4382" max="4382" width="42.1640625" style="1" bestFit="1" customWidth="1"/>
    <col min="4383" max="4383" width="6.83203125" style="1" bestFit="1" customWidth="1"/>
    <col min="4384" max="4384" width="12.6640625" style="1" bestFit="1" customWidth="1"/>
    <col min="4385" max="4385" width="8.6640625" style="1"/>
    <col min="4386" max="4386" width="23.25" style="1" bestFit="1" customWidth="1"/>
    <col min="4387" max="4387" width="6.83203125" style="1" bestFit="1" customWidth="1"/>
    <col min="4388" max="4388" width="40" style="1" bestFit="1" customWidth="1"/>
    <col min="4389" max="4389" width="6.83203125" style="1" bestFit="1" customWidth="1"/>
    <col min="4390" max="4390" width="13.6640625" style="1" bestFit="1" customWidth="1"/>
    <col min="4391" max="4391" width="6.83203125" style="1" bestFit="1" customWidth="1"/>
    <col min="4392" max="4392" width="20.33203125" style="1" bestFit="1" customWidth="1"/>
    <col min="4393" max="4393" width="8.6640625" style="1"/>
    <col min="4394" max="4394" width="15.25" style="1" bestFit="1" customWidth="1"/>
    <col min="4395" max="4395" width="8.6640625" style="1"/>
    <col min="4396" max="4396" width="21.5" style="1" bestFit="1" customWidth="1"/>
    <col min="4397" max="4397" width="6.83203125" style="1" bestFit="1" customWidth="1"/>
    <col min="4398" max="4608" width="8.6640625" style="1"/>
    <col min="4609" max="4609" width="8.75" style="1" bestFit="1" customWidth="1"/>
    <col min="4610" max="4610" width="24" style="1" bestFit="1" customWidth="1"/>
    <col min="4611" max="4611" width="13.33203125" style="1" bestFit="1" customWidth="1"/>
    <col min="4612" max="4612" width="5" style="1" bestFit="1" customWidth="1"/>
    <col min="4613" max="4613" width="11.08203125" style="1" bestFit="1" customWidth="1"/>
    <col min="4614" max="4614" width="15" style="1" bestFit="1" customWidth="1"/>
    <col min="4615" max="4615" width="9.6640625" style="1" bestFit="1" customWidth="1"/>
    <col min="4616" max="4616" width="9.5" style="1" bestFit="1" customWidth="1"/>
    <col min="4617" max="4617" width="8.6640625" style="1"/>
    <col min="4618" max="4618" width="19.6640625" style="1" bestFit="1" customWidth="1"/>
    <col min="4619" max="4619" width="8.6640625" style="1"/>
    <col min="4620" max="4620" width="24" style="1" bestFit="1" customWidth="1"/>
    <col min="4621" max="4621" width="8.6640625" style="1"/>
    <col min="4622" max="4622" width="26.25" style="1" bestFit="1" customWidth="1"/>
    <col min="4623" max="4623" width="6.83203125" style="1" bestFit="1" customWidth="1"/>
    <col min="4624" max="4624" width="26" style="1" bestFit="1" customWidth="1"/>
    <col min="4625" max="4625" width="6.83203125" style="1" bestFit="1" customWidth="1"/>
    <col min="4626" max="4626" width="23.4140625" style="1" bestFit="1" customWidth="1"/>
    <col min="4627" max="4627" width="6.83203125" style="1" bestFit="1" customWidth="1"/>
    <col min="4628" max="4628" width="44.9140625" style="1" bestFit="1" customWidth="1"/>
    <col min="4629" max="4629" width="8.6640625" style="1"/>
    <col min="4630" max="4630" width="19.08203125" style="1" bestFit="1" customWidth="1"/>
    <col min="4631" max="4631" width="8.6640625" style="1"/>
    <col min="4632" max="4632" width="35.75" style="1" bestFit="1" customWidth="1"/>
    <col min="4633" max="4633" width="6.83203125" style="1" bestFit="1" customWidth="1"/>
    <col min="4634" max="4634" width="33.9140625" style="1" bestFit="1" customWidth="1"/>
    <col min="4635" max="4635" width="6.83203125" style="1" bestFit="1" customWidth="1"/>
    <col min="4636" max="4636" width="16.6640625" style="1" bestFit="1" customWidth="1"/>
    <col min="4637" max="4637" width="6.83203125" style="1" bestFit="1" customWidth="1"/>
    <col min="4638" max="4638" width="42.1640625" style="1" bestFit="1" customWidth="1"/>
    <col min="4639" max="4639" width="6.83203125" style="1" bestFit="1" customWidth="1"/>
    <col min="4640" max="4640" width="12.6640625" style="1" bestFit="1" customWidth="1"/>
    <col min="4641" max="4641" width="8.6640625" style="1"/>
    <col min="4642" max="4642" width="23.25" style="1" bestFit="1" customWidth="1"/>
    <col min="4643" max="4643" width="6.83203125" style="1" bestFit="1" customWidth="1"/>
    <col min="4644" max="4644" width="40" style="1" bestFit="1" customWidth="1"/>
    <col min="4645" max="4645" width="6.83203125" style="1" bestFit="1" customWidth="1"/>
    <col min="4646" max="4646" width="13.6640625" style="1" bestFit="1" customWidth="1"/>
    <col min="4647" max="4647" width="6.83203125" style="1" bestFit="1" customWidth="1"/>
    <col min="4648" max="4648" width="20.33203125" style="1" bestFit="1" customWidth="1"/>
    <col min="4649" max="4649" width="8.6640625" style="1"/>
    <col min="4650" max="4650" width="15.25" style="1" bestFit="1" customWidth="1"/>
    <col min="4651" max="4651" width="8.6640625" style="1"/>
    <col min="4652" max="4652" width="21.5" style="1" bestFit="1" customWidth="1"/>
    <col min="4653" max="4653" width="6.83203125" style="1" bestFit="1" customWidth="1"/>
    <col min="4654" max="4864" width="8.6640625" style="1"/>
    <col min="4865" max="4865" width="8.75" style="1" bestFit="1" customWidth="1"/>
    <col min="4866" max="4866" width="24" style="1" bestFit="1" customWidth="1"/>
    <col min="4867" max="4867" width="13.33203125" style="1" bestFit="1" customWidth="1"/>
    <col min="4868" max="4868" width="5" style="1" bestFit="1" customWidth="1"/>
    <col min="4869" max="4869" width="11.08203125" style="1" bestFit="1" customWidth="1"/>
    <col min="4870" max="4870" width="15" style="1" bestFit="1" customWidth="1"/>
    <col min="4871" max="4871" width="9.6640625" style="1" bestFit="1" customWidth="1"/>
    <col min="4872" max="4872" width="9.5" style="1" bestFit="1" customWidth="1"/>
    <col min="4873" max="4873" width="8.6640625" style="1"/>
    <col min="4874" max="4874" width="19.6640625" style="1" bestFit="1" customWidth="1"/>
    <col min="4875" max="4875" width="8.6640625" style="1"/>
    <col min="4876" max="4876" width="24" style="1" bestFit="1" customWidth="1"/>
    <col min="4877" max="4877" width="8.6640625" style="1"/>
    <col min="4878" max="4878" width="26.25" style="1" bestFit="1" customWidth="1"/>
    <col min="4879" max="4879" width="6.83203125" style="1" bestFit="1" customWidth="1"/>
    <col min="4880" max="4880" width="26" style="1" bestFit="1" customWidth="1"/>
    <col min="4881" max="4881" width="6.83203125" style="1" bestFit="1" customWidth="1"/>
    <col min="4882" max="4882" width="23.4140625" style="1" bestFit="1" customWidth="1"/>
    <col min="4883" max="4883" width="6.83203125" style="1" bestFit="1" customWidth="1"/>
    <col min="4884" max="4884" width="44.9140625" style="1" bestFit="1" customWidth="1"/>
    <col min="4885" max="4885" width="8.6640625" style="1"/>
    <col min="4886" max="4886" width="19.08203125" style="1" bestFit="1" customWidth="1"/>
    <col min="4887" max="4887" width="8.6640625" style="1"/>
    <col min="4888" max="4888" width="35.75" style="1" bestFit="1" customWidth="1"/>
    <col min="4889" max="4889" width="6.83203125" style="1" bestFit="1" customWidth="1"/>
    <col min="4890" max="4890" width="33.9140625" style="1" bestFit="1" customWidth="1"/>
    <col min="4891" max="4891" width="6.83203125" style="1" bestFit="1" customWidth="1"/>
    <col min="4892" max="4892" width="16.6640625" style="1" bestFit="1" customWidth="1"/>
    <col min="4893" max="4893" width="6.83203125" style="1" bestFit="1" customWidth="1"/>
    <col min="4894" max="4894" width="42.1640625" style="1" bestFit="1" customWidth="1"/>
    <col min="4895" max="4895" width="6.83203125" style="1" bestFit="1" customWidth="1"/>
    <col min="4896" max="4896" width="12.6640625" style="1" bestFit="1" customWidth="1"/>
    <col min="4897" max="4897" width="8.6640625" style="1"/>
    <col min="4898" max="4898" width="23.25" style="1" bestFit="1" customWidth="1"/>
    <col min="4899" max="4899" width="6.83203125" style="1" bestFit="1" customWidth="1"/>
    <col min="4900" max="4900" width="40" style="1" bestFit="1" customWidth="1"/>
    <col min="4901" max="4901" width="6.83203125" style="1" bestFit="1" customWidth="1"/>
    <col min="4902" max="4902" width="13.6640625" style="1" bestFit="1" customWidth="1"/>
    <col min="4903" max="4903" width="6.83203125" style="1" bestFit="1" customWidth="1"/>
    <col min="4904" max="4904" width="20.33203125" style="1" bestFit="1" customWidth="1"/>
    <col min="4905" max="4905" width="8.6640625" style="1"/>
    <col min="4906" max="4906" width="15.25" style="1" bestFit="1" customWidth="1"/>
    <col min="4907" max="4907" width="8.6640625" style="1"/>
    <col min="4908" max="4908" width="21.5" style="1" bestFit="1" customWidth="1"/>
    <col min="4909" max="4909" width="6.83203125" style="1" bestFit="1" customWidth="1"/>
    <col min="4910" max="5120" width="8.6640625" style="1"/>
    <col min="5121" max="5121" width="8.75" style="1" bestFit="1" customWidth="1"/>
    <col min="5122" max="5122" width="24" style="1" bestFit="1" customWidth="1"/>
    <col min="5123" max="5123" width="13.33203125" style="1" bestFit="1" customWidth="1"/>
    <col min="5124" max="5124" width="5" style="1" bestFit="1" customWidth="1"/>
    <col min="5125" max="5125" width="11.08203125" style="1" bestFit="1" customWidth="1"/>
    <col min="5126" max="5126" width="15" style="1" bestFit="1" customWidth="1"/>
    <col min="5127" max="5127" width="9.6640625" style="1" bestFit="1" customWidth="1"/>
    <col min="5128" max="5128" width="9.5" style="1" bestFit="1" customWidth="1"/>
    <col min="5129" max="5129" width="8.6640625" style="1"/>
    <col min="5130" max="5130" width="19.6640625" style="1" bestFit="1" customWidth="1"/>
    <col min="5131" max="5131" width="8.6640625" style="1"/>
    <col min="5132" max="5132" width="24" style="1" bestFit="1" customWidth="1"/>
    <col min="5133" max="5133" width="8.6640625" style="1"/>
    <col min="5134" max="5134" width="26.25" style="1" bestFit="1" customWidth="1"/>
    <col min="5135" max="5135" width="6.83203125" style="1" bestFit="1" customWidth="1"/>
    <col min="5136" max="5136" width="26" style="1" bestFit="1" customWidth="1"/>
    <col min="5137" max="5137" width="6.83203125" style="1" bestFit="1" customWidth="1"/>
    <col min="5138" max="5138" width="23.4140625" style="1" bestFit="1" customWidth="1"/>
    <col min="5139" max="5139" width="6.83203125" style="1" bestFit="1" customWidth="1"/>
    <col min="5140" max="5140" width="44.9140625" style="1" bestFit="1" customWidth="1"/>
    <col min="5141" max="5141" width="8.6640625" style="1"/>
    <col min="5142" max="5142" width="19.08203125" style="1" bestFit="1" customWidth="1"/>
    <col min="5143" max="5143" width="8.6640625" style="1"/>
    <col min="5144" max="5144" width="35.75" style="1" bestFit="1" customWidth="1"/>
    <col min="5145" max="5145" width="6.83203125" style="1" bestFit="1" customWidth="1"/>
    <col min="5146" max="5146" width="33.9140625" style="1" bestFit="1" customWidth="1"/>
    <col min="5147" max="5147" width="6.83203125" style="1" bestFit="1" customWidth="1"/>
    <col min="5148" max="5148" width="16.6640625" style="1" bestFit="1" customWidth="1"/>
    <col min="5149" max="5149" width="6.83203125" style="1" bestFit="1" customWidth="1"/>
    <col min="5150" max="5150" width="42.1640625" style="1" bestFit="1" customWidth="1"/>
    <col min="5151" max="5151" width="6.83203125" style="1" bestFit="1" customWidth="1"/>
    <col min="5152" max="5152" width="12.6640625" style="1" bestFit="1" customWidth="1"/>
    <col min="5153" max="5153" width="8.6640625" style="1"/>
    <col min="5154" max="5154" width="23.25" style="1" bestFit="1" customWidth="1"/>
    <col min="5155" max="5155" width="6.83203125" style="1" bestFit="1" customWidth="1"/>
    <col min="5156" max="5156" width="40" style="1" bestFit="1" customWidth="1"/>
    <col min="5157" max="5157" width="6.83203125" style="1" bestFit="1" customWidth="1"/>
    <col min="5158" max="5158" width="13.6640625" style="1" bestFit="1" customWidth="1"/>
    <col min="5159" max="5159" width="6.83203125" style="1" bestFit="1" customWidth="1"/>
    <col min="5160" max="5160" width="20.33203125" style="1" bestFit="1" customWidth="1"/>
    <col min="5161" max="5161" width="8.6640625" style="1"/>
    <col min="5162" max="5162" width="15.25" style="1" bestFit="1" customWidth="1"/>
    <col min="5163" max="5163" width="8.6640625" style="1"/>
    <col min="5164" max="5164" width="21.5" style="1" bestFit="1" customWidth="1"/>
    <col min="5165" max="5165" width="6.83203125" style="1" bestFit="1" customWidth="1"/>
    <col min="5166" max="5376" width="8.6640625" style="1"/>
    <col min="5377" max="5377" width="8.75" style="1" bestFit="1" customWidth="1"/>
    <col min="5378" max="5378" width="24" style="1" bestFit="1" customWidth="1"/>
    <col min="5379" max="5379" width="13.33203125" style="1" bestFit="1" customWidth="1"/>
    <col min="5380" max="5380" width="5" style="1" bestFit="1" customWidth="1"/>
    <col min="5381" max="5381" width="11.08203125" style="1" bestFit="1" customWidth="1"/>
    <col min="5382" max="5382" width="15" style="1" bestFit="1" customWidth="1"/>
    <col min="5383" max="5383" width="9.6640625" style="1" bestFit="1" customWidth="1"/>
    <col min="5384" max="5384" width="9.5" style="1" bestFit="1" customWidth="1"/>
    <col min="5385" max="5385" width="8.6640625" style="1"/>
    <col min="5386" max="5386" width="19.6640625" style="1" bestFit="1" customWidth="1"/>
    <col min="5387" max="5387" width="8.6640625" style="1"/>
    <col min="5388" max="5388" width="24" style="1" bestFit="1" customWidth="1"/>
    <col min="5389" max="5389" width="8.6640625" style="1"/>
    <col min="5390" max="5390" width="26.25" style="1" bestFit="1" customWidth="1"/>
    <col min="5391" max="5391" width="6.83203125" style="1" bestFit="1" customWidth="1"/>
    <col min="5392" max="5392" width="26" style="1" bestFit="1" customWidth="1"/>
    <col min="5393" max="5393" width="6.83203125" style="1" bestFit="1" customWidth="1"/>
    <col min="5394" max="5394" width="23.4140625" style="1" bestFit="1" customWidth="1"/>
    <col min="5395" max="5395" width="6.83203125" style="1" bestFit="1" customWidth="1"/>
    <col min="5396" max="5396" width="44.9140625" style="1" bestFit="1" customWidth="1"/>
    <col min="5397" max="5397" width="8.6640625" style="1"/>
    <col min="5398" max="5398" width="19.08203125" style="1" bestFit="1" customWidth="1"/>
    <col min="5399" max="5399" width="8.6640625" style="1"/>
    <col min="5400" max="5400" width="35.75" style="1" bestFit="1" customWidth="1"/>
    <col min="5401" max="5401" width="6.83203125" style="1" bestFit="1" customWidth="1"/>
    <col min="5402" max="5402" width="33.9140625" style="1" bestFit="1" customWidth="1"/>
    <col min="5403" max="5403" width="6.83203125" style="1" bestFit="1" customWidth="1"/>
    <col min="5404" max="5404" width="16.6640625" style="1" bestFit="1" customWidth="1"/>
    <col min="5405" max="5405" width="6.83203125" style="1" bestFit="1" customWidth="1"/>
    <col min="5406" max="5406" width="42.1640625" style="1" bestFit="1" customWidth="1"/>
    <col min="5407" max="5407" width="6.83203125" style="1" bestFit="1" customWidth="1"/>
    <col min="5408" max="5408" width="12.6640625" style="1" bestFit="1" customWidth="1"/>
    <col min="5409" max="5409" width="8.6640625" style="1"/>
    <col min="5410" max="5410" width="23.25" style="1" bestFit="1" customWidth="1"/>
    <col min="5411" max="5411" width="6.83203125" style="1" bestFit="1" customWidth="1"/>
    <col min="5412" max="5412" width="40" style="1" bestFit="1" customWidth="1"/>
    <col min="5413" max="5413" width="6.83203125" style="1" bestFit="1" customWidth="1"/>
    <col min="5414" max="5414" width="13.6640625" style="1" bestFit="1" customWidth="1"/>
    <col min="5415" max="5415" width="6.83203125" style="1" bestFit="1" customWidth="1"/>
    <col min="5416" max="5416" width="20.33203125" style="1" bestFit="1" customWidth="1"/>
    <col min="5417" max="5417" width="8.6640625" style="1"/>
    <col min="5418" max="5418" width="15.25" style="1" bestFit="1" customWidth="1"/>
    <col min="5419" max="5419" width="8.6640625" style="1"/>
    <col min="5420" max="5420" width="21.5" style="1" bestFit="1" customWidth="1"/>
    <col min="5421" max="5421" width="6.83203125" style="1" bestFit="1" customWidth="1"/>
    <col min="5422" max="5632" width="8.6640625" style="1"/>
    <col min="5633" max="5633" width="8.75" style="1" bestFit="1" customWidth="1"/>
    <col min="5634" max="5634" width="24" style="1" bestFit="1" customWidth="1"/>
    <col min="5635" max="5635" width="13.33203125" style="1" bestFit="1" customWidth="1"/>
    <col min="5636" max="5636" width="5" style="1" bestFit="1" customWidth="1"/>
    <col min="5637" max="5637" width="11.08203125" style="1" bestFit="1" customWidth="1"/>
    <col min="5638" max="5638" width="15" style="1" bestFit="1" customWidth="1"/>
    <col min="5639" max="5639" width="9.6640625" style="1" bestFit="1" customWidth="1"/>
    <col min="5640" max="5640" width="9.5" style="1" bestFit="1" customWidth="1"/>
    <col min="5641" max="5641" width="8.6640625" style="1"/>
    <col min="5642" max="5642" width="19.6640625" style="1" bestFit="1" customWidth="1"/>
    <col min="5643" max="5643" width="8.6640625" style="1"/>
    <col min="5644" max="5644" width="24" style="1" bestFit="1" customWidth="1"/>
    <col min="5645" max="5645" width="8.6640625" style="1"/>
    <col min="5646" max="5646" width="26.25" style="1" bestFit="1" customWidth="1"/>
    <col min="5647" max="5647" width="6.83203125" style="1" bestFit="1" customWidth="1"/>
    <col min="5648" max="5648" width="26" style="1" bestFit="1" customWidth="1"/>
    <col min="5649" max="5649" width="6.83203125" style="1" bestFit="1" customWidth="1"/>
    <col min="5650" max="5650" width="23.4140625" style="1" bestFit="1" customWidth="1"/>
    <col min="5651" max="5651" width="6.83203125" style="1" bestFit="1" customWidth="1"/>
    <col min="5652" max="5652" width="44.9140625" style="1" bestFit="1" customWidth="1"/>
    <col min="5653" max="5653" width="8.6640625" style="1"/>
    <col min="5654" max="5654" width="19.08203125" style="1" bestFit="1" customWidth="1"/>
    <col min="5655" max="5655" width="8.6640625" style="1"/>
    <col min="5656" max="5656" width="35.75" style="1" bestFit="1" customWidth="1"/>
    <col min="5657" max="5657" width="6.83203125" style="1" bestFit="1" customWidth="1"/>
    <col min="5658" max="5658" width="33.9140625" style="1" bestFit="1" customWidth="1"/>
    <col min="5659" max="5659" width="6.83203125" style="1" bestFit="1" customWidth="1"/>
    <col min="5660" max="5660" width="16.6640625" style="1" bestFit="1" customWidth="1"/>
    <col min="5661" max="5661" width="6.83203125" style="1" bestFit="1" customWidth="1"/>
    <col min="5662" max="5662" width="42.1640625" style="1" bestFit="1" customWidth="1"/>
    <col min="5663" max="5663" width="6.83203125" style="1" bestFit="1" customWidth="1"/>
    <col min="5664" max="5664" width="12.6640625" style="1" bestFit="1" customWidth="1"/>
    <col min="5665" max="5665" width="8.6640625" style="1"/>
    <col min="5666" max="5666" width="23.25" style="1" bestFit="1" customWidth="1"/>
    <col min="5667" max="5667" width="6.83203125" style="1" bestFit="1" customWidth="1"/>
    <col min="5668" max="5668" width="40" style="1" bestFit="1" customWidth="1"/>
    <col min="5669" max="5669" width="6.83203125" style="1" bestFit="1" customWidth="1"/>
    <col min="5670" max="5670" width="13.6640625" style="1" bestFit="1" customWidth="1"/>
    <col min="5671" max="5671" width="6.83203125" style="1" bestFit="1" customWidth="1"/>
    <col min="5672" max="5672" width="20.33203125" style="1" bestFit="1" customWidth="1"/>
    <col min="5673" max="5673" width="8.6640625" style="1"/>
    <col min="5674" max="5674" width="15.25" style="1" bestFit="1" customWidth="1"/>
    <col min="5675" max="5675" width="8.6640625" style="1"/>
    <col min="5676" max="5676" width="21.5" style="1" bestFit="1" customWidth="1"/>
    <col min="5677" max="5677" width="6.83203125" style="1" bestFit="1" customWidth="1"/>
    <col min="5678" max="5888" width="8.6640625" style="1"/>
    <col min="5889" max="5889" width="8.75" style="1" bestFit="1" customWidth="1"/>
    <col min="5890" max="5890" width="24" style="1" bestFit="1" customWidth="1"/>
    <col min="5891" max="5891" width="13.33203125" style="1" bestFit="1" customWidth="1"/>
    <col min="5892" max="5892" width="5" style="1" bestFit="1" customWidth="1"/>
    <col min="5893" max="5893" width="11.08203125" style="1" bestFit="1" customWidth="1"/>
    <col min="5894" max="5894" width="15" style="1" bestFit="1" customWidth="1"/>
    <col min="5895" max="5895" width="9.6640625" style="1" bestFit="1" customWidth="1"/>
    <col min="5896" max="5896" width="9.5" style="1" bestFit="1" customWidth="1"/>
    <col min="5897" max="5897" width="8.6640625" style="1"/>
    <col min="5898" max="5898" width="19.6640625" style="1" bestFit="1" customWidth="1"/>
    <col min="5899" max="5899" width="8.6640625" style="1"/>
    <col min="5900" max="5900" width="24" style="1" bestFit="1" customWidth="1"/>
    <col min="5901" max="5901" width="8.6640625" style="1"/>
    <col min="5902" max="5902" width="26.25" style="1" bestFit="1" customWidth="1"/>
    <col min="5903" max="5903" width="6.83203125" style="1" bestFit="1" customWidth="1"/>
    <col min="5904" max="5904" width="26" style="1" bestFit="1" customWidth="1"/>
    <col min="5905" max="5905" width="6.83203125" style="1" bestFit="1" customWidth="1"/>
    <col min="5906" max="5906" width="23.4140625" style="1" bestFit="1" customWidth="1"/>
    <col min="5907" max="5907" width="6.83203125" style="1" bestFit="1" customWidth="1"/>
    <col min="5908" max="5908" width="44.9140625" style="1" bestFit="1" customWidth="1"/>
    <col min="5909" max="5909" width="8.6640625" style="1"/>
    <col min="5910" max="5910" width="19.08203125" style="1" bestFit="1" customWidth="1"/>
    <col min="5911" max="5911" width="8.6640625" style="1"/>
    <col min="5912" max="5912" width="35.75" style="1" bestFit="1" customWidth="1"/>
    <col min="5913" max="5913" width="6.83203125" style="1" bestFit="1" customWidth="1"/>
    <col min="5914" max="5914" width="33.9140625" style="1" bestFit="1" customWidth="1"/>
    <col min="5915" max="5915" width="6.83203125" style="1" bestFit="1" customWidth="1"/>
    <col min="5916" max="5916" width="16.6640625" style="1" bestFit="1" customWidth="1"/>
    <col min="5917" max="5917" width="6.83203125" style="1" bestFit="1" customWidth="1"/>
    <col min="5918" max="5918" width="42.1640625" style="1" bestFit="1" customWidth="1"/>
    <col min="5919" max="5919" width="6.83203125" style="1" bestFit="1" customWidth="1"/>
    <col min="5920" max="5920" width="12.6640625" style="1" bestFit="1" customWidth="1"/>
    <col min="5921" max="5921" width="8.6640625" style="1"/>
    <col min="5922" max="5922" width="23.25" style="1" bestFit="1" customWidth="1"/>
    <col min="5923" max="5923" width="6.83203125" style="1" bestFit="1" customWidth="1"/>
    <col min="5924" max="5924" width="40" style="1" bestFit="1" customWidth="1"/>
    <col min="5925" max="5925" width="6.83203125" style="1" bestFit="1" customWidth="1"/>
    <col min="5926" max="5926" width="13.6640625" style="1" bestFit="1" customWidth="1"/>
    <col min="5927" max="5927" width="6.83203125" style="1" bestFit="1" customWidth="1"/>
    <col min="5928" max="5928" width="20.33203125" style="1" bestFit="1" customWidth="1"/>
    <col min="5929" max="5929" width="8.6640625" style="1"/>
    <col min="5930" max="5930" width="15.25" style="1" bestFit="1" customWidth="1"/>
    <col min="5931" max="5931" width="8.6640625" style="1"/>
    <col min="5932" max="5932" width="21.5" style="1" bestFit="1" customWidth="1"/>
    <col min="5933" max="5933" width="6.83203125" style="1" bestFit="1" customWidth="1"/>
    <col min="5934" max="6144" width="8.6640625" style="1"/>
    <col min="6145" max="6145" width="8.75" style="1" bestFit="1" customWidth="1"/>
    <col min="6146" max="6146" width="24" style="1" bestFit="1" customWidth="1"/>
    <col min="6147" max="6147" width="13.33203125" style="1" bestFit="1" customWidth="1"/>
    <col min="6148" max="6148" width="5" style="1" bestFit="1" customWidth="1"/>
    <col min="6149" max="6149" width="11.08203125" style="1" bestFit="1" customWidth="1"/>
    <col min="6150" max="6150" width="15" style="1" bestFit="1" customWidth="1"/>
    <col min="6151" max="6151" width="9.6640625" style="1" bestFit="1" customWidth="1"/>
    <col min="6152" max="6152" width="9.5" style="1" bestFit="1" customWidth="1"/>
    <col min="6153" max="6153" width="8.6640625" style="1"/>
    <col min="6154" max="6154" width="19.6640625" style="1" bestFit="1" customWidth="1"/>
    <col min="6155" max="6155" width="8.6640625" style="1"/>
    <col min="6156" max="6156" width="24" style="1" bestFit="1" customWidth="1"/>
    <col min="6157" max="6157" width="8.6640625" style="1"/>
    <col min="6158" max="6158" width="26.25" style="1" bestFit="1" customWidth="1"/>
    <col min="6159" max="6159" width="6.83203125" style="1" bestFit="1" customWidth="1"/>
    <col min="6160" max="6160" width="26" style="1" bestFit="1" customWidth="1"/>
    <col min="6161" max="6161" width="6.83203125" style="1" bestFit="1" customWidth="1"/>
    <col min="6162" max="6162" width="23.4140625" style="1" bestFit="1" customWidth="1"/>
    <col min="6163" max="6163" width="6.83203125" style="1" bestFit="1" customWidth="1"/>
    <col min="6164" max="6164" width="44.9140625" style="1" bestFit="1" customWidth="1"/>
    <col min="6165" max="6165" width="8.6640625" style="1"/>
    <col min="6166" max="6166" width="19.08203125" style="1" bestFit="1" customWidth="1"/>
    <col min="6167" max="6167" width="8.6640625" style="1"/>
    <col min="6168" max="6168" width="35.75" style="1" bestFit="1" customWidth="1"/>
    <col min="6169" max="6169" width="6.83203125" style="1" bestFit="1" customWidth="1"/>
    <col min="6170" max="6170" width="33.9140625" style="1" bestFit="1" customWidth="1"/>
    <col min="6171" max="6171" width="6.83203125" style="1" bestFit="1" customWidth="1"/>
    <col min="6172" max="6172" width="16.6640625" style="1" bestFit="1" customWidth="1"/>
    <col min="6173" max="6173" width="6.83203125" style="1" bestFit="1" customWidth="1"/>
    <col min="6174" max="6174" width="42.1640625" style="1" bestFit="1" customWidth="1"/>
    <col min="6175" max="6175" width="6.83203125" style="1" bestFit="1" customWidth="1"/>
    <col min="6176" max="6176" width="12.6640625" style="1" bestFit="1" customWidth="1"/>
    <col min="6177" max="6177" width="8.6640625" style="1"/>
    <col min="6178" max="6178" width="23.25" style="1" bestFit="1" customWidth="1"/>
    <col min="6179" max="6179" width="6.83203125" style="1" bestFit="1" customWidth="1"/>
    <col min="6180" max="6180" width="40" style="1" bestFit="1" customWidth="1"/>
    <col min="6181" max="6181" width="6.83203125" style="1" bestFit="1" customWidth="1"/>
    <col min="6182" max="6182" width="13.6640625" style="1" bestFit="1" customWidth="1"/>
    <col min="6183" max="6183" width="6.83203125" style="1" bestFit="1" customWidth="1"/>
    <col min="6184" max="6184" width="20.33203125" style="1" bestFit="1" customWidth="1"/>
    <col min="6185" max="6185" width="8.6640625" style="1"/>
    <col min="6186" max="6186" width="15.25" style="1" bestFit="1" customWidth="1"/>
    <col min="6187" max="6187" width="8.6640625" style="1"/>
    <col min="6188" max="6188" width="21.5" style="1" bestFit="1" customWidth="1"/>
    <col min="6189" max="6189" width="6.83203125" style="1" bestFit="1" customWidth="1"/>
    <col min="6190" max="6400" width="8.6640625" style="1"/>
    <col min="6401" max="6401" width="8.75" style="1" bestFit="1" customWidth="1"/>
    <col min="6402" max="6402" width="24" style="1" bestFit="1" customWidth="1"/>
    <col min="6403" max="6403" width="13.33203125" style="1" bestFit="1" customWidth="1"/>
    <col min="6404" max="6404" width="5" style="1" bestFit="1" customWidth="1"/>
    <col min="6405" max="6405" width="11.08203125" style="1" bestFit="1" customWidth="1"/>
    <col min="6406" max="6406" width="15" style="1" bestFit="1" customWidth="1"/>
    <col min="6407" max="6407" width="9.6640625" style="1" bestFit="1" customWidth="1"/>
    <col min="6408" max="6408" width="9.5" style="1" bestFit="1" customWidth="1"/>
    <col min="6409" max="6409" width="8.6640625" style="1"/>
    <col min="6410" max="6410" width="19.6640625" style="1" bestFit="1" customWidth="1"/>
    <col min="6411" max="6411" width="8.6640625" style="1"/>
    <col min="6412" max="6412" width="24" style="1" bestFit="1" customWidth="1"/>
    <col min="6413" max="6413" width="8.6640625" style="1"/>
    <col min="6414" max="6414" width="26.25" style="1" bestFit="1" customWidth="1"/>
    <col min="6415" max="6415" width="6.83203125" style="1" bestFit="1" customWidth="1"/>
    <col min="6416" max="6416" width="26" style="1" bestFit="1" customWidth="1"/>
    <col min="6417" max="6417" width="6.83203125" style="1" bestFit="1" customWidth="1"/>
    <col min="6418" max="6418" width="23.4140625" style="1" bestFit="1" customWidth="1"/>
    <col min="6419" max="6419" width="6.83203125" style="1" bestFit="1" customWidth="1"/>
    <col min="6420" max="6420" width="44.9140625" style="1" bestFit="1" customWidth="1"/>
    <col min="6421" max="6421" width="8.6640625" style="1"/>
    <col min="6422" max="6422" width="19.08203125" style="1" bestFit="1" customWidth="1"/>
    <col min="6423" max="6423" width="8.6640625" style="1"/>
    <col min="6424" max="6424" width="35.75" style="1" bestFit="1" customWidth="1"/>
    <col min="6425" max="6425" width="6.83203125" style="1" bestFit="1" customWidth="1"/>
    <col min="6426" max="6426" width="33.9140625" style="1" bestFit="1" customWidth="1"/>
    <col min="6427" max="6427" width="6.83203125" style="1" bestFit="1" customWidth="1"/>
    <col min="6428" max="6428" width="16.6640625" style="1" bestFit="1" customWidth="1"/>
    <col min="6429" max="6429" width="6.83203125" style="1" bestFit="1" customWidth="1"/>
    <col min="6430" max="6430" width="42.1640625" style="1" bestFit="1" customWidth="1"/>
    <col min="6431" max="6431" width="6.83203125" style="1" bestFit="1" customWidth="1"/>
    <col min="6432" max="6432" width="12.6640625" style="1" bestFit="1" customWidth="1"/>
    <col min="6433" max="6433" width="8.6640625" style="1"/>
    <col min="6434" max="6434" width="23.25" style="1" bestFit="1" customWidth="1"/>
    <col min="6435" max="6435" width="6.83203125" style="1" bestFit="1" customWidth="1"/>
    <col min="6436" max="6436" width="40" style="1" bestFit="1" customWidth="1"/>
    <col min="6437" max="6437" width="6.83203125" style="1" bestFit="1" customWidth="1"/>
    <col min="6438" max="6438" width="13.6640625" style="1" bestFit="1" customWidth="1"/>
    <col min="6439" max="6439" width="6.83203125" style="1" bestFit="1" customWidth="1"/>
    <col min="6440" max="6440" width="20.33203125" style="1" bestFit="1" customWidth="1"/>
    <col min="6441" max="6441" width="8.6640625" style="1"/>
    <col min="6442" max="6442" width="15.25" style="1" bestFit="1" customWidth="1"/>
    <col min="6443" max="6443" width="8.6640625" style="1"/>
    <col min="6444" max="6444" width="21.5" style="1" bestFit="1" customWidth="1"/>
    <col min="6445" max="6445" width="6.83203125" style="1" bestFit="1" customWidth="1"/>
    <col min="6446" max="6656" width="8.6640625" style="1"/>
    <col min="6657" max="6657" width="8.75" style="1" bestFit="1" customWidth="1"/>
    <col min="6658" max="6658" width="24" style="1" bestFit="1" customWidth="1"/>
    <col min="6659" max="6659" width="13.33203125" style="1" bestFit="1" customWidth="1"/>
    <col min="6660" max="6660" width="5" style="1" bestFit="1" customWidth="1"/>
    <col min="6661" max="6661" width="11.08203125" style="1" bestFit="1" customWidth="1"/>
    <col min="6662" max="6662" width="15" style="1" bestFit="1" customWidth="1"/>
    <col min="6663" max="6663" width="9.6640625" style="1" bestFit="1" customWidth="1"/>
    <col min="6664" max="6664" width="9.5" style="1" bestFit="1" customWidth="1"/>
    <col min="6665" max="6665" width="8.6640625" style="1"/>
    <col min="6666" max="6666" width="19.6640625" style="1" bestFit="1" customWidth="1"/>
    <col min="6667" max="6667" width="8.6640625" style="1"/>
    <col min="6668" max="6668" width="24" style="1" bestFit="1" customWidth="1"/>
    <col min="6669" max="6669" width="8.6640625" style="1"/>
    <col min="6670" max="6670" width="26.25" style="1" bestFit="1" customWidth="1"/>
    <col min="6671" max="6671" width="6.83203125" style="1" bestFit="1" customWidth="1"/>
    <col min="6672" max="6672" width="26" style="1" bestFit="1" customWidth="1"/>
    <col min="6673" max="6673" width="6.83203125" style="1" bestFit="1" customWidth="1"/>
    <col min="6674" max="6674" width="23.4140625" style="1" bestFit="1" customWidth="1"/>
    <col min="6675" max="6675" width="6.83203125" style="1" bestFit="1" customWidth="1"/>
    <col min="6676" max="6676" width="44.9140625" style="1" bestFit="1" customWidth="1"/>
    <col min="6677" max="6677" width="8.6640625" style="1"/>
    <col min="6678" max="6678" width="19.08203125" style="1" bestFit="1" customWidth="1"/>
    <col min="6679" max="6679" width="8.6640625" style="1"/>
    <col min="6680" max="6680" width="35.75" style="1" bestFit="1" customWidth="1"/>
    <col min="6681" max="6681" width="6.83203125" style="1" bestFit="1" customWidth="1"/>
    <col min="6682" max="6682" width="33.9140625" style="1" bestFit="1" customWidth="1"/>
    <col min="6683" max="6683" width="6.83203125" style="1" bestFit="1" customWidth="1"/>
    <col min="6684" max="6684" width="16.6640625" style="1" bestFit="1" customWidth="1"/>
    <col min="6685" max="6685" width="6.83203125" style="1" bestFit="1" customWidth="1"/>
    <col min="6686" max="6686" width="42.1640625" style="1" bestFit="1" customWidth="1"/>
    <col min="6687" max="6687" width="6.83203125" style="1" bestFit="1" customWidth="1"/>
    <col min="6688" max="6688" width="12.6640625" style="1" bestFit="1" customWidth="1"/>
    <col min="6689" max="6689" width="8.6640625" style="1"/>
    <col min="6690" max="6690" width="23.25" style="1" bestFit="1" customWidth="1"/>
    <col min="6691" max="6691" width="6.83203125" style="1" bestFit="1" customWidth="1"/>
    <col min="6692" max="6692" width="40" style="1" bestFit="1" customWidth="1"/>
    <col min="6693" max="6693" width="6.83203125" style="1" bestFit="1" customWidth="1"/>
    <col min="6694" max="6694" width="13.6640625" style="1" bestFit="1" customWidth="1"/>
    <col min="6695" max="6695" width="6.83203125" style="1" bestFit="1" customWidth="1"/>
    <col min="6696" max="6696" width="20.33203125" style="1" bestFit="1" customWidth="1"/>
    <col min="6697" max="6697" width="8.6640625" style="1"/>
    <col min="6698" max="6698" width="15.25" style="1" bestFit="1" customWidth="1"/>
    <col min="6699" max="6699" width="8.6640625" style="1"/>
    <col min="6700" max="6700" width="21.5" style="1" bestFit="1" customWidth="1"/>
    <col min="6701" max="6701" width="6.83203125" style="1" bestFit="1" customWidth="1"/>
    <col min="6702" max="6912" width="8.6640625" style="1"/>
    <col min="6913" max="6913" width="8.75" style="1" bestFit="1" customWidth="1"/>
    <col min="6914" max="6914" width="24" style="1" bestFit="1" customWidth="1"/>
    <col min="6915" max="6915" width="13.33203125" style="1" bestFit="1" customWidth="1"/>
    <col min="6916" max="6916" width="5" style="1" bestFit="1" customWidth="1"/>
    <col min="6917" max="6917" width="11.08203125" style="1" bestFit="1" customWidth="1"/>
    <col min="6918" max="6918" width="15" style="1" bestFit="1" customWidth="1"/>
    <col min="6919" max="6919" width="9.6640625" style="1" bestFit="1" customWidth="1"/>
    <col min="6920" max="6920" width="9.5" style="1" bestFit="1" customWidth="1"/>
    <col min="6921" max="6921" width="8.6640625" style="1"/>
    <col min="6922" max="6922" width="19.6640625" style="1" bestFit="1" customWidth="1"/>
    <col min="6923" max="6923" width="8.6640625" style="1"/>
    <col min="6924" max="6924" width="24" style="1" bestFit="1" customWidth="1"/>
    <col min="6925" max="6925" width="8.6640625" style="1"/>
    <col min="6926" max="6926" width="26.25" style="1" bestFit="1" customWidth="1"/>
    <col min="6927" max="6927" width="6.83203125" style="1" bestFit="1" customWidth="1"/>
    <col min="6928" max="6928" width="26" style="1" bestFit="1" customWidth="1"/>
    <col min="6929" max="6929" width="6.83203125" style="1" bestFit="1" customWidth="1"/>
    <col min="6930" max="6930" width="23.4140625" style="1" bestFit="1" customWidth="1"/>
    <col min="6931" max="6931" width="6.83203125" style="1" bestFit="1" customWidth="1"/>
    <col min="6932" max="6932" width="44.9140625" style="1" bestFit="1" customWidth="1"/>
    <col min="6933" max="6933" width="8.6640625" style="1"/>
    <col min="6934" max="6934" width="19.08203125" style="1" bestFit="1" customWidth="1"/>
    <col min="6935" max="6935" width="8.6640625" style="1"/>
    <col min="6936" max="6936" width="35.75" style="1" bestFit="1" customWidth="1"/>
    <col min="6937" max="6937" width="6.83203125" style="1" bestFit="1" customWidth="1"/>
    <col min="6938" max="6938" width="33.9140625" style="1" bestFit="1" customWidth="1"/>
    <col min="6939" max="6939" width="6.83203125" style="1" bestFit="1" customWidth="1"/>
    <col min="6940" max="6940" width="16.6640625" style="1" bestFit="1" customWidth="1"/>
    <col min="6941" max="6941" width="6.83203125" style="1" bestFit="1" customWidth="1"/>
    <col min="6942" max="6942" width="42.1640625" style="1" bestFit="1" customWidth="1"/>
    <col min="6943" max="6943" width="6.83203125" style="1" bestFit="1" customWidth="1"/>
    <col min="6944" max="6944" width="12.6640625" style="1" bestFit="1" customWidth="1"/>
    <col min="6945" max="6945" width="8.6640625" style="1"/>
    <col min="6946" max="6946" width="23.25" style="1" bestFit="1" customWidth="1"/>
    <col min="6947" max="6947" width="6.83203125" style="1" bestFit="1" customWidth="1"/>
    <col min="6948" max="6948" width="40" style="1" bestFit="1" customWidth="1"/>
    <col min="6949" max="6949" width="6.83203125" style="1" bestFit="1" customWidth="1"/>
    <col min="6950" max="6950" width="13.6640625" style="1" bestFit="1" customWidth="1"/>
    <col min="6951" max="6951" width="6.83203125" style="1" bestFit="1" customWidth="1"/>
    <col min="6952" max="6952" width="20.33203125" style="1" bestFit="1" customWidth="1"/>
    <col min="6953" max="6953" width="8.6640625" style="1"/>
    <col min="6954" max="6954" width="15.25" style="1" bestFit="1" customWidth="1"/>
    <col min="6955" max="6955" width="8.6640625" style="1"/>
    <col min="6956" max="6956" width="21.5" style="1" bestFit="1" customWidth="1"/>
    <col min="6957" max="6957" width="6.83203125" style="1" bestFit="1" customWidth="1"/>
    <col min="6958" max="7168" width="8.6640625" style="1"/>
    <col min="7169" max="7169" width="8.75" style="1" bestFit="1" customWidth="1"/>
    <col min="7170" max="7170" width="24" style="1" bestFit="1" customWidth="1"/>
    <col min="7171" max="7171" width="13.33203125" style="1" bestFit="1" customWidth="1"/>
    <col min="7172" max="7172" width="5" style="1" bestFit="1" customWidth="1"/>
    <col min="7173" max="7173" width="11.08203125" style="1" bestFit="1" customWidth="1"/>
    <col min="7174" max="7174" width="15" style="1" bestFit="1" customWidth="1"/>
    <col min="7175" max="7175" width="9.6640625" style="1" bestFit="1" customWidth="1"/>
    <col min="7176" max="7176" width="9.5" style="1" bestFit="1" customWidth="1"/>
    <col min="7177" max="7177" width="8.6640625" style="1"/>
    <col min="7178" max="7178" width="19.6640625" style="1" bestFit="1" customWidth="1"/>
    <col min="7179" max="7179" width="8.6640625" style="1"/>
    <col min="7180" max="7180" width="24" style="1" bestFit="1" customWidth="1"/>
    <col min="7181" max="7181" width="8.6640625" style="1"/>
    <col min="7182" max="7182" width="26.25" style="1" bestFit="1" customWidth="1"/>
    <col min="7183" max="7183" width="6.83203125" style="1" bestFit="1" customWidth="1"/>
    <col min="7184" max="7184" width="26" style="1" bestFit="1" customWidth="1"/>
    <col min="7185" max="7185" width="6.83203125" style="1" bestFit="1" customWidth="1"/>
    <col min="7186" max="7186" width="23.4140625" style="1" bestFit="1" customWidth="1"/>
    <col min="7187" max="7187" width="6.83203125" style="1" bestFit="1" customWidth="1"/>
    <col min="7188" max="7188" width="44.9140625" style="1" bestFit="1" customWidth="1"/>
    <col min="7189" max="7189" width="8.6640625" style="1"/>
    <col min="7190" max="7190" width="19.08203125" style="1" bestFit="1" customWidth="1"/>
    <col min="7191" max="7191" width="8.6640625" style="1"/>
    <col min="7192" max="7192" width="35.75" style="1" bestFit="1" customWidth="1"/>
    <col min="7193" max="7193" width="6.83203125" style="1" bestFit="1" customWidth="1"/>
    <col min="7194" max="7194" width="33.9140625" style="1" bestFit="1" customWidth="1"/>
    <col min="7195" max="7195" width="6.83203125" style="1" bestFit="1" customWidth="1"/>
    <col min="7196" max="7196" width="16.6640625" style="1" bestFit="1" customWidth="1"/>
    <col min="7197" max="7197" width="6.83203125" style="1" bestFit="1" customWidth="1"/>
    <col min="7198" max="7198" width="42.1640625" style="1" bestFit="1" customWidth="1"/>
    <col min="7199" max="7199" width="6.83203125" style="1" bestFit="1" customWidth="1"/>
    <col min="7200" max="7200" width="12.6640625" style="1" bestFit="1" customWidth="1"/>
    <col min="7201" max="7201" width="8.6640625" style="1"/>
    <col min="7202" max="7202" width="23.25" style="1" bestFit="1" customWidth="1"/>
    <col min="7203" max="7203" width="6.83203125" style="1" bestFit="1" customWidth="1"/>
    <col min="7204" max="7204" width="40" style="1" bestFit="1" customWidth="1"/>
    <col min="7205" max="7205" width="6.83203125" style="1" bestFit="1" customWidth="1"/>
    <col min="7206" max="7206" width="13.6640625" style="1" bestFit="1" customWidth="1"/>
    <col min="7207" max="7207" width="6.83203125" style="1" bestFit="1" customWidth="1"/>
    <col min="7208" max="7208" width="20.33203125" style="1" bestFit="1" customWidth="1"/>
    <col min="7209" max="7209" width="8.6640625" style="1"/>
    <col min="7210" max="7210" width="15.25" style="1" bestFit="1" customWidth="1"/>
    <col min="7211" max="7211" width="8.6640625" style="1"/>
    <col min="7212" max="7212" width="21.5" style="1" bestFit="1" customWidth="1"/>
    <col min="7213" max="7213" width="6.83203125" style="1" bestFit="1" customWidth="1"/>
    <col min="7214" max="7424" width="8.6640625" style="1"/>
    <col min="7425" max="7425" width="8.75" style="1" bestFit="1" customWidth="1"/>
    <col min="7426" max="7426" width="24" style="1" bestFit="1" customWidth="1"/>
    <col min="7427" max="7427" width="13.33203125" style="1" bestFit="1" customWidth="1"/>
    <col min="7428" max="7428" width="5" style="1" bestFit="1" customWidth="1"/>
    <col min="7429" max="7429" width="11.08203125" style="1" bestFit="1" customWidth="1"/>
    <col min="7430" max="7430" width="15" style="1" bestFit="1" customWidth="1"/>
    <col min="7431" max="7431" width="9.6640625" style="1" bestFit="1" customWidth="1"/>
    <col min="7432" max="7432" width="9.5" style="1" bestFit="1" customWidth="1"/>
    <col min="7433" max="7433" width="8.6640625" style="1"/>
    <col min="7434" max="7434" width="19.6640625" style="1" bestFit="1" customWidth="1"/>
    <col min="7435" max="7435" width="8.6640625" style="1"/>
    <col min="7436" max="7436" width="24" style="1" bestFit="1" customWidth="1"/>
    <col min="7437" max="7437" width="8.6640625" style="1"/>
    <col min="7438" max="7438" width="26.25" style="1" bestFit="1" customWidth="1"/>
    <col min="7439" max="7439" width="6.83203125" style="1" bestFit="1" customWidth="1"/>
    <col min="7440" max="7440" width="26" style="1" bestFit="1" customWidth="1"/>
    <col min="7441" max="7441" width="6.83203125" style="1" bestFit="1" customWidth="1"/>
    <col min="7442" max="7442" width="23.4140625" style="1" bestFit="1" customWidth="1"/>
    <col min="7443" max="7443" width="6.83203125" style="1" bestFit="1" customWidth="1"/>
    <col min="7444" max="7444" width="44.9140625" style="1" bestFit="1" customWidth="1"/>
    <col min="7445" max="7445" width="8.6640625" style="1"/>
    <col min="7446" max="7446" width="19.08203125" style="1" bestFit="1" customWidth="1"/>
    <col min="7447" max="7447" width="8.6640625" style="1"/>
    <col min="7448" max="7448" width="35.75" style="1" bestFit="1" customWidth="1"/>
    <col min="7449" max="7449" width="6.83203125" style="1" bestFit="1" customWidth="1"/>
    <col min="7450" max="7450" width="33.9140625" style="1" bestFit="1" customWidth="1"/>
    <col min="7451" max="7451" width="6.83203125" style="1" bestFit="1" customWidth="1"/>
    <col min="7452" max="7452" width="16.6640625" style="1" bestFit="1" customWidth="1"/>
    <col min="7453" max="7453" width="6.83203125" style="1" bestFit="1" customWidth="1"/>
    <col min="7454" max="7454" width="42.1640625" style="1" bestFit="1" customWidth="1"/>
    <col min="7455" max="7455" width="6.83203125" style="1" bestFit="1" customWidth="1"/>
    <col min="7456" max="7456" width="12.6640625" style="1" bestFit="1" customWidth="1"/>
    <col min="7457" max="7457" width="8.6640625" style="1"/>
    <col min="7458" max="7458" width="23.25" style="1" bestFit="1" customWidth="1"/>
    <col min="7459" max="7459" width="6.83203125" style="1" bestFit="1" customWidth="1"/>
    <col min="7460" max="7460" width="40" style="1" bestFit="1" customWidth="1"/>
    <col min="7461" max="7461" width="6.83203125" style="1" bestFit="1" customWidth="1"/>
    <col min="7462" max="7462" width="13.6640625" style="1" bestFit="1" customWidth="1"/>
    <col min="7463" max="7463" width="6.83203125" style="1" bestFit="1" customWidth="1"/>
    <col min="7464" max="7464" width="20.33203125" style="1" bestFit="1" customWidth="1"/>
    <col min="7465" max="7465" width="8.6640625" style="1"/>
    <col min="7466" max="7466" width="15.25" style="1" bestFit="1" customWidth="1"/>
    <col min="7467" max="7467" width="8.6640625" style="1"/>
    <col min="7468" max="7468" width="21.5" style="1" bestFit="1" customWidth="1"/>
    <col min="7469" max="7469" width="6.83203125" style="1" bestFit="1" customWidth="1"/>
    <col min="7470" max="7680" width="8.6640625" style="1"/>
    <col min="7681" max="7681" width="8.75" style="1" bestFit="1" customWidth="1"/>
    <col min="7682" max="7682" width="24" style="1" bestFit="1" customWidth="1"/>
    <col min="7683" max="7683" width="13.33203125" style="1" bestFit="1" customWidth="1"/>
    <col min="7684" max="7684" width="5" style="1" bestFit="1" customWidth="1"/>
    <col min="7685" max="7685" width="11.08203125" style="1" bestFit="1" customWidth="1"/>
    <col min="7686" max="7686" width="15" style="1" bestFit="1" customWidth="1"/>
    <col min="7687" max="7687" width="9.6640625" style="1" bestFit="1" customWidth="1"/>
    <col min="7688" max="7688" width="9.5" style="1" bestFit="1" customWidth="1"/>
    <col min="7689" max="7689" width="8.6640625" style="1"/>
    <col min="7690" max="7690" width="19.6640625" style="1" bestFit="1" customWidth="1"/>
    <col min="7691" max="7691" width="8.6640625" style="1"/>
    <col min="7692" max="7692" width="24" style="1" bestFit="1" customWidth="1"/>
    <col min="7693" max="7693" width="8.6640625" style="1"/>
    <col min="7694" max="7694" width="26.25" style="1" bestFit="1" customWidth="1"/>
    <col min="7695" max="7695" width="6.83203125" style="1" bestFit="1" customWidth="1"/>
    <col min="7696" max="7696" width="26" style="1" bestFit="1" customWidth="1"/>
    <col min="7697" max="7697" width="6.83203125" style="1" bestFit="1" customWidth="1"/>
    <col min="7698" max="7698" width="23.4140625" style="1" bestFit="1" customWidth="1"/>
    <col min="7699" max="7699" width="6.83203125" style="1" bestFit="1" customWidth="1"/>
    <col min="7700" max="7700" width="44.9140625" style="1" bestFit="1" customWidth="1"/>
    <col min="7701" max="7701" width="8.6640625" style="1"/>
    <col min="7702" max="7702" width="19.08203125" style="1" bestFit="1" customWidth="1"/>
    <col min="7703" max="7703" width="8.6640625" style="1"/>
    <col min="7704" max="7704" width="35.75" style="1" bestFit="1" customWidth="1"/>
    <col min="7705" max="7705" width="6.83203125" style="1" bestFit="1" customWidth="1"/>
    <col min="7706" max="7706" width="33.9140625" style="1" bestFit="1" customWidth="1"/>
    <col min="7707" max="7707" width="6.83203125" style="1" bestFit="1" customWidth="1"/>
    <col min="7708" max="7708" width="16.6640625" style="1" bestFit="1" customWidth="1"/>
    <col min="7709" max="7709" width="6.83203125" style="1" bestFit="1" customWidth="1"/>
    <col min="7710" max="7710" width="42.1640625" style="1" bestFit="1" customWidth="1"/>
    <col min="7711" max="7711" width="6.83203125" style="1" bestFit="1" customWidth="1"/>
    <col min="7712" max="7712" width="12.6640625" style="1" bestFit="1" customWidth="1"/>
    <col min="7713" max="7713" width="8.6640625" style="1"/>
    <col min="7714" max="7714" width="23.25" style="1" bestFit="1" customWidth="1"/>
    <col min="7715" max="7715" width="6.83203125" style="1" bestFit="1" customWidth="1"/>
    <col min="7716" max="7716" width="40" style="1" bestFit="1" customWidth="1"/>
    <col min="7717" max="7717" width="6.83203125" style="1" bestFit="1" customWidth="1"/>
    <col min="7718" max="7718" width="13.6640625" style="1" bestFit="1" customWidth="1"/>
    <col min="7719" max="7719" width="6.83203125" style="1" bestFit="1" customWidth="1"/>
    <col min="7720" max="7720" width="20.33203125" style="1" bestFit="1" customWidth="1"/>
    <col min="7721" max="7721" width="8.6640625" style="1"/>
    <col min="7722" max="7722" width="15.25" style="1" bestFit="1" customWidth="1"/>
    <col min="7723" max="7723" width="8.6640625" style="1"/>
    <col min="7724" max="7724" width="21.5" style="1" bestFit="1" customWidth="1"/>
    <col min="7725" max="7725" width="6.83203125" style="1" bestFit="1" customWidth="1"/>
    <col min="7726" max="7936" width="8.6640625" style="1"/>
    <col min="7937" max="7937" width="8.75" style="1" bestFit="1" customWidth="1"/>
    <col min="7938" max="7938" width="24" style="1" bestFit="1" customWidth="1"/>
    <col min="7939" max="7939" width="13.33203125" style="1" bestFit="1" customWidth="1"/>
    <col min="7940" max="7940" width="5" style="1" bestFit="1" customWidth="1"/>
    <col min="7941" max="7941" width="11.08203125" style="1" bestFit="1" customWidth="1"/>
    <col min="7942" max="7942" width="15" style="1" bestFit="1" customWidth="1"/>
    <col min="7943" max="7943" width="9.6640625" style="1" bestFit="1" customWidth="1"/>
    <col min="7944" max="7944" width="9.5" style="1" bestFit="1" customWidth="1"/>
    <col min="7945" max="7945" width="8.6640625" style="1"/>
    <col min="7946" max="7946" width="19.6640625" style="1" bestFit="1" customWidth="1"/>
    <col min="7947" max="7947" width="8.6640625" style="1"/>
    <col min="7948" max="7948" width="24" style="1" bestFit="1" customWidth="1"/>
    <col min="7949" max="7949" width="8.6640625" style="1"/>
    <col min="7950" max="7950" width="26.25" style="1" bestFit="1" customWidth="1"/>
    <col min="7951" max="7951" width="6.83203125" style="1" bestFit="1" customWidth="1"/>
    <col min="7952" max="7952" width="26" style="1" bestFit="1" customWidth="1"/>
    <col min="7953" max="7953" width="6.83203125" style="1" bestFit="1" customWidth="1"/>
    <col min="7954" max="7954" width="23.4140625" style="1" bestFit="1" customWidth="1"/>
    <col min="7955" max="7955" width="6.83203125" style="1" bestFit="1" customWidth="1"/>
    <col min="7956" max="7956" width="44.9140625" style="1" bestFit="1" customWidth="1"/>
    <col min="7957" max="7957" width="8.6640625" style="1"/>
    <col min="7958" max="7958" width="19.08203125" style="1" bestFit="1" customWidth="1"/>
    <col min="7959" max="7959" width="8.6640625" style="1"/>
    <col min="7960" max="7960" width="35.75" style="1" bestFit="1" customWidth="1"/>
    <col min="7961" max="7961" width="6.83203125" style="1" bestFit="1" customWidth="1"/>
    <col min="7962" max="7962" width="33.9140625" style="1" bestFit="1" customWidth="1"/>
    <col min="7963" max="7963" width="6.83203125" style="1" bestFit="1" customWidth="1"/>
    <col min="7964" max="7964" width="16.6640625" style="1" bestFit="1" customWidth="1"/>
    <col min="7965" max="7965" width="6.83203125" style="1" bestFit="1" customWidth="1"/>
    <col min="7966" max="7966" width="42.1640625" style="1" bestFit="1" customWidth="1"/>
    <col min="7967" max="7967" width="6.83203125" style="1" bestFit="1" customWidth="1"/>
    <col min="7968" max="7968" width="12.6640625" style="1" bestFit="1" customWidth="1"/>
    <col min="7969" max="7969" width="8.6640625" style="1"/>
    <col min="7970" max="7970" width="23.25" style="1" bestFit="1" customWidth="1"/>
    <col min="7971" max="7971" width="6.83203125" style="1" bestFit="1" customWidth="1"/>
    <col min="7972" max="7972" width="40" style="1" bestFit="1" customWidth="1"/>
    <col min="7973" max="7973" width="6.83203125" style="1" bestFit="1" customWidth="1"/>
    <col min="7974" max="7974" width="13.6640625" style="1" bestFit="1" customWidth="1"/>
    <col min="7975" max="7975" width="6.83203125" style="1" bestFit="1" customWidth="1"/>
    <col min="7976" max="7976" width="20.33203125" style="1" bestFit="1" customWidth="1"/>
    <col min="7977" max="7977" width="8.6640625" style="1"/>
    <col min="7978" max="7978" width="15.25" style="1" bestFit="1" customWidth="1"/>
    <col min="7979" max="7979" width="8.6640625" style="1"/>
    <col min="7980" max="7980" width="21.5" style="1" bestFit="1" customWidth="1"/>
    <col min="7981" max="7981" width="6.83203125" style="1" bestFit="1" customWidth="1"/>
    <col min="7982" max="8192" width="8.6640625" style="1"/>
    <col min="8193" max="8193" width="8.75" style="1" bestFit="1" customWidth="1"/>
    <col min="8194" max="8194" width="24" style="1" bestFit="1" customWidth="1"/>
    <col min="8195" max="8195" width="13.33203125" style="1" bestFit="1" customWidth="1"/>
    <col min="8196" max="8196" width="5" style="1" bestFit="1" customWidth="1"/>
    <col min="8197" max="8197" width="11.08203125" style="1" bestFit="1" customWidth="1"/>
    <col min="8198" max="8198" width="15" style="1" bestFit="1" customWidth="1"/>
    <col min="8199" max="8199" width="9.6640625" style="1" bestFit="1" customWidth="1"/>
    <col min="8200" max="8200" width="9.5" style="1" bestFit="1" customWidth="1"/>
    <col min="8201" max="8201" width="8.6640625" style="1"/>
    <col min="8202" max="8202" width="19.6640625" style="1" bestFit="1" customWidth="1"/>
    <col min="8203" max="8203" width="8.6640625" style="1"/>
    <col min="8204" max="8204" width="24" style="1" bestFit="1" customWidth="1"/>
    <col min="8205" max="8205" width="8.6640625" style="1"/>
    <col min="8206" max="8206" width="26.25" style="1" bestFit="1" customWidth="1"/>
    <col min="8207" max="8207" width="6.83203125" style="1" bestFit="1" customWidth="1"/>
    <col min="8208" max="8208" width="26" style="1" bestFit="1" customWidth="1"/>
    <col min="8209" max="8209" width="6.83203125" style="1" bestFit="1" customWidth="1"/>
    <col min="8210" max="8210" width="23.4140625" style="1" bestFit="1" customWidth="1"/>
    <col min="8211" max="8211" width="6.83203125" style="1" bestFit="1" customWidth="1"/>
    <col min="8212" max="8212" width="44.9140625" style="1" bestFit="1" customWidth="1"/>
    <col min="8213" max="8213" width="8.6640625" style="1"/>
    <col min="8214" max="8214" width="19.08203125" style="1" bestFit="1" customWidth="1"/>
    <col min="8215" max="8215" width="8.6640625" style="1"/>
    <col min="8216" max="8216" width="35.75" style="1" bestFit="1" customWidth="1"/>
    <col min="8217" max="8217" width="6.83203125" style="1" bestFit="1" customWidth="1"/>
    <col min="8218" max="8218" width="33.9140625" style="1" bestFit="1" customWidth="1"/>
    <col min="8219" max="8219" width="6.83203125" style="1" bestFit="1" customWidth="1"/>
    <col min="8220" max="8220" width="16.6640625" style="1" bestFit="1" customWidth="1"/>
    <col min="8221" max="8221" width="6.83203125" style="1" bestFit="1" customWidth="1"/>
    <col min="8222" max="8222" width="42.1640625" style="1" bestFit="1" customWidth="1"/>
    <col min="8223" max="8223" width="6.83203125" style="1" bestFit="1" customWidth="1"/>
    <col min="8224" max="8224" width="12.6640625" style="1" bestFit="1" customWidth="1"/>
    <col min="8225" max="8225" width="8.6640625" style="1"/>
    <col min="8226" max="8226" width="23.25" style="1" bestFit="1" customWidth="1"/>
    <col min="8227" max="8227" width="6.83203125" style="1" bestFit="1" customWidth="1"/>
    <col min="8228" max="8228" width="40" style="1" bestFit="1" customWidth="1"/>
    <col min="8229" max="8229" width="6.83203125" style="1" bestFit="1" customWidth="1"/>
    <col min="8230" max="8230" width="13.6640625" style="1" bestFit="1" customWidth="1"/>
    <col min="8231" max="8231" width="6.83203125" style="1" bestFit="1" customWidth="1"/>
    <col min="8232" max="8232" width="20.33203125" style="1" bestFit="1" customWidth="1"/>
    <col min="8233" max="8233" width="8.6640625" style="1"/>
    <col min="8234" max="8234" width="15.25" style="1" bestFit="1" customWidth="1"/>
    <col min="8235" max="8235" width="8.6640625" style="1"/>
    <col min="8236" max="8236" width="21.5" style="1" bestFit="1" customWidth="1"/>
    <col min="8237" max="8237" width="6.83203125" style="1" bestFit="1" customWidth="1"/>
    <col min="8238" max="8448" width="8.6640625" style="1"/>
    <col min="8449" max="8449" width="8.75" style="1" bestFit="1" customWidth="1"/>
    <col min="8450" max="8450" width="24" style="1" bestFit="1" customWidth="1"/>
    <col min="8451" max="8451" width="13.33203125" style="1" bestFit="1" customWidth="1"/>
    <col min="8452" max="8452" width="5" style="1" bestFit="1" customWidth="1"/>
    <col min="8453" max="8453" width="11.08203125" style="1" bestFit="1" customWidth="1"/>
    <col min="8454" max="8454" width="15" style="1" bestFit="1" customWidth="1"/>
    <col min="8455" max="8455" width="9.6640625" style="1" bestFit="1" customWidth="1"/>
    <col min="8456" max="8456" width="9.5" style="1" bestFit="1" customWidth="1"/>
    <col min="8457" max="8457" width="8.6640625" style="1"/>
    <col min="8458" max="8458" width="19.6640625" style="1" bestFit="1" customWidth="1"/>
    <col min="8459" max="8459" width="8.6640625" style="1"/>
    <col min="8460" max="8460" width="24" style="1" bestFit="1" customWidth="1"/>
    <col min="8461" max="8461" width="8.6640625" style="1"/>
    <col min="8462" max="8462" width="26.25" style="1" bestFit="1" customWidth="1"/>
    <col min="8463" max="8463" width="6.83203125" style="1" bestFit="1" customWidth="1"/>
    <col min="8464" max="8464" width="26" style="1" bestFit="1" customWidth="1"/>
    <col min="8465" max="8465" width="6.83203125" style="1" bestFit="1" customWidth="1"/>
    <col min="8466" max="8466" width="23.4140625" style="1" bestFit="1" customWidth="1"/>
    <col min="8467" max="8467" width="6.83203125" style="1" bestFit="1" customWidth="1"/>
    <col min="8468" max="8468" width="44.9140625" style="1" bestFit="1" customWidth="1"/>
    <col min="8469" max="8469" width="8.6640625" style="1"/>
    <col min="8470" max="8470" width="19.08203125" style="1" bestFit="1" customWidth="1"/>
    <col min="8471" max="8471" width="8.6640625" style="1"/>
    <col min="8472" max="8472" width="35.75" style="1" bestFit="1" customWidth="1"/>
    <col min="8473" max="8473" width="6.83203125" style="1" bestFit="1" customWidth="1"/>
    <col min="8474" max="8474" width="33.9140625" style="1" bestFit="1" customWidth="1"/>
    <col min="8475" max="8475" width="6.83203125" style="1" bestFit="1" customWidth="1"/>
    <col min="8476" max="8476" width="16.6640625" style="1" bestFit="1" customWidth="1"/>
    <col min="8477" max="8477" width="6.83203125" style="1" bestFit="1" customWidth="1"/>
    <col min="8478" max="8478" width="42.1640625" style="1" bestFit="1" customWidth="1"/>
    <col min="8479" max="8479" width="6.83203125" style="1" bestFit="1" customWidth="1"/>
    <col min="8480" max="8480" width="12.6640625" style="1" bestFit="1" customWidth="1"/>
    <col min="8481" max="8481" width="8.6640625" style="1"/>
    <col min="8482" max="8482" width="23.25" style="1" bestFit="1" customWidth="1"/>
    <col min="8483" max="8483" width="6.83203125" style="1" bestFit="1" customWidth="1"/>
    <col min="8484" max="8484" width="40" style="1" bestFit="1" customWidth="1"/>
    <col min="8485" max="8485" width="6.83203125" style="1" bestFit="1" customWidth="1"/>
    <col min="8486" max="8486" width="13.6640625" style="1" bestFit="1" customWidth="1"/>
    <col min="8487" max="8487" width="6.83203125" style="1" bestFit="1" customWidth="1"/>
    <col min="8488" max="8488" width="20.33203125" style="1" bestFit="1" customWidth="1"/>
    <col min="8489" max="8489" width="8.6640625" style="1"/>
    <col min="8490" max="8490" width="15.25" style="1" bestFit="1" customWidth="1"/>
    <col min="8491" max="8491" width="8.6640625" style="1"/>
    <col min="8492" max="8492" width="21.5" style="1" bestFit="1" customWidth="1"/>
    <col min="8493" max="8493" width="6.83203125" style="1" bestFit="1" customWidth="1"/>
    <col min="8494" max="8704" width="8.6640625" style="1"/>
    <col min="8705" max="8705" width="8.75" style="1" bestFit="1" customWidth="1"/>
    <col min="8706" max="8706" width="24" style="1" bestFit="1" customWidth="1"/>
    <col min="8707" max="8707" width="13.33203125" style="1" bestFit="1" customWidth="1"/>
    <col min="8708" max="8708" width="5" style="1" bestFit="1" customWidth="1"/>
    <col min="8709" max="8709" width="11.08203125" style="1" bestFit="1" customWidth="1"/>
    <col min="8710" max="8710" width="15" style="1" bestFit="1" customWidth="1"/>
    <col min="8711" max="8711" width="9.6640625" style="1" bestFit="1" customWidth="1"/>
    <col min="8712" max="8712" width="9.5" style="1" bestFit="1" customWidth="1"/>
    <col min="8713" max="8713" width="8.6640625" style="1"/>
    <col min="8714" max="8714" width="19.6640625" style="1" bestFit="1" customWidth="1"/>
    <col min="8715" max="8715" width="8.6640625" style="1"/>
    <col min="8716" max="8716" width="24" style="1" bestFit="1" customWidth="1"/>
    <col min="8717" max="8717" width="8.6640625" style="1"/>
    <col min="8718" max="8718" width="26.25" style="1" bestFit="1" customWidth="1"/>
    <col min="8719" max="8719" width="6.83203125" style="1" bestFit="1" customWidth="1"/>
    <col min="8720" max="8720" width="26" style="1" bestFit="1" customWidth="1"/>
    <col min="8721" max="8721" width="6.83203125" style="1" bestFit="1" customWidth="1"/>
    <col min="8722" max="8722" width="23.4140625" style="1" bestFit="1" customWidth="1"/>
    <col min="8723" max="8723" width="6.83203125" style="1" bestFit="1" customWidth="1"/>
    <col min="8724" max="8724" width="44.9140625" style="1" bestFit="1" customWidth="1"/>
    <col min="8725" max="8725" width="8.6640625" style="1"/>
    <col min="8726" max="8726" width="19.08203125" style="1" bestFit="1" customWidth="1"/>
    <col min="8727" max="8727" width="8.6640625" style="1"/>
    <col min="8728" max="8728" width="35.75" style="1" bestFit="1" customWidth="1"/>
    <col min="8729" max="8729" width="6.83203125" style="1" bestFit="1" customWidth="1"/>
    <col min="8730" max="8730" width="33.9140625" style="1" bestFit="1" customWidth="1"/>
    <col min="8731" max="8731" width="6.83203125" style="1" bestFit="1" customWidth="1"/>
    <col min="8732" max="8732" width="16.6640625" style="1" bestFit="1" customWidth="1"/>
    <col min="8733" max="8733" width="6.83203125" style="1" bestFit="1" customWidth="1"/>
    <col min="8734" max="8734" width="42.1640625" style="1" bestFit="1" customWidth="1"/>
    <col min="8735" max="8735" width="6.83203125" style="1" bestFit="1" customWidth="1"/>
    <col min="8736" max="8736" width="12.6640625" style="1" bestFit="1" customWidth="1"/>
    <col min="8737" max="8737" width="8.6640625" style="1"/>
    <col min="8738" max="8738" width="23.25" style="1" bestFit="1" customWidth="1"/>
    <col min="8739" max="8739" width="6.83203125" style="1" bestFit="1" customWidth="1"/>
    <col min="8740" max="8740" width="40" style="1" bestFit="1" customWidth="1"/>
    <col min="8741" max="8741" width="6.83203125" style="1" bestFit="1" customWidth="1"/>
    <col min="8742" max="8742" width="13.6640625" style="1" bestFit="1" customWidth="1"/>
    <col min="8743" max="8743" width="6.83203125" style="1" bestFit="1" customWidth="1"/>
    <col min="8744" max="8744" width="20.33203125" style="1" bestFit="1" customWidth="1"/>
    <col min="8745" max="8745" width="8.6640625" style="1"/>
    <col min="8746" max="8746" width="15.25" style="1" bestFit="1" customWidth="1"/>
    <col min="8747" max="8747" width="8.6640625" style="1"/>
    <col min="8748" max="8748" width="21.5" style="1" bestFit="1" customWidth="1"/>
    <col min="8749" max="8749" width="6.83203125" style="1" bestFit="1" customWidth="1"/>
    <col min="8750" max="8960" width="8.6640625" style="1"/>
    <col min="8961" max="8961" width="8.75" style="1" bestFit="1" customWidth="1"/>
    <col min="8962" max="8962" width="24" style="1" bestFit="1" customWidth="1"/>
    <col min="8963" max="8963" width="13.33203125" style="1" bestFit="1" customWidth="1"/>
    <col min="8964" max="8964" width="5" style="1" bestFit="1" customWidth="1"/>
    <col min="8965" max="8965" width="11.08203125" style="1" bestFit="1" customWidth="1"/>
    <col min="8966" max="8966" width="15" style="1" bestFit="1" customWidth="1"/>
    <col min="8967" max="8967" width="9.6640625" style="1" bestFit="1" customWidth="1"/>
    <col min="8968" max="8968" width="9.5" style="1" bestFit="1" customWidth="1"/>
    <col min="8969" max="8969" width="8.6640625" style="1"/>
    <col min="8970" max="8970" width="19.6640625" style="1" bestFit="1" customWidth="1"/>
    <col min="8971" max="8971" width="8.6640625" style="1"/>
    <col min="8972" max="8972" width="24" style="1" bestFit="1" customWidth="1"/>
    <col min="8973" max="8973" width="8.6640625" style="1"/>
    <col min="8974" max="8974" width="26.25" style="1" bestFit="1" customWidth="1"/>
    <col min="8975" max="8975" width="6.83203125" style="1" bestFit="1" customWidth="1"/>
    <col min="8976" max="8976" width="26" style="1" bestFit="1" customWidth="1"/>
    <col min="8977" max="8977" width="6.83203125" style="1" bestFit="1" customWidth="1"/>
    <col min="8978" max="8978" width="23.4140625" style="1" bestFit="1" customWidth="1"/>
    <col min="8979" max="8979" width="6.83203125" style="1" bestFit="1" customWidth="1"/>
    <col min="8980" max="8980" width="44.9140625" style="1" bestFit="1" customWidth="1"/>
    <col min="8981" max="8981" width="8.6640625" style="1"/>
    <col min="8982" max="8982" width="19.08203125" style="1" bestFit="1" customWidth="1"/>
    <col min="8983" max="8983" width="8.6640625" style="1"/>
    <col min="8984" max="8984" width="35.75" style="1" bestFit="1" customWidth="1"/>
    <col min="8985" max="8985" width="6.83203125" style="1" bestFit="1" customWidth="1"/>
    <col min="8986" max="8986" width="33.9140625" style="1" bestFit="1" customWidth="1"/>
    <col min="8987" max="8987" width="6.83203125" style="1" bestFit="1" customWidth="1"/>
    <col min="8988" max="8988" width="16.6640625" style="1" bestFit="1" customWidth="1"/>
    <col min="8989" max="8989" width="6.83203125" style="1" bestFit="1" customWidth="1"/>
    <col min="8990" max="8990" width="42.1640625" style="1" bestFit="1" customWidth="1"/>
    <col min="8991" max="8991" width="6.83203125" style="1" bestFit="1" customWidth="1"/>
    <col min="8992" max="8992" width="12.6640625" style="1" bestFit="1" customWidth="1"/>
    <col min="8993" max="8993" width="8.6640625" style="1"/>
    <col min="8994" max="8994" width="23.25" style="1" bestFit="1" customWidth="1"/>
    <col min="8995" max="8995" width="6.83203125" style="1" bestFit="1" customWidth="1"/>
    <col min="8996" max="8996" width="40" style="1" bestFit="1" customWidth="1"/>
    <col min="8997" max="8997" width="6.83203125" style="1" bestFit="1" customWidth="1"/>
    <col min="8998" max="8998" width="13.6640625" style="1" bestFit="1" customWidth="1"/>
    <col min="8999" max="8999" width="6.83203125" style="1" bestFit="1" customWidth="1"/>
    <col min="9000" max="9000" width="20.33203125" style="1" bestFit="1" customWidth="1"/>
    <col min="9001" max="9001" width="8.6640625" style="1"/>
    <col min="9002" max="9002" width="15.25" style="1" bestFit="1" customWidth="1"/>
    <col min="9003" max="9003" width="8.6640625" style="1"/>
    <col min="9004" max="9004" width="21.5" style="1" bestFit="1" customWidth="1"/>
    <col min="9005" max="9005" width="6.83203125" style="1" bestFit="1" customWidth="1"/>
    <col min="9006" max="9216" width="8.6640625" style="1"/>
    <col min="9217" max="9217" width="8.75" style="1" bestFit="1" customWidth="1"/>
    <col min="9218" max="9218" width="24" style="1" bestFit="1" customWidth="1"/>
    <col min="9219" max="9219" width="13.33203125" style="1" bestFit="1" customWidth="1"/>
    <col min="9220" max="9220" width="5" style="1" bestFit="1" customWidth="1"/>
    <col min="9221" max="9221" width="11.08203125" style="1" bestFit="1" customWidth="1"/>
    <col min="9222" max="9222" width="15" style="1" bestFit="1" customWidth="1"/>
    <col min="9223" max="9223" width="9.6640625" style="1" bestFit="1" customWidth="1"/>
    <col min="9224" max="9224" width="9.5" style="1" bestFit="1" customWidth="1"/>
    <col min="9225" max="9225" width="8.6640625" style="1"/>
    <col min="9226" max="9226" width="19.6640625" style="1" bestFit="1" customWidth="1"/>
    <col min="9227" max="9227" width="8.6640625" style="1"/>
    <col min="9228" max="9228" width="24" style="1" bestFit="1" customWidth="1"/>
    <col min="9229" max="9229" width="8.6640625" style="1"/>
    <col min="9230" max="9230" width="26.25" style="1" bestFit="1" customWidth="1"/>
    <col min="9231" max="9231" width="6.83203125" style="1" bestFit="1" customWidth="1"/>
    <col min="9232" max="9232" width="26" style="1" bestFit="1" customWidth="1"/>
    <col min="9233" max="9233" width="6.83203125" style="1" bestFit="1" customWidth="1"/>
    <col min="9234" max="9234" width="23.4140625" style="1" bestFit="1" customWidth="1"/>
    <col min="9235" max="9235" width="6.83203125" style="1" bestFit="1" customWidth="1"/>
    <col min="9236" max="9236" width="44.9140625" style="1" bestFit="1" customWidth="1"/>
    <col min="9237" max="9237" width="8.6640625" style="1"/>
    <col min="9238" max="9238" width="19.08203125" style="1" bestFit="1" customWidth="1"/>
    <col min="9239" max="9239" width="8.6640625" style="1"/>
    <col min="9240" max="9240" width="35.75" style="1" bestFit="1" customWidth="1"/>
    <col min="9241" max="9241" width="6.83203125" style="1" bestFit="1" customWidth="1"/>
    <col min="9242" max="9242" width="33.9140625" style="1" bestFit="1" customWidth="1"/>
    <col min="9243" max="9243" width="6.83203125" style="1" bestFit="1" customWidth="1"/>
    <col min="9244" max="9244" width="16.6640625" style="1" bestFit="1" customWidth="1"/>
    <col min="9245" max="9245" width="6.83203125" style="1" bestFit="1" customWidth="1"/>
    <col min="9246" max="9246" width="42.1640625" style="1" bestFit="1" customWidth="1"/>
    <col min="9247" max="9247" width="6.83203125" style="1" bestFit="1" customWidth="1"/>
    <col min="9248" max="9248" width="12.6640625" style="1" bestFit="1" customWidth="1"/>
    <col min="9249" max="9249" width="8.6640625" style="1"/>
    <col min="9250" max="9250" width="23.25" style="1" bestFit="1" customWidth="1"/>
    <col min="9251" max="9251" width="6.83203125" style="1" bestFit="1" customWidth="1"/>
    <col min="9252" max="9252" width="40" style="1" bestFit="1" customWidth="1"/>
    <col min="9253" max="9253" width="6.83203125" style="1" bestFit="1" customWidth="1"/>
    <col min="9254" max="9254" width="13.6640625" style="1" bestFit="1" customWidth="1"/>
    <col min="9255" max="9255" width="6.83203125" style="1" bestFit="1" customWidth="1"/>
    <col min="9256" max="9256" width="20.33203125" style="1" bestFit="1" customWidth="1"/>
    <col min="9257" max="9257" width="8.6640625" style="1"/>
    <col min="9258" max="9258" width="15.25" style="1" bestFit="1" customWidth="1"/>
    <col min="9259" max="9259" width="8.6640625" style="1"/>
    <col min="9260" max="9260" width="21.5" style="1" bestFit="1" customWidth="1"/>
    <col min="9261" max="9261" width="6.83203125" style="1" bestFit="1" customWidth="1"/>
    <col min="9262" max="9472" width="8.6640625" style="1"/>
    <col min="9473" max="9473" width="8.75" style="1" bestFit="1" customWidth="1"/>
    <col min="9474" max="9474" width="24" style="1" bestFit="1" customWidth="1"/>
    <col min="9475" max="9475" width="13.33203125" style="1" bestFit="1" customWidth="1"/>
    <col min="9476" max="9476" width="5" style="1" bestFit="1" customWidth="1"/>
    <col min="9477" max="9477" width="11.08203125" style="1" bestFit="1" customWidth="1"/>
    <col min="9478" max="9478" width="15" style="1" bestFit="1" customWidth="1"/>
    <col min="9479" max="9479" width="9.6640625" style="1" bestFit="1" customWidth="1"/>
    <col min="9480" max="9480" width="9.5" style="1" bestFit="1" customWidth="1"/>
    <col min="9481" max="9481" width="8.6640625" style="1"/>
    <col min="9482" max="9482" width="19.6640625" style="1" bestFit="1" customWidth="1"/>
    <col min="9483" max="9483" width="8.6640625" style="1"/>
    <col min="9484" max="9484" width="24" style="1" bestFit="1" customWidth="1"/>
    <col min="9485" max="9485" width="8.6640625" style="1"/>
    <col min="9486" max="9486" width="26.25" style="1" bestFit="1" customWidth="1"/>
    <col min="9487" max="9487" width="6.83203125" style="1" bestFit="1" customWidth="1"/>
    <col min="9488" max="9488" width="26" style="1" bestFit="1" customWidth="1"/>
    <col min="9489" max="9489" width="6.83203125" style="1" bestFit="1" customWidth="1"/>
    <col min="9490" max="9490" width="23.4140625" style="1" bestFit="1" customWidth="1"/>
    <col min="9491" max="9491" width="6.83203125" style="1" bestFit="1" customWidth="1"/>
    <col min="9492" max="9492" width="44.9140625" style="1" bestFit="1" customWidth="1"/>
    <col min="9493" max="9493" width="8.6640625" style="1"/>
    <col min="9494" max="9494" width="19.08203125" style="1" bestFit="1" customWidth="1"/>
    <col min="9495" max="9495" width="8.6640625" style="1"/>
    <col min="9496" max="9496" width="35.75" style="1" bestFit="1" customWidth="1"/>
    <col min="9497" max="9497" width="6.83203125" style="1" bestFit="1" customWidth="1"/>
    <col min="9498" max="9498" width="33.9140625" style="1" bestFit="1" customWidth="1"/>
    <col min="9499" max="9499" width="6.83203125" style="1" bestFit="1" customWidth="1"/>
    <col min="9500" max="9500" width="16.6640625" style="1" bestFit="1" customWidth="1"/>
    <col min="9501" max="9501" width="6.83203125" style="1" bestFit="1" customWidth="1"/>
    <col min="9502" max="9502" width="42.1640625" style="1" bestFit="1" customWidth="1"/>
    <col min="9503" max="9503" width="6.83203125" style="1" bestFit="1" customWidth="1"/>
    <col min="9504" max="9504" width="12.6640625" style="1" bestFit="1" customWidth="1"/>
    <col min="9505" max="9505" width="8.6640625" style="1"/>
    <col min="9506" max="9506" width="23.25" style="1" bestFit="1" customWidth="1"/>
    <col min="9507" max="9507" width="6.83203125" style="1" bestFit="1" customWidth="1"/>
    <col min="9508" max="9508" width="40" style="1" bestFit="1" customWidth="1"/>
    <col min="9509" max="9509" width="6.83203125" style="1" bestFit="1" customWidth="1"/>
    <col min="9510" max="9510" width="13.6640625" style="1" bestFit="1" customWidth="1"/>
    <col min="9511" max="9511" width="6.83203125" style="1" bestFit="1" customWidth="1"/>
    <col min="9512" max="9512" width="20.33203125" style="1" bestFit="1" customWidth="1"/>
    <col min="9513" max="9513" width="8.6640625" style="1"/>
    <col min="9514" max="9514" width="15.25" style="1" bestFit="1" customWidth="1"/>
    <col min="9515" max="9515" width="8.6640625" style="1"/>
    <col min="9516" max="9516" width="21.5" style="1" bestFit="1" customWidth="1"/>
    <col min="9517" max="9517" width="6.83203125" style="1" bestFit="1" customWidth="1"/>
    <col min="9518" max="9728" width="8.6640625" style="1"/>
    <col min="9729" max="9729" width="8.75" style="1" bestFit="1" customWidth="1"/>
    <col min="9730" max="9730" width="24" style="1" bestFit="1" customWidth="1"/>
    <col min="9731" max="9731" width="13.33203125" style="1" bestFit="1" customWidth="1"/>
    <col min="9732" max="9732" width="5" style="1" bestFit="1" customWidth="1"/>
    <col min="9733" max="9733" width="11.08203125" style="1" bestFit="1" customWidth="1"/>
    <col min="9734" max="9734" width="15" style="1" bestFit="1" customWidth="1"/>
    <col min="9735" max="9735" width="9.6640625" style="1" bestFit="1" customWidth="1"/>
    <col min="9736" max="9736" width="9.5" style="1" bestFit="1" customWidth="1"/>
    <col min="9737" max="9737" width="8.6640625" style="1"/>
    <col min="9738" max="9738" width="19.6640625" style="1" bestFit="1" customWidth="1"/>
    <col min="9739" max="9739" width="8.6640625" style="1"/>
    <col min="9740" max="9740" width="24" style="1" bestFit="1" customWidth="1"/>
    <col min="9741" max="9741" width="8.6640625" style="1"/>
    <col min="9742" max="9742" width="26.25" style="1" bestFit="1" customWidth="1"/>
    <col min="9743" max="9743" width="6.83203125" style="1" bestFit="1" customWidth="1"/>
    <col min="9744" max="9744" width="26" style="1" bestFit="1" customWidth="1"/>
    <col min="9745" max="9745" width="6.83203125" style="1" bestFit="1" customWidth="1"/>
    <col min="9746" max="9746" width="23.4140625" style="1" bestFit="1" customWidth="1"/>
    <col min="9747" max="9747" width="6.83203125" style="1" bestFit="1" customWidth="1"/>
    <col min="9748" max="9748" width="44.9140625" style="1" bestFit="1" customWidth="1"/>
    <col min="9749" max="9749" width="8.6640625" style="1"/>
    <col min="9750" max="9750" width="19.08203125" style="1" bestFit="1" customWidth="1"/>
    <col min="9751" max="9751" width="8.6640625" style="1"/>
    <col min="9752" max="9752" width="35.75" style="1" bestFit="1" customWidth="1"/>
    <col min="9753" max="9753" width="6.83203125" style="1" bestFit="1" customWidth="1"/>
    <col min="9754" max="9754" width="33.9140625" style="1" bestFit="1" customWidth="1"/>
    <col min="9755" max="9755" width="6.83203125" style="1" bestFit="1" customWidth="1"/>
    <col min="9756" max="9756" width="16.6640625" style="1" bestFit="1" customWidth="1"/>
    <col min="9757" max="9757" width="6.83203125" style="1" bestFit="1" customWidth="1"/>
    <col min="9758" max="9758" width="42.1640625" style="1" bestFit="1" customWidth="1"/>
    <col min="9759" max="9759" width="6.83203125" style="1" bestFit="1" customWidth="1"/>
    <col min="9760" max="9760" width="12.6640625" style="1" bestFit="1" customWidth="1"/>
    <col min="9761" max="9761" width="8.6640625" style="1"/>
    <col min="9762" max="9762" width="23.25" style="1" bestFit="1" customWidth="1"/>
    <col min="9763" max="9763" width="6.83203125" style="1" bestFit="1" customWidth="1"/>
    <col min="9764" max="9764" width="40" style="1" bestFit="1" customWidth="1"/>
    <col min="9765" max="9765" width="6.83203125" style="1" bestFit="1" customWidth="1"/>
    <col min="9766" max="9766" width="13.6640625" style="1" bestFit="1" customWidth="1"/>
    <col min="9767" max="9767" width="6.83203125" style="1" bestFit="1" customWidth="1"/>
    <col min="9768" max="9768" width="20.33203125" style="1" bestFit="1" customWidth="1"/>
    <col min="9769" max="9769" width="8.6640625" style="1"/>
    <col min="9770" max="9770" width="15.25" style="1" bestFit="1" customWidth="1"/>
    <col min="9771" max="9771" width="8.6640625" style="1"/>
    <col min="9772" max="9772" width="21.5" style="1" bestFit="1" customWidth="1"/>
    <col min="9773" max="9773" width="6.83203125" style="1" bestFit="1" customWidth="1"/>
    <col min="9774" max="9984" width="8.6640625" style="1"/>
    <col min="9985" max="9985" width="8.75" style="1" bestFit="1" customWidth="1"/>
    <col min="9986" max="9986" width="24" style="1" bestFit="1" customWidth="1"/>
    <col min="9987" max="9987" width="13.33203125" style="1" bestFit="1" customWidth="1"/>
    <col min="9988" max="9988" width="5" style="1" bestFit="1" customWidth="1"/>
    <col min="9989" max="9989" width="11.08203125" style="1" bestFit="1" customWidth="1"/>
    <col min="9990" max="9990" width="15" style="1" bestFit="1" customWidth="1"/>
    <col min="9991" max="9991" width="9.6640625" style="1" bestFit="1" customWidth="1"/>
    <col min="9992" max="9992" width="9.5" style="1" bestFit="1" customWidth="1"/>
    <col min="9993" max="9993" width="8.6640625" style="1"/>
    <col min="9994" max="9994" width="19.6640625" style="1" bestFit="1" customWidth="1"/>
    <col min="9995" max="9995" width="8.6640625" style="1"/>
    <col min="9996" max="9996" width="24" style="1" bestFit="1" customWidth="1"/>
    <col min="9997" max="9997" width="8.6640625" style="1"/>
    <col min="9998" max="9998" width="26.25" style="1" bestFit="1" customWidth="1"/>
    <col min="9999" max="9999" width="6.83203125" style="1" bestFit="1" customWidth="1"/>
    <col min="10000" max="10000" width="26" style="1" bestFit="1" customWidth="1"/>
    <col min="10001" max="10001" width="6.83203125" style="1" bestFit="1" customWidth="1"/>
    <col min="10002" max="10002" width="23.4140625" style="1" bestFit="1" customWidth="1"/>
    <col min="10003" max="10003" width="6.83203125" style="1" bestFit="1" customWidth="1"/>
    <col min="10004" max="10004" width="44.9140625" style="1" bestFit="1" customWidth="1"/>
    <col min="10005" max="10005" width="8.6640625" style="1"/>
    <col min="10006" max="10006" width="19.08203125" style="1" bestFit="1" customWidth="1"/>
    <col min="10007" max="10007" width="8.6640625" style="1"/>
    <col min="10008" max="10008" width="35.75" style="1" bestFit="1" customWidth="1"/>
    <col min="10009" max="10009" width="6.83203125" style="1" bestFit="1" customWidth="1"/>
    <col min="10010" max="10010" width="33.9140625" style="1" bestFit="1" customWidth="1"/>
    <col min="10011" max="10011" width="6.83203125" style="1" bestFit="1" customWidth="1"/>
    <col min="10012" max="10012" width="16.6640625" style="1" bestFit="1" customWidth="1"/>
    <col min="10013" max="10013" width="6.83203125" style="1" bestFit="1" customWidth="1"/>
    <col min="10014" max="10014" width="42.1640625" style="1" bestFit="1" customWidth="1"/>
    <col min="10015" max="10015" width="6.83203125" style="1" bestFit="1" customWidth="1"/>
    <col min="10016" max="10016" width="12.6640625" style="1" bestFit="1" customWidth="1"/>
    <col min="10017" max="10017" width="8.6640625" style="1"/>
    <col min="10018" max="10018" width="23.25" style="1" bestFit="1" customWidth="1"/>
    <col min="10019" max="10019" width="6.83203125" style="1" bestFit="1" customWidth="1"/>
    <col min="10020" max="10020" width="40" style="1" bestFit="1" customWidth="1"/>
    <col min="10021" max="10021" width="6.83203125" style="1" bestFit="1" customWidth="1"/>
    <col min="10022" max="10022" width="13.6640625" style="1" bestFit="1" customWidth="1"/>
    <col min="10023" max="10023" width="6.83203125" style="1" bestFit="1" customWidth="1"/>
    <col min="10024" max="10024" width="20.33203125" style="1" bestFit="1" customWidth="1"/>
    <col min="10025" max="10025" width="8.6640625" style="1"/>
    <col min="10026" max="10026" width="15.25" style="1" bestFit="1" customWidth="1"/>
    <col min="10027" max="10027" width="8.6640625" style="1"/>
    <col min="10028" max="10028" width="21.5" style="1" bestFit="1" customWidth="1"/>
    <col min="10029" max="10029" width="6.83203125" style="1" bestFit="1" customWidth="1"/>
    <col min="10030" max="10240" width="8.6640625" style="1"/>
    <col min="10241" max="10241" width="8.75" style="1" bestFit="1" customWidth="1"/>
    <col min="10242" max="10242" width="24" style="1" bestFit="1" customWidth="1"/>
    <col min="10243" max="10243" width="13.33203125" style="1" bestFit="1" customWidth="1"/>
    <col min="10244" max="10244" width="5" style="1" bestFit="1" customWidth="1"/>
    <col min="10245" max="10245" width="11.08203125" style="1" bestFit="1" customWidth="1"/>
    <col min="10246" max="10246" width="15" style="1" bestFit="1" customWidth="1"/>
    <col min="10247" max="10247" width="9.6640625" style="1" bestFit="1" customWidth="1"/>
    <col min="10248" max="10248" width="9.5" style="1" bestFit="1" customWidth="1"/>
    <col min="10249" max="10249" width="8.6640625" style="1"/>
    <col min="10250" max="10250" width="19.6640625" style="1" bestFit="1" customWidth="1"/>
    <col min="10251" max="10251" width="8.6640625" style="1"/>
    <col min="10252" max="10252" width="24" style="1" bestFit="1" customWidth="1"/>
    <col min="10253" max="10253" width="8.6640625" style="1"/>
    <col min="10254" max="10254" width="26.25" style="1" bestFit="1" customWidth="1"/>
    <col min="10255" max="10255" width="6.83203125" style="1" bestFit="1" customWidth="1"/>
    <col min="10256" max="10256" width="26" style="1" bestFit="1" customWidth="1"/>
    <col min="10257" max="10257" width="6.83203125" style="1" bestFit="1" customWidth="1"/>
    <col min="10258" max="10258" width="23.4140625" style="1" bestFit="1" customWidth="1"/>
    <col min="10259" max="10259" width="6.83203125" style="1" bestFit="1" customWidth="1"/>
    <col min="10260" max="10260" width="44.9140625" style="1" bestFit="1" customWidth="1"/>
    <col min="10261" max="10261" width="8.6640625" style="1"/>
    <col min="10262" max="10262" width="19.08203125" style="1" bestFit="1" customWidth="1"/>
    <col min="10263" max="10263" width="8.6640625" style="1"/>
    <col min="10264" max="10264" width="35.75" style="1" bestFit="1" customWidth="1"/>
    <col min="10265" max="10265" width="6.83203125" style="1" bestFit="1" customWidth="1"/>
    <col min="10266" max="10266" width="33.9140625" style="1" bestFit="1" customWidth="1"/>
    <col min="10267" max="10267" width="6.83203125" style="1" bestFit="1" customWidth="1"/>
    <col min="10268" max="10268" width="16.6640625" style="1" bestFit="1" customWidth="1"/>
    <col min="10269" max="10269" width="6.83203125" style="1" bestFit="1" customWidth="1"/>
    <col min="10270" max="10270" width="42.1640625" style="1" bestFit="1" customWidth="1"/>
    <col min="10271" max="10271" width="6.83203125" style="1" bestFit="1" customWidth="1"/>
    <col min="10272" max="10272" width="12.6640625" style="1" bestFit="1" customWidth="1"/>
    <col min="10273" max="10273" width="8.6640625" style="1"/>
    <col min="10274" max="10274" width="23.25" style="1" bestFit="1" customWidth="1"/>
    <col min="10275" max="10275" width="6.83203125" style="1" bestFit="1" customWidth="1"/>
    <col min="10276" max="10276" width="40" style="1" bestFit="1" customWidth="1"/>
    <col min="10277" max="10277" width="6.83203125" style="1" bestFit="1" customWidth="1"/>
    <col min="10278" max="10278" width="13.6640625" style="1" bestFit="1" customWidth="1"/>
    <col min="10279" max="10279" width="6.83203125" style="1" bestFit="1" customWidth="1"/>
    <col min="10280" max="10280" width="20.33203125" style="1" bestFit="1" customWidth="1"/>
    <col min="10281" max="10281" width="8.6640625" style="1"/>
    <col min="10282" max="10282" width="15.25" style="1" bestFit="1" customWidth="1"/>
    <col min="10283" max="10283" width="8.6640625" style="1"/>
    <col min="10284" max="10284" width="21.5" style="1" bestFit="1" customWidth="1"/>
    <col min="10285" max="10285" width="6.83203125" style="1" bestFit="1" customWidth="1"/>
    <col min="10286" max="10496" width="8.6640625" style="1"/>
    <col min="10497" max="10497" width="8.75" style="1" bestFit="1" customWidth="1"/>
    <col min="10498" max="10498" width="24" style="1" bestFit="1" customWidth="1"/>
    <col min="10499" max="10499" width="13.33203125" style="1" bestFit="1" customWidth="1"/>
    <col min="10500" max="10500" width="5" style="1" bestFit="1" customWidth="1"/>
    <col min="10501" max="10501" width="11.08203125" style="1" bestFit="1" customWidth="1"/>
    <col min="10502" max="10502" width="15" style="1" bestFit="1" customWidth="1"/>
    <col min="10503" max="10503" width="9.6640625" style="1" bestFit="1" customWidth="1"/>
    <col min="10504" max="10504" width="9.5" style="1" bestFit="1" customWidth="1"/>
    <col min="10505" max="10505" width="8.6640625" style="1"/>
    <col min="10506" max="10506" width="19.6640625" style="1" bestFit="1" customWidth="1"/>
    <col min="10507" max="10507" width="8.6640625" style="1"/>
    <col min="10508" max="10508" width="24" style="1" bestFit="1" customWidth="1"/>
    <col min="10509" max="10509" width="8.6640625" style="1"/>
    <col min="10510" max="10510" width="26.25" style="1" bestFit="1" customWidth="1"/>
    <col min="10511" max="10511" width="6.83203125" style="1" bestFit="1" customWidth="1"/>
    <col min="10512" max="10512" width="26" style="1" bestFit="1" customWidth="1"/>
    <col min="10513" max="10513" width="6.83203125" style="1" bestFit="1" customWidth="1"/>
    <col min="10514" max="10514" width="23.4140625" style="1" bestFit="1" customWidth="1"/>
    <col min="10515" max="10515" width="6.83203125" style="1" bestFit="1" customWidth="1"/>
    <col min="10516" max="10516" width="44.9140625" style="1" bestFit="1" customWidth="1"/>
    <col min="10517" max="10517" width="8.6640625" style="1"/>
    <col min="10518" max="10518" width="19.08203125" style="1" bestFit="1" customWidth="1"/>
    <col min="10519" max="10519" width="8.6640625" style="1"/>
    <col min="10520" max="10520" width="35.75" style="1" bestFit="1" customWidth="1"/>
    <col min="10521" max="10521" width="6.83203125" style="1" bestFit="1" customWidth="1"/>
    <col min="10522" max="10522" width="33.9140625" style="1" bestFit="1" customWidth="1"/>
    <col min="10523" max="10523" width="6.83203125" style="1" bestFit="1" customWidth="1"/>
    <col min="10524" max="10524" width="16.6640625" style="1" bestFit="1" customWidth="1"/>
    <col min="10525" max="10525" width="6.83203125" style="1" bestFit="1" customWidth="1"/>
    <col min="10526" max="10526" width="42.1640625" style="1" bestFit="1" customWidth="1"/>
    <col min="10527" max="10527" width="6.83203125" style="1" bestFit="1" customWidth="1"/>
    <col min="10528" max="10528" width="12.6640625" style="1" bestFit="1" customWidth="1"/>
    <col min="10529" max="10529" width="8.6640625" style="1"/>
    <col min="10530" max="10530" width="23.25" style="1" bestFit="1" customWidth="1"/>
    <col min="10531" max="10531" width="6.83203125" style="1" bestFit="1" customWidth="1"/>
    <col min="10532" max="10532" width="40" style="1" bestFit="1" customWidth="1"/>
    <col min="10533" max="10533" width="6.83203125" style="1" bestFit="1" customWidth="1"/>
    <col min="10534" max="10534" width="13.6640625" style="1" bestFit="1" customWidth="1"/>
    <col min="10535" max="10535" width="6.83203125" style="1" bestFit="1" customWidth="1"/>
    <col min="10536" max="10536" width="20.33203125" style="1" bestFit="1" customWidth="1"/>
    <col min="10537" max="10537" width="8.6640625" style="1"/>
    <col min="10538" max="10538" width="15.25" style="1" bestFit="1" customWidth="1"/>
    <col min="10539" max="10539" width="8.6640625" style="1"/>
    <col min="10540" max="10540" width="21.5" style="1" bestFit="1" customWidth="1"/>
    <col min="10541" max="10541" width="6.83203125" style="1" bestFit="1" customWidth="1"/>
    <col min="10542" max="10752" width="8.6640625" style="1"/>
    <col min="10753" max="10753" width="8.75" style="1" bestFit="1" customWidth="1"/>
    <col min="10754" max="10754" width="24" style="1" bestFit="1" customWidth="1"/>
    <col min="10755" max="10755" width="13.33203125" style="1" bestFit="1" customWidth="1"/>
    <col min="10756" max="10756" width="5" style="1" bestFit="1" customWidth="1"/>
    <col min="10757" max="10757" width="11.08203125" style="1" bestFit="1" customWidth="1"/>
    <col min="10758" max="10758" width="15" style="1" bestFit="1" customWidth="1"/>
    <col min="10759" max="10759" width="9.6640625" style="1" bestFit="1" customWidth="1"/>
    <col min="10760" max="10760" width="9.5" style="1" bestFit="1" customWidth="1"/>
    <col min="10761" max="10761" width="8.6640625" style="1"/>
    <col min="10762" max="10762" width="19.6640625" style="1" bestFit="1" customWidth="1"/>
    <col min="10763" max="10763" width="8.6640625" style="1"/>
    <col min="10764" max="10764" width="24" style="1" bestFit="1" customWidth="1"/>
    <col min="10765" max="10765" width="8.6640625" style="1"/>
    <col min="10766" max="10766" width="26.25" style="1" bestFit="1" customWidth="1"/>
    <col min="10767" max="10767" width="6.83203125" style="1" bestFit="1" customWidth="1"/>
    <col min="10768" max="10768" width="26" style="1" bestFit="1" customWidth="1"/>
    <col min="10769" max="10769" width="6.83203125" style="1" bestFit="1" customWidth="1"/>
    <col min="10770" max="10770" width="23.4140625" style="1" bestFit="1" customWidth="1"/>
    <col min="10771" max="10771" width="6.83203125" style="1" bestFit="1" customWidth="1"/>
    <col min="10772" max="10772" width="44.9140625" style="1" bestFit="1" customWidth="1"/>
    <col min="10773" max="10773" width="8.6640625" style="1"/>
    <col min="10774" max="10774" width="19.08203125" style="1" bestFit="1" customWidth="1"/>
    <col min="10775" max="10775" width="8.6640625" style="1"/>
    <col min="10776" max="10776" width="35.75" style="1" bestFit="1" customWidth="1"/>
    <col min="10777" max="10777" width="6.83203125" style="1" bestFit="1" customWidth="1"/>
    <col min="10778" max="10778" width="33.9140625" style="1" bestFit="1" customWidth="1"/>
    <col min="10779" max="10779" width="6.83203125" style="1" bestFit="1" customWidth="1"/>
    <col min="10780" max="10780" width="16.6640625" style="1" bestFit="1" customWidth="1"/>
    <col min="10781" max="10781" width="6.83203125" style="1" bestFit="1" customWidth="1"/>
    <col min="10782" max="10782" width="42.1640625" style="1" bestFit="1" customWidth="1"/>
    <col min="10783" max="10783" width="6.83203125" style="1" bestFit="1" customWidth="1"/>
    <col min="10784" max="10784" width="12.6640625" style="1" bestFit="1" customWidth="1"/>
    <col min="10785" max="10785" width="8.6640625" style="1"/>
    <col min="10786" max="10786" width="23.25" style="1" bestFit="1" customWidth="1"/>
    <col min="10787" max="10787" width="6.83203125" style="1" bestFit="1" customWidth="1"/>
    <col min="10788" max="10788" width="40" style="1" bestFit="1" customWidth="1"/>
    <col min="10789" max="10789" width="6.83203125" style="1" bestFit="1" customWidth="1"/>
    <col min="10790" max="10790" width="13.6640625" style="1" bestFit="1" customWidth="1"/>
    <col min="10791" max="10791" width="6.83203125" style="1" bestFit="1" customWidth="1"/>
    <col min="10792" max="10792" width="20.33203125" style="1" bestFit="1" customWidth="1"/>
    <col min="10793" max="10793" width="8.6640625" style="1"/>
    <col min="10794" max="10794" width="15.25" style="1" bestFit="1" customWidth="1"/>
    <col min="10795" max="10795" width="8.6640625" style="1"/>
    <col min="10796" max="10796" width="21.5" style="1" bestFit="1" customWidth="1"/>
    <col min="10797" max="10797" width="6.83203125" style="1" bestFit="1" customWidth="1"/>
    <col min="10798" max="11008" width="8.6640625" style="1"/>
    <col min="11009" max="11009" width="8.75" style="1" bestFit="1" customWidth="1"/>
    <col min="11010" max="11010" width="24" style="1" bestFit="1" customWidth="1"/>
    <col min="11011" max="11011" width="13.33203125" style="1" bestFit="1" customWidth="1"/>
    <col min="11012" max="11012" width="5" style="1" bestFit="1" customWidth="1"/>
    <col min="11013" max="11013" width="11.08203125" style="1" bestFit="1" customWidth="1"/>
    <col min="11014" max="11014" width="15" style="1" bestFit="1" customWidth="1"/>
    <col min="11015" max="11015" width="9.6640625" style="1" bestFit="1" customWidth="1"/>
    <col min="11016" max="11016" width="9.5" style="1" bestFit="1" customWidth="1"/>
    <col min="11017" max="11017" width="8.6640625" style="1"/>
    <col min="11018" max="11018" width="19.6640625" style="1" bestFit="1" customWidth="1"/>
    <col min="11019" max="11019" width="8.6640625" style="1"/>
    <col min="11020" max="11020" width="24" style="1" bestFit="1" customWidth="1"/>
    <col min="11021" max="11021" width="8.6640625" style="1"/>
    <col min="11022" max="11022" width="26.25" style="1" bestFit="1" customWidth="1"/>
    <col min="11023" max="11023" width="6.83203125" style="1" bestFit="1" customWidth="1"/>
    <col min="11024" max="11024" width="26" style="1" bestFit="1" customWidth="1"/>
    <col min="11025" max="11025" width="6.83203125" style="1" bestFit="1" customWidth="1"/>
    <col min="11026" max="11026" width="23.4140625" style="1" bestFit="1" customWidth="1"/>
    <col min="11027" max="11027" width="6.83203125" style="1" bestFit="1" customWidth="1"/>
    <col min="11028" max="11028" width="44.9140625" style="1" bestFit="1" customWidth="1"/>
    <col min="11029" max="11029" width="8.6640625" style="1"/>
    <col min="11030" max="11030" width="19.08203125" style="1" bestFit="1" customWidth="1"/>
    <col min="11031" max="11031" width="8.6640625" style="1"/>
    <col min="11032" max="11032" width="35.75" style="1" bestFit="1" customWidth="1"/>
    <col min="11033" max="11033" width="6.83203125" style="1" bestFit="1" customWidth="1"/>
    <col min="11034" max="11034" width="33.9140625" style="1" bestFit="1" customWidth="1"/>
    <col min="11035" max="11035" width="6.83203125" style="1" bestFit="1" customWidth="1"/>
    <col min="11036" max="11036" width="16.6640625" style="1" bestFit="1" customWidth="1"/>
    <col min="11037" max="11037" width="6.83203125" style="1" bestFit="1" customWidth="1"/>
    <col min="11038" max="11038" width="42.1640625" style="1" bestFit="1" customWidth="1"/>
    <col min="11039" max="11039" width="6.83203125" style="1" bestFit="1" customWidth="1"/>
    <col min="11040" max="11040" width="12.6640625" style="1" bestFit="1" customWidth="1"/>
    <col min="11041" max="11041" width="8.6640625" style="1"/>
    <col min="11042" max="11042" width="23.25" style="1" bestFit="1" customWidth="1"/>
    <col min="11043" max="11043" width="6.83203125" style="1" bestFit="1" customWidth="1"/>
    <col min="11044" max="11044" width="40" style="1" bestFit="1" customWidth="1"/>
    <col min="11045" max="11045" width="6.83203125" style="1" bestFit="1" customWidth="1"/>
    <col min="11046" max="11046" width="13.6640625" style="1" bestFit="1" customWidth="1"/>
    <col min="11047" max="11047" width="6.83203125" style="1" bestFit="1" customWidth="1"/>
    <col min="11048" max="11048" width="20.33203125" style="1" bestFit="1" customWidth="1"/>
    <col min="11049" max="11049" width="8.6640625" style="1"/>
    <col min="11050" max="11050" width="15.25" style="1" bestFit="1" customWidth="1"/>
    <col min="11051" max="11051" width="8.6640625" style="1"/>
    <col min="11052" max="11052" width="21.5" style="1" bestFit="1" customWidth="1"/>
    <col min="11053" max="11053" width="6.83203125" style="1" bestFit="1" customWidth="1"/>
    <col min="11054" max="11264" width="8.6640625" style="1"/>
    <col min="11265" max="11265" width="8.75" style="1" bestFit="1" customWidth="1"/>
    <col min="11266" max="11266" width="24" style="1" bestFit="1" customWidth="1"/>
    <col min="11267" max="11267" width="13.33203125" style="1" bestFit="1" customWidth="1"/>
    <col min="11268" max="11268" width="5" style="1" bestFit="1" customWidth="1"/>
    <col min="11269" max="11269" width="11.08203125" style="1" bestFit="1" customWidth="1"/>
    <col min="11270" max="11270" width="15" style="1" bestFit="1" customWidth="1"/>
    <col min="11271" max="11271" width="9.6640625" style="1" bestFit="1" customWidth="1"/>
    <col min="11272" max="11272" width="9.5" style="1" bestFit="1" customWidth="1"/>
    <col min="11273" max="11273" width="8.6640625" style="1"/>
    <col min="11274" max="11274" width="19.6640625" style="1" bestFit="1" customWidth="1"/>
    <col min="11275" max="11275" width="8.6640625" style="1"/>
    <col min="11276" max="11276" width="24" style="1" bestFit="1" customWidth="1"/>
    <col min="11277" max="11277" width="8.6640625" style="1"/>
    <col min="11278" max="11278" width="26.25" style="1" bestFit="1" customWidth="1"/>
    <col min="11279" max="11279" width="6.83203125" style="1" bestFit="1" customWidth="1"/>
    <col min="11280" max="11280" width="26" style="1" bestFit="1" customWidth="1"/>
    <col min="11281" max="11281" width="6.83203125" style="1" bestFit="1" customWidth="1"/>
    <col min="11282" max="11282" width="23.4140625" style="1" bestFit="1" customWidth="1"/>
    <col min="11283" max="11283" width="6.83203125" style="1" bestFit="1" customWidth="1"/>
    <col min="11284" max="11284" width="44.9140625" style="1" bestFit="1" customWidth="1"/>
    <col min="11285" max="11285" width="8.6640625" style="1"/>
    <col min="11286" max="11286" width="19.08203125" style="1" bestFit="1" customWidth="1"/>
    <col min="11287" max="11287" width="8.6640625" style="1"/>
    <col min="11288" max="11288" width="35.75" style="1" bestFit="1" customWidth="1"/>
    <col min="11289" max="11289" width="6.83203125" style="1" bestFit="1" customWidth="1"/>
    <col min="11290" max="11290" width="33.9140625" style="1" bestFit="1" customWidth="1"/>
    <col min="11291" max="11291" width="6.83203125" style="1" bestFit="1" customWidth="1"/>
    <col min="11292" max="11292" width="16.6640625" style="1" bestFit="1" customWidth="1"/>
    <col min="11293" max="11293" width="6.83203125" style="1" bestFit="1" customWidth="1"/>
    <col min="11294" max="11294" width="42.1640625" style="1" bestFit="1" customWidth="1"/>
    <col min="11295" max="11295" width="6.83203125" style="1" bestFit="1" customWidth="1"/>
    <col min="11296" max="11296" width="12.6640625" style="1" bestFit="1" customWidth="1"/>
    <col min="11297" max="11297" width="8.6640625" style="1"/>
    <col min="11298" max="11298" width="23.25" style="1" bestFit="1" customWidth="1"/>
    <col min="11299" max="11299" width="6.83203125" style="1" bestFit="1" customWidth="1"/>
    <col min="11300" max="11300" width="40" style="1" bestFit="1" customWidth="1"/>
    <col min="11301" max="11301" width="6.83203125" style="1" bestFit="1" customWidth="1"/>
    <col min="11302" max="11302" width="13.6640625" style="1" bestFit="1" customWidth="1"/>
    <col min="11303" max="11303" width="6.83203125" style="1" bestFit="1" customWidth="1"/>
    <col min="11304" max="11304" width="20.33203125" style="1" bestFit="1" customWidth="1"/>
    <col min="11305" max="11305" width="8.6640625" style="1"/>
    <col min="11306" max="11306" width="15.25" style="1" bestFit="1" customWidth="1"/>
    <col min="11307" max="11307" width="8.6640625" style="1"/>
    <col min="11308" max="11308" width="21.5" style="1" bestFit="1" customWidth="1"/>
    <col min="11309" max="11309" width="6.83203125" style="1" bestFit="1" customWidth="1"/>
    <col min="11310" max="11520" width="8.6640625" style="1"/>
    <col min="11521" max="11521" width="8.75" style="1" bestFit="1" customWidth="1"/>
    <col min="11522" max="11522" width="24" style="1" bestFit="1" customWidth="1"/>
    <col min="11523" max="11523" width="13.33203125" style="1" bestFit="1" customWidth="1"/>
    <col min="11524" max="11524" width="5" style="1" bestFit="1" customWidth="1"/>
    <col min="11525" max="11525" width="11.08203125" style="1" bestFit="1" customWidth="1"/>
    <col min="11526" max="11526" width="15" style="1" bestFit="1" customWidth="1"/>
    <col min="11527" max="11527" width="9.6640625" style="1" bestFit="1" customWidth="1"/>
    <col min="11528" max="11528" width="9.5" style="1" bestFit="1" customWidth="1"/>
    <col min="11529" max="11529" width="8.6640625" style="1"/>
    <col min="11530" max="11530" width="19.6640625" style="1" bestFit="1" customWidth="1"/>
    <col min="11531" max="11531" width="8.6640625" style="1"/>
    <col min="11532" max="11532" width="24" style="1" bestFit="1" customWidth="1"/>
    <col min="11533" max="11533" width="8.6640625" style="1"/>
    <col min="11534" max="11534" width="26.25" style="1" bestFit="1" customWidth="1"/>
    <col min="11535" max="11535" width="6.83203125" style="1" bestFit="1" customWidth="1"/>
    <col min="11536" max="11536" width="26" style="1" bestFit="1" customWidth="1"/>
    <col min="11537" max="11537" width="6.83203125" style="1" bestFit="1" customWidth="1"/>
    <col min="11538" max="11538" width="23.4140625" style="1" bestFit="1" customWidth="1"/>
    <col min="11539" max="11539" width="6.83203125" style="1" bestFit="1" customWidth="1"/>
    <col min="11540" max="11540" width="44.9140625" style="1" bestFit="1" customWidth="1"/>
    <col min="11541" max="11541" width="8.6640625" style="1"/>
    <col min="11542" max="11542" width="19.08203125" style="1" bestFit="1" customWidth="1"/>
    <col min="11543" max="11543" width="8.6640625" style="1"/>
    <col min="11544" max="11544" width="35.75" style="1" bestFit="1" customWidth="1"/>
    <col min="11545" max="11545" width="6.83203125" style="1" bestFit="1" customWidth="1"/>
    <col min="11546" max="11546" width="33.9140625" style="1" bestFit="1" customWidth="1"/>
    <col min="11547" max="11547" width="6.83203125" style="1" bestFit="1" customWidth="1"/>
    <col min="11548" max="11548" width="16.6640625" style="1" bestFit="1" customWidth="1"/>
    <col min="11549" max="11549" width="6.83203125" style="1" bestFit="1" customWidth="1"/>
    <col min="11550" max="11550" width="42.1640625" style="1" bestFit="1" customWidth="1"/>
    <col min="11551" max="11551" width="6.83203125" style="1" bestFit="1" customWidth="1"/>
    <col min="11552" max="11552" width="12.6640625" style="1" bestFit="1" customWidth="1"/>
    <col min="11553" max="11553" width="8.6640625" style="1"/>
    <col min="11554" max="11554" width="23.25" style="1" bestFit="1" customWidth="1"/>
    <col min="11555" max="11555" width="6.83203125" style="1" bestFit="1" customWidth="1"/>
    <col min="11556" max="11556" width="40" style="1" bestFit="1" customWidth="1"/>
    <col min="11557" max="11557" width="6.83203125" style="1" bestFit="1" customWidth="1"/>
    <col min="11558" max="11558" width="13.6640625" style="1" bestFit="1" customWidth="1"/>
    <col min="11559" max="11559" width="6.83203125" style="1" bestFit="1" customWidth="1"/>
    <col min="11560" max="11560" width="20.33203125" style="1" bestFit="1" customWidth="1"/>
    <col min="11561" max="11561" width="8.6640625" style="1"/>
    <col min="11562" max="11562" width="15.25" style="1" bestFit="1" customWidth="1"/>
    <col min="11563" max="11563" width="8.6640625" style="1"/>
    <col min="11564" max="11564" width="21.5" style="1" bestFit="1" customWidth="1"/>
    <col min="11565" max="11565" width="6.83203125" style="1" bestFit="1" customWidth="1"/>
    <col min="11566" max="11776" width="8.6640625" style="1"/>
    <col min="11777" max="11777" width="8.75" style="1" bestFit="1" customWidth="1"/>
    <col min="11778" max="11778" width="24" style="1" bestFit="1" customWidth="1"/>
    <col min="11779" max="11779" width="13.33203125" style="1" bestFit="1" customWidth="1"/>
    <col min="11780" max="11780" width="5" style="1" bestFit="1" customWidth="1"/>
    <col min="11781" max="11781" width="11.08203125" style="1" bestFit="1" customWidth="1"/>
    <col min="11782" max="11782" width="15" style="1" bestFit="1" customWidth="1"/>
    <col min="11783" max="11783" width="9.6640625" style="1" bestFit="1" customWidth="1"/>
    <col min="11784" max="11784" width="9.5" style="1" bestFit="1" customWidth="1"/>
    <col min="11785" max="11785" width="8.6640625" style="1"/>
    <col min="11786" max="11786" width="19.6640625" style="1" bestFit="1" customWidth="1"/>
    <col min="11787" max="11787" width="8.6640625" style="1"/>
    <col min="11788" max="11788" width="24" style="1" bestFit="1" customWidth="1"/>
    <col min="11789" max="11789" width="8.6640625" style="1"/>
    <col min="11790" max="11790" width="26.25" style="1" bestFit="1" customWidth="1"/>
    <col min="11791" max="11791" width="6.83203125" style="1" bestFit="1" customWidth="1"/>
    <col min="11792" max="11792" width="26" style="1" bestFit="1" customWidth="1"/>
    <col min="11793" max="11793" width="6.83203125" style="1" bestFit="1" customWidth="1"/>
    <col min="11794" max="11794" width="23.4140625" style="1" bestFit="1" customWidth="1"/>
    <col min="11795" max="11795" width="6.83203125" style="1" bestFit="1" customWidth="1"/>
    <col min="11796" max="11796" width="44.9140625" style="1" bestFit="1" customWidth="1"/>
    <col min="11797" max="11797" width="8.6640625" style="1"/>
    <col min="11798" max="11798" width="19.08203125" style="1" bestFit="1" customWidth="1"/>
    <col min="11799" max="11799" width="8.6640625" style="1"/>
    <col min="11800" max="11800" width="35.75" style="1" bestFit="1" customWidth="1"/>
    <col min="11801" max="11801" width="6.83203125" style="1" bestFit="1" customWidth="1"/>
    <col min="11802" max="11802" width="33.9140625" style="1" bestFit="1" customWidth="1"/>
    <col min="11803" max="11803" width="6.83203125" style="1" bestFit="1" customWidth="1"/>
    <col min="11804" max="11804" width="16.6640625" style="1" bestFit="1" customWidth="1"/>
    <col min="11805" max="11805" width="6.83203125" style="1" bestFit="1" customWidth="1"/>
    <col min="11806" max="11806" width="42.1640625" style="1" bestFit="1" customWidth="1"/>
    <col min="11807" max="11807" width="6.83203125" style="1" bestFit="1" customWidth="1"/>
    <col min="11808" max="11808" width="12.6640625" style="1" bestFit="1" customWidth="1"/>
    <col min="11809" max="11809" width="8.6640625" style="1"/>
    <col min="11810" max="11810" width="23.25" style="1" bestFit="1" customWidth="1"/>
    <col min="11811" max="11811" width="6.83203125" style="1" bestFit="1" customWidth="1"/>
    <col min="11812" max="11812" width="40" style="1" bestFit="1" customWidth="1"/>
    <col min="11813" max="11813" width="6.83203125" style="1" bestFit="1" customWidth="1"/>
    <col min="11814" max="11814" width="13.6640625" style="1" bestFit="1" customWidth="1"/>
    <col min="11815" max="11815" width="6.83203125" style="1" bestFit="1" customWidth="1"/>
    <col min="11816" max="11816" width="20.33203125" style="1" bestFit="1" customWidth="1"/>
    <col min="11817" max="11817" width="8.6640625" style="1"/>
    <col min="11818" max="11818" width="15.25" style="1" bestFit="1" customWidth="1"/>
    <col min="11819" max="11819" width="8.6640625" style="1"/>
    <col min="11820" max="11820" width="21.5" style="1" bestFit="1" customWidth="1"/>
    <col min="11821" max="11821" width="6.83203125" style="1" bestFit="1" customWidth="1"/>
    <col min="11822" max="12032" width="8.6640625" style="1"/>
    <col min="12033" max="12033" width="8.75" style="1" bestFit="1" customWidth="1"/>
    <col min="12034" max="12034" width="24" style="1" bestFit="1" customWidth="1"/>
    <col min="12035" max="12035" width="13.33203125" style="1" bestFit="1" customWidth="1"/>
    <col min="12036" max="12036" width="5" style="1" bestFit="1" customWidth="1"/>
    <col min="12037" max="12037" width="11.08203125" style="1" bestFit="1" customWidth="1"/>
    <col min="12038" max="12038" width="15" style="1" bestFit="1" customWidth="1"/>
    <col min="12039" max="12039" width="9.6640625" style="1" bestFit="1" customWidth="1"/>
    <col min="12040" max="12040" width="9.5" style="1" bestFit="1" customWidth="1"/>
    <col min="12041" max="12041" width="8.6640625" style="1"/>
    <col min="12042" max="12042" width="19.6640625" style="1" bestFit="1" customWidth="1"/>
    <col min="12043" max="12043" width="8.6640625" style="1"/>
    <col min="12044" max="12044" width="24" style="1" bestFit="1" customWidth="1"/>
    <col min="12045" max="12045" width="8.6640625" style="1"/>
    <col min="12046" max="12046" width="26.25" style="1" bestFit="1" customWidth="1"/>
    <col min="12047" max="12047" width="6.83203125" style="1" bestFit="1" customWidth="1"/>
    <col min="12048" max="12048" width="26" style="1" bestFit="1" customWidth="1"/>
    <col min="12049" max="12049" width="6.83203125" style="1" bestFit="1" customWidth="1"/>
    <col min="12050" max="12050" width="23.4140625" style="1" bestFit="1" customWidth="1"/>
    <col min="12051" max="12051" width="6.83203125" style="1" bestFit="1" customWidth="1"/>
    <col min="12052" max="12052" width="44.9140625" style="1" bestFit="1" customWidth="1"/>
    <col min="12053" max="12053" width="8.6640625" style="1"/>
    <col min="12054" max="12054" width="19.08203125" style="1" bestFit="1" customWidth="1"/>
    <col min="12055" max="12055" width="8.6640625" style="1"/>
    <col min="12056" max="12056" width="35.75" style="1" bestFit="1" customWidth="1"/>
    <col min="12057" max="12057" width="6.83203125" style="1" bestFit="1" customWidth="1"/>
    <col min="12058" max="12058" width="33.9140625" style="1" bestFit="1" customWidth="1"/>
    <col min="12059" max="12059" width="6.83203125" style="1" bestFit="1" customWidth="1"/>
    <col min="12060" max="12060" width="16.6640625" style="1" bestFit="1" customWidth="1"/>
    <col min="12061" max="12061" width="6.83203125" style="1" bestFit="1" customWidth="1"/>
    <col min="12062" max="12062" width="42.1640625" style="1" bestFit="1" customWidth="1"/>
    <col min="12063" max="12063" width="6.83203125" style="1" bestFit="1" customWidth="1"/>
    <col min="12064" max="12064" width="12.6640625" style="1" bestFit="1" customWidth="1"/>
    <col min="12065" max="12065" width="8.6640625" style="1"/>
    <col min="12066" max="12066" width="23.25" style="1" bestFit="1" customWidth="1"/>
    <col min="12067" max="12067" width="6.83203125" style="1" bestFit="1" customWidth="1"/>
    <col min="12068" max="12068" width="40" style="1" bestFit="1" customWidth="1"/>
    <col min="12069" max="12069" width="6.83203125" style="1" bestFit="1" customWidth="1"/>
    <col min="12070" max="12070" width="13.6640625" style="1" bestFit="1" customWidth="1"/>
    <col min="12071" max="12071" width="6.83203125" style="1" bestFit="1" customWidth="1"/>
    <col min="12072" max="12072" width="20.33203125" style="1" bestFit="1" customWidth="1"/>
    <col min="12073" max="12073" width="8.6640625" style="1"/>
    <col min="12074" max="12074" width="15.25" style="1" bestFit="1" customWidth="1"/>
    <col min="12075" max="12075" width="8.6640625" style="1"/>
    <col min="12076" max="12076" width="21.5" style="1" bestFit="1" customWidth="1"/>
    <col min="12077" max="12077" width="6.83203125" style="1" bestFit="1" customWidth="1"/>
    <col min="12078" max="12288" width="8.6640625" style="1"/>
    <col min="12289" max="12289" width="8.75" style="1" bestFit="1" customWidth="1"/>
    <col min="12290" max="12290" width="24" style="1" bestFit="1" customWidth="1"/>
    <col min="12291" max="12291" width="13.33203125" style="1" bestFit="1" customWidth="1"/>
    <col min="12292" max="12292" width="5" style="1" bestFit="1" customWidth="1"/>
    <col min="12293" max="12293" width="11.08203125" style="1" bestFit="1" customWidth="1"/>
    <col min="12294" max="12294" width="15" style="1" bestFit="1" customWidth="1"/>
    <col min="12295" max="12295" width="9.6640625" style="1" bestFit="1" customWidth="1"/>
    <col min="12296" max="12296" width="9.5" style="1" bestFit="1" customWidth="1"/>
    <col min="12297" max="12297" width="8.6640625" style="1"/>
    <col min="12298" max="12298" width="19.6640625" style="1" bestFit="1" customWidth="1"/>
    <col min="12299" max="12299" width="8.6640625" style="1"/>
    <col min="12300" max="12300" width="24" style="1" bestFit="1" customWidth="1"/>
    <col min="12301" max="12301" width="8.6640625" style="1"/>
    <col min="12302" max="12302" width="26.25" style="1" bestFit="1" customWidth="1"/>
    <col min="12303" max="12303" width="6.83203125" style="1" bestFit="1" customWidth="1"/>
    <col min="12304" max="12304" width="26" style="1" bestFit="1" customWidth="1"/>
    <col min="12305" max="12305" width="6.83203125" style="1" bestFit="1" customWidth="1"/>
    <col min="12306" max="12306" width="23.4140625" style="1" bestFit="1" customWidth="1"/>
    <col min="12307" max="12307" width="6.83203125" style="1" bestFit="1" customWidth="1"/>
    <col min="12308" max="12308" width="44.9140625" style="1" bestFit="1" customWidth="1"/>
    <col min="12309" max="12309" width="8.6640625" style="1"/>
    <col min="12310" max="12310" width="19.08203125" style="1" bestFit="1" customWidth="1"/>
    <col min="12311" max="12311" width="8.6640625" style="1"/>
    <col min="12312" max="12312" width="35.75" style="1" bestFit="1" customWidth="1"/>
    <col min="12313" max="12313" width="6.83203125" style="1" bestFit="1" customWidth="1"/>
    <col min="12314" max="12314" width="33.9140625" style="1" bestFit="1" customWidth="1"/>
    <col min="12315" max="12315" width="6.83203125" style="1" bestFit="1" customWidth="1"/>
    <col min="12316" max="12316" width="16.6640625" style="1" bestFit="1" customWidth="1"/>
    <col min="12317" max="12317" width="6.83203125" style="1" bestFit="1" customWidth="1"/>
    <col min="12318" max="12318" width="42.1640625" style="1" bestFit="1" customWidth="1"/>
    <col min="12319" max="12319" width="6.83203125" style="1" bestFit="1" customWidth="1"/>
    <col min="12320" max="12320" width="12.6640625" style="1" bestFit="1" customWidth="1"/>
    <col min="12321" max="12321" width="8.6640625" style="1"/>
    <col min="12322" max="12322" width="23.25" style="1" bestFit="1" customWidth="1"/>
    <col min="12323" max="12323" width="6.83203125" style="1" bestFit="1" customWidth="1"/>
    <col min="12324" max="12324" width="40" style="1" bestFit="1" customWidth="1"/>
    <col min="12325" max="12325" width="6.83203125" style="1" bestFit="1" customWidth="1"/>
    <col min="12326" max="12326" width="13.6640625" style="1" bestFit="1" customWidth="1"/>
    <col min="12327" max="12327" width="6.83203125" style="1" bestFit="1" customWidth="1"/>
    <col min="12328" max="12328" width="20.33203125" style="1" bestFit="1" customWidth="1"/>
    <col min="12329" max="12329" width="8.6640625" style="1"/>
    <col min="12330" max="12330" width="15.25" style="1" bestFit="1" customWidth="1"/>
    <col min="12331" max="12331" width="8.6640625" style="1"/>
    <col min="12332" max="12332" width="21.5" style="1" bestFit="1" customWidth="1"/>
    <col min="12333" max="12333" width="6.83203125" style="1" bestFit="1" customWidth="1"/>
    <col min="12334" max="12544" width="8.6640625" style="1"/>
    <col min="12545" max="12545" width="8.75" style="1" bestFit="1" customWidth="1"/>
    <col min="12546" max="12546" width="24" style="1" bestFit="1" customWidth="1"/>
    <col min="12547" max="12547" width="13.33203125" style="1" bestFit="1" customWidth="1"/>
    <col min="12548" max="12548" width="5" style="1" bestFit="1" customWidth="1"/>
    <col min="12549" max="12549" width="11.08203125" style="1" bestFit="1" customWidth="1"/>
    <col min="12550" max="12550" width="15" style="1" bestFit="1" customWidth="1"/>
    <col min="12551" max="12551" width="9.6640625" style="1" bestFit="1" customWidth="1"/>
    <col min="12552" max="12552" width="9.5" style="1" bestFit="1" customWidth="1"/>
    <col min="12553" max="12553" width="8.6640625" style="1"/>
    <col min="12554" max="12554" width="19.6640625" style="1" bestFit="1" customWidth="1"/>
    <col min="12555" max="12555" width="8.6640625" style="1"/>
    <col min="12556" max="12556" width="24" style="1" bestFit="1" customWidth="1"/>
    <col min="12557" max="12557" width="8.6640625" style="1"/>
    <col min="12558" max="12558" width="26.25" style="1" bestFit="1" customWidth="1"/>
    <col min="12559" max="12559" width="6.83203125" style="1" bestFit="1" customWidth="1"/>
    <col min="12560" max="12560" width="26" style="1" bestFit="1" customWidth="1"/>
    <col min="12561" max="12561" width="6.83203125" style="1" bestFit="1" customWidth="1"/>
    <col min="12562" max="12562" width="23.4140625" style="1" bestFit="1" customWidth="1"/>
    <col min="12563" max="12563" width="6.83203125" style="1" bestFit="1" customWidth="1"/>
    <col min="12564" max="12564" width="44.9140625" style="1" bestFit="1" customWidth="1"/>
    <col min="12565" max="12565" width="8.6640625" style="1"/>
    <col min="12566" max="12566" width="19.08203125" style="1" bestFit="1" customWidth="1"/>
    <col min="12567" max="12567" width="8.6640625" style="1"/>
    <col min="12568" max="12568" width="35.75" style="1" bestFit="1" customWidth="1"/>
    <col min="12569" max="12569" width="6.83203125" style="1" bestFit="1" customWidth="1"/>
    <col min="12570" max="12570" width="33.9140625" style="1" bestFit="1" customWidth="1"/>
    <col min="12571" max="12571" width="6.83203125" style="1" bestFit="1" customWidth="1"/>
    <col min="12572" max="12572" width="16.6640625" style="1" bestFit="1" customWidth="1"/>
    <col min="12573" max="12573" width="6.83203125" style="1" bestFit="1" customWidth="1"/>
    <col min="12574" max="12574" width="42.1640625" style="1" bestFit="1" customWidth="1"/>
    <col min="12575" max="12575" width="6.83203125" style="1" bestFit="1" customWidth="1"/>
    <col min="12576" max="12576" width="12.6640625" style="1" bestFit="1" customWidth="1"/>
    <col min="12577" max="12577" width="8.6640625" style="1"/>
    <col min="12578" max="12578" width="23.25" style="1" bestFit="1" customWidth="1"/>
    <col min="12579" max="12579" width="6.83203125" style="1" bestFit="1" customWidth="1"/>
    <col min="12580" max="12580" width="40" style="1" bestFit="1" customWidth="1"/>
    <col min="12581" max="12581" width="6.83203125" style="1" bestFit="1" customWidth="1"/>
    <col min="12582" max="12582" width="13.6640625" style="1" bestFit="1" customWidth="1"/>
    <col min="12583" max="12583" width="6.83203125" style="1" bestFit="1" customWidth="1"/>
    <col min="12584" max="12584" width="20.33203125" style="1" bestFit="1" customWidth="1"/>
    <col min="12585" max="12585" width="8.6640625" style="1"/>
    <col min="12586" max="12586" width="15.25" style="1" bestFit="1" customWidth="1"/>
    <col min="12587" max="12587" width="8.6640625" style="1"/>
    <col min="12588" max="12588" width="21.5" style="1" bestFit="1" customWidth="1"/>
    <col min="12589" max="12589" width="6.83203125" style="1" bestFit="1" customWidth="1"/>
    <col min="12590" max="12800" width="8.6640625" style="1"/>
    <col min="12801" max="12801" width="8.75" style="1" bestFit="1" customWidth="1"/>
    <col min="12802" max="12802" width="24" style="1" bestFit="1" customWidth="1"/>
    <col min="12803" max="12803" width="13.33203125" style="1" bestFit="1" customWidth="1"/>
    <col min="12804" max="12804" width="5" style="1" bestFit="1" customWidth="1"/>
    <col min="12805" max="12805" width="11.08203125" style="1" bestFit="1" customWidth="1"/>
    <col min="12806" max="12806" width="15" style="1" bestFit="1" customWidth="1"/>
    <col min="12807" max="12807" width="9.6640625" style="1" bestFit="1" customWidth="1"/>
    <col min="12808" max="12808" width="9.5" style="1" bestFit="1" customWidth="1"/>
    <col min="12809" max="12809" width="8.6640625" style="1"/>
    <col min="12810" max="12810" width="19.6640625" style="1" bestFit="1" customWidth="1"/>
    <col min="12811" max="12811" width="8.6640625" style="1"/>
    <col min="12812" max="12812" width="24" style="1" bestFit="1" customWidth="1"/>
    <col min="12813" max="12813" width="8.6640625" style="1"/>
    <col min="12814" max="12814" width="26.25" style="1" bestFit="1" customWidth="1"/>
    <col min="12815" max="12815" width="6.83203125" style="1" bestFit="1" customWidth="1"/>
    <col min="12816" max="12816" width="26" style="1" bestFit="1" customWidth="1"/>
    <col min="12817" max="12817" width="6.83203125" style="1" bestFit="1" customWidth="1"/>
    <col min="12818" max="12818" width="23.4140625" style="1" bestFit="1" customWidth="1"/>
    <col min="12819" max="12819" width="6.83203125" style="1" bestFit="1" customWidth="1"/>
    <col min="12820" max="12820" width="44.9140625" style="1" bestFit="1" customWidth="1"/>
    <col min="12821" max="12821" width="8.6640625" style="1"/>
    <col min="12822" max="12822" width="19.08203125" style="1" bestFit="1" customWidth="1"/>
    <col min="12823" max="12823" width="8.6640625" style="1"/>
    <col min="12824" max="12824" width="35.75" style="1" bestFit="1" customWidth="1"/>
    <col min="12825" max="12825" width="6.83203125" style="1" bestFit="1" customWidth="1"/>
    <col min="12826" max="12826" width="33.9140625" style="1" bestFit="1" customWidth="1"/>
    <col min="12827" max="12827" width="6.83203125" style="1" bestFit="1" customWidth="1"/>
    <col min="12828" max="12828" width="16.6640625" style="1" bestFit="1" customWidth="1"/>
    <col min="12829" max="12829" width="6.83203125" style="1" bestFit="1" customWidth="1"/>
    <col min="12830" max="12830" width="42.1640625" style="1" bestFit="1" customWidth="1"/>
    <col min="12831" max="12831" width="6.83203125" style="1" bestFit="1" customWidth="1"/>
    <col min="12832" max="12832" width="12.6640625" style="1" bestFit="1" customWidth="1"/>
    <col min="12833" max="12833" width="8.6640625" style="1"/>
    <col min="12834" max="12834" width="23.25" style="1" bestFit="1" customWidth="1"/>
    <col min="12835" max="12835" width="6.83203125" style="1" bestFit="1" customWidth="1"/>
    <col min="12836" max="12836" width="40" style="1" bestFit="1" customWidth="1"/>
    <col min="12837" max="12837" width="6.83203125" style="1" bestFit="1" customWidth="1"/>
    <col min="12838" max="12838" width="13.6640625" style="1" bestFit="1" customWidth="1"/>
    <col min="12839" max="12839" width="6.83203125" style="1" bestFit="1" customWidth="1"/>
    <col min="12840" max="12840" width="20.33203125" style="1" bestFit="1" customWidth="1"/>
    <col min="12841" max="12841" width="8.6640625" style="1"/>
    <col min="12842" max="12842" width="15.25" style="1" bestFit="1" customWidth="1"/>
    <col min="12843" max="12843" width="8.6640625" style="1"/>
    <col min="12844" max="12844" width="21.5" style="1" bestFit="1" customWidth="1"/>
    <col min="12845" max="12845" width="6.83203125" style="1" bestFit="1" customWidth="1"/>
    <col min="12846" max="13056" width="8.6640625" style="1"/>
    <col min="13057" max="13057" width="8.75" style="1" bestFit="1" customWidth="1"/>
    <col min="13058" max="13058" width="24" style="1" bestFit="1" customWidth="1"/>
    <col min="13059" max="13059" width="13.33203125" style="1" bestFit="1" customWidth="1"/>
    <col min="13060" max="13060" width="5" style="1" bestFit="1" customWidth="1"/>
    <col min="13061" max="13061" width="11.08203125" style="1" bestFit="1" customWidth="1"/>
    <col min="13062" max="13062" width="15" style="1" bestFit="1" customWidth="1"/>
    <col min="13063" max="13063" width="9.6640625" style="1" bestFit="1" customWidth="1"/>
    <col min="13064" max="13064" width="9.5" style="1" bestFit="1" customWidth="1"/>
    <col min="13065" max="13065" width="8.6640625" style="1"/>
    <col min="13066" max="13066" width="19.6640625" style="1" bestFit="1" customWidth="1"/>
    <col min="13067" max="13067" width="8.6640625" style="1"/>
    <col min="13068" max="13068" width="24" style="1" bestFit="1" customWidth="1"/>
    <col min="13069" max="13069" width="8.6640625" style="1"/>
    <col min="13070" max="13070" width="26.25" style="1" bestFit="1" customWidth="1"/>
    <col min="13071" max="13071" width="6.83203125" style="1" bestFit="1" customWidth="1"/>
    <col min="13072" max="13072" width="26" style="1" bestFit="1" customWidth="1"/>
    <col min="13073" max="13073" width="6.83203125" style="1" bestFit="1" customWidth="1"/>
    <col min="13074" max="13074" width="23.4140625" style="1" bestFit="1" customWidth="1"/>
    <col min="13075" max="13075" width="6.83203125" style="1" bestFit="1" customWidth="1"/>
    <col min="13076" max="13076" width="44.9140625" style="1" bestFit="1" customWidth="1"/>
    <col min="13077" max="13077" width="8.6640625" style="1"/>
    <col min="13078" max="13078" width="19.08203125" style="1" bestFit="1" customWidth="1"/>
    <col min="13079" max="13079" width="8.6640625" style="1"/>
    <col min="13080" max="13080" width="35.75" style="1" bestFit="1" customWidth="1"/>
    <col min="13081" max="13081" width="6.83203125" style="1" bestFit="1" customWidth="1"/>
    <col min="13082" max="13082" width="33.9140625" style="1" bestFit="1" customWidth="1"/>
    <col min="13083" max="13083" width="6.83203125" style="1" bestFit="1" customWidth="1"/>
    <col min="13084" max="13084" width="16.6640625" style="1" bestFit="1" customWidth="1"/>
    <col min="13085" max="13085" width="6.83203125" style="1" bestFit="1" customWidth="1"/>
    <col min="13086" max="13086" width="42.1640625" style="1" bestFit="1" customWidth="1"/>
    <col min="13087" max="13087" width="6.83203125" style="1" bestFit="1" customWidth="1"/>
    <col min="13088" max="13088" width="12.6640625" style="1" bestFit="1" customWidth="1"/>
    <col min="13089" max="13089" width="8.6640625" style="1"/>
    <col min="13090" max="13090" width="23.25" style="1" bestFit="1" customWidth="1"/>
    <col min="13091" max="13091" width="6.83203125" style="1" bestFit="1" customWidth="1"/>
    <col min="13092" max="13092" width="40" style="1" bestFit="1" customWidth="1"/>
    <col min="13093" max="13093" width="6.83203125" style="1" bestFit="1" customWidth="1"/>
    <col min="13094" max="13094" width="13.6640625" style="1" bestFit="1" customWidth="1"/>
    <col min="13095" max="13095" width="6.83203125" style="1" bestFit="1" customWidth="1"/>
    <col min="13096" max="13096" width="20.33203125" style="1" bestFit="1" customWidth="1"/>
    <col min="13097" max="13097" width="8.6640625" style="1"/>
    <col min="13098" max="13098" width="15.25" style="1" bestFit="1" customWidth="1"/>
    <col min="13099" max="13099" width="8.6640625" style="1"/>
    <col min="13100" max="13100" width="21.5" style="1" bestFit="1" customWidth="1"/>
    <col min="13101" max="13101" width="6.83203125" style="1" bestFit="1" customWidth="1"/>
    <col min="13102" max="13312" width="8.6640625" style="1"/>
    <col min="13313" max="13313" width="8.75" style="1" bestFit="1" customWidth="1"/>
    <col min="13314" max="13314" width="24" style="1" bestFit="1" customWidth="1"/>
    <col min="13315" max="13315" width="13.33203125" style="1" bestFit="1" customWidth="1"/>
    <col min="13316" max="13316" width="5" style="1" bestFit="1" customWidth="1"/>
    <col min="13317" max="13317" width="11.08203125" style="1" bestFit="1" customWidth="1"/>
    <col min="13318" max="13318" width="15" style="1" bestFit="1" customWidth="1"/>
    <col min="13319" max="13319" width="9.6640625" style="1" bestFit="1" customWidth="1"/>
    <col min="13320" max="13320" width="9.5" style="1" bestFit="1" customWidth="1"/>
    <col min="13321" max="13321" width="8.6640625" style="1"/>
    <col min="13322" max="13322" width="19.6640625" style="1" bestFit="1" customWidth="1"/>
    <col min="13323" max="13323" width="8.6640625" style="1"/>
    <col min="13324" max="13324" width="24" style="1" bestFit="1" customWidth="1"/>
    <col min="13325" max="13325" width="8.6640625" style="1"/>
    <col min="13326" max="13326" width="26.25" style="1" bestFit="1" customWidth="1"/>
    <col min="13327" max="13327" width="6.83203125" style="1" bestFit="1" customWidth="1"/>
    <col min="13328" max="13328" width="26" style="1" bestFit="1" customWidth="1"/>
    <col min="13329" max="13329" width="6.83203125" style="1" bestFit="1" customWidth="1"/>
    <col min="13330" max="13330" width="23.4140625" style="1" bestFit="1" customWidth="1"/>
    <col min="13331" max="13331" width="6.83203125" style="1" bestFit="1" customWidth="1"/>
    <col min="13332" max="13332" width="44.9140625" style="1" bestFit="1" customWidth="1"/>
    <col min="13333" max="13333" width="8.6640625" style="1"/>
    <col min="13334" max="13334" width="19.08203125" style="1" bestFit="1" customWidth="1"/>
    <col min="13335" max="13335" width="8.6640625" style="1"/>
    <col min="13336" max="13336" width="35.75" style="1" bestFit="1" customWidth="1"/>
    <col min="13337" max="13337" width="6.83203125" style="1" bestFit="1" customWidth="1"/>
    <col min="13338" max="13338" width="33.9140625" style="1" bestFit="1" customWidth="1"/>
    <col min="13339" max="13339" width="6.83203125" style="1" bestFit="1" customWidth="1"/>
    <col min="13340" max="13340" width="16.6640625" style="1" bestFit="1" customWidth="1"/>
    <col min="13341" max="13341" width="6.83203125" style="1" bestFit="1" customWidth="1"/>
    <col min="13342" max="13342" width="42.1640625" style="1" bestFit="1" customWidth="1"/>
    <col min="13343" max="13343" width="6.83203125" style="1" bestFit="1" customWidth="1"/>
    <col min="13344" max="13344" width="12.6640625" style="1" bestFit="1" customWidth="1"/>
    <col min="13345" max="13345" width="8.6640625" style="1"/>
    <col min="13346" max="13346" width="23.25" style="1" bestFit="1" customWidth="1"/>
    <col min="13347" max="13347" width="6.83203125" style="1" bestFit="1" customWidth="1"/>
    <col min="13348" max="13348" width="40" style="1" bestFit="1" customWidth="1"/>
    <col min="13349" max="13349" width="6.83203125" style="1" bestFit="1" customWidth="1"/>
    <col min="13350" max="13350" width="13.6640625" style="1" bestFit="1" customWidth="1"/>
    <col min="13351" max="13351" width="6.83203125" style="1" bestFit="1" customWidth="1"/>
    <col min="13352" max="13352" width="20.33203125" style="1" bestFit="1" customWidth="1"/>
    <col min="13353" max="13353" width="8.6640625" style="1"/>
    <col min="13354" max="13354" width="15.25" style="1" bestFit="1" customWidth="1"/>
    <col min="13355" max="13355" width="8.6640625" style="1"/>
    <col min="13356" max="13356" width="21.5" style="1" bestFit="1" customWidth="1"/>
    <col min="13357" max="13357" width="6.83203125" style="1" bestFit="1" customWidth="1"/>
    <col min="13358" max="13568" width="8.6640625" style="1"/>
    <col min="13569" max="13569" width="8.75" style="1" bestFit="1" customWidth="1"/>
    <col min="13570" max="13570" width="24" style="1" bestFit="1" customWidth="1"/>
    <col min="13571" max="13571" width="13.33203125" style="1" bestFit="1" customWidth="1"/>
    <col min="13572" max="13572" width="5" style="1" bestFit="1" customWidth="1"/>
    <col min="13573" max="13573" width="11.08203125" style="1" bestFit="1" customWidth="1"/>
    <col min="13574" max="13574" width="15" style="1" bestFit="1" customWidth="1"/>
    <col min="13575" max="13575" width="9.6640625" style="1" bestFit="1" customWidth="1"/>
    <col min="13576" max="13576" width="9.5" style="1" bestFit="1" customWidth="1"/>
    <col min="13577" max="13577" width="8.6640625" style="1"/>
    <col min="13578" max="13578" width="19.6640625" style="1" bestFit="1" customWidth="1"/>
    <col min="13579" max="13579" width="8.6640625" style="1"/>
    <col min="13580" max="13580" width="24" style="1" bestFit="1" customWidth="1"/>
    <col min="13581" max="13581" width="8.6640625" style="1"/>
    <col min="13582" max="13582" width="26.25" style="1" bestFit="1" customWidth="1"/>
    <col min="13583" max="13583" width="6.83203125" style="1" bestFit="1" customWidth="1"/>
    <col min="13584" max="13584" width="26" style="1" bestFit="1" customWidth="1"/>
    <col min="13585" max="13585" width="6.83203125" style="1" bestFit="1" customWidth="1"/>
    <col min="13586" max="13586" width="23.4140625" style="1" bestFit="1" customWidth="1"/>
    <col min="13587" max="13587" width="6.83203125" style="1" bestFit="1" customWidth="1"/>
    <col min="13588" max="13588" width="44.9140625" style="1" bestFit="1" customWidth="1"/>
    <col min="13589" max="13589" width="8.6640625" style="1"/>
    <col min="13590" max="13590" width="19.08203125" style="1" bestFit="1" customWidth="1"/>
    <col min="13591" max="13591" width="8.6640625" style="1"/>
    <col min="13592" max="13592" width="35.75" style="1" bestFit="1" customWidth="1"/>
    <col min="13593" max="13593" width="6.83203125" style="1" bestFit="1" customWidth="1"/>
    <col min="13594" max="13594" width="33.9140625" style="1" bestFit="1" customWidth="1"/>
    <col min="13595" max="13595" width="6.83203125" style="1" bestFit="1" customWidth="1"/>
    <col min="13596" max="13596" width="16.6640625" style="1" bestFit="1" customWidth="1"/>
    <col min="13597" max="13597" width="6.83203125" style="1" bestFit="1" customWidth="1"/>
    <col min="13598" max="13598" width="42.1640625" style="1" bestFit="1" customWidth="1"/>
    <col min="13599" max="13599" width="6.83203125" style="1" bestFit="1" customWidth="1"/>
    <col min="13600" max="13600" width="12.6640625" style="1" bestFit="1" customWidth="1"/>
    <col min="13601" max="13601" width="8.6640625" style="1"/>
    <col min="13602" max="13602" width="23.25" style="1" bestFit="1" customWidth="1"/>
    <col min="13603" max="13603" width="6.83203125" style="1" bestFit="1" customWidth="1"/>
    <col min="13604" max="13604" width="40" style="1" bestFit="1" customWidth="1"/>
    <col min="13605" max="13605" width="6.83203125" style="1" bestFit="1" customWidth="1"/>
    <col min="13606" max="13606" width="13.6640625" style="1" bestFit="1" customWidth="1"/>
    <col min="13607" max="13607" width="6.83203125" style="1" bestFit="1" customWidth="1"/>
    <col min="13608" max="13608" width="20.33203125" style="1" bestFit="1" customWidth="1"/>
    <col min="13609" max="13609" width="8.6640625" style="1"/>
    <col min="13610" max="13610" width="15.25" style="1" bestFit="1" customWidth="1"/>
    <col min="13611" max="13611" width="8.6640625" style="1"/>
    <col min="13612" max="13612" width="21.5" style="1" bestFit="1" customWidth="1"/>
    <col min="13613" max="13613" width="6.83203125" style="1" bestFit="1" customWidth="1"/>
    <col min="13614" max="13824" width="8.6640625" style="1"/>
    <col min="13825" max="13825" width="8.75" style="1" bestFit="1" customWidth="1"/>
    <col min="13826" max="13826" width="24" style="1" bestFit="1" customWidth="1"/>
    <col min="13827" max="13827" width="13.33203125" style="1" bestFit="1" customWidth="1"/>
    <col min="13828" max="13828" width="5" style="1" bestFit="1" customWidth="1"/>
    <col min="13829" max="13829" width="11.08203125" style="1" bestFit="1" customWidth="1"/>
    <col min="13830" max="13830" width="15" style="1" bestFit="1" customWidth="1"/>
    <col min="13831" max="13831" width="9.6640625" style="1" bestFit="1" customWidth="1"/>
    <col min="13832" max="13832" width="9.5" style="1" bestFit="1" customWidth="1"/>
    <col min="13833" max="13833" width="8.6640625" style="1"/>
    <col min="13834" max="13834" width="19.6640625" style="1" bestFit="1" customWidth="1"/>
    <col min="13835" max="13835" width="8.6640625" style="1"/>
    <col min="13836" max="13836" width="24" style="1" bestFit="1" customWidth="1"/>
    <col min="13837" max="13837" width="8.6640625" style="1"/>
    <col min="13838" max="13838" width="26.25" style="1" bestFit="1" customWidth="1"/>
    <col min="13839" max="13839" width="6.83203125" style="1" bestFit="1" customWidth="1"/>
    <col min="13840" max="13840" width="26" style="1" bestFit="1" customWidth="1"/>
    <col min="13841" max="13841" width="6.83203125" style="1" bestFit="1" customWidth="1"/>
    <col min="13842" max="13842" width="23.4140625" style="1" bestFit="1" customWidth="1"/>
    <col min="13843" max="13843" width="6.83203125" style="1" bestFit="1" customWidth="1"/>
    <col min="13844" max="13844" width="44.9140625" style="1" bestFit="1" customWidth="1"/>
    <col min="13845" max="13845" width="8.6640625" style="1"/>
    <col min="13846" max="13846" width="19.08203125" style="1" bestFit="1" customWidth="1"/>
    <col min="13847" max="13847" width="8.6640625" style="1"/>
    <col min="13848" max="13848" width="35.75" style="1" bestFit="1" customWidth="1"/>
    <col min="13849" max="13849" width="6.83203125" style="1" bestFit="1" customWidth="1"/>
    <col min="13850" max="13850" width="33.9140625" style="1" bestFit="1" customWidth="1"/>
    <col min="13851" max="13851" width="6.83203125" style="1" bestFit="1" customWidth="1"/>
    <col min="13852" max="13852" width="16.6640625" style="1" bestFit="1" customWidth="1"/>
    <col min="13853" max="13853" width="6.83203125" style="1" bestFit="1" customWidth="1"/>
    <col min="13854" max="13854" width="42.1640625" style="1" bestFit="1" customWidth="1"/>
    <col min="13855" max="13855" width="6.83203125" style="1" bestFit="1" customWidth="1"/>
    <col min="13856" max="13856" width="12.6640625" style="1" bestFit="1" customWidth="1"/>
    <col min="13857" max="13857" width="8.6640625" style="1"/>
    <col min="13858" max="13858" width="23.25" style="1" bestFit="1" customWidth="1"/>
    <col min="13859" max="13859" width="6.83203125" style="1" bestFit="1" customWidth="1"/>
    <col min="13860" max="13860" width="40" style="1" bestFit="1" customWidth="1"/>
    <col min="13861" max="13861" width="6.83203125" style="1" bestFit="1" customWidth="1"/>
    <col min="13862" max="13862" width="13.6640625" style="1" bestFit="1" customWidth="1"/>
    <col min="13863" max="13863" width="6.83203125" style="1" bestFit="1" customWidth="1"/>
    <col min="13864" max="13864" width="20.33203125" style="1" bestFit="1" customWidth="1"/>
    <col min="13865" max="13865" width="8.6640625" style="1"/>
    <col min="13866" max="13866" width="15.25" style="1" bestFit="1" customWidth="1"/>
    <col min="13867" max="13867" width="8.6640625" style="1"/>
    <col min="13868" max="13868" width="21.5" style="1" bestFit="1" customWidth="1"/>
    <col min="13869" max="13869" width="6.83203125" style="1" bestFit="1" customWidth="1"/>
    <col min="13870" max="14080" width="8.6640625" style="1"/>
    <col min="14081" max="14081" width="8.75" style="1" bestFit="1" customWidth="1"/>
    <col min="14082" max="14082" width="24" style="1" bestFit="1" customWidth="1"/>
    <col min="14083" max="14083" width="13.33203125" style="1" bestFit="1" customWidth="1"/>
    <col min="14084" max="14084" width="5" style="1" bestFit="1" customWidth="1"/>
    <col min="14085" max="14085" width="11.08203125" style="1" bestFit="1" customWidth="1"/>
    <col min="14086" max="14086" width="15" style="1" bestFit="1" customWidth="1"/>
    <col min="14087" max="14087" width="9.6640625" style="1" bestFit="1" customWidth="1"/>
    <col min="14088" max="14088" width="9.5" style="1" bestFit="1" customWidth="1"/>
    <col min="14089" max="14089" width="8.6640625" style="1"/>
    <col min="14090" max="14090" width="19.6640625" style="1" bestFit="1" customWidth="1"/>
    <col min="14091" max="14091" width="8.6640625" style="1"/>
    <col min="14092" max="14092" width="24" style="1" bestFit="1" customWidth="1"/>
    <col min="14093" max="14093" width="8.6640625" style="1"/>
    <col min="14094" max="14094" width="26.25" style="1" bestFit="1" customWidth="1"/>
    <col min="14095" max="14095" width="6.83203125" style="1" bestFit="1" customWidth="1"/>
    <col min="14096" max="14096" width="26" style="1" bestFit="1" customWidth="1"/>
    <col min="14097" max="14097" width="6.83203125" style="1" bestFit="1" customWidth="1"/>
    <col min="14098" max="14098" width="23.4140625" style="1" bestFit="1" customWidth="1"/>
    <col min="14099" max="14099" width="6.83203125" style="1" bestFit="1" customWidth="1"/>
    <col min="14100" max="14100" width="44.9140625" style="1" bestFit="1" customWidth="1"/>
    <col min="14101" max="14101" width="8.6640625" style="1"/>
    <col min="14102" max="14102" width="19.08203125" style="1" bestFit="1" customWidth="1"/>
    <col min="14103" max="14103" width="8.6640625" style="1"/>
    <col min="14104" max="14104" width="35.75" style="1" bestFit="1" customWidth="1"/>
    <col min="14105" max="14105" width="6.83203125" style="1" bestFit="1" customWidth="1"/>
    <col min="14106" max="14106" width="33.9140625" style="1" bestFit="1" customWidth="1"/>
    <col min="14107" max="14107" width="6.83203125" style="1" bestFit="1" customWidth="1"/>
    <col min="14108" max="14108" width="16.6640625" style="1" bestFit="1" customWidth="1"/>
    <col min="14109" max="14109" width="6.83203125" style="1" bestFit="1" customWidth="1"/>
    <col min="14110" max="14110" width="42.1640625" style="1" bestFit="1" customWidth="1"/>
    <col min="14111" max="14111" width="6.83203125" style="1" bestFit="1" customWidth="1"/>
    <col min="14112" max="14112" width="12.6640625" style="1" bestFit="1" customWidth="1"/>
    <col min="14113" max="14113" width="8.6640625" style="1"/>
    <col min="14114" max="14114" width="23.25" style="1" bestFit="1" customWidth="1"/>
    <col min="14115" max="14115" width="6.83203125" style="1" bestFit="1" customWidth="1"/>
    <col min="14116" max="14116" width="40" style="1" bestFit="1" customWidth="1"/>
    <col min="14117" max="14117" width="6.83203125" style="1" bestFit="1" customWidth="1"/>
    <col min="14118" max="14118" width="13.6640625" style="1" bestFit="1" customWidth="1"/>
    <col min="14119" max="14119" width="6.83203125" style="1" bestFit="1" customWidth="1"/>
    <col min="14120" max="14120" width="20.33203125" style="1" bestFit="1" customWidth="1"/>
    <col min="14121" max="14121" width="8.6640625" style="1"/>
    <col min="14122" max="14122" width="15.25" style="1" bestFit="1" customWidth="1"/>
    <col min="14123" max="14123" width="8.6640625" style="1"/>
    <col min="14124" max="14124" width="21.5" style="1" bestFit="1" customWidth="1"/>
    <col min="14125" max="14125" width="6.83203125" style="1" bestFit="1" customWidth="1"/>
    <col min="14126" max="14336" width="8.6640625" style="1"/>
    <col min="14337" max="14337" width="8.75" style="1" bestFit="1" customWidth="1"/>
    <col min="14338" max="14338" width="24" style="1" bestFit="1" customWidth="1"/>
    <col min="14339" max="14339" width="13.33203125" style="1" bestFit="1" customWidth="1"/>
    <col min="14340" max="14340" width="5" style="1" bestFit="1" customWidth="1"/>
    <col min="14341" max="14341" width="11.08203125" style="1" bestFit="1" customWidth="1"/>
    <col min="14342" max="14342" width="15" style="1" bestFit="1" customWidth="1"/>
    <col min="14343" max="14343" width="9.6640625" style="1" bestFit="1" customWidth="1"/>
    <col min="14344" max="14344" width="9.5" style="1" bestFit="1" customWidth="1"/>
    <col min="14345" max="14345" width="8.6640625" style="1"/>
    <col min="14346" max="14346" width="19.6640625" style="1" bestFit="1" customWidth="1"/>
    <col min="14347" max="14347" width="8.6640625" style="1"/>
    <col min="14348" max="14348" width="24" style="1" bestFit="1" customWidth="1"/>
    <col min="14349" max="14349" width="8.6640625" style="1"/>
    <col min="14350" max="14350" width="26.25" style="1" bestFit="1" customWidth="1"/>
    <col min="14351" max="14351" width="6.83203125" style="1" bestFit="1" customWidth="1"/>
    <col min="14352" max="14352" width="26" style="1" bestFit="1" customWidth="1"/>
    <col min="14353" max="14353" width="6.83203125" style="1" bestFit="1" customWidth="1"/>
    <col min="14354" max="14354" width="23.4140625" style="1" bestFit="1" customWidth="1"/>
    <col min="14355" max="14355" width="6.83203125" style="1" bestFit="1" customWidth="1"/>
    <col min="14356" max="14356" width="44.9140625" style="1" bestFit="1" customWidth="1"/>
    <col min="14357" max="14357" width="8.6640625" style="1"/>
    <col min="14358" max="14358" width="19.08203125" style="1" bestFit="1" customWidth="1"/>
    <col min="14359" max="14359" width="8.6640625" style="1"/>
    <col min="14360" max="14360" width="35.75" style="1" bestFit="1" customWidth="1"/>
    <col min="14361" max="14361" width="6.83203125" style="1" bestFit="1" customWidth="1"/>
    <col min="14362" max="14362" width="33.9140625" style="1" bestFit="1" customWidth="1"/>
    <col min="14363" max="14363" width="6.83203125" style="1" bestFit="1" customWidth="1"/>
    <col min="14364" max="14364" width="16.6640625" style="1" bestFit="1" customWidth="1"/>
    <col min="14365" max="14365" width="6.83203125" style="1" bestFit="1" customWidth="1"/>
    <col min="14366" max="14366" width="42.1640625" style="1" bestFit="1" customWidth="1"/>
    <col min="14367" max="14367" width="6.83203125" style="1" bestFit="1" customWidth="1"/>
    <col min="14368" max="14368" width="12.6640625" style="1" bestFit="1" customWidth="1"/>
    <col min="14369" max="14369" width="8.6640625" style="1"/>
    <col min="14370" max="14370" width="23.25" style="1" bestFit="1" customWidth="1"/>
    <col min="14371" max="14371" width="6.83203125" style="1" bestFit="1" customWidth="1"/>
    <col min="14372" max="14372" width="40" style="1" bestFit="1" customWidth="1"/>
    <col min="14373" max="14373" width="6.83203125" style="1" bestFit="1" customWidth="1"/>
    <col min="14374" max="14374" width="13.6640625" style="1" bestFit="1" customWidth="1"/>
    <col min="14375" max="14375" width="6.83203125" style="1" bestFit="1" customWidth="1"/>
    <col min="14376" max="14376" width="20.33203125" style="1" bestFit="1" customWidth="1"/>
    <col min="14377" max="14377" width="8.6640625" style="1"/>
    <col min="14378" max="14378" width="15.25" style="1" bestFit="1" customWidth="1"/>
    <col min="14379" max="14379" width="8.6640625" style="1"/>
    <col min="14380" max="14380" width="21.5" style="1" bestFit="1" customWidth="1"/>
    <col min="14381" max="14381" width="6.83203125" style="1" bestFit="1" customWidth="1"/>
    <col min="14382" max="14592" width="8.6640625" style="1"/>
    <col min="14593" max="14593" width="8.75" style="1" bestFit="1" customWidth="1"/>
    <col min="14594" max="14594" width="24" style="1" bestFit="1" customWidth="1"/>
    <col min="14595" max="14595" width="13.33203125" style="1" bestFit="1" customWidth="1"/>
    <col min="14596" max="14596" width="5" style="1" bestFit="1" customWidth="1"/>
    <col min="14597" max="14597" width="11.08203125" style="1" bestFit="1" customWidth="1"/>
    <col min="14598" max="14598" width="15" style="1" bestFit="1" customWidth="1"/>
    <col min="14599" max="14599" width="9.6640625" style="1" bestFit="1" customWidth="1"/>
    <col min="14600" max="14600" width="9.5" style="1" bestFit="1" customWidth="1"/>
    <col min="14601" max="14601" width="8.6640625" style="1"/>
    <col min="14602" max="14602" width="19.6640625" style="1" bestFit="1" customWidth="1"/>
    <col min="14603" max="14603" width="8.6640625" style="1"/>
    <col min="14604" max="14604" width="24" style="1" bestFit="1" customWidth="1"/>
    <col min="14605" max="14605" width="8.6640625" style="1"/>
    <col min="14606" max="14606" width="26.25" style="1" bestFit="1" customWidth="1"/>
    <col min="14607" max="14607" width="6.83203125" style="1" bestFit="1" customWidth="1"/>
    <col min="14608" max="14608" width="26" style="1" bestFit="1" customWidth="1"/>
    <col min="14609" max="14609" width="6.83203125" style="1" bestFit="1" customWidth="1"/>
    <col min="14610" max="14610" width="23.4140625" style="1" bestFit="1" customWidth="1"/>
    <col min="14611" max="14611" width="6.83203125" style="1" bestFit="1" customWidth="1"/>
    <col min="14612" max="14612" width="44.9140625" style="1" bestFit="1" customWidth="1"/>
    <col min="14613" max="14613" width="8.6640625" style="1"/>
    <col min="14614" max="14614" width="19.08203125" style="1" bestFit="1" customWidth="1"/>
    <col min="14615" max="14615" width="8.6640625" style="1"/>
    <col min="14616" max="14616" width="35.75" style="1" bestFit="1" customWidth="1"/>
    <col min="14617" max="14617" width="6.83203125" style="1" bestFit="1" customWidth="1"/>
    <col min="14618" max="14618" width="33.9140625" style="1" bestFit="1" customWidth="1"/>
    <col min="14619" max="14619" width="6.83203125" style="1" bestFit="1" customWidth="1"/>
    <col min="14620" max="14620" width="16.6640625" style="1" bestFit="1" customWidth="1"/>
    <col min="14621" max="14621" width="6.83203125" style="1" bestFit="1" customWidth="1"/>
    <col min="14622" max="14622" width="42.1640625" style="1" bestFit="1" customWidth="1"/>
    <col min="14623" max="14623" width="6.83203125" style="1" bestFit="1" customWidth="1"/>
    <col min="14624" max="14624" width="12.6640625" style="1" bestFit="1" customWidth="1"/>
    <col min="14625" max="14625" width="8.6640625" style="1"/>
    <col min="14626" max="14626" width="23.25" style="1" bestFit="1" customWidth="1"/>
    <col min="14627" max="14627" width="6.83203125" style="1" bestFit="1" customWidth="1"/>
    <col min="14628" max="14628" width="40" style="1" bestFit="1" customWidth="1"/>
    <col min="14629" max="14629" width="6.83203125" style="1" bestFit="1" customWidth="1"/>
    <col min="14630" max="14630" width="13.6640625" style="1" bestFit="1" customWidth="1"/>
    <col min="14631" max="14631" width="6.83203125" style="1" bestFit="1" customWidth="1"/>
    <col min="14632" max="14632" width="20.33203125" style="1" bestFit="1" customWidth="1"/>
    <col min="14633" max="14633" width="8.6640625" style="1"/>
    <col min="14634" max="14634" width="15.25" style="1" bestFit="1" customWidth="1"/>
    <col min="14635" max="14635" width="8.6640625" style="1"/>
    <col min="14636" max="14636" width="21.5" style="1" bestFit="1" customWidth="1"/>
    <col min="14637" max="14637" width="6.83203125" style="1" bestFit="1" customWidth="1"/>
    <col min="14638" max="14848" width="8.6640625" style="1"/>
    <col min="14849" max="14849" width="8.75" style="1" bestFit="1" customWidth="1"/>
    <col min="14850" max="14850" width="24" style="1" bestFit="1" customWidth="1"/>
    <col min="14851" max="14851" width="13.33203125" style="1" bestFit="1" customWidth="1"/>
    <col min="14852" max="14852" width="5" style="1" bestFit="1" customWidth="1"/>
    <col min="14853" max="14853" width="11.08203125" style="1" bestFit="1" customWidth="1"/>
    <col min="14854" max="14854" width="15" style="1" bestFit="1" customWidth="1"/>
    <col min="14855" max="14855" width="9.6640625" style="1" bestFit="1" customWidth="1"/>
    <col min="14856" max="14856" width="9.5" style="1" bestFit="1" customWidth="1"/>
    <col min="14857" max="14857" width="8.6640625" style="1"/>
    <col min="14858" max="14858" width="19.6640625" style="1" bestFit="1" customWidth="1"/>
    <col min="14859" max="14859" width="8.6640625" style="1"/>
    <col min="14860" max="14860" width="24" style="1" bestFit="1" customWidth="1"/>
    <col min="14861" max="14861" width="8.6640625" style="1"/>
    <col min="14862" max="14862" width="26.25" style="1" bestFit="1" customWidth="1"/>
    <col min="14863" max="14863" width="6.83203125" style="1" bestFit="1" customWidth="1"/>
    <col min="14864" max="14864" width="26" style="1" bestFit="1" customWidth="1"/>
    <col min="14865" max="14865" width="6.83203125" style="1" bestFit="1" customWidth="1"/>
    <col min="14866" max="14866" width="23.4140625" style="1" bestFit="1" customWidth="1"/>
    <col min="14867" max="14867" width="6.83203125" style="1" bestFit="1" customWidth="1"/>
    <col min="14868" max="14868" width="44.9140625" style="1" bestFit="1" customWidth="1"/>
    <col min="14869" max="14869" width="8.6640625" style="1"/>
    <col min="14870" max="14870" width="19.08203125" style="1" bestFit="1" customWidth="1"/>
    <col min="14871" max="14871" width="8.6640625" style="1"/>
    <col min="14872" max="14872" width="35.75" style="1" bestFit="1" customWidth="1"/>
    <col min="14873" max="14873" width="6.83203125" style="1" bestFit="1" customWidth="1"/>
    <col min="14874" max="14874" width="33.9140625" style="1" bestFit="1" customWidth="1"/>
    <col min="14875" max="14875" width="6.83203125" style="1" bestFit="1" customWidth="1"/>
    <col min="14876" max="14876" width="16.6640625" style="1" bestFit="1" customWidth="1"/>
    <col min="14877" max="14877" width="6.83203125" style="1" bestFit="1" customWidth="1"/>
    <col min="14878" max="14878" width="42.1640625" style="1" bestFit="1" customWidth="1"/>
    <col min="14879" max="14879" width="6.83203125" style="1" bestFit="1" customWidth="1"/>
    <col min="14880" max="14880" width="12.6640625" style="1" bestFit="1" customWidth="1"/>
    <col min="14881" max="14881" width="8.6640625" style="1"/>
    <col min="14882" max="14882" width="23.25" style="1" bestFit="1" customWidth="1"/>
    <col min="14883" max="14883" width="6.83203125" style="1" bestFit="1" customWidth="1"/>
    <col min="14884" max="14884" width="40" style="1" bestFit="1" customWidth="1"/>
    <col min="14885" max="14885" width="6.83203125" style="1" bestFit="1" customWidth="1"/>
    <col min="14886" max="14886" width="13.6640625" style="1" bestFit="1" customWidth="1"/>
    <col min="14887" max="14887" width="6.83203125" style="1" bestFit="1" customWidth="1"/>
    <col min="14888" max="14888" width="20.33203125" style="1" bestFit="1" customWidth="1"/>
    <col min="14889" max="14889" width="8.6640625" style="1"/>
    <col min="14890" max="14890" width="15.25" style="1" bestFit="1" customWidth="1"/>
    <col min="14891" max="14891" width="8.6640625" style="1"/>
    <col min="14892" max="14892" width="21.5" style="1" bestFit="1" customWidth="1"/>
    <col min="14893" max="14893" width="6.83203125" style="1" bestFit="1" customWidth="1"/>
    <col min="14894" max="15104" width="8.6640625" style="1"/>
    <col min="15105" max="15105" width="8.75" style="1" bestFit="1" customWidth="1"/>
    <col min="15106" max="15106" width="24" style="1" bestFit="1" customWidth="1"/>
    <col min="15107" max="15107" width="13.33203125" style="1" bestFit="1" customWidth="1"/>
    <col min="15108" max="15108" width="5" style="1" bestFit="1" customWidth="1"/>
    <col min="15109" max="15109" width="11.08203125" style="1" bestFit="1" customWidth="1"/>
    <col min="15110" max="15110" width="15" style="1" bestFit="1" customWidth="1"/>
    <col min="15111" max="15111" width="9.6640625" style="1" bestFit="1" customWidth="1"/>
    <col min="15112" max="15112" width="9.5" style="1" bestFit="1" customWidth="1"/>
    <col min="15113" max="15113" width="8.6640625" style="1"/>
    <col min="15114" max="15114" width="19.6640625" style="1" bestFit="1" customWidth="1"/>
    <col min="15115" max="15115" width="8.6640625" style="1"/>
    <col min="15116" max="15116" width="24" style="1" bestFit="1" customWidth="1"/>
    <col min="15117" max="15117" width="8.6640625" style="1"/>
    <col min="15118" max="15118" width="26.25" style="1" bestFit="1" customWidth="1"/>
    <col min="15119" max="15119" width="6.83203125" style="1" bestFit="1" customWidth="1"/>
    <col min="15120" max="15120" width="26" style="1" bestFit="1" customWidth="1"/>
    <col min="15121" max="15121" width="6.83203125" style="1" bestFit="1" customWidth="1"/>
    <col min="15122" max="15122" width="23.4140625" style="1" bestFit="1" customWidth="1"/>
    <col min="15123" max="15123" width="6.83203125" style="1" bestFit="1" customWidth="1"/>
    <col min="15124" max="15124" width="44.9140625" style="1" bestFit="1" customWidth="1"/>
    <col min="15125" max="15125" width="8.6640625" style="1"/>
    <col min="15126" max="15126" width="19.08203125" style="1" bestFit="1" customWidth="1"/>
    <col min="15127" max="15127" width="8.6640625" style="1"/>
    <col min="15128" max="15128" width="35.75" style="1" bestFit="1" customWidth="1"/>
    <col min="15129" max="15129" width="6.83203125" style="1" bestFit="1" customWidth="1"/>
    <col min="15130" max="15130" width="33.9140625" style="1" bestFit="1" customWidth="1"/>
    <col min="15131" max="15131" width="6.83203125" style="1" bestFit="1" customWidth="1"/>
    <col min="15132" max="15132" width="16.6640625" style="1" bestFit="1" customWidth="1"/>
    <col min="15133" max="15133" width="6.83203125" style="1" bestFit="1" customWidth="1"/>
    <col min="15134" max="15134" width="42.1640625" style="1" bestFit="1" customWidth="1"/>
    <col min="15135" max="15135" width="6.83203125" style="1" bestFit="1" customWidth="1"/>
    <col min="15136" max="15136" width="12.6640625" style="1" bestFit="1" customWidth="1"/>
    <col min="15137" max="15137" width="8.6640625" style="1"/>
    <col min="15138" max="15138" width="23.25" style="1" bestFit="1" customWidth="1"/>
    <col min="15139" max="15139" width="6.83203125" style="1" bestFit="1" customWidth="1"/>
    <col min="15140" max="15140" width="40" style="1" bestFit="1" customWidth="1"/>
    <col min="15141" max="15141" width="6.83203125" style="1" bestFit="1" customWidth="1"/>
    <col min="15142" max="15142" width="13.6640625" style="1" bestFit="1" customWidth="1"/>
    <col min="15143" max="15143" width="6.83203125" style="1" bestFit="1" customWidth="1"/>
    <col min="15144" max="15144" width="20.33203125" style="1" bestFit="1" customWidth="1"/>
    <col min="15145" max="15145" width="8.6640625" style="1"/>
    <col min="15146" max="15146" width="15.25" style="1" bestFit="1" customWidth="1"/>
    <col min="15147" max="15147" width="8.6640625" style="1"/>
    <col min="15148" max="15148" width="21.5" style="1" bestFit="1" customWidth="1"/>
    <col min="15149" max="15149" width="6.83203125" style="1" bestFit="1" customWidth="1"/>
    <col min="15150" max="15360" width="8.6640625" style="1"/>
    <col min="15361" max="15361" width="8.75" style="1" bestFit="1" customWidth="1"/>
    <col min="15362" max="15362" width="24" style="1" bestFit="1" customWidth="1"/>
    <col min="15363" max="15363" width="13.33203125" style="1" bestFit="1" customWidth="1"/>
    <col min="15364" max="15364" width="5" style="1" bestFit="1" customWidth="1"/>
    <col min="15365" max="15365" width="11.08203125" style="1" bestFit="1" customWidth="1"/>
    <col min="15366" max="15366" width="15" style="1" bestFit="1" customWidth="1"/>
    <col min="15367" max="15367" width="9.6640625" style="1" bestFit="1" customWidth="1"/>
    <col min="15368" max="15368" width="9.5" style="1" bestFit="1" customWidth="1"/>
    <col min="15369" max="15369" width="8.6640625" style="1"/>
    <col min="15370" max="15370" width="19.6640625" style="1" bestFit="1" customWidth="1"/>
    <col min="15371" max="15371" width="8.6640625" style="1"/>
    <col min="15372" max="15372" width="24" style="1" bestFit="1" customWidth="1"/>
    <col min="15373" max="15373" width="8.6640625" style="1"/>
    <col min="15374" max="15374" width="26.25" style="1" bestFit="1" customWidth="1"/>
    <col min="15375" max="15375" width="6.83203125" style="1" bestFit="1" customWidth="1"/>
    <col min="15376" max="15376" width="26" style="1" bestFit="1" customWidth="1"/>
    <col min="15377" max="15377" width="6.83203125" style="1" bestFit="1" customWidth="1"/>
    <col min="15378" max="15378" width="23.4140625" style="1" bestFit="1" customWidth="1"/>
    <col min="15379" max="15379" width="6.83203125" style="1" bestFit="1" customWidth="1"/>
    <col min="15380" max="15380" width="44.9140625" style="1" bestFit="1" customWidth="1"/>
    <col min="15381" max="15381" width="8.6640625" style="1"/>
    <col min="15382" max="15382" width="19.08203125" style="1" bestFit="1" customWidth="1"/>
    <col min="15383" max="15383" width="8.6640625" style="1"/>
    <col min="15384" max="15384" width="35.75" style="1" bestFit="1" customWidth="1"/>
    <col min="15385" max="15385" width="6.83203125" style="1" bestFit="1" customWidth="1"/>
    <col min="15386" max="15386" width="33.9140625" style="1" bestFit="1" customWidth="1"/>
    <col min="15387" max="15387" width="6.83203125" style="1" bestFit="1" customWidth="1"/>
    <col min="15388" max="15388" width="16.6640625" style="1" bestFit="1" customWidth="1"/>
    <col min="15389" max="15389" width="6.83203125" style="1" bestFit="1" customWidth="1"/>
    <col min="15390" max="15390" width="42.1640625" style="1" bestFit="1" customWidth="1"/>
    <col min="15391" max="15391" width="6.83203125" style="1" bestFit="1" customWidth="1"/>
    <col min="15392" max="15392" width="12.6640625" style="1" bestFit="1" customWidth="1"/>
    <col min="15393" max="15393" width="8.6640625" style="1"/>
    <col min="15394" max="15394" width="23.25" style="1" bestFit="1" customWidth="1"/>
    <col min="15395" max="15395" width="6.83203125" style="1" bestFit="1" customWidth="1"/>
    <col min="15396" max="15396" width="40" style="1" bestFit="1" customWidth="1"/>
    <col min="15397" max="15397" width="6.83203125" style="1" bestFit="1" customWidth="1"/>
    <col min="15398" max="15398" width="13.6640625" style="1" bestFit="1" customWidth="1"/>
    <col min="15399" max="15399" width="6.83203125" style="1" bestFit="1" customWidth="1"/>
    <col min="15400" max="15400" width="20.33203125" style="1" bestFit="1" customWidth="1"/>
    <col min="15401" max="15401" width="8.6640625" style="1"/>
    <col min="15402" max="15402" width="15.25" style="1" bestFit="1" customWidth="1"/>
    <col min="15403" max="15403" width="8.6640625" style="1"/>
    <col min="15404" max="15404" width="21.5" style="1" bestFit="1" customWidth="1"/>
    <col min="15405" max="15405" width="6.83203125" style="1" bestFit="1" customWidth="1"/>
    <col min="15406" max="15616" width="8.6640625" style="1"/>
    <col min="15617" max="15617" width="8.75" style="1" bestFit="1" customWidth="1"/>
    <col min="15618" max="15618" width="24" style="1" bestFit="1" customWidth="1"/>
    <col min="15619" max="15619" width="13.33203125" style="1" bestFit="1" customWidth="1"/>
    <col min="15620" max="15620" width="5" style="1" bestFit="1" customWidth="1"/>
    <col min="15621" max="15621" width="11.08203125" style="1" bestFit="1" customWidth="1"/>
    <col min="15622" max="15622" width="15" style="1" bestFit="1" customWidth="1"/>
    <col min="15623" max="15623" width="9.6640625" style="1" bestFit="1" customWidth="1"/>
    <col min="15624" max="15624" width="9.5" style="1" bestFit="1" customWidth="1"/>
    <col min="15625" max="15625" width="8.6640625" style="1"/>
    <col min="15626" max="15626" width="19.6640625" style="1" bestFit="1" customWidth="1"/>
    <col min="15627" max="15627" width="8.6640625" style="1"/>
    <col min="15628" max="15628" width="24" style="1" bestFit="1" customWidth="1"/>
    <col min="15629" max="15629" width="8.6640625" style="1"/>
    <col min="15630" max="15630" width="26.25" style="1" bestFit="1" customWidth="1"/>
    <col min="15631" max="15631" width="6.83203125" style="1" bestFit="1" customWidth="1"/>
    <col min="15632" max="15632" width="26" style="1" bestFit="1" customWidth="1"/>
    <col min="15633" max="15633" width="6.83203125" style="1" bestFit="1" customWidth="1"/>
    <col min="15634" max="15634" width="23.4140625" style="1" bestFit="1" customWidth="1"/>
    <col min="15635" max="15635" width="6.83203125" style="1" bestFit="1" customWidth="1"/>
    <col min="15636" max="15636" width="44.9140625" style="1" bestFit="1" customWidth="1"/>
    <col min="15637" max="15637" width="8.6640625" style="1"/>
    <col min="15638" max="15638" width="19.08203125" style="1" bestFit="1" customWidth="1"/>
    <col min="15639" max="15639" width="8.6640625" style="1"/>
    <col min="15640" max="15640" width="35.75" style="1" bestFit="1" customWidth="1"/>
    <col min="15641" max="15641" width="6.83203125" style="1" bestFit="1" customWidth="1"/>
    <col min="15642" max="15642" width="33.9140625" style="1" bestFit="1" customWidth="1"/>
    <col min="15643" max="15643" width="6.83203125" style="1" bestFit="1" customWidth="1"/>
    <col min="15644" max="15644" width="16.6640625" style="1" bestFit="1" customWidth="1"/>
    <col min="15645" max="15645" width="6.83203125" style="1" bestFit="1" customWidth="1"/>
    <col min="15646" max="15646" width="42.1640625" style="1" bestFit="1" customWidth="1"/>
    <col min="15647" max="15647" width="6.83203125" style="1" bestFit="1" customWidth="1"/>
    <col min="15648" max="15648" width="12.6640625" style="1" bestFit="1" customWidth="1"/>
    <col min="15649" max="15649" width="8.6640625" style="1"/>
    <col min="15650" max="15650" width="23.25" style="1" bestFit="1" customWidth="1"/>
    <col min="15651" max="15651" width="6.83203125" style="1" bestFit="1" customWidth="1"/>
    <col min="15652" max="15652" width="40" style="1" bestFit="1" customWidth="1"/>
    <col min="15653" max="15653" width="6.83203125" style="1" bestFit="1" customWidth="1"/>
    <col min="15654" max="15654" width="13.6640625" style="1" bestFit="1" customWidth="1"/>
    <col min="15655" max="15655" width="6.83203125" style="1" bestFit="1" customWidth="1"/>
    <col min="15656" max="15656" width="20.33203125" style="1" bestFit="1" customWidth="1"/>
    <col min="15657" max="15657" width="8.6640625" style="1"/>
    <col min="15658" max="15658" width="15.25" style="1" bestFit="1" customWidth="1"/>
    <col min="15659" max="15659" width="8.6640625" style="1"/>
    <col min="15660" max="15660" width="21.5" style="1" bestFit="1" customWidth="1"/>
    <col min="15661" max="15661" width="6.83203125" style="1" bestFit="1" customWidth="1"/>
    <col min="15662" max="15872" width="8.6640625" style="1"/>
    <col min="15873" max="15873" width="8.75" style="1" bestFit="1" customWidth="1"/>
    <col min="15874" max="15874" width="24" style="1" bestFit="1" customWidth="1"/>
    <col min="15875" max="15875" width="13.33203125" style="1" bestFit="1" customWidth="1"/>
    <col min="15876" max="15876" width="5" style="1" bestFit="1" customWidth="1"/>
    <col min="15877" max="15877" width="11.08203125" style="1" bestFit="1" customWidth="1"/>
    <col min="15878" max="15878" width="15" style="1" bestFit="1" customWidth="1"/>
    <col min="15879" max="15879" width="9.6640625" style="1" bestFit="1" customWidth="1"/>
    <col min="15880" max="15880" width="9.5" style="1" bestFit="1" customWidth="1"/>
    <col min="15881" max="15881" width="8.6640625" style="1"/>
    <col min="15882" max="15882" width="19.6640625" style="1" bestFit="1" customWidth="1"/>
    <col min="15883" max="15883" width="8.6640625" style="1"/>
    <col min="15884" max="15884" width="24" style="1" bestFit="1" customWidth="1"/>
    <col min="15885" max="15885" width="8.6640625" style="1"/>
    <col min="15886" max="15886" width="26.25" style="1" bestFit="1" customWidth="1"/>
    <col min="15887" max="15887" width="6.83203125" style="1" bestFit="1" customWidth="1"/>
    <col min="15888" max="15888" width="26" style="1" bestFit="1" customWidth="1"/>
    <col min="15889" max="15889" width="6.83203125" style="1" bestFit="1" customWidth="1"/>
    <col min="15890" max="15890" width="23.4140625" style="1" bestFit="1" customWidth="1"/>
    <col min="15891" max="15891" width="6.83203125" style="1" bestFit="1" customWidth="1"/>
    <col min="15892" max="15892" width="44.9140625" style="1" bestFit="1" customWidth="1"/>
    <col min="15893" max="15893" width="8.6640625" style="1"/>
    <col min="15894" max="15894" width="19.08203125" style="1" bestFit="1" customWidth="1"/>
    <col min="15895" max="15895" width="8.6640625" style="1"/>
    <col min="15896" max="15896" width="35.75" style="1" bestFit="1" customWidth="1"/>
    <col min="15897" max="15897" width="6.83203125" style="1" bestFit="1" customWidth="1"/>
    <col min="15898" max="15898" width="33.9140625" style="1" bestFit="1" customWidth="1"/>
    <col min="15899" max="15899" width="6.83203125" style="1" bestFit="1" customWidth="1"/>
    <col min="15900" max="15900" width="16.6640625" style="1" bestFit="1" customWidth="1"/>
    <col min="15901" max="15901" width="6.83203125" style="1" bestFit="1" customWidth="1"/>
    <col min="15902" max="15902" width="42.1640625" style="1" bestFit="1" customWidth="1"/>
    <col min="15903" max="15903" width="6.83203125" style="1" bestFit="1" customWidth="1"/>
    <col min="15904" max="15904" width="12.6640625" style="1" bestFit="1" customWidth="1"/>
    <col min="15905" max="15905" width="8.6640625" style="1"/>
    <col min="15906" max="15906" width="23.25" style="1" bestFit="1" customWidth="1"/>
    <col min="15907" max="15907" width="6.83203125" style="1" bestFit="1" customWidth="1"/>
    <col min="15908" max="15908" width="40" style="1" bestFit="1" customWidth="1"/>
    <col min="15909" max="15909" width="6.83203125" style="1" bestFit="1" customWidth="1"/>
    <col min="15910" max="15910" width="13.6640625" style="1" bestFit="1" customWidth="1"/>
    <col min="15911" max="15911" width="6.83203125" style="1" bestFit="1" customWidth="1"/>
    <col min="15912" max="15912" width="20.33203125" style="1" bestFit="1" customWidth="1"/>
    <col min="15913" max="15913" width="8.6640625" style="1"/>
    <col min="15914" max="15914" width="15.25" style="1" bestFit="1" customWidth="1"/>
    <col min="15915" max="15915" width="8.6640625" style="1"/>
    <col min="15916" max="15916" width="21.5" style="1" bestFit="1" customWidth="1"/>
    <col min="15917" max="15917" width="6.83203125" style="1" bestFit="1" customWidth="1"/>
    <col min="15918" max="16128" width="8.6640625" style="1"/>
    <col min="16129" max="16129" width="8.75" style="1" bestFit="1" customWidth="1"/>
    <col min="16130" max="16130" width="24" style="1" bestFit="1" customWidth="1"/>
    <col min="16131" max="16131" width="13.33203125" style="1" bestFit="1" customWidth="1"/>
    <col min="16132" max="16132" width="5" style="1" bestFit="1" customWidth="1"/>
    <col min="16133" max="16133" width="11.08203125" style="1" bestFit="1" customWidth="1"/>
    <col min="16134" max="16134" width="15" style="1" bestFit="1" customWidth="1"/>
    <col min="16135" max="16135" width="9.6640625" style="1" bestFit="1" customWidth="1"/>
    <col min="16136" max="16136" width="9.5" style="1" bestFit="1" customWidth="1"/>
    <col min="16137" max="16137" width="8.6640625" style="1"/>
    <col min="16138" max="16138" width="19.6640625" style="1" bestFit="1" customWidth="1"/>
    <col min="16139" max="16139" width="8.6640625" style="1"/>
    <col min="16140" max="16140" width="24" style="1" bestFit="1" customWidth="1"/>
    <col min="16141" max="16141" width="8.6640625" style="1"/>
    <col min="16142" max="16142" width="26.25" style="1" bestFit="1" customWidth="1"/>
    <col min="16143" max="16143" width="6.83203125" style="1" bestFit="1" customWidth="1"/>
    <col min="16144" max="16144" width="26" style="1" bestFit="1" customWidth="1"/>
    <col min="16145" max="16145" width="6.83203125" style="1" bestFit="1" customWidth="1"/>
    <col min="16146" max="16146" width="23.4140625" style="1" bestFit="1" customWidth="1"/>
    <col min="16147" max="16147" width="6.83203125" style="1" bestFit="1" customWidth="1"/>
    <col min="16148" max="16148" width="44.9140625" style="1" bestFit="1" customWidth="1"/>
    <col min="16149" max="16149" width="8.6640625" style="1"/>
    <col min="16150" max="16150" width="19.08203125" style="1" bestFit="1" customWidth="1"/>
    <col min="16151" max="16151" width="8.6640625" style="1"/>
    <col min="16152" max="16152" width="35.75" style="1" bestFit="1" customWidth="1"/>
    <col min="16153" max="16153" width="6.83203125" style="1" bestFit="1" customWidth="1"/>
    <col min="16154" max="16154" width="33.9140625" style="1" bestFit="1" customWidth="1"/>
    <col min="16155" max="16155" width="6.83203125" style="1" bestFit="1" customWidth="1"/>
    <col min="16156" max="16156" width="16.6640625" style="1" bestFit="1" customWidth="1"/>
    <col min="16157" max="16157" width="6.83203125" style="1" bestFit="1" customWidth="1"/>
    <col min="16158" max="16158" width="42.1640625" style="1" bestFit="1" customWidth="1"/>
    <col min="16159" max="16159" width="6.83203125" style="1" bestFit="1" customWidth="1"/>
    <col min="16160" max="16160" width="12.6640625" style="1" bestFit="1" customWidth="1"/>
    <col min="16161" max="16161" width="8.6640625" style="1"/>
    <col min="16162" max="16162" width="23.25" style="1" bestFit="1" customWidth="1"/>
    <col min="16163" max="16163" width="6.83203125" style="1" bestFit="1" customWidth="1"/>
    <col min="16164" max="16164" width="40" style="1" bestFit="1" customWidth="1"/>
    <col min="16165" max="16165" width="6.83203125" style="1" bestFit="1" customWidth="1"/>
    <col min="16166" max="16166" width="13.6640625" style="1" bestFit="1" customWidth="1"/>
    <col min="16167" max="16167" width="6.83203125" style="1" bestFit="1" customWidth="1"/>
    <col min="16168" max="16168" width="20.33203125" style="1" bestFit="1" customWidth="1"/>
    <col min="16169" max="16169" width="8.6640625" style="1"/>
    <col min="16170" max="16170" width="15.25" style="1" bestFit="1" customWidth="1"/>
    <col min="16171" max="16171" width="8.6640625" style="1"/>
    <col min="16172" max="16172" width="21.5" style="1" bestFit="1" customWidth="1"/>
    <col min="16173" max="16173" width="6.83203125" style="1" bestFit="1" customWidth="1"/>
    <col min="16174" max="16384" width="8.6640625" style="1"/>
  </cols>
  <sheetData>
    <row r="1" spans="1:45" x14ac:dyDescent="0.25">
      <c r="A1" s="1" t="s">
        <v>149</v>
      </c>
      <c r="B1" s="1" t="s">
        <v>148</v>
      </c>
      <c r="C1" s="1" t="s">
        <v>147</v>
      </c>
      <c r="D1" s="1" t="s">
        <v>146</v>
      </c>
      <c r="E1" s="1" t="s">
        <v>145</v>
      </c>
      <c r="F1" s="1" t="s">
        <v>144</v>
      </c>
      <c r="G1" s="1" t="s">
        <v>143</v>
      </c>
      <c r="H1" s="1" t="s">
        <v>142</v>
      </c>
      <c r="J1" s="1" t="s">
        <v>141</v>
      </c>
      <c r="L1" s="1" t="s">
        <v>140</v>
      </c>
      <c r="N1" s="1" t="s">
        <v>139</v>
      </c>
      <c r="O1" s="1" t="s">
        <v>123</v>
      </c>
      <c r="P1" s="1" t="s">
        <v>138</v>
      </c>
      <c r="Q1" s="1" t="s">
        <v>123</v>
      </c>
      <c r="R1" s="1" t="s">
        <v>137</v>
      </c>
      <c r="S1" s="1" t="s">
        <v>123</v>
      </c>
      <c r="T1" s="1" t="s">
        <v>136</v>
      </c>
      <c r="V1" s="1" t="s">
        <v>135</v>
      </c>
      <c r="X1" s="1" t="s">
        <v>134</v>
      </c>
      <c r="Y1" s="1" t="s">
        <v>123</v>
      </c>
      <c r="Z1" s="1" t="s">
        <v>133</v>
      </c>
      <c r="AA1" s="1" t="s">
        <v>123</v>
      </c>
      <c r="AB1" s="1" t="s">
        <v>132</v>
      </c>
      <c r="AC1" s="1" t="s">
        <v>123</v>
      </c>
      <c r="AD1" s="1" t="s">
        <v>131</v>
      </c>
      <c r="AE1" s="1" t="s">
        <v>123</v>
      </c>
      <c r="AF1" s="1" t="s">
        <v>130</v>
      </c>
      <c r="AH1" s="1" t="s">
        <v>129</v>
      </c>
      <c r="AI1" s="1" t="s">
        <v>123</v>
      </c>
      <c r="AJ1" s="1" t="s">
        <v>128</v>
      </c>
      <c r="AK1" s="1" t="s">
        <v>123</v>
      </c>
      <c r="AL1" s="1" t="s">
        <v>127</v>
      </c>
      <c r="AM1" s="1" t="s">
        <v>123</v>
      </c>
      <c r="AN1" s="1" t="s">
        <v>126</v>
      </c>
      <c r="AP1" s="1" t="s">
        <v>125</v>
      </c>
      <c r="AR1" s="1" t="s">
        <v>124</v>
      </c>
      <c r="AS1" s="1" t="s">
        <v>123</v>
      </c>
    </row>
    <row r="2" spans="1:45" x14ac:dyDescent="0.25">
      <c r="A2" s="1">
        <v>1</v>
      </c>
      <c r="B2" s="1" t="s">
        <v>439</v>
      </c>
      <c r="D2" s="1" t="s">
        <v>53</v>
      </c>
      <c r="E2" s="1">
        <v>2</v>
      </c>
      <c r="F2" s="1">
        <v>0</v>
      </c>
      <c r="G2" s="1">
        <v>0</v>
      </c>
      <c r="H2" s="1">
        <v>100</v>
      </c>
      <c r="J2" s="1">
        <v>4.8</v>
      </c>
      <c r="L2" s="1">
        <v>1</v>
      </c>
      <c r="N2" s="2">
        <v>0.97</v>
      </c>
      <c r="P2" s="2">
        <v>0.89</v>
      </c>
      <c r="R2" s="2">
        <v>0.94</v>
      </c>
      <c r="T2" s="1">
        <v>5</v>
      </c>
      <c r="V2" s="1">
        <v>8</v>
      </c>
      <c r="X2" s="2">
        <v>0.68</v>
      </c>
      <c r="Z2" s="2">
        <v>0.05</v>
      </c>
      <c r="AB2" s="3" t="s">
        <v>119</v>
      </c>
      <c r="AD2" s="2">
        <v>0.95</v>
      </c>
      <c r="AF2" s="1">
        <v>2</v>
      </c>
      <c r="AH2" s="3" t="s">
        <v>440</v>
      </c>
      <c r="AJ2" s="2">
        <v>0.83</v>
      </c>
      <c r="AK2" s="1">
        <v>6</v>
      </c>
      <c r="AL2" s="2">
        <v>0.19</v>
      </c>
      <c r="AN2" s="1">
        <v>16</v>
      </c>
      <c r="AP2" s="1">
        <v>1</v>
      </c>
      <c r="AR2" s="2">
        <v>0.65</v>
      </c>
    </row>
    <row r="3" spans="1:45" x14ac:dyDescent="0.25">
      <c r="A3" s="1">
        <v>2</v>
      </c>
      <c r="B3" s="1" t="s">
        <v>441</v>
      </c>
      <c r="D3" s="1" t="s">
        <v>9</v>
      </c>
      <c r="E3" s="1">
        <v>2</v>
      </c>
      <c r="F3" s="1">
        <v>0</v>
      </c>
      <c r="G3" s="1">
        <v>0</v>
      </c>
      <c r="H3" s="1">
        <v>99</v>
      </c>
      <c r="J3" s="1">
        <v>4.7</v>
      </c>
      <c r="L3" s="1">
        <v>3</v>
      </c>
      <c r="N3" s="2">
        <v>0.96</v>
      </c>
      <c r="P3" s="2">
        <v>0.92</v>
      </c>
      <c r="R3" s="2">
        <v>0.92</v>
      </c>
      <c r="T3" s="1" t="s">
        <v>58</v>
      </c>
      <c r="V3" s="1">
        <v>5</v>
      </c>
      <c r="X3" s="2">
        <v>0.72</v>
      </c>
      <c r="Z3" s="2">
        <v>0.02</v>
      </c>
      <c r="AB3" s="3" t="s">
        <v>119</v>
      </c>
      <c r="AD3" s="2">
        <v>0.94</v>
      </c>
      <c r="AF3" s="1">
        <v>1</v>
      </c>
      <c r="AH3" s="3" t="s">
        <v>442</v>
      </c>
      <c r="AJ3" s="2">
        <v>0.88</v>
      </c>
      <c r="AL3" s="2">
        <v>0.26</v>
      </c>
      <c r="AN3" s="1">
        <v>2</v>
      </c>
      <c r="AP3" s="1">
        <v>6</v>
      </c>
      <c r="AR3" s="2">
        <v>0.56000000000000005</v>
      </c>
    </row>
    <row r="4" spans="1:45" x14ac:dyDescent="0.25">
      <c r="A4" s="1">
        <v>2</v>
      </c>
      <c r="B4" s="1" t="s">
        <v>443</v>
      </c>
      <c r="D4" s="1" t="s">
        <v>53</v>
      </c>
      <c r="E4" s="1">
        <v>2</v>
      </c>
      <c r="F4" s="1">
        <v>0</v>
      </c>
      <c r="G4" s="1">
        <v>0</v>
      </c>
      <c r="H4" s="1">
        <v>99</v>
      </c>
      <c r="J4" s="1">
        <v>4.8</v>
      </c>
      <c r="L4" s="1">
        <v>2</v>
      </c>
      <c r="N4" s="2">
        <v>0.97</v>
      </c>
      <c r="P4" s="2">
        <v>0.91</v>
      </c>
      <c r="R4" s="2">
        <v>0.93</v>
      </c>
      <c r="T4" s="1">
        <v>2</v>
      </c>
      <c r="V4" s="1">
        <v>14</v>
      </c>
      <c r="X4" s="2">
        <v>0.64</v>
      </c>
      <c r="Z4" s="2">
        <v>0.06</v>
      </c>
      <c r="AB4" s="3" t="s">
        <v>119</v>
      </c>
      <c r="AD4" s="2">
        <v>0.97</v>
      </c>
      <c r="AF4" s="1">
        <v>3</v>
      </c>
      <c r="AH4" s="3" t="s">
        <v>116</v>
      </c>
      <c r="AJ4" s="2">
        <v>0.82</v>
      </c>
      <c r="AL4" s="2">
        <v>0.24</v>
      </c>
      <c r="AN4" s="1">
        <v>5</v>
      </c>
      <c r="AP4" s="1">
        <v>4</v>
      </c>
      <c r="AR4" s="2">
        <v>0.61</v>
      </c>
    </row>
    <row r="5" spans="1:45" x14ac:dyDescent="0.25">
      <c r="A5" s="1">
        <v>4</v>
      </c>
      <c r="B5" s="1" t="s">
        <v>444</v>
      </c>
      <c r="D5" s="1" t="s">
        <v>53</v>
      </c>
      <c r="E5" s="1">
        <v>2</v>
      </c>
      <c r="F5" s="1">
        <v>0</v>
      </c>
      <c r="G5" s="1">
        <v>0</v>
      </c>
      <c r="H5" s="1">
        <v>94</v>
      </c>
      <c r="J5" s="1">
        <v>4.5999999999999996</v>
      </c>
      <c r="L5" s="1">
        <v>7</v>
      </c>
      <c r="N5" s="2">
        <v>0.95</v>
      </c>
      <c r="P5" s="2">
        <v>0.88</v>
      </c>
      <c r="R5" s="2">
        <v>0.9</v>
      </c>
      <c r="T5" s="1">
        <v>2</v>
      </c>
      <c r="V5" s="1">
        <v>20</v>
      </c>
      <c r="X5" s="2">
        <v>0.61</v>
      </c>
      <c r="Z5" s="2">
        <v>0.02</v>
      </c>
      <c r="AB5" s="3" t="s">
        <v>40</v>
      </c>
      <c r="AD5" s="2">
        <v>0.88</v>
      </c>
      <c r="AF5" s="1">
        <v>15</v>
      </c>
      <c r="AH5" s="3" t="s">
        <v>445</v>
      </c>
      <c r="AJ5" s="2">
        <v>0.65</v>
      </c>
      <c r="AL5" s="2">
        <v>0.43</v>
      </c>
      <c r="AN5" s="1">
        <v>1</v>
      </c>
      <c r="AP5" s="1">
        <v>8</v>
      </c>
      <c r="AR5" s="2">
        <v>0.53</v>
      </c>
    </row>
    <row r="6" spans="1:45" x14ac:dyDescent="0.25">
      <c r="A6" s="1">
        <v>5</v>
      </c>
      <c r="B6" s="1" t="s">
        <v>446</v>
      </c>
      <c r="D6" s="1" t="s">
        <v>65</v>
      </c>
      <c r="E6" s="1">
        <v>2</v>
      </c>
      <c r="F6" s="1">
        <v>0</v>
      </c>
      <c r="G6" s="1">
        <v>0</v>
      </c>
      <c r="H6" s="1">
        <v>92</v>
      </c>
      <c r="J6" s="1">
        <v>4.5</v>
      </c>
      <c r="L6" s="1">
        <v>9</v>
      </c>
      <c r="N6" s="2">
        <v>0.95</v>
      </c>
      <c r="P6" s="2">
        <v>0.88</v>
      </c>
      <c r="R6" s="2">
        <v>0.89</v>
      </c>
      <c r="T6" s="1">
        <v>1</v>
      </c>
      <c r="V6" s="1">
        <v>10</v>
      </c>
      <c r="X6" s="2">
        <v>0.62</v>
      </c>
      <c r="Z6" s="2">
        <v>0.01</v>
      </c>
      <c r="AB6" s="3" t="s">
        <v>1</v>
      </c>
      <c r="AD6" s="2">
        <v>0.93</v>
      </c>
      <c r="AF6" s="1">
        <v>14</v>
      </c>
      <c r="AH6" s="3" t="s">
        <v>447</v>
      </c>
      <c r="AJ6" s="2">
        <v>0.68</v>
      </c>
      <c r="AL6" s="2">
        <v>0.37</v>
      </c>
      <c r="AN6" s="1">
        <v>21</v>
      </c>
      <c r="AP6" s="1">
        <v>1</v>
      </c>
      <c r="AR6" s="2">
        <v>0.64</v>
      </c>
    </row>
    <row r="7" spans="1:45" x14ac:dyDescent="0.25">
      <c r="A7" s="1">
        <v>5</v>
      </c>
      <c r="B7" s="1" t="s">
        <v>448</v>
      </c>
      <c r="D7" s="1" t="s">
        <v>18</v>
      </c>
      <c r="E7" s="1">
        <v>2</v>
      </c>
      <c r="F7" s="1">
        <v>0</v>
      </c>
      <c r="G7" s="1">
        <v>0</v>
      </c>
      <c r="H7" s="1">
        <v>92</v>
      </c>
      <c r="J7" s="1">
        <v>4.3</v>
      </c>
      <c r="L7" s="1">
        <v>9</v>
      </c>
      <c r="N7" s="2">
        <v>0.99</v>
      </c>
      <c r="P7" s="2">
        <v>0.89</v>
      </c>
      <c r="R7" s="2">
        <v>0.9</v>
      </c>
      <c r="T7" s="1">
        <v>1</v>
      </c>
      <c r="V7" s="1">
        <v>13</v>
      </c>
      <c r="X7" s="2">
        <v>0.78</v>
      </c>
      <c r="Z7" s="2">
        <v>0.01</v>
      </c>
      <c r="AB7" s="3" t="s">
        <v>40</v>
      </c>
      <c r="AD7" s="2">
        <v>0.9</v>
      </c>
      <c r="AF7" s="1">
        <v>5</v>
      </c>
      <c r="AH7" s="3" t="s">
        <v>449</v>
      </c>
      <c r="AJ7" s="2">
        <v>0.84</v>
      </c>
      <c r="AL7" s="2">
        <v>0.28999999999999998</v>
      </c>
      <c r="AN7" s="1">
        <v>5</v>
      </c>
      <c r="AP7" s="1">
        <v>30</v>
      </c>
      <c r="AR7" s="2">
        <v>0.47</v>
      </c>
    </row>
    <row r="8" spans="1:45" x14ac:dyDescent="0.25">
      <c r="A8" s="1">
        <v>7</v>
      </c>
      <c r="B8" s="1" t="s">
        <v>450</v>
      </c>
      <c r="D8" s="1" t="s">
        <v>77</v>
      </c>
      <c r="E8" s="1">
        <v>2</v>
      </c>
      <c r="F8" s="1">
        <v>0</v>
      </c>
      <c r="G8" s="1">
        <v>0</v>
      </c>
      <c r="H8" s="1">
        <v>91</v>
      </c>
      <c r="J8" s="1">
        <v>4.4000000000000004</v>
      </c>
      <c r="L8" s="1">
        <v>7</v>
      </c>
      <c r="N8" s="2">
        <v>0.94</v>
      </c>
      <c r="P8" s="2">
        <v>0.88</v>
      </c>
      <c r="R8" s="2">
        <v>0.89</v>
      </c>
      <c r="T8" s="1">
        <v>1</v>
      </c>
      <c r="V8" s="1">
        <v>66</v>
      </c>
      <c r="X8" s="2">
        <v>0.62</v>
      </c>
      <c r="Z8" s="2">
        <v>0.06</v>
      </c>
      <c r="AB8" s="3" t="s">
        <v>1</v>
      </c>
      <c r="AD8" s="2">
        <v>0.93</v>
      </c>
      <c r="AF8" s="1">
        <v>6</v>
      </c>
      <c r="AH8" s="3" t="s">
        <v>451</v>
      </c>
      <c r="AI8" s="1">
        <v>2</v>
      </c>
      <c r="AJ8" s="2">
        <v>0.79</v>
      </c>
      <c r="AK8" s="1">
        <v>6</v>
      </c>
      <c r="AL8" s="2">
        <v>0.24</v>
      </c>
      <c r="AN8" s="1">
        <v>7</v>
      </c>
      <c r="AP8" s="1">
        <v>5</v>
      </c>
      <c r="AR8" s="2">
        <v>0.56999999999999995</v>
      </c>
    </row>
    <row r="9" spans="1:45" x14ac:dyDescent="0.25">
      <c r="A9" s="1">
        <v>7</v>
      </c>
      <c r="B9" s="1" t="s">
        <v>452</v>
      </c>
      <c r="D9" s="1" t="s">
        <v>105</v>
      </c>
      <c r="E9" s="1">
        <v>2</v>
      </c>
      <c r="F9" s="1">
        <v>0</v>
      </c>
      <c r="G9" s="1">
        <v>0</v>
      </c>
      <c r="H9" s="1">
        <v>91</v>
      </c>
      <c r="J9" s="1">
        <v>4.3</v>
      </c>
      <c r="L9" s="1">
        <v>9</v>
      </c>
      <c r="N9" s="2">
        <v>0.96</v>
      </c>
      <c r="P9" s="2">
        <v>0.85</v>
      </c>
      <c r="R9" s="2">
        <v>0.88</v>
      </c>
      <c r="T9" s="1">
        <v>3</v>
      </c>
      <c r="V9" s="1">
        <v>29</v>
      </c>
      <c r="X9" s="2">
        <v>0.71</v>
      </c>
      <c r="Z9" s="2">
        <v>0.06</v>
      </c>
      <c r="AB9" s="3" t="s">
        <v>5</v>
      </c>
      <c r="AD9" s="2">
        <v>0.97</v>
      </c>
      <c r="AF9" s="1">
        <v>7</v>
      </c>
      <c r="AH9" s="3" t="s">
        <v>453</v>
      </c>
      <c r="AJ9" s="2">
        <v>0.72</v>
      </c>
      <c r="AL9" s="2">
        <v>0.23</v>
      </c>
      <c r="AN9" s="1">
        <v>3</v>
      </c>
      <c r="AP9" s="1">
        <v>24</v>
      </c>
      <c r="AR9" s="2">
        <v>0.49</v>
      </c>
    </row>
    <row r="10" spans="1:45" x14ac:dyDescent="0.25">
      <c r="A10" s="1">
        <v>9</v>
      </c>
      <c r="B10" s="1" t="s">
        <v>454</v>
      </c>
      <c r="D10" s="1" t="s">
        <v>102</v>
      </c>
      <c r="E10" s="1">
        <v>2</v>
      </c>
      <c r="F10" s="1">
        <v>0</v>
      </c>
      <c r="G10" s="1">
        <v>0</v>
      </c>
      <c r="H10" s="1">
        <v>90</v>
      </c>
      <c r="J10" s="1">
        <v>4.0999999999999996</v>
      </c>
      <c r="L10" s="1">
        <v>5</v>
      </c>
      <c r="N10" s="2">
        <v>0.96</v>
      </c>
      <c r="P10" s="2">
        <v>0.87</v>
      </c>
      <c r="R10" s="2">
        <v>0.9</v>
      </c>
      <c r="T10" s="1">
        <v>3</v>
      </c>
      <c r="V10" s="1">
        <v>1</v>
      </c>
      <c r="X10" s="2">
        <v>0.71</v>
      </c>
      <c r="Z10" s="4">
        <v>2E-3</v>
      </c>
      <c r="AB10" s="3" t="s">
        <v>5</v>
      </c>
      <c r="AD10" s="2">
        <v>0.98</v>
      </c>
      <c r="AF10" s="1">
        <v>13</v>
      </c>
      <c r="AH10" s="3" t="s">
        <v>455</v>
      </c>
      <c r="AJ10" s="2">
        <v>0.75</v>
      </c>
      <c r="AK10" s="1">
        <v>6</v>
      </c>
      <c r="AL10" s="2">
        <v>0.35</v>
      </c>
      <c r="AN10" s="1">
        <v>27</v>
      </c>
      <c r="AP10" s="1">
        <v>9</v>
      </c>
      <c r="AR10" s="2">
        <v>0.53</v>
      </c>
    </row>
    <row r="11" spans="1:45" x14ac:dyDescent="0.25">
      <c r="A11" s="1">
        <v>10</v>
      </c>
      <c r="B11" s="1" t="s">
        <v>456</v>
      </c>
      <c r="D11" s="1" t="s">
        <v>9</v>
      </c>
      <c r="E11" s="1">
        <v>2</v>
      </c>
      <c r="F11" s="1">
        <v>0</v>
      </c>
      <c r="G11" s="1">
        <v>0</v>
      </c>
      <c r="H11" s="1">
        <v>89</v>
      </c>
      <c r="J11" s="1">
        <v>4.3</v>
      </c>
      <c r="L11" s="1">
        <v>5</v>
      </c>
      <c r="N11" s="2">
        <v>0.96</v>
      </c>
      <c r="P11" s="2">
        <v>0.9</v>
      </c>
      <c r="R11" s="2">
        <v>0.92</v>
      </c>
      <c r="T11" s="1">
        <v>2</v>
      </c>
      <c r="V11" s="1">
        <v>26</v>
      </c>
      <c r="X11" s="2">
        <v>0.72</v>
      </c>
      <c r="Z11" s="2">
        <v>0.05</v>
      </c>
      <c r="AB11" s="3" t="s">
        <v>40</v>
      </c>
      <c r="AD11" s="2">
        <v>0.98</v>
      </c>
      <c r="AF11" s="1">
        <v>7</v>
      </c>
      <c r="AH11" s="3" t="s">
        <v>457</v>
      </c>
      <c r="AJ11" s="2">
        <v>0.81</v>
      </c>
      <c r="AK11" s="1">
        <v>6</v>
      </c>
      <c r="AL11" s="2">
        <v>0.33</v>
      </c>
      <c r="AN11" s="1">
        <v>19</v>
      </c>
      <c r="AP11" s="1">
        <v>24</v>
      </c>
      <c r="AR11" s="2">
        <v>0.49</v>
      </c>
    </row>
    <row r="12" spans="1:45" x14ac:dyDescent="0.25">
      <c r="A12" s="1">
        <v>11</v>
      </c>
      <c r="B12" s="1" t="s">
        <v>458</v>
      </c>
      <c r="D12" s="1" t="s">
        <v>70</v>
      </c>
      <c r="E12" s="1">
        <v>2</v>
      </c>
      <c r="F12" s="1">
        <v>0</v>
      </c>
      <c r="G12" s="1">
        <v>0</v>
      </c>
      <c r="H12" s="1">
        <v>88</v>
      </c>
      <c r="J12" s="1">
        <v>4.3</v>
      </c>
      <c r="L12" s="1">
        <v>9</v>
      </c>
      <c r="N12" s="2">
        <v>0.96</v>
      </c>
      <c r="P12" s="2">
        <v>0.86</v>
      </c>
      <c r="R12" s="2">
        <v>0.9</v>
      </c>
      <c r="T12" s="1">
        <v>4</v>
      </c>
      <c r="V12" s="1">
        <v>48</v>
      </c>
      <c r="X12" s="2">
        <v>0.64</v>
      </c>
      <c r="Z12" s="2">
        <v>0.06</v>
      </c>
      <c r="AB12" s="3" t="s">
        <v>40</v>
      </c>
      <c r="AD12" s="2">
        <v>0.98</v>
      </c>
      <c r="AF12" s="1">
        <v>11</v>
      </c>
      <c r="AH12" s="3" t="s">
        <v>459</v>
      </c>
      <c r="AJ12" s="2">
        <v>0.72</v>
      </c>
      <c r="AL12" s="2">
        <v>0.26</v>
      </c>
      <c r="AN12" s="1">
        <v>19</v>
      </c>
      <c r="AP12" s="1">
        <v>29</v>
      </c>
      <c r="AR12" s="2">
        <v>0.48</v>
      </c>
    </row>
    <row r="13" spans="1:45" x14ac:dyDescent="0.25">
      <c r="A13" s="1">
        <v>12</v>
      </c>
      <c r="B13" s="1" t="s">
        <v>460</v>
      </c>
      <c r="D13" s="1" t="s">
        <v>99</v>
      </c>
      <c r="E13" s="1">
        <v>2</v>
      </c>
      <c r="F13" s="1">
        <v>0</v>
      </c>
      <c r="G13" s="1">
        <v>0</v>
      </c>
      <c r="H13" s="1">
        <v>87</v>
      </c>
      <c r="J13" s="1">
        <v>4.3</v>
      </c>
      <c r="L13" s="1">
        <v>21</v>
      </c>
      <c r="N13" s="2">
        <v>0.92</v>
      </c>
      <c r="P13" s="2">
        <v>0.84</v>
      </c>
      <c r="R13" s="2">
        <v>0.84</v>
      </c>
      <c r="T13" s="1" t="s">
        <v>58</v>
      </c>
      <c r="V13" s="1">
        <v>6</v>
      </c>
      <c r="X13" s="2">
        <v>0.66</v>
      </c>
      <c r="Z13" s="2">
        <v>0.01</v>
      </c>
      <c r="AB13" s="3" t="s">
        <v>1</v>
      </c>
      <c r="AD13" s="2">
        <v>0.99</v>
      </c>
      <c r="AF13" s="1">
        <v>27</v>
      </c>
      <c r="AH13" s="3" t="s">
        <v>445</v>
      </c>
      <c r="AJ13" s="2">
        <v>0.63</v>
      </c>
      <c r="AL13" s="2">
        <v>0.65</v>
      </c>
      <c r="AN13" s="1">
        <v>10</v>
      </c>
      <c r="AP13" s="1">
        <v>22</v>
      </c>
      <c r="AR13" s="2">
        <v>0.49</v>
      </c>
    </row>
    <row r="14" spans="1:45" x14ac:dyDescent="0.25">
      <c r="A14" s="1">
        <v>13</v>
      </c>
      <c r="B14" s="1" t="s">
        <v>461</v>
      </c>
      <c r="D14" s="1" t="s">
        <v>18</v>
      </c>
      <c r="E14" s="1">
        <v>2</v>
      </c>
      <c r="F14" s="1">
        <v>0</v>
      </c>
      <c r="G14" s="1">
        <v>0</v>
      </c>
      <c r="H14" s="1">
        <v>86</v>
      </c>
      <c r="J14" s="1">
        <v>4.0999999999999996</v>
      </c>
      <c r="L14" s="1">
        <v>18</v>
      </c>
      <c r="N14" s="2">
        <v>0.94</v>
      </c>
      <c r="P14" s="2">
        <v>0.88</v>
      </c>
      <c r="R14" s="2">
        <v>0.86</v>
      </c>
      <c r="T14" s="1">
        <v>-2</v>
      </c>
      <c r="V14" s="1">
        <v>33</v>
      </c>
      <c r="X14" s="2">
        <v>0.68</v>
      </c>
      <c r="Z14" s="2">
        <v>0.01</v>
      </c>
      <c r="AB14" s="3" t="s">
        <v>40</v>
      </c>
      <c r="AD14" s="2">
        <v>0.96</v>
      </c>
      <c r="AF14" s="1">
        <v>7</v>
      </c>
      <c r="AH14" s="3" t="s">
        <v>462</v>
      </c>
      <c r="AJ14" s="2">
        <v>0.81</v>
      </c>
      <c r="AL14" s="2">
        <v>0.28999999999999998</v>
      </c>
      <c r="AN14" s="1">
        <v>13</v>
      </c>
      <c r="AP14" s="1">
        <v>18</v>
      </c>
      <c r="AR14" s="2">
        <v>0.5</v>
      </c>
    </row>
    <row r="15" spans="1:45" x14ac:dyDescent="0.25">
      <c r="A15" s="1">
        <v>13</v>
      </c>
      <c r="B15" s="1" t="s">
        <v>463</v>
      </c>
      <c r="D15" s="1" t="s">
        <v>53</v>
      </c>
      <c r="E15" s="1">
        <v>2</v>
      </c>
      <c r="F15" s="1">
        <v>0</v>
      </c>
      <c r="G15" s="1">
        <v>0</v>
      </c>
      <c r="H15" s="1">
        <v>86</v>
      </c>
      <c r="J15" s="1">
        <v>4.4000000000000004</v>
      </c>
      <c r="L15" s="1">
        <v>28</v>
      </c>
      <c r="N15" s="2">
        <v>0.9</v>
      </c>
      <c r="P15" s="2">
        <v>0.82</v>
      </c>
      <c r="R15" s="2">
        <v>0.83</v>
      </c>
      <c r="T15" s="1">
        <v>1</v>
      </c>
      <c r="V15" s="1">
        <v>14</v>
      </c>
      <c r="X15" s="2">
        <v>0.71</v>
      </c>
      <c r="Z15" s="2">
        <v>0.05</v>
      </c>
      <c r="AB15" s="3" t="s">
        <v>40</v>
      </c>
      <c r="AD15" s="2">
        <v>0.98</v>
      </c>
      <c r="AF15" s="1">
        <v>30</v>
      </c>
      <c r="AH15" s="3" t="s">
        <v>464</v>
      </c>
      <c r="AJ15" s="2">
        <v>0.59</v>
      </c>
      <c r="AL15" s="2">
        <v>0.54</v>
      </c>
      <c r="AN15" s="1">
        <v>13</v>
      </c>
      <c r="AP15" s="1">
        <v>34</v>
      </c>
      <c r="AR15" s="2">
        <v>0.46</v>
      </c>
    </row>
    <row r="16" spans="1:45" x14ac:dyDescent="0.25">
      <c r="A16" s="1">
        <v>15</v>
      </c>
      <c r="B16" s="1" t="s">
        <v>465</v>
      </c>
      <c r="D16" s="1" t="s">
        <v>18</v>
      </c>
      <c r="E16" s="1">
        <v>2</v>
      </c>
      <c r="F16" s="1">
        <v>0</v>
      </c>
      <c r="G16" s="1">
        <v>0</v>
      </c>
      <c r="H16" s="1">
        <v>85</v>
      </c>
      <c r="J16" s="1">
        <v>4.2</v>
      </c>
      <c r="L16" s="1">
        <v>28</v>
      </c>
      <c r="N16" s="2">
        <v>0.95</v>
      </c>
      <c r="P16" s="2">
        <v>0.92</v>
      </c>
      <c r="R16" s="2">
        <v>0.8</v>
      </c>
      <c r="T16" s="1">
        <v>-12</v>
      </c>
      <c r="V16" s="1">
        <v>46</v>
      </c>
      <c r="X16" s="2">
        <v>0.66</v>
      </c>
      <c r="Z16" s="2">
        <v>0.05</v>
      </c>
      <c r="AB16" s="3" t="s">
        <v>40</v>
      </c>
      <c r="AD16" s="2">
        <v>0.95</v>
      </c>
      <c r="AF16" s="1">
        <v>4</v>
      </c>
      <c r="AH16" s="3" t="s">
        <v>466</v>
      </c>
      <c r="AJ16" s="2">
        <v>0.89</v>
      </c>
      <c r="AL16" s="2">
        <v>0.34</v>
      </c>
      <c r="AN16" s="1">
        <v>12</v>
      </c>
      <c r="AP16" s="1">
        <v>48</v>
      </c>
      <c r="AR16" s="2">
        <v>0.42</v>
      </c>
    </row>
    <row r="17" spans="1:44" x14ac:dyDescent="0.25">
      <c r="A17" s="1">
        <v>15</v>
      </c>
      <c r="B17" s="1" t="s">
        <v>467</v>
      </c>
      <c r="D17" s="1" t="s">
        <v>26</v>
      </c>
      <c r="E17" s="1">
        <v>2</v>
      </c>
      <c r="F17" s="1">
        <v>0</v>
      </c>
      <c r="G17" s="1">
        <v>0</v>
      </c>
      <c r="H17" s="1">
        <v>85</v>
      </c>
      <c r="J17" s="1">
        <v>4.0999999999999996</v>
      </c>
      <c r="L17" s="1">
        <v>15</v>
      </c>
      <c r="N17" s="2">
        <v>0.93</v>
      </c>
      <c r="P17" s="2">
        <v>0.83</v>
      </c>
      <c r="R17" s="2">
        <v>0.87</v>
      </c>
      <c r="T17" s="1">
        <v>4</v>
      </c>
      <c r="V17" s="1">
        <v>16</v>
      </c>
      <c r="X17" s="2">
        <v>0.7</v>
      </c>
      <c r="Z17" s="2">
        <v>0.01</v>
      </c>
      <c r="AB17" s="3" t="s">
        <v>40</v>
      </c>
      <c r="AD17" s="2">
        <v>0.93</v>
      </c>
      <c r="AF17" s="1">
        <v>16</v>
      </c>
      <c r="AH17" s="3" t="s">
        <v>468</v>
      </c>
      <c r="AJ17" s="2">
        <v>0.63</v>
      </c>
      <c r="AL17" s="2">
        <v>0.34</v>
      </c>
      <c r="AN17" s="1">
        <v>21</v>
      </c>
      <c r="AP17" s="1">
        <v>48</v>
      </c>
      <c r="AR17" s="2">
        <v>0.42</v>
      </c>
    </row>
    <row r="18" spans="1:44" x14ac:dyDescent="0.25">
      <c r="A18" s="1">
        <v>15</v>
      </c>
      <c r="B18" s="1" t="s">
        <v>469</v>
      </c>
      <c r="D18" s="1" t="s">
        <v>94</v>
      </c>
      <c r="E18" s="1">
        <v>2</v>
      </c>
      <c r="F18" s="1">
        <v>0</v>
      </c>
      <c r="G18" s="1">
        <v>0</v>
      </c>
      <c r="H18" s="1">
        <v>85</v>
      </c>
      <c r="J18" s="1">
        <v>3.8</v>
      </c>
      <c r="L18" s="1">
        <v>15</v>
      </c>
      <c r="N18" s="2">
        <v>0.94</v>
      </c>
      <c r="P18" s="2">
        <v>0.88</v>
      </c>
      <c r="R18" s="2">
        <v>0.89</v>
      </c>
      <c r="T18" s="1">
        <v>1</v>
      </c>
      <c r="V18" s="1">
        <v>6</v>
      </c>
      <c r="X18" s="2">
        <v>0.63</v>
      </c>
      <c r="Z18" s="2">
        <v>0.01</v>
      </c>
      <c r="AB18" s="3" t="s">
        <v>5</v>
      </c>
      <c r="AD18" s="2">
        <v>0.97</v>
      </c>
      <c r="AF18" s="1">
        <v>10</v>
      </c>
      <c r="AH18" s="3" t="s">
        <v>470</v>
      </c>
      <c r="AJ18" s="2">
        <v>0.77</v>
      </c>
      <c r="AL18" s="2">
        <v>0.35</v>
      </c>
      <c r="AN18" s="1">
        <v>27</v>
      </c>
      <c r="AP18" s="1">
        <v>9</v>
      </c>
      <c r="AR18" s="2">
        <v>0.53</v>
      </c>
    </row>
    <row r="19" spans="1:44" x14ac:dyDescent="0.25">
      <c r="A19" s="1">
        <v>18</v>
      </c>
      <c r="B19" s="1" t="s">
        <v>471</v>
      </c>
      <c r="D19" s="1" t="s">
        <v>77</v>
      </c>
      <c r="E19" s="1">
        <v>2</v>
      </c>
      <c r="F19" s="1">
        <v>0</v>
      </c>
      <c r="G19" s="1">
        <v>0</v>
      </c>
      <c r="H19" s="1">
        <v>83</v>
      </c>
      <c r="J19" s="1">
        <v>4</v>
      </c>
      <c r="L19" s="1">
        <v>14</v>
      </c>
      <c r="N19" s="2">
        <v>0.93</v>
      </c>
      <c r="P19" s="2">
        <v>0.8</v>
      </c>
      <c r="R19" s="2">
        <v>0.88</v>
      </c>
      <c r="T19" s="1">
        <v>8</v>
      </c>
      <c r="V19" s="1">
        <v>63</v>
      </c>
      <c r="X19" s="2">
        <v>0.57999999999999996</v>
      </c>
      <c r="Z19" s="2">
        <v>0.04</v>
      </c>
      <c r="AB19" s="3" t="s">
        <v>5</v>
      </c>
      <c r="AD19" s="2">
        <v>0.94</v>
      </c>
      <c r="AF19" s="1">
        <v>16</v>
      </c>
      <c r="AH19" s="3" t="s">
        <v>76</v>
      </c>
      <c r="AJ19" s="2">
        <v>0.64</v>
      </c>
      <c r="AL19" s="2">
        <v>0.34</v>
      </c>
      <c r="AN19" s="1">
        <v>30</v>
      </c>
      <c r="AP19" s="1">
        <v>18</v>
      </c>
      <c r="AR19" s="2">
        <v>0.5</v>
      </c>
    </row>
    <row r="20" spans="1:44" x14ac:dyDescent="0.25">
      <c r="A20" s="1">
        <v>18</v>
      </c>
      <c r="B20" s="1" t="s">
        <v>472</v>
      </c>
      <c r="D20" s="1" t="s">
        <v>26</v>
      </c>
      <c r="E20" s="1">
        <v>2</v>
      </c>
      <c r="F20" s="1">
        <v>0</v>
      </c>
      <c r="G20" s="1">
        <v>0</v>
      </c>
      <c r="H20" s="1">
        <v>83</v>
      </c>
      <c r="J20" s="1">
        <v>4</v>
      </c>
      <c r="L20" s="1">
        <v>9</v>
      </c>
      <c r="N20" s="2">
        <v>0.94</v>
      </c>
      <c r="P20" s="2">
        <v>0.82</v>
      </c>
      <c r="R20" s="2">
        <v>0.89</v>
      </c>
      <c r="T20" s="1">
        <v>7</v>
      </c>
      <c r="V20" s="1">
        <v>33</v>
      </c>
      <c r="X20" s="2">
        <v>0.56999999999999995</v>
      </c>
      <c r="Z20" s="2">
        <v>0.01</v>
      </c>
      <c r="AB20" s="3" t="s">
        <v>5</v>
      </c>
      <c r="AD20" s="2">
        <v>0.95</v>
      </c>
      <c r="AF20" s="1">
        <v>20</v>
      </c>
      <c r="AH20" s="3" t="s">
        <v>473</v>
      </c>
      <c r="AJ20" s="2">
        <v>0.61</v>
      </c>
      <c r="AK20" s="1">
        <v>6</v>
      </c>
      <c r="AL20" s="2">
        <v>0.37</v>
      </c>
      <c r="AN20" s="1">
        <v>34</v>
      </c>
      <c r="AP20" s="1">
        <v>33</v>
      </c>
      <c r="AR20" s="2">
        <v>0.46</v>
      </c>
    </row>
    <row r="21" spans="1:44" x14ac:dyDescent="0.25">
      <c r="A21" s="1">
        <v>18</v>
      </c>
      <c r="B21" s="1" t="s">
        <v>474</v>
      </c>
      <c r="D21" s="1" t="s">
        <v>26</v>
      </c>
      <c r="E21" s="1">
        <v>2</v>
      </c>
      <c r="F21" s="1">
        <v>0</v>
      </c>
      <c r="G21" s="1">
        <v>0</v>
      </c>
      <c r="H21" s="1">
        <v>83</v>
      </c>
      <c r="J21" s="1">
        <v>3.8</v>
      </c>
      <c r="L21" s="1">
        <v>20</v>
      </c>
      <c r="N21" s="2">
        <v>0.93</v>
      </c>
      <c r="P21" s="2">
        <v>0.76</v>
      </c>
      <c r="R21" s="2">
        <v>0.85</v>
      </c>
      <c r="T21" s="1">
        <v>9</v>
      </c>
      <c r="V21" s="1">
        <v>10</v>
      </c>
      <c r="X21" s="2">
        <v>0.7</v>
      </c>
      <c r="Z21" s="2">
        <v>0.02</v>
      </c>
      <c r="AB21" s="3" t="s">
        <v>40</v>
      </c>
      <c r="AD21" s="2">
        <v>0.96</v>
      </c>
      <c r="AF21" s="1">
        <v>23</v>
      </c>
      <c r="AH21" s="3" t="s">
        <v>475</v>
      </c>
      <c r="AJ21" s="2">
        <v>0.61</v>
      </c>
      <c r="AL21" s="2">
        <v>0.35</v>
      </c>
      <c r="AN21" s="1">
        <v>25</v>
      </c>
      <c r="AP21" s="1">
        <v>7</v>
      </c>
      <c r="AR21" s="2">
        <v>0.54</v>
      </c>
    </row>
    <row r="22" spans="1:44" x14ac:dyDescent="0.25">
      <c r="A22" s="1">
        <v>21</v>
      </c>
      <c r="B22" s="1" t="s">
        <v>476</v>
      </c>
      <c r="D22" s="1" t="s">
        <v>9</v>
      </c>
      <c r="E22" s="1">
        <v>2</v>
      </c>
      <c r="F22" s="1">
        <v>0</v>
      </c>
      <c r="G22" s="1">
        <v>0</v>
      </c>
      <c r="H22" s="1">
        <v>82</v>
      </c>
      <c r="J22" s="1">
        <v>4.2</v>
      </c>
      <c r="L22" s="1">
        <v>33</v>
      </c>
      <c r="N22" s="2">
        <v>0.91</v>
      </c>
      <c r="P22" s="2">
        <v>0.86</v>
      </c>
      <c r="R22" s="2">
        <v>0.8</v>
      </c>
      <c r="T22" s="1">
        <v>-6</v>
      </c>
      <c r="V22" s="1">
        <v>17</v>
      </c>
      <c r="X22" s="2">
        <v>0.76</v>
      </c>
      <c r="Z22" s="2">
        <v>0.03</v>
      </c>
      <c r="AB22" s="3" t="s">
        <v>40</v>
      </c>
      <c r="AD22" s="2">
        <v>0.92</v>
      </c>
      <c r="AF22" s="1">
        <v>35</v>
      </c>
      <c r="AH22" s="3" t="s">
        <v>477</v>
      </c>
      <c r="AI22" s="1">
        <v>3</v>
      </c>
      <c r="AJ22" s="2">
        <v>0.62</v>
      </c>
      <c r="AK22" s="1">
        <v>6</v>
      </c>
      <c r="AL22" s="2">
        <v>0.6</v>
      </c>
      <c r="AN22" s="1">
        <v>10</v>
      </c>
      <c r="AP22" s="1">
        <v>34</v>
      </c>
      <c r="AR22" s="2">
        <v>0.45</v>
      </c>
    </row>
    <row r="23" spans="1:44" x14ac:dyDescent="0.25">
      <c r="A23" s="1">
        <v>22</v>
      </c>
      <c r="B23" s="1" t="s">
        <v>478</v>
      </c>
      <c r="D23" s="1" t="s">
        <v>77</v>
      </c>
      <c r="E23" s="1">
        <v>2</v>
      </c>
      <c r="F23" s="1">
        <v>0</v>
      </c>
      <c r="G23" s="1">
        <v>0</v>
      </c>
      <c r="H23" s="1">
        <v>81</v>
      </c>
      <c r="J23" s="1">
        <v>4</v>
      </c>
      <c r="L23" s="1">
        <v>18</v>
      </c>
      <c r="N23" s="2">
        <v>0.94</v>
      </c>
      <c r="P23" s="2">
        <v>0.81</v>
      </c>
      <c r="R23" s="2">
        <v>0.87</v>
      </c>
      <c r="T23" s="1">
        <v>6</v>
      </c>
      <c r="V23" s="1">
        <v>88</v>
      </c>
      <c r="X23" s="2">
        <v>0.57999999999999996</v>
      </c>
      <c r="Z23" s="2">
        <v>0.05</v>
      </c>
      <c r="AB23" s="3" t="s">
        <v>1</v>
      </c>
      <c r="AD23" s="2">
        <v>0.96</v>
      </c>
      <c r="AF23" s="1">
        <v>19</v>
      </c>
      <c r="AH23" s="3" t="s">
        <v>479</v>
      </c>
      <c r="AI23" s="1">
        <v>2</v>
      </c>
      <c r="AJ23" s="2">
        <v>0.56999999999999995</v>
      </c>
      <c r="AK23" s="1">
        <v>6</v>
      </c>
      <c r="AL23" s="2">
        <v>0.33</v>
      </c>
      <c r="AN23" s="1">
        <v>30</v>
      </c>
      <c r="AP23" s="1">
        <v>22</v>
      </c>
      <c r="AR23" s="2">
        <v>0.49</v>
      </c>
    </row>
    <row r="24" spans="1:44" x14ac:dyDescent="0.25">
      <c r="A24" s="1">
        <v>23</v>
      </c>
      <c r="B24" s="1" t="s">
        <v>480</v>
      </c>
      <c r="D24" s="1" t="s">
        <v>53</v>
      </c>
      <c r="E24" s="1">
        <v>2</v>
      </c>
      <c r="F24" s="1">
        <v>0</v>
      </c>
      <c r="G24" s="1">
        <v>0</v>
      </c>
      <c r="H24" s="1">
        <v>80</v>
      </c>
      <c r="J24" s="1">
        <v>4.0999999999999996</v>
      </c>
      <c r="L24" s="1">
        <v>34</v>
      </c>
      <c r="N24" s="2">
        <v>0.91</v>
      </c>
      <c r="P24" s="2">
        <v>0.8</v>
      </c>
      <c r="R24" s="2">
        <v>0.78</v>
      </c>
      <c r="T24" s="1">
        <v>-2</v>
      </c>
      <c r="V24" s="1">
        <v>20</v>
      </c>
      <c r="X24" s="2">
        <v>0.69</v>
      </c>
      <c r="Z24" s="2">
        <v>0.04</v>
      </c>
      <c r="AB24" s="3" t="s">
        <v>1</v>
      </c>
      <c r="AD24" s="2">
        <v>0.92</v>
      </c>
      <c r="AF24" s="1">
        <v>35</v>
      </c>
      <c r="AH24" s="3" t="s">
        <v>44</v>
      </c>
      <c r="AI24" s="1">
        <v>2</v>
      </c>
      <c r="AJ24" s="2">
        <v>0.51</v>
      </c>
      <c r="AL24" s="2">
        <v>0.49</v>
      </c>
      <c r="AN24" s="1">
        <v>27</v>
      </c>
      <c r="AP24" s="1">
        <v>31</v>
      </c>
      <c r="AR24" s="2">
        <v>0.47</v>
      </c>
    </row>
    <row r="25" spans="1:44" x14ac:dyDescent="0.25">
      <c r="A25" s="1">
        <v>23</v>
      </c>
      <c r="B25" s="1" t="s">
        <v>481</v>
      </c>
      <c r="D25" s="1" t="s">
        <v>50</v>
      </c>
      <c r="E25" s="1">
        <v>2</v>
      </c>
      <c r="F25" s="1">
        <v>0</v>
      </c>
      <c r="G25" s="1">
        <v>0</v>
      </c>
      <c r="H25" s="1">
        <v>80</v>
      </c>
      <c r="J25" s="1">
        <v>4.2</v>
      </c>
      <c r="L25" s="1">
        <v>40</v>
      </c>
      <c r="N25" s="2">
        <v>0.89</v>
      </c>
      <c r="P25" s="2">
        <v>0.8</v>
      </c>
      <c r="R25" s="2">
        <v>0.77</v>
      </c>
      <c r="T25" s="1">
        <v>-3</v>
      </c>
      <c r="V25" s="1">
        <v>33</v>
      </c>
      <c r="X25" s="2">
        <v>0.66</v>
      </c>
      <c r="Z25" s="2">
        <v>0.04</v>
      </c>
      <c r="AB25" s="3" t="s">
        <v>1</v>
      </c>
      <c r="AD25" s="2">
        <v>0.95</v>
      </c>
      <c r="AF25" s="1">
        <v>16</v>
      </c>
      <c r="AH25" s="3" t="s">
        <v>64</v>
      </c>
      <c r="AJ25" s="2">
        <v>0.66</v>
      </c>
      <c r="AL25" s="2">
        <v>0.36</v>
      </c>
      <c r="AN25" s="1">
        <v>52</v>
      </c>
      <c r="AP25" s="1">
        <v>43</v>
      </c>
      <c r="AR25" s="2">
        <v>0.43</v>
      </c>
    </row>
    <row r="26" spans="1:44" x14ac:dyDescent="0.25">
      <c r="A26" s="1">
        <v>25</v>
      </c>
      <c r="B26" s="1" t="s">
        <v>482</v>
      </c>
      <c r="D26" s="1" t="s">
        <v>70</v>
      </c>
      <c r="E26" s="1">
        <v>2</v>
      </c>
      <c r="F26" s="1">
        <v>0</v>
      </c>
      <c r="G26" s="1">
        <v>0</v>
      </c>
      <c r="H26" s="1">
        <v>79</v>
      </c>
      <c r="J26" s="1">
        <v>3.8</v>
      </c>
      <c r="L26" s="1">
        <v>25</v>
      </c>
      <c r="N26" s="2">
        <v>0.91</v>
      </c>
      <c r="P26" s="2">
        <v>0.77</v>
      </c>
      <c r="R26" s="2">
        <v>0.85</v>
      </c>
      <c r="T26" s="1">
        <v>8</v>
      </c>
      <c r="V26" s="1">
        <v>37</v>
      </c>
      <c r="X26" s="2">
        <v>0.7</v>
      </c>
      <c r="Z26" s="2">
        <v>0.03</v>
      </c>
      <c r="AB26" s="3" t="s">
        <v>40</v>
      </c>
      <c r="AD26" s="2">
        <v>0.92</v>
      </c>
      <c r="AF26" s="1">
        <v>71</v>
      </c>
      <c r="AH26" s="3" t="s">
        <v>483</v>
      </c>
      <c r="AJ26" s="2">
        <v>0.48</v>
      </c>
      <c r="AK26" s="1">
        <v>6</v>
      </c>
      <c r="AL26" s="2">
        <v>0.3</v>
      </c>
      <c r="AN26" s="1">
        <v>9</v>
      </c>
      <c r="AP26" s="1">
        <v>17</v>
      </c>
      <c r="AR26" s="2">
        <v>0.5</v>
      </c>
    </row>
    <row r="27" spans="1:44" x14ac:dyDescent="0.25">
      <c r="A27" s="1">
        <v>26</v>
      </c>
      <c r="B27" s="1" t="s">
        <v>484</v>
      </c>
      <c r="D27" s="1" t="s">
        <v>53</v>
      </c>
      <c r="E27" s="1">
        <v>2</v>
      </c>
      <c r="F27" s="1">
        <v>0</v>
      </c>
      <c r="G27" s="1">
        <v>0</v>
      </c>
      <c r="H27" s="1">
        <v>78</v>
      </c>
      <c r="J27" s="1">
        <v>3.7</v>
      </c>
      <c r="L27" s="1">
        <v>4</v>
      </c>
      <c r="N27" s="2">
        <v>0.94</v>
      </c>
      <c r="P27" s="2">
        <v>0.8</v>
      </c>
      <c r="R27" s="2">
        <v>0.9</v>
      </c>
      <c r="T27" s="1">
        <v>10</v>
      </c>
      <c r="V27" s="1">
        <v>88</v>
      </c>
      <c r="X27" s="2">
        <v>0.54</v>
      </c>
      <c r="Z27" s="4">
        <v>2E-3</v>
      </c>
      <c r="AB27" s="3" t="s">
        <v>14</v>
      </c>
      <c r="AD27" s="2">
        <v>0.94</v>
      </c>
      <c r="AF27" s="1">
        <v>25</v>
      </c>
      <c r="AH27" s="3" t="s">
        <v>485</v>
      </c>
      <c r="AJ27" s="2">
        <v>0.6</v>
      </c>
      <c r="AL27" s="2">
        <v>0.43</v>
      </c>
      <c r="AN27" s="1">
        <v>52</v>
      </c>
      <c r="AP27" s="1">
        <v>12</v>
      </c>
      <c r="AR27" s="2">
        <v>0.52</v>
      </c>
    </row>
    <row r="28" spans="1:44" x14ac:dyDescent="0.25">
      <c r="A28" s="1">
        <v>26</v>
      </c>
      <c r="B28" s="1" t="s">
        <v>486</v>
      </c>
      <c r="D28" s="1" t="s">
        <v>65</v>
      </c>
      <c r="E28" s="1">
        <v>2</v>
      </c>
      <c r="F28" s="1">
        <v>0</v>
      </c>
      <c r="G28" s="1">
        <v>0</v>
      </c>
      <c r="H28" s="1">
        <v>78</v>
      </c>
      <c r="J28" s="1">
        <v>4.0999999999999996</v>
      </c>
      <c r="L28" s="1">
        <v>36</v>
      </c>
      <c r="N28" s="2">
        <v>0.91</v>
      </c>
      <c r="P28" s="2">
        <v>0.82</v>
      </c>
      <c r="R28" s="2">
        <v>0.8</v>
      </c>
      <c r="T28" s="1">
        <v>-2</v>
      </c>
      <c r="V28" s="1">
        <v>53</v>
      </c>
      <c r="X28" s="2">
        <v>0.67</v>
      </c>
      <c r="Z28" s="2">
        <v>0.01</v>
      </c>
      <c r="AB28" s="3" t="s">
        <v>5</v>
      </c>
      <c r="AD28" s="2">
        <v>0.89</v>
      </c>
      <c r="AF28" s="1">
        <v>22</v>
      </c>
      <c r="AH28" s="3" t="s">
        <v>246</v>
      </c>
      <c r="AJ28" s="2">
        <v>0.65</v>
      </c>
      <c r="AL28" s="2">
        <v>0.5</v>
      </c>
      <c r="AN28" s="1">
        <v>34</v>
      </c>
      <c r="AP28" s="1">
        <v>73</v>
      </c>
      <c r="AR28" s="2">
        <v>0.37</v>
      </c>
    </row>
    <row r="29" spans="1:44" x14ac:dyDescent="0.25">
      <c r="A29" s="1">
        <v>28</v>
      </c>
      <c r="B29" s="1" t="s">
        <v>487</v>
      </c>
      <c r="D29" s="1" t="s">
        <v>26</v>
      </c>
      <c r="E29" s="1">
        <v>2</v>
      </c>
      <c r="F29" s="1">
        <v>0</v>
      </c>
      <c r="G29" s="1">
        <v>0</v>
      </c>
      <c r="H29" s="1">
        <v>77</v>
      </c>
      <c r="J29" s="1">
        <v>4</v>
      </c>
      <c r="L29" s="1">
        <v>21</v>
      </c>
      <c r="N29" s="2">
        <v>0.94</v>
      </c>
      <c r="P29" s="2">
        <v>0.83</v>
      </c>
      <c r="R29" s="2">
        <v>0.85</v>
      </c>
      <c r="T29" s="1">
        <v>2</v>
      </c>
      <c r="V29" s="1">
        <v>129</v>
      </c>
      <c r="X29" s="2">
        <v>0.67</v>
      </c>
      <c r="Z29" s="2">
        <v>0.1</v>
      </c>
      <c r="AB29" s="3" t="s">
        <v>1</v>
      </c>
      <c r="AD29" s="2">
        <v>0.83</v>
      </c>
      <c r="AF29" s="1">
        <v>12</v>
      </c>
      <c r="AH29" s="3" t="s">
        <v>76</v>
      </c>
      <c r="AJ29" s="2">
        <v>0.78</v>
      </c>
      <c r="AK29" s="1">
        <v>6</v>
      </c>
      <c r="AL29" s="2">
        <v>0.33</v>
      </c>
      <c r="AN29" s="1">
        <v>58</v>
      </c>
      <c r="AP29" s="1">
        <v>73</v>
      </c>
      <c r="AR29" s="2">
        <v>0.37</v>
      </c>
    </row>
    <row r="30" spans="1:44" x14ac:dyDescent="0.25">
      <c r="A30" s="1">
        <v>29</v>
      </c>
      <c r="B30" s="1" t="s">
        <v>488</v>
      </c>
      <c r="D30" s="1" t="s">
        <v>9</v>
      </c>
      <c r="E30" s="1">
        <v>2</v>
      </c>
      <c r="F30" s="1">
        <v>0</v>
      </c>
      <c r="G30" s="1">
        <v>0</v>
      </c>
      <c r="H30" s="1">
        <v>75</v>
      </c>
      <c r="J30" s="1">
        <v>3.8</v>
      </c>
      <c r="L30" s="1">
        <v>15</v>
      </c>
      <c r="N30" s="2">
        <v>0.94</v>
      </c>
      <c r="P30" s="2">
        <v>0.79</v>
      </c>
      <c r="R30" s="2">
        <v>0.86</v>
      </c>
      <c r="T30" s="1">
        <v>7</v>
      </c>
      <c r="V30" s="1">
        <v>95</v>
      </c>
      <c r="X30" s="2">
        <v>0.54</v>
      </c>
      <c r="Z30" s="2">
        <v>0.03</v>
      </c>
      <c r="AB30" s="3" t="s">
        <v>14</v>
      </c>
      <c r="AD30" s="2">
        <v>0.97</v>
      </c>
      <c r="AF30" s="1">
        <v>35</v>
      </c>
      <c r="AH30" s="3" t="s">
        <v>475</v>
      </c>
      <c r="AI30" s="1">
        <v>3</v>
      </c>
      <c r="AJ30" s="2">
        <v>0.6</v>
      </c>
      <c r="AL30" s="2">
        <v>0.39</v>
      </c>
      <c r="AN30" s="1">
        <v>55</v>
      </c>
      <c r="AP30" s="1">
        <v>60</v>
      </c>
      <c r="AR30" s="2">
        <v>0.38</v>
      </c>
    </row>
    <row r="31" spans="1:44" x14ac:dyDescent="0.25">
      <c r="A31" s="1">
        <v>29</v>
      </c>
      <c r="B31" s="1" t="s">
        <v>489</v>
      </c>
      <c r="E31" s="1">
        <v>2</v>
      </c>
      <c r="F31" s="1">
        <v>0</v>
      </c>
      <c r="G31" s="1">
        <v>0</v>
      </c>
      <c r="H31" s="1">
        <v>75</v>
      </c>
      <c r="J31" s="1">
        <v>3.8</v>
      </c>
      <c r="L31" s="1">
        <v>34</v>
      </c>
      <c r="N31" s="2">
        <v>0.92</v>
      </c>
      <c r="P31" s="2">
        <v>0.78</v>
      </c>
      <c r="R31" s="2">
        <v>0.8</v>
      </c>
      <c r="T31" s="1">
        <v>2</v>
      </c>
      <c r="V31" s="1">
        <v>17</v>
      </c>
      <c r="X31" s="2">
        <v>0.64</v>
      </c>
      <c r="Z31" s="2">
        <v>0</v>
      </c>
      <c r="AB31" s="3" t="s">
        <v>40</v>
      </c>
      <c r="AD31" s="2">
        <v>0.93</v>
      </c>
      <c r="AF31" s="1">
        <v>50</v>
      </c>
      <c r="AH31" s="3" t="s">
        <v>13</v>
      </c>
      <c r="AJ31" s="2">
        <v>0.5</v>
      </c>
      <c r="AL31" s="2">
        <v>0.69</v>
      </c>
      <c r="AN31" s="1">
        <v>43</v>
      </c>
      <c r="AP31" s="1">
        <v>83</v>
      </c>
      <c r="AR31" s="2">
        <v>0.36</v>
      </c>
    </row>
    <row r="32" spans="1:44" x14ac:dyDescent="0.25">
      <c r="A32" s="1">
        <v>29</v>
      </c>
      <c r="B32" s="1" t="s">
        <v>490</v>
      </c>
      <c r="E32" s="1">
        <v>2</v>
      </c>
      <c r="F32" s="1">
        <v>0</v>
      </c>
      <c r="G32" s="1">
        <v>0</v>
      </c>
      <c r="H32" s="1">
        <v>75</v>
      </c>
      <c r="J32" s="1">
        <v>3.6</v>
      </c>
      <c r="L32" s="1">
        <v>30</v>
      </c>
      <c r="N32" s="2">
        <v>0.92</v>
      </c>
      <c r="P32" s="2">
        <v>0.78</v>
      </c>
      <c r="R32" s="2">
        <v>0.82</v>
      </c>
      <c r="T32" s="1">
        <v>4</v>
      </c>
      <c r="V32" s="1">
        <v>88</v>
      </c>
      <c r="X32" s="2">
        <v>0.59</v>
      </c>
      <c r="Z32" s="2">
        <v>0.04</v>
      </c>
      <c r="AB32" s="3" t="s">
        <v>5</v>
      </c>
      <c r="AD32" s="2">
        <v>0.92</v>
      </c>
      <c r="AF32" s="1">
        <v>23</v>
      </c>
      <c r="AH32" s="3" t="s">
        <v>491</v>
      </c>
      <c r="AJ32" s="2">
        <v>0.55000000000000004</v>
      </c>
      <c r="AL32" s="2">
        <v>0.34</v>
      </c>
      <c r="AN32" s="1">
        <v>23</v>
      </c>
      <c r="AP32" s="1">
        <v>34</v>
      </c>
      <c r="AR32" s="2">
        <v>0.45</v>
      </c>
    </row>
    <row r="33" spans="1:44" x14ac:dyDescent="0.25">
      <c r="A33" s="1">
        <v>29</v>
      </c>
      <c r="B33" s="1" t="s">
        <v>492</v>
      </c>
      <c r="D33" s="1" t="s">
        <v>50</v>
      </c>
      <c r="E33" s="1">
        <v>2</v>
      </c>
      <c r="F33" s="1">
        <v>0</v>
      </c>
      <c r="G33" s="1">
        <v>0</v>
      </c>
      <c r="H33" s="1">
        <v>75</v>
      </c>
      <c r="J33" s="1">
        <v>3.8</v>
      </c>
      <c r="L33" s="1">
        <v>25</v>
      </c>
      <c r="N33" s="2">
        <v>0.92</v>
      </c>
      <c r="P33" s="2">
        <v>0.77</v>
      </c>
      <c r="R33" s="2">
        <v>0.84</v>
      </c>
      <c r="T33" s="1">
        <v>7</v>
      </c>
      <c r="V33" s="1">
        <v>78</v>
      </c>
      <c r="X33" s="2">
        <v>0.64</v>
      </c>
      <c r="Z33" s="2">
        <v>0.04</v>
      </c>
      <c r="AB33" s="3" t="s">
        <v>1</v>
      </c>
      <c r="AD33" s="2">
        <v>0.95</v>
      </c>
      <c r="AF33" s="1">
        <v>39</v>
      </c>
      <c r="AH33" s="3" t="s">
        <v>493</v>
      </c>
      <c r="AJ33" s="2">
        <v>0.55000000000000004</v>
      </c>
      <c r="AK33" s="1">
        <v>6</v>
      </c>
      <c r="AL33" s="2">
        <v>0.66</v>
      </c>
      <c r="AN33" s="1">
        <v>55</v>
      </c>
      <c r="AP33" s="1">
        <v>48</v>
      </c>
      <c r="AR33" s="2">
        <v>0.42</v>
      </c>
    </row>
    <row r="34" spans="1:44" x14ac:dyDescent="0.25">
      <c r="A34" s="1">
        <v>29</v>
      </c>
      <c r="B34" s="1" t="s">
        <v>494</v>
      </c>
      <c r="D34" s="1" t="s">
        <v>9</v>
      </c>
      <c r="E34" s="1">
        <v>2</v>
      </c>
      <c r="F34" s="1">
        <v>0</v>
      </c>
      <c r="G34" s="1">
        <v>0</v>
      </c>
      <c r="H34" s="1">
        <v>75</v>
      </c>
      <c r="J34" s="1">
        <v>3.5</v>
      </c>
      <c r="L34" s="1">
        <v>21</v>
      </c>
      <c r="N34" s="2">
        <v>0.93</v>
      </c>
      <c r="P34" s="2">
        <v>0.72</v>
      </c>
      <c r="R34" s="2">
        <v>0.84</v>
      </c>
      <c r="T34" s="1">
        <v>12</v>
      </c>
      <c r="V34" s="1">
        <v>37</v>
      </c>
      <c r="X34" s="2">
        <v>0.61</v>
      </c>
      <c r="Z34" s="2">
        <v>0.02</v>
      </c>
      <c r="AB34" s="3" t="s">
        <v>5</v>
      </c>
      <c r="AD34" s="2">
        <v>0.95</v>
      </c>
      <c r="AF34" s="1">
        <v>27</v>
      </c>
      <c r="AH34" s="3" t="s">
        <v>218</v>
      </c>
      <c r="AJ34" s="2">
        <v>0.56999999999999995</v>
      </c>
      <c r="AL34" s="2">
        <v>0.39</v>
      </c>
      <c r="AN34" s="1">
        <v>39</v>
      </c>
      <c r="AP34" s="1">
        <v>83</v>
      </c>
      <c r="AR34" s="2">
        <v>0.36</v>
      </c>
    </row>
    <row r="35" spans="1:44" x14ac:dyDescent="0.25">
      <c r="A35" s="1">
        <v>29</v>
      </c>
      <c r="B35" s="1" t="s">
        <v>495</v>
      </c>
      <c r="D35" s="1" t="s">
        <v>18</v>
      </c>
      <c r="E35" s="1">
        <v>2</v>
      </c>
      <c r="F35" s="1">
        <v>0</v>
      </c>
      <c r="G35" s="1">
        <v>0</v>
      </c>
      <c r="H35" s="1">
        <v>75</v>
      </c>
      <c r="J35" s="1">
        <v>3.7</v>
      </c>
      <c r="L35" s="1">
        <v>58</v>
      </c>
      <c r="N35" s="2">
        <v>0.86</v>
      </c>
      <c r="P35" s="2">
        <v>0.76</v>
      </c>
      <c r="R35" s="2">
        <v>0.77</v>
      </c>
      <c r="T35" s="1">
        <v>1</v>
      </c>
      <c r="V35" s="1">
        <v>66</v>
      </c>
      <c r="X35" s="2">
        <v>0.7</v>
      </c>
      <c r="Z35" s="2">
        <v>0.03</v>
      </c>
      <c r="AB35" s="3" t="s">
        <v>5</v>
      </c>
      <c r="AD35" s="2">
        <v>0.86</v>
      </c>
      <c r="AF35" s="1">
        <v>50</v>
      </c>
      <c r="AH35" s="3" t="s">
        <v>72</v>
      </c>
      <c r="AJ35" s="2">
        <v>0.45</v>
      </c>
      <c r="AL35" s="2">
        <v>0.64</v>
      </c>
      <c r="AN35" s="1">
        <v>3</v>
      </c>
      <c r="AP35" s="1">
        <v>12</v>
      </c>
      <c r="AR35" s="2">
        <v>0.52</v>
      </c>
    </row>
    <row r="36" spans="1:44" x14ac:dyDescent="0.25">
      <c r="A36" s="1">
        <v>29</v>
      </c>
      <c r="B36" s="1" t="s">
        <v>496</v>
      </c>
      <c r="D36" s="1" t="s">
        <v>15</v>
      </c>
      <c r="E36" s="1">
        <v>2</v>
      </c>
      <c r="F36" s="1">
        <v>0</v>
      </c>
      <c r="G36" s="1">
        <v>0</v>
      </c>
      <c r="H36" s="1">
        <v>75</v>
      </c>
      <c r="J36" s="1">
        <v>3.6</v>
      </c>
      <c r="L36" s="1">
        <v>40</v>
      </c>
      <c r="N36" s="2">
        <v>0.89</v>
      </c>
      <c r="P36" s="2">
        <v>0.82</v>
      </c>
      <c r="R36" s="2">
        <v>0.79</v>
      </c>
      <c r="T36" s="1">
        <v>-3</v>
      </c>
      <c r="V36" s="1">
        <v>3</v>
      </c>
      <c r="X36" s="2">
        <v>0.71</v>
      </c>
      <c r="Z36" s="2">
        <v>0</v>
      </c>
      <c r="AB36" s="3" t="s">
        <v>1</v>
      </c>
      <c r="AD36" s="2">
        <v>0.91</v>
      </c>
      <c r="AF36" s="1">
        <v>74</v>
      </c>
      <c r="AH36" s="3" t="s">
        <v>23</v>
      </c>
      <c r="AJ36" s="2">
        <v>0.43</v>
      </c>
      <c r="AL36" s="2">
        <v>0.74</v>
      </c>
      <c r="AN36" s="1">
        <v>23</v>
      </c>
      <c r="AP36" s="1">
        <v>34</v>
      </c>
      <c r="AR36" s="2">
        <v>0.45</v>
      </c>
    </row>
    <row r="37" spans="1:44" x14ac:dyDescent="0.25">
      <c r="A37" s="1">
        <v>36</v>
      </c>
      <c r="B37" s="1" t="s">
        <v>497</v>
      </c>
      <c r="D37" s="1" t="s">
        <v>26</v>
      </c>
      <c r="E37" s="1">
        <v>2</v>
      </c>
      <c r="F37" s="1">
        <v>0</v>
      </c>
      <c r="G37" s="1">
        <v>0</v>
      </c>
      <c r="H37" s="1">
        <v>73</v>
      </c>
      <c r="J37" s="1">
        <v>3.4</v>
      </c>
      <c r="L37" s="1">
        <v>98</v>
      </c>
      <c r="N37" s="2">
        <v>0.85</v>
      </c>
      <c r="P37" s="2">
        <v>0.8</v>
      </c>
      <c r="R37" s="2">
        <v>0.67</v>
      </c>
      <c r="T37" s="1">
        <v>-13</v>
      </c>
      <c r="V37" s="1">
        <v>2</v>
      </c>
      <c r="X37" s="2">
        <v>0.85</v>
      </c>
      <c r="Z37" s="4">
        <v>2E-3</v>
      </c>
      <c r="AB37" s="3" t="s">
        <v>40</v>
      </c>
      <c r="AD37" s="2">
        <v>0.8</v>
      </c>
      <c r="AF37" s="1">
        <v>32</v>
      </c>
      <c r="AH37" s="3" t="s">
        <v>498</v>
      </c>
      <c r="AI37" s="1">
        <v>11</v>
      </c>
      <c r="AJ37" s="2">
        <v>0.61</v>
      </c>
      <c r="AL37" s="2">
        <v>0.44</v>
      </c>
      <c r="AN37" s="1">
        <v>18</v>
      </c>
      <c r="AP37" s="1">
        <v>31</v>
      </c>
      <c r="AR37" s="2">
        <v>0.47</v>
      </c>
    </row>
    <row r="38" spans="1:44" x14ac:dyDescent="0.25">
      <c r="A38" s="1">
        <v>36</v>
      </c>
      <c r="B38" s="1" t="s">
        <v>499</v>
      </c>
      <c r="D38" s="1" t="s">
        <v>9</v>
      </c>
      <c r="E38" s="1">
        <v>2</v>
      </c>
      <c r="F38" s="1">
        <v>0</v>
      </c>
      <c r="G38" s="1">
        <v>0</v>
      </c>
      <c r="H38" s="1">
        <v>73</v>
      </c>
      <c r="J38" s="1">
        <v>3.6</v>
      </c>
      <c r="L38" s="1">
        <v>30</v>
      </c>
      <c r="N38" s="2">
        <v>0.92</v>
      </c>
      <c r="P38" s="2">
        <v>0.8</v>
      </c>
      <c r="R38" s="2">
        <v>0.8</v>
      </c>
      <c r="T38" s="1" t="s">
        <v>58</v>
      </c>
      <c r="V38" s="1">
        <v>53</v>
      </c>
      <c r="X38" s="2">
        <v>0.52</v>
      </c>
      <c r="Z38" s="4">
        <v>3.0000000000000001E-3</v>
      </c>
      <c r="AB38" s="3" t="s">
        <v>5</v>
      </c>
      <c r="AD38" s="2">
        <v>0.95</v>
      </c>
      <c r="AF38" s="1">
        <v>39</v>
      </c>
      <c r="AH38" s="3" t="s">
        <v>39</v>
      </c>
      <c r="AJ38" s="2">
        <v>0.55000000000000004</v>
      </c>
      <c r="AK38" s="1">
        <v>6</v>
      </c>
      <c r="AL38" s="2">
        <v>0.55000000000000004</v>
      </c>
      <c r="AN38" s="1">
        <v>39</v>
      </c>
      <c r="AP38" s="1">
        <v>83</v>
      </c>
      <c r="AR38" s="2">
        <v>0.36</v>
      </c>
    </row>
    <row r="39" spans="1:44" x14ac:dyDescent="0.25">
      <c r="A39" s="1">
        <v>38</v>
      </c>
      <c r="B39" s="1" t="s">
        <v>500</v>
      </c>
      <c r="D39" s="1" t="s">
        <v>26</v>
      </c>
      <c r="E39" s="1">
        <v>2</v>
      </c>
      <c r="F39" s="1">
        <v>0</v>
      </c>
      <c r="G39" s="1">
        <v>0</v>
      </c>
      <c r="H39" s="1">
        <v>72</v>
      </c>
      <c r="J39" s="1">
        <v>3.4</v>
      </c>
      <c r="L39" s="1">
        <v>25</v>
      </c>
      <c r="N39" s="2">
        <v>0.93</v>
      </c>
      <c r="P39" s="2">
        <v>0.77</v>
      </c>
      <c r="R39" s="2">
        <v>0.8</v>
      </c>
      <c r="T39" s="1">
        <v>3</v>
      </c>
      <c r="V39" s="1">
        <v>53</v>
      </c>
      <c r="X39" s="2">
        <v>0.56000000000000005</v>
      </c>
      <c r="Z39" s="2">
        <v>0.01</v>
      </c>
      <c r="AB39" s="3" t="s">
        <v>5</v>
      </c>
      <c r="AD39" s="2">
        <v>0.95</v>
      </c>
      <c r="AF39" s="1">
        <v>35</v>
      </c>
      <c r="AH39" s="3" t="s">
        <v>55</v>
      </c>
      <c r="AJ39" s="2">
        <v>0.55000000000000004</v>
      </c>
      <c r="AL39" s="2">
        <v>0.41</v>
      </c>
      <c r="AN39" s="1">
        <v>58</v>
      </c>
      <c r="AP39" s="1">
        <v>48</v>
      </c>
      <c r="AR39" s="2">
        <v>0.42</v>
      </c>
    </row>
    <row r="40" spans="1:44" x14ac:dyDescent="0.25">
      <c r="A40" s="1">
        <v>39</v>
      </c>
      <c r="B40" s="1" t="s">
        <v>501</v>
      </c>
      <c r="D40" s="1" t="s">
        <v>2</v>
      </c>
      <c r="E40" s="1">
        <v>2</v>
      </c>
      <c r="F40" s="1">
        <v>0</v>
      </c>
      <c r="G40" s="1">
        <v>0</v>
      </c>
      <c r="H40" s="1">
        <v>71</v>
      </c>
      <c r="J40" s="1">
        <v>3.4</v>
      </c>
      <c r="L40" s="1">
        <v>40</v>
      </c>
      <c r="N40" s="2">
        <v>0.88</v>
      </c>
      <c r="P40" s="2">
        <v>0.76</v>
      </c>
      <c r="R40" s="2">
        <v>0.79</v>
      </c>
      <c r="T40" s="1">
        <v>3</v>
      </c>
      <c r="V40" s="1">
        <v>20</v>
      </c>
      <c r="X40" s="2">
        <v>0.72</v>
      </c>
      <c r="Z40" s="2">
        <v>0</v>
      </c>
      <c r="AB40" s="3" t="s">
        <v>1</v>
      </c>
      <c r="AD40" s="2">
        <v>0.92</v>
      </c>
      <c r="AF40" s="1">
        <v>43</v>
      </c>
      <c r="AH40" s="3" t="s">
        <v>502</v>
      </c>
      <c r="AJ40" s="2">
        <v>0.52</v>
      </c>
      <c r="AL40" s="2">
        <v>0.53</v>
      </c>
      <c r="AN40" s="1">
        <v>50</v>
      </c>
      <c r="AP40" s="1">
        <v>99</v>
      </c>
      <c r="AR40" s="2">
        <v>0.34</v>
      </c>
    </row>
    <row r="41" spans="1:44" x14ac:dyDescent="0.25">
      <c r="A41" s="1">
        <v>40</v>
      </c>
      <c r="B41" s="1" t="s">
        <v>503</v>
      </c>
      <c r="D41" s="1" t="s">
        <v>37</v>
      </c>
      <c r="E41" s="1">
        <v>2</v>
      </c>
      <c r="F41" s="1">
        <v>0</v>
      </c>
      <c r="G41" s="1">
        <v>0</v>
      </c>
      <c r="H41" s="1">
        <v>70</v>
      </c>
      <c r="J41" s="1">
        <v>3.2</v>
      </c>
      <c r="L41" s="1">
        <v>47</v>
      </c>
      <c r="N41" s="2">
        <v>0.92</v>
      </c>
      <c r="P41" s="2">
        <v>0.82</v>
      </c>
      <c r="R41" s="2">
        <v>0.76</v>
      </c>
      <c r="T41" s="1">
        <v>-6</v>
      </c>
      <c r="V41" s="1">
        <v>29</v>
      </c>
      <c r="X41" s="2">
        <v>0.68</v>
      </c>
      <c r="Z41" s="2">
        <v>0.01</v>
      </c>
      <c r="AB41" s="3" t="s">
        <v>1</v>
      </c>
      <c r="AD41" s="2">
        <v>0.87</v>
      </c>
      <c r="AF41" s="1">
        <v>25</v>
      </c>
      <c r="AH41" s="3" t="s">
        <v>36</v>
      </c>
      <c r="AJ41" s="2">
        <v>0.62</v>
      </c>
      <c r="AL41" s="2">
        <v>0.54</v>
      </c>
      <c r="AN41" s="1">
        <v>71</v>
      </c>
      <c r="AP41" s="1">
        <v>24</v>
      </c>
      <c r="AR41" s="2">
        <v>0.49</v>
      </c>
    </row>
    <row r="42" spans="1:44" x14ac:dyDescent="0.25">
      <c r="A42" s="1">
        <v>41</v>
      </c>
      <c r="B42" s="1" t="s">
        <v>504</v>
      </c>
      <c r="D42" s="1" t="s">
        <v>21</v>
      </c>
      <c r="E42" s="1">
        <v>2</v>
      </c>
      <c r="F42" s="1">
        <v>0</v>
      </c>
      <c r="G42" s="1">
        <v>0</v>
      </c>
      <c r="H42" s="1">
        <v>69</v>
      </c>
      <c r="J42" s="1">
        <v>3.4</v>
      </c>
      <c r="L42" s="1">
        <v>49</v>
      </c>
      <c r="N42" s="2">
        <v>0.92</v>
      </c>
      <c r="P42" s="2">
        <v>0.78</v>
      </c>
      <c r="R42" s="2">
        <v>0.77</v>
      </c>
      <c r="T42" s="1">
        <v>-1</v>
      </c>
      <c r="V42" s="1">
        <v>71</v>
      </c>
      <c r="X42" s="2">
        <v>0.52</v>
      </c>
      <c r="Z42" s="4">
        <v>2E-3</v>
      </c>
      <c r="AB42" s="3" t="s">
        <v>5</v>
      </c>
      <c r="AD42" s="2">
        <v>0.95</v>
      </c>
      <c r="AF42" s="1">
        <v>32</v>
      </c>
      <c r="AH42" s="3" t="s">
        <v>505</v>
      </c>
      <c r="AJ42" s="2">
        <v>0.6</v>
      </c>
      <c r="AL42" s="2">
        <v>0.61</v>
      </c>
      <c r="AN42" s="1">
        <v>81</v>
      </c>
      <c r="AP42" s="1">
        <v>24</v>
      </c>
      <c r="AR42" s="2">
        <v>0.48</v>
      </c>
    </row>
    <row r="43" spans="1:44" x14ac:dyDescent="0.25">
      <c r="A43" s="1">
        <v>41</v>
      </c>
      <c r="B43" s="1" t="s">
        <v>506</v>
      </c>
      <c r="D43" s="1" t="s">
        <v>15</v>
      </c>
      <c r="E43" s="1">
        <v>2</v>
      </c>
      <c r="F43" s="1">
        <v>0</v>
      </c>
      <c r="G43" s="1">
        <v>0</v>
      </c>
      <c r="H43" s="1">
        <v>69</v>
      </c>
      <c r="J43" s="1">
        <v>3.5</v>
      </c>
      <c r="L43" s="1">
        <v>61</v>
      </c>
      <c r="N43" s="2">
        <v>0.9</v>
      </c>
      <c r="P43" s="2">
        <v>0.8</v>
      </c>
      <c r="R43" s="2">
        <v>0.72</v>
      </c>
      <c r="T43" s="1">
        <v>-8</v>
      </c>
      <c r="V43" s="1">
        <v>66</v>
      </c>
      <c r="X43" s="2">
        <v>0.63</v>
      </c>
      <c r="Z43" s="4">
        <v>3.0000000000000001E-3</v>
      </c>
      <c r="AB43" s="3" t="s">
        <v>14</v>
      </c>
      <c r="AD43" s="2">
        <v>0.91</v>
      </c>
      <c r="AF43" s="1">
        <v>31</v>
      </c>
      <c r="AH43" s="3" t="s">
        <v>209</v>
      </c>
      <c r="AJ43" s="2">
        <v>0.57999999999999996</v>
      </c>
      <c r="AL43" s="2">
        <v>0.64</v>
      </c>
      <c r="AN43" s="1">
        <v>67</v>
      </c>
      <c r="AP43" s="1">
        <v>18</v>
      </c>
      <c r="AR43" s="2">
        <v>0.5</v>
      </c>
    </row>
    <row r="44" spans="1:44" x14ac:dyDescent="0.25">
      <c r="A44" s="1">
        <v>41</v>
      </c>
      <c r="B44" s="1" t="s">
        <v>507</v>
      </c>
      <c r="D44" s="1" t="s">
        <v>26</v>
      </c>
      <c r="E44" s="1">
        <v>2</v>
      </c>
      <c r="F44" s="1">
        <v>0</v>
      </c>
      <c r="G44" s="1">
        <v>0</v>
      </c>
      <c r="H44" s="1">
        <v>69</v>
      </c>
      <c r="J44" s="1">
        <v>3.3</v>
      </c>
      <c r="L44" s="1">
        <v>49</v>
      </c>
      <c r="N44" s="2">
        <v>0.91</v>
      </c>
      <c r="P44" s="2">
        <v>0.65</v>
      </c>
      <c r="R44" s="2">
        <v>0.77</v>
      </c>
      <c r="T44" s="1">
        <v>12</v>
      </c>
      <c r="V44" s="1">
        <v>53</v>
      </c>
      <c r="X44" s="2">
        <v>0.67</v>
      </c>
      <c r="Z44" s="2">
        <v>0.02</v>
      </c>
      <c r="AB44" s="3" t="s">
        <v>5</v>
      </c>
      <c r="AD44" s="2">
        <v>0.98</v>
      </c>
      <c r="AF44" s="1">
        <v>69</v>
      </c>
      <c r="AH44" s="3" t="s">
        <v>52</v>
      </c>
      <c r="AJ44" s="2">
        <v>0.36</v>
      </c>
      <c r="AK44" s="1">
        <v>6</v>
      </c>
      <c r="AL44" s="2">
        <v>0.42</v>
      </c>
      <c r="AN44" s="1">
        <v>43</v>
      </c>
      <c r="AP44" s="1">
        <v>43</v>
      </c>
      <c r="AR44" s="2">
        <v>0.43</v>
      </c>
    </row>
    <row r="45" spans="1:44" x14ac:dyDescent="0.25">
      <c r="A45" s="1">
        <v>44</v>
      </c>
      <c r="B45" s="1" t="s">
        <v>508</v>
      </c>
      <c r="D45" s="1" t="s">
        <v>29</v>
      </c>
      <c r="E45" s="1">
        <v>2</v>
      </c>
      <c r="F45" s="1">
        <v>0</v>
      </c>
      <c r="G45" s="1">
        <v>0</v>
      </c>
      <c r="H45" s="1">
        <v>68</v>
      </c>
      <c r="J45" s="1">
        <v>3.3</v>
      </c>
      <c r="L45" s="1">
        <v>71</v>
      </c>
      <c r="N45" s="2">
        <v>0.87</v>
      </c>
      <c r="P45" s="2">
        <v>0.76</v>
      </c>
      <c r="R45" s="2">
        <v>0.73</v>
      </c>
      <c r="T45" s="1">
        <v>-3</v>
      </c>
      <c r="V45" s="1">
        <v>53</v>
      </c>
      <c r="X45" s="2">
        <v>0.56999999999999995</v>
      </c>
      <c r="Z45" s="4">
        <v>4.0000000000000001E-3</v>
      </c>
      <c r="AB45" s="3" t="s">
        <v>5</v>
      </c>
      <c r="AD45" s="2">
        <v>0.95</v>
      </c>
      <c r="AF45" s="1">
        <v>42</v>
      </c>
      <c r="AH45" s="3" t="s">
        <v>509</v>
      </c>
      <c r="AJ45" s="2">
        <v>0.55000000000000004</v>
      </c>
      <c r="AL45" s="2">
        <v>0.77</v>
      </c>
      <c r="AN45" s="1">
        <v>63</v>
      </c>
      <c r="AP45" s="1">
        <v>3</v>
      </c>
      <c r="AR45" s="2">
        <v>0.63</v>
      </c>
    </row>
    <row r="46" spans="1:44" x14ac:dyDescent="0.25">
      <c r="A46" s="1">
        <v>44</v>
      </c>
      <c r="B46" s="1" t="s">
        <v>510</v>
      </c>
      <c r="D46" s="1" t="s">
        <v>9</v>
      </c>
      <c r="E46" s="1">
        <v>2</v>
      </c>
      <c r="F46" s="1">
        <v>0</v>
      </c>
      <c r="G46" s="1">
        <v>0</v>
      </c>
      <c r="H46" s="1">
        <v>68</v>
      </c>
      <c r="J46" s="1">
        <v>3.4</v>
      </c>
      <c r="L46" s="1">
        <v>40</v>
      </c>
      <c r="N46" s="2">
        <v>0.89</v>
      </c>
      <c r="P46" s="2">
        <v>0.68</v>
      </c>
      <c r="R46" s="2">
        <v>0.8</v>
      </c>
      <c r="T46" s="1">
        <v>12</v>
      </c>
      <c r="V46" s="1">
        <v>76</v>
      </c>
      <c r="X46" s="2">
        <v>0.65</v>
      </c>
      <c r="Z46" s="4">
        <v>4.0000000000000001E-3</v>
      </c>
      <c r="AB46" s="3" t="s">
        <v>14</v>
      </c>
      <c r="AD46" s="2">
        <v>0.92</v>
      </c>
      <c r="AF46" s="1">
        <v>64</v>
      </c>
      <c r="AH46" s="3" t="s">
        <v>52</v>
      </c>
      <c r="AI46" s="1">
        <v>2</v>
      </c>
      <c r="AJ46" s="2">
        <v>0.47</v>
      </c>
      <c r="AL46" s="2">
        <v>0.64</v>
      </c>
      <c r="AN46" s="1">
        <v>61</v>
      </c>
      <c r="AP46" s="1">
        <v>57</v>
      </c>
      <c r="AR46" s="2">
        <v>0.4</v>
      </c>
    </row>
    <row r="47" spans="1:44" x14ac:dyDescent="0.25">
      <c r="A47" s="1">
        <v>44</v>
      </c>
      <c r="B47" s="1" t="s">
        <v>511</v>
      </c>
      <c r="D47" s="1" t="s">
        <v>9</v>
      </c>
      <c r="E47" s="1">
        <v>2</v>
      </c>
      <c r="F47" s="1">
        <v>0</v>
      </c>
      <c r="G47" s="1">
        <v>0</v>
      </c>
      <c r="H47" s="1">
        <v>68</v>
      </c>
      <c r="J47" s="1">
        <v>3.3</v>
      </c>
      <c r="L47" s="1">
        <v>54</v>
      </c>
      <c r="N47" s="2">
        <v>0.87</v>
      </c>
      <c r="P47" s="2">
        <v>0.73</v>
      </c>
      <c r="R47" s="2">
        <v>0.76</v>
      </c>
      <c r="T47" s="1">
        <v>3</v>
      </c>
      <c r="V47" s="1">
        <v>48</v>
      </c>
      <c r="X47" s="2">
        <v>0.68</v>
      </c>
      <c r="Z47" s="4">
        <v>2E-3</v>
      </c>
      <c r="AB47" s="3" t="s">
        <v>5</v>
      </c>
      <c r="AD47" s="2">
        <v>0.86</v>
      </c>
      <c r="AF47" s="1">
        <v>43</v>
      </c>
      <c r="AH47" s="3" t="s">
        <v>512</v>
      </c>
      <c r="AJ47" s="2">
        <v>0.51</v>
      </c>
      <c r="AL47" s="2">
        <v>0.53</v>
      </c>
      <c r="AN47" s="1">
        <v>55</v>
      </c>
      <c r="AP47" s="1">
        <v>52</v>
      </c>
      <c r="AR47" s="2">
        <v>0.41</v>
      </c>
    </row>
    <row r="48" spans="1:44" x14ac:dyDescent="0.25">
      <c r="A48" s="1">
        <v>44</v>
      </c>
      <c r="B48" s="1" t="s">
        <v>513</v>
      </c>
      <c r="D48" s="1" t="s">
        <v>18</v>
      </c>
      <c r="E48" s="1">
        <v>2</v>
      </c>
      <c r="F48" s="1">
        <v>0</v>
      </c>
      <c r="G48" s="1">
        <v>0</v>
      </c>
      <c r="H48" s="1">
        <v>68</v>
      </c>
      <c r="J48" s="1">
        <v>3.5</v>
      </c>
      <c r="L48" s="1">
        <v>49</v>
      </c>
      <c r="N48" s="2">
        <v>0.9</v>
      </c>
      <c r="P48" s="2">
        <v>0.78</v>
      </c>
      <c r="R48" s="2">
        <v>0.75</v>
      </c>
      <c r="T48" s="1">
        <v>-3</v>
      </c>
      <c r="V48" s="1">
        <v>117</v>
      </c>
      <c r="X48" s="2">
        <v>0.57999999999999996</v>
      </c>
      <c r="Z48" s="2">
        <v>0.03</v>
      </c>
      <c r="AB48" s="3" t="s">
        <v>1</v>
      </c>
      <c r="AD48" s="2">
        <v>0.9</v>
      </c>
      <c r="AF48" s="1">
        <v>39</v>
      </c>
      <c r="AH48" s="3" t="s">
        <v>514</v>
      </c>
      <c r="AJ48" s="2">
        <v>0.57999999999999996</v>
      </c>
      <c r="AL48" s="2">
        <v>0.48</v>
      </c>
      <c r="AN48" s="1">
        <v>48</v>
      </c>
      <c r="AP48" s="1">
        <v>52</v>
      </c>
      <c r="AR48" s="2">
        <v>0.41</v>
      </c>
    </row>
    <row r="49" spans="1:44" x14ac:dyDescent="0.25">
      <c r="A49" s="1">
        <v>44</v>
      </c>
      <c r="B49" s="1" t="s">
        <v>515</v>
      </c>
      <c r="D49" s="1" t="s">
        <v>2</v>
      </c>
      <c r="E49" s="1">
        <v>2</v>
      </c>
      <c r="F49" s="1">
        <v>0</v>
      </c>
      <c r="G49" s="1">
        <v>0</v>
      </c>
      <c r="H49" s="1">
        <v>68</v>
      </c>
      <c r="J49" s="1">
        <v>3.2</v>
      </c>
      <c r="L49" s="1">
        <v>94</v>
      </c>
      <c r="N49" s="2">
        <v>0.84</v>
      </c>
      <c r="P49" s="2">
        <v>0.72</v>
      </c>
      <c r="R49" s="2">
        <v>0.67</v>
      </c>
      <c r="T49" s="1">
        <v>-5</v>
      </c>
      <c r="V49" s="1">
        <v>10</v>
      </c>
      <c r="X49" s="2">
        <v>0.8</v>
      </c>
      <c r="Z49" s="2">
        <v>0.02</v>
      </c>
      <c r="AB49" s="3" t="s">
        <v>1</v>
      </c>
      <c r="AD49" s="2">
        <v>1</v>
      </c>
      <c r="AF49" s="1">
        <v>74</v>
      </c>
      <c r="AH49" s="3" t="s">
        <v>516</v>
      </c>
      <c r="AJ49" s="2">
        <v>0.36</v>
      </c>
      <c r="AL49" s="2">
        <v>0.55000000000000004</v>
      </c>
      <c r="AN49" s="1">
        <v>13</v>
      </c>
      <c r="AP49" s="1">
        <v>24</v>
      </c>
      <c r="AR49" s="2">
        <v>0.48</v>
      </c>
    </row>
    <row r="50" spans="1:44" x14ac:dyDescent="0.25">
      <c r="A50" s="1">
        <v>49</v>
      </c>
      <c r="B50" s="1" t="s">
        <v>517</v>
      </c>
      <c r="D50" s="1" t="s">
        <v>26</v>
      </c>
      <c r="E50" s="1">
        <v>2</v>
      </c>
      <c r="F50" s="1">
        <v>0</v>
      </c>
      <c r="G50" s="1">
        <v>0</v>
      </c>
      <c r="H50" s="1">
        <v>67</v>
      </c>
      <c r="J50" s="1">
        <v>3.4</v>
      </c>
      <c r="L50" s="1">
        <v>82</v>
      </c>
      <c r="N50" s="2">
        <v>0.91</v>
      </c>
      <c r="P50" s="2">
        <v>0.75</v>
      </c>
      <c r="R50" s="2">
        <v>0.66</v>
      </c>
      <c r="T50" s="1">
        <v>-9</v>
      </c>
      <c r="V50" s="1">
        <v>17</v>
      </c>
      <c r="X50" s="2">
        <v>0.94</v>
      </c>
      <c r="Z50" s="2">
        <v>0.01</v>
      </c>
      <c r="AB50" s="3" t="s">
        <v>32</v>
      </c>
      <c r="AD50" s="2">
        <v>0.92</v>
      </c>
      <c r="AF50" s="1">
        <v>50</v>
      </c>
      <c r="AH50" s="3" t="s">
        <v>196</v>
      </c>
      <c r="AJ50" s="2">
        <v>0.34</v>
      </c>
      <c r="AK50" s="1">
        <v>6</v>
      </c>
      <c r="AL50" s="2">
        <v>0.37</v>
      </c>
      <c r="AN50" s="1">
        <v>52</v>
      </c>
      <c r="AP50" s="1">
        <v>66</v>
      </c>
      <c r="AR50" s="2">
        <v>0.37</v>
      </c>
    </row>
    <row r="51" spans="1:44" x14ac:dyDescent="0.25">
      <c r="A51" s="1">
        <v>50</v>
      </c>
      <c r="B51" s="1" t="s">
        <v>518</v>
      </c>
      <c r="E51" s="1">
        <v>2</v>
      </c>
      <c r="F51" s="1">
        <v>0</v>
      </c>
      <c r="G51" s="1">
        <v>0</v>
      </c>
      <c r="H51" s="1">
        <v>66</v>
      </c>
      <c r="J51" s="1">
        <v>3</v>
      </c>
      <c r="L51" s="1">
        <v>40</v>
      </c>
      <c r="N51" s="2">
        <v>0.91</v>
      </c>
      <c r="P51" s="2">
        <v>0.76</v>
      </c>
      <c r="R51" s="2">
        <v>0.8</v>
      </c>
      <c r="T51" s="1">
        <v>4</v>
      </c>
      <c r="V51" s="1">
        <v>95</v>
      </c>
      <c r="X51" s="2">
        <v>0.57999999999999996</v>
      </c>
      <c r="Z51" s="2">
        <v>0.02</v>
      </c>
      <c r="AB51" s="3" t="s">
        <v>14</v>
      </c>
      <c r="AD51" s="2">
        <v>0.94</v>
      </c>
      <c r="AF51" s="1">
        <v>32</v>
      </c>
      <c r="AH51" s="3" t="s">
        <v>209</v>
      </c>
      <c r="AJ51" s="2">
        <v>0.47</v>
      </c>
      <c r="AL51" s="2">
        <v>0.59</v>
      </c>
      <c r="AN51" s="1">
        <v>30</v>
      </c>
      <c r="AP51" s="1">
        <v>114</v>
      </c>
      <c r="AR51" s="2">
        <v>0.32</v>
      </c>
    </row>
    <row r="52" spans="1:44" x14ac:dyDescent="0.25">
      <c r="A52" s="1">
        <v>50</v>
      </c>
      <c r="B52" s="1" t="s">
        <v>519</v>
      </c>
      <c r="D52" s="1" t="s">
        <v>6</v>
      </c>
      <c r="E52" s="1">
        <v>2</v>
      </c>
      <c r="F52" s="1">
        <v>0</v>
      </c>
      <c r="G52" s="1">
        <v>0</v>
      </c>
      <c r="H52" s="1">
        <v>66</v>
      </c>
      <c r="J52" s="1">
        <v>3.2</v>
      </c>
      <c r="L52" s="1">
        <v>71</v>
      </c>
      <c r="N52" s="2">
        <v>0.87</v>
      </c>
      <c r="P52" s="2">
        <v>0.77</v>
      </c>
      <c r="R52" s="2">
        <v>0.71</v>
      </c>
      <c r="T52" s="1">
        <v>-6</v>
      </c>
      <c r="V52" s="1">
        <v>71</v>
      </c>
      <c r="X52" s="2">
        <v>0.71</v>
      </c>
      <c r="Z52" s="2">
        <v>0.01</v>
      </c>
      <c r="AB52" s="3" t="s">
        <v>5</v>
      </c>
      <c r="AD52" s="2">
        <v>0.92</v>
      </c>
      <c r="AF52" s="1">
        <v>46</v>
      </c>
      <c r="AH52" s="3" t="s">
        <v>4</v>
      </c>
      <c r="AJ52" s="2">
        <v>0.43</v>
      </c>
      <c r="AL52" s="2">
        <v>0.68</v>
      </c>
      <c r="AN52" s="1">
        <v>39</v>
      </c>
      <c r="AP52" s="1">
        <v>18</v>
      </c>
      <c r="AR52" s="2">
        <v>0.5</v>
      </c>
    </row>
    <row r="53" spans="1:44" x14ac:dyDescent="0.25">
      <c r="A53" s="1">
        <v>50</v>
      </c>
      <c r="B53" s="1" t="s">
        <v>520</v>
      </c>
      <c r="D53" s="1" t="s">
        <v>217</v>
      </c>
      <c r="E53" s="1">
        <v>2</v>
      </c>
      <c r="F53" s="1">
        <v>0</v>
      </c>
      <c r="G53" s="1">
        <v>0</v>
      </c>
      <c r="H53" s="1">
        <v>66</v>
      </c>
      <c r="J53" s="1">
        <v>3.1</v>
      </c>
      <c r="L53" s="1">
        <v>49</v>
      </c>
      <c r="N53" s="2">
        <v>0.88</v>
      </c>
      <c r="P53" s="2">
        <v>0.76</v>
      </c>
      <c r="R53" s="2">
        <v>0.82</v>
      </c>
      <c r="T53" s="1">
        <v>6</v>
      </c>
      <c r="V53" s="1">
        <v>20</v>
      </c>
      <c r="X53" s="2">
        <v>0.63</v>
      </c>
      <c r="Z53" s="2">
        <v>0</v>
      </c>
      <c r="AB53" s="3" t="s">
        <v>1</v>
      </c>
      <c r="AD53" s="2">
        <v>0.91</v>
      </c>
      <c r="AF53" s="1">
        <v>48</v>
      </c>
      <c r="AH53" s="3" t="s">
        <v>521</v>
      </c>
      <c r="AJ53" s="2">
        <v>0.55000000000000004</v>
      </c>
      <c r="AL53" s="2">
        <v>0.84</v>
      </c>
      <c r="AN53" s="1">
        <v>105</v>
      </c>
      <c r="AP53" s="1">
        <v>60</v>
      </c>
      <c r="AR53" s="2">
        <v>0.38</v>
      </c>
    </row>
  </sheetData>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A7A92-1669-4DB6-B5E7-6B677961FBBA}">
  <dimension ref="A1:Y17"/>
  <sheetViews>
    <sheetView workbookViewId="0">
      <selection activeCell="D182" sqref="D182"/>
    </sheetView>
  </sheetViews>
  <sheetFormatPr defaultRowHeight="14" x14ac:dyDescent="0.35"/>
  <cols>
    <col min="1" max="1" width="37.08203125" style="23" bestFit="1" customWidth="1"/>
    <col min="2" max="2" width="18.5" style="23" bestFit="1" customWidth="1"/>
    <col min="3" max="3" width="4.83203125" style="23" bestFit="1" customWidth="1"/>
    <col min="4" max="4" width="11.1640625" style="23" bestFit="1" customWidth="1"/>
    <col min="5" max="5" width="13.75" style="23" bestFit="1" customWidth="1"/>
    <col min="6" max="6" width="19.25" style="23" bestFit="1" customWidth="1"/>
    <col min="7" max="7" width="7.58203125" style="23" bestFit="1" customWidth="1"/>
    <col min="8" max="8" width="20.4140625" style="23" bestFit="1" customWidth="1"/>
    <col min="9" max="9" width="17.9140625" style="23" bestFit="1" customWidth="1"/>
    <col min="10" max="10" width="7.58203125" style="23" bestFit="1" customWidth="1"/>
    <col min="11" max="11" width="19.6640625" style="23" bestFit="1" customWidth="1"/>
    <col min="12" max="12" width="34.08203125" style="23" bestFit="1" customWidth="1"/>
    <col min="13" max="13" width="7.58203125" style="23" bestFit="1" customWidth="1"/>
    <col min="14" max="14" width="33.5" style="23" bestFit="1" customWidth="1"/>
    <col min="15" max="15" width="7.58203125" style="23" bestFit="1" customWidth="1"/>
    <col min="16" max="16" width="28.6640625" style="23" bestFit="1" customWidth="1"/>
    <col min="17" max="17" width="7.58203125" style="23" bestFit="1" customWidth="1"/>
    <col min="18" max="18" width="27.33203125" style="23" bestFit="1" customWidth="1"/>
    <col min="19" max="19" width="7.58203125" style="23" bestFit="1" customWidth="1"/>
    <col min="20" max="20" width="39.1640625" style="23" bestFit="1" customWidth="1"/>
    <col min="21" max="21" width="7.58203125" style="23" bestFit="1" customWidth="1"/>
    <col min="22" max="22" width="13.58203125" style="23" bestFit="1" customWidth="1"/>
    <col min="23" max="23" width="7.58203125" style="23" bestFit="1" customWidth="1"/>
    <col min="24" max="24" width="21.08203125" style="23" bestFit="1" customWidth="1"/>
    <col min="25" max="25" width="7.58203125" style="23" bestFit="1" customWidth="1"/>
    <col min="26" max="16384" width="8.6640625" style="23"/>
  </cols>
  <sheetData>
    <row r="1" spans="1:25" s="22" customFormat="1" x14ac:dyDescent="0.35">
      <c r="A1" s="23" t="s">
        <v>1309</v>
      </c>
      <c r="B1" s="22" t="s">
        <v>1489</v>
      </c>
      <c r="C1" s="22" t="s">
        <v>146</v>
      </c>
      <c r="D1" s="22" t="s">
        <v>145</v>
      </c>
      <c r="E1" s="22" t="s">
        <v>1447</v>
      </c>
      <c r="F1" s="22" t="s">
        <v>1449</v>
      </c>
      <c r="G1" s="22" t="s">
        <v>152</v>
      </c>
      <c r="H1" s="22" t="s">
        <v>1315</v>
      </c>
      <c r="I1" s="22" t="s">
        <v>1450</v>
      </c>
      <c r="J1" s="22" t="s">
        <v>152</v>
      </c>
      <c r="K1" s="22" t="s">
        <v>766</v>
      </c>
      <c r="L1" s="22" t="s">
        <v>1452</v>
      </c>
      <c r="M1" s="22" t="s">
        <v>152</v>
      </c>
      <c r="N1" s="22" t="s">
        <v>1453</v>
      </c>
      <c r="O1" s="22" t="s">
        <v>152</v>
      </c>
      <c r="P1" s="22" t="s">
        <v>1454</v>
      </c>
      <c r="Q1" s="22" t="s">
        <v>152</v>
      </c>
      <c r="R1" s="22" t="s">
        <v>1455</v>
      </c>
      <c r="S1" s="22" t="s">
        <v>152</v>
      </c>
      <c r="T1" s="22" t="s">
        <v>1456</v>
      </c>
      <c r="U1" s="22" t="s">
        <v>152</v>
      </c>
      <c r="V1" s="22" t="s">
        <v>127</v>
      </c>
      <c r="W1" s="22" t="s">
        <v>152</v>
      </c>
      <c r="X1" s="22" t="s">
        <v>1327</v>
      </c>
      <c r="Y1" s="22" t="s">
        <v>152</v>
      </c>
    </row>
    <row r="2" spans="1:25" x14ac:dyDescent="0.35">
      <c r="A2" s="23" t="s">
        <v>1292</v>
      </c>
      <c r="C2" s="23" t="s">
        <v>288</v>
      </c>
      <c r="D2" s="23">
        <v>2</v>
      </c>
      <c r="E2" s="23">
        <v>42</v>
      </c>
      <c r="F2" s="31">
        <v>0.82</v>
      </c>
      <c r="H2" s="31">
        <v>0.71</v>
      </c>
      <c r="I2" s="31">
        <v>0.61</v>
      </c>
      <c r="J2" s="23">
        <v>6</v>
      </c>
      <c r="K2" s="32" t="s">
        <v>986</v>
      </c>
      <c r="L2" s="31">
        <v>1</v>
      </c>
      <c r="N2" s="31">
        <v>0</v>
      </c>
      <c r="P2" s="23" t="s">
        <v>176</v>
      </c>
      <c r="R2" s="23" t="s">
        <v>176</v>
      </c>
      <c r="S2" s="23">
        <v>2</v>
      </c>
      <c r="T2" s="23" t="s">
        <v>176</v>
      </c>
      <c r="V2" s="31">
        <v>0.75</v>
      </c>
      <c r="X2" s="23" t="s">
        <v>176</v>
      </c>
    </row>
    <row r="3" spans="1:25" x14ac:dyDescent="0.35">
      <c r="A3" s="23" t="s">
        <v>681</v>
      </c>
      <c r="C3" s="23" t="s">
        <v>105</v>
      </c>
      <c r="D3" s="23">
        <v>2</v>
      </c>
      <c r="E3" s="23">
        <v>49</v>
      </c>
      <c r="F3" s="31">
        <v>0.64</v>
      </c>
      <c r="H3" s="31">
        <v>0.44</v>
      </c>
      <c r="I3" s="31">
        <v>0.31</v>
      </c>
      <c r="K3" s="32" t="s">
        <v>989</v>
      </c>
      <c r="L3" s="31">
        <v>0.99</v>
      </c>
      <c r="N3" s="31">
        <v>0</v>
      </c>
      <c r="P3" s="31">
        <v>0.17</v>
      </c>
      <c r="R3" s="23" t="s">
        <v>1602</v>
      </c>
      <c r="S3" s="23">
        <v>9</v>
      </c>
      <c r="T3" s="31">
        <v>0.09</v>
      </c>
      <c r="U3" s="23">
        <v>5</v>
      </c>
      <c r="V3" s="31">
        <v>0.88</v>
      </c>
      <c r="X3" s="31">
        <v>0.02</v>
      </c>
    </row>
    <row r="4" spans="1:25" x14ac:dyDescent="0.35">
      <c r="A4" s="23" t="s">
        <v>1603</v>
      </c>
      <c r="C4" s="23" t="s">
        <v>70</v>
      </c>
      <c r="D4" s="23">
        <v>1</v>
      </c>
      <c r="E4" s="23">
        <v>43</v>
      </c>
      <c r="F4" s="23" t="s">
        <v>176</v>
      </c>
      <c r="H4" s="23" t="s">
        <v>176</v>
      </c>
      <c r="I4" s="23" t="s">
        <v>176</v>
      </c>
      <c r="K4" s="32" t="s">
        <v>176</v>
      </c>
      <c r="L4" s="23" t="s">
        <v>176</v>
      </c>
      <c r="N4" s="31">
        <v>0</v>
      </c>
      <c r="P4" s="23" t="s">
        <v>176</v>
      </c>
      <c r="R4" s="23" t="s">
        <v>176</v>
      </c>
      <c r="S4" s="23">
        <v>2</v>
      </c>
      <c r="T4" s="23" t="s">
        <v>176</v>
      </c>
      <c r="V4" s="23" t="s">
        <v>176</v>
      </c>
      <c r="X4" s="23" t="s">
        <v>176</v>
      </c>
    </row>
    <row r="5" spans="1:25" x14ac:dyDescent="0.35">
      <c r="A5" s="23" t="s">
        <v>1604</v>
      </c>
      <c r="B5" s="23">
        <v>1</v>
      </c>
      <c r="C5" s="23" t="s">
        <v>326</v>
      </c>
      <c r="D5" s="23">
        <v>2</v>
      </c>
      <c r="E5" s="23">
        <v>38</v>
      </c>
      <c r="F5" s="23" t="s">
        <v>176</v>
      </c>
      <c r="H5" s="31">
        <v>0.57999999999999996</v>
      </c>
      <c r="I5" s="31">
        <v>0.7</v>
      </c>
      <c r="J5" s="23">
        <v>6</v>
      </c>
      <c r="K5" s="32" t="s">
        <v>1012</v>
      </c>
      <c r="L5" s="23" t="s">
        <v>176</v>
      </c>
      <c r="N5" s="23" t="s">
        <v>176</v>
      </c>
      <c r="P5" s="23" t="s">
        <v>176</v>
      </c>
      <c r="R5" s="23" t="s">
        <v>176</v>
      </c>
      <c r="S5" s="23">
        <v>2</v>
      </c>
      <c r="T5" s="23" t="s">
        <v>176</v>
      </c>
      <c r="V5" s="23" t="s">
        <v>176</v>
      </c>
      <c r="X5" s="23" t="s">
        <v>176</v>
      </c>
    </row>
    <row r="6" spans="1:25" x14ac:dyDescent="0.35">
      <c r="A6" s="23" t="s">
        <v>1605</v>
      </c>
      <c r="B6" s="23">
        <v>1</v>
      </c>
      <c r="C6" s="23" t="s">
        <v>169</v>
      </c>
      <c r="D6" s="23">
        <v>2</v>
      </c>
      <c r="E6" s="23">
        <v>42</v>
      </c>
      <c r="F6" s="23" t="s">
        <v>176</v>
      </c>
      <c r="H6" s="23" t="s">
        <v>176</v>
      </c>
      <c r="I6" s="23" t="s">
        <v>176</v>
      </c>
      <c r="K6" s="32" t="s">
        <v>176</v>
      </c>
      <c r="L6" s="23" t="s">
        <v>176</v>
      </c>
      <c r="N6" s="23" t="s">
        <v>176</v>
      </c>
      <c r="P6" s="23" t="s">
        <v>176</v>
      </c>
      <c r="R6" s="23" t="s">
        <v>176</v>
      </c>
      <c r="S6" s="23">
        <v>2</v>
      </c>
      <c r="T6" s="23" t="s">
        <v>176</v>
      </c>
      <c r="V6" s="23" t="s">
        <v>176</v>
      </c>
      <c r="X6" s="23" t="s">
        <v>176</v>
      </c>
    </row>
    <row r="7" spans="1:25" x14ac:dyDescent="0.35">
      <c r="A7" s="23" t="s">
        <v>1297</v>
      </c>
      <c r="C7" s="23" t="s">
        <v>326</v>
      </c>
      <c r="D7" s="23">
        <v>1</v>
      </c>
      <c r="E7" s="23">
        <v>45</v>
      </c>
      <c r="F7" s="31">
        <v>0.49</v>
      </c>
      <c r="H7" s="31">
        <v>0.43</v>
      </c>
      <c r="I7" s="31">
        <v>0.57999999999999996</v>
      </c>
      <c r="J7" s="23">
        <v>8</v>
      </c>
      <c r="K7" s="32" t="s">
        <v>985</v>
      </c>
      <c r="L7" s="31">
        <v>0.98</v>
      </c>
      <c r="N7" s="31">
        <v>0</v>
      </c>
      <c r="P7" s="23" t="s">
        <v>176</v>
      </c>
      <c r="R7" s="23" t="s">
        <v>176</v>
      </c>
      <c r="S7" s="23">
        <v>2</v>
      </c>
      <c r="T7" s="23" t="s">
        <v>176</v>
      </c>
      <c r="V7" s="31">
        <v>1</v>
      </c>
      <c r="X7" s="31">
        <v>0.02</v>
      </c>
    </row>
    <row r="8" spans="1:25" x14ac:dyDescent="0.35">
      <c r="A8" s="23" t="s">
        <v>1606</v>
      </c>
      <c r="C8" s="23" t="s">
        <v>9</v>
      </c>
      <c r="D8" s="23">
        <v>2</v>
      </c>
      <c r="E8" s="23">
        <v>46</v>
      </c>
      <c r="F8" s="23" t="s">
        <v>176</v>
      </c>
      <c r="H8" s="23" t="s">
        <v>176</v>
      </c>
      <c r="I8" s="23" t="s">
        <v>176</v>
      </c>
      <c r="K8" s="32" t="s">
        <v>176</v>
      </c>
      <c r="L8" s="31">
        <v>0.84</v>
      </c>
      <c r="N8" s="31">
        <v>0</v>
      </c>
      <c r="P8" s="31">
        <v>0.52</v>
      </c>
      <c r="R8" s="23" t="s">
        <v>176</v>
      </c>
      <c r="S8" s="23">
        <v>2</v>
      </c>
      <c r="T8" s="23" t="s">
        <v>176</v>
      </c>
      <c r="V8" s="31">
        <v>0.86</v>
      </c>
      <c r="X8" s="23" t="s">
        <v>176</v>
      </c>
    </row>
    <row r="9" spans="1:25" x14ac:dyDescent="0.35">
      <c r="A9" s="23" t="s">
        <v>1607</v>
      </c>
      <c r="C9" s="23" t="s">
        <v>26</v>
      </c>
      <c r="D9" s="23">
        <v>2</v>
      </c>
      <c r="E9" s="23">
        <v>47</v>
      </c>
      <c r="F9" s="31">
        <v>0.71</v>
      </c>
      <c r="H9" s="31">
        <v>0.67</v>
      </c>
      <c r="I9" s="31">
        <v>0.6</v>
      </c>
      <c r="J9" s="23">
        <v>8</v>
      </c>
      <c r="K9" s="32" t="s">
        <v>1031</v>
      </c>
      <c r="L9" s="31">
        <v>0.47</v>
      </c>
      <c r="N9" s="31">
        <v>7.0000000000000007E-2</v>
      </c>
      <c r="P9" s="31">
        <v>0.8</v>
      </c>
      <c r="R9" s="23" t="s">
        <v>991</v>
      </c>
      <c r="S9" s="23">
        <v>2</v>
      </c>
      <c r="T9" s="31">
        <v>0.28999999999999998</v>
      </c>
      <c r="U9" s="23">
        <v>5</v>
      </c>
      <c r="V9" s="31">
        <v>0.67</v>
      </c>
      <c r="X9" s="31">
        <v>0.02</v>
      </c>
      <c r="Y9" s="23">
        <v>4</v>
      </c>
    </row>
    <row r="10" spans="1:25" x14ac:dyDescent="0.35">
      <c r="A10" s="23" t="s">
        <v>632</v>
      </c>
      <c r="B10" s="23">
        <v>1</v>
      </c>
      <c r="C10" s="23" t="s">
        <v>105</v>
      </c>
      <c r="D10" s="23">
        <v>2</v>
      </c>
      <c r="E10" s="23">
        <v>47</v>
      </c>
      <c r="F10" s="23" t="s">
        <v>176</v>
      </c>
      <c r="H10" s="31">
        <v>0.69</v>
      </c>
      <c r="I10" s="31">
        <v>0.61</v>
      </c>
      <c r="J10" s="23">
        <v>6</v>
      </c>
      <c r="K10" s="32" t="s">
        <v>1042</v>
      </c>
      <c r="L10" s="23" t="s">
        <v>176</v>
      </c>
      <c r="N10" s="23" t="s">
        <v>176</v>
      </c>
      <c r="P10" s="23" t="s">
        <v>176</v>
      </c>
      <c r="R10" s="23" t="s">
        <v>176</v>
      </c>
      <c r="S10" s="23">
        <v>2</v>
      </c>
      <c r="T10" s="23" t="s">
        <v>176</v>
      </c>
      <c r="V10" s="23" t="s">
        <v>176</v>
      </c>
      <c r="X10" s="23" t="s">
        <v>176</v>
      </c>
    </row>
    <row r="11" spans="1:25" x14ac:dyDescent="0.35">
      <c r="A11" s="23" t="s">
        <v>1298</v>
      </c>
      <c r="B11" s="23">
        <v>1</v>
      </c>
      <c r="C11" s="23" t="s">
        <v>2</v>
      </c>
      <c r="D11" s="23">
        <v>2</v>
      </c>
      <c r="E11" s="23">
        <v>41</v>
      </c>
      <c r="F11" s="23" t="s">
        <v>176</v>
      </c>
      <c r="H11" s="31">
        <v>0.23</v>
      </c>
      <c r="I11" s="31">
        <v>0.14000000000000001</v>
      </c>
      <c r="J11" s="23">
        <v>6</v>
      </c>
      <c r="K11" s="32" t="s">
        <v>1038</v>
      </c>
      <c r="L11" s="23" t="s">
        <v>176</v>
      </c>
      <c r="N11" s="23" t="s">
        <v>176</v>
      </c>
      <c r="P11" s="23" t="s">
        <v>176</v>
      </c>
      <c r="R11" s="23" t="s">
        <v>176</v>
      </c>
      <c r="S11" s="23">
        <v>2</v>
      </c>
      <c r="T11" s="23" t="s">
        <v>176</v>
      </c>
      <c r="V11" s="23" t="s">
        <v>176</v>
      </c>
      <c r="X11" s="23" t="s">
        <v>176</v>
      </c>
    </row>
    <row r="12" spans="1:25" x14ac:dyDescent="0.35">
      <c r="A12" s="23" t="s">
        <v>838</v>
      </c>
      <c r="B12" s="23">
        <v>1</v>
      </c>
      <c r="C12" s="23" t="s">
        <v>18</v>
      </c>
      <c r="D12" s="23">
        <v>2</v>
      </c>
      <c r="E12" s="23">
        <v>47</v>
      </c>
      <c r="F12" s="23" t="s">
        <v>176</v>
      </c>
      <c r="H12" s="31">
        <v>0.53</v>
      </c>
      <c r="I12" s="31">
        <v>0.28999999999999998</v>
      </c>
      <c r="J12" s="23">
        <v>6</v>
      </c>
      <c r="K12" s="32" t="s">
        <v>1608</v>
      </c>
      <c r="L12" s="23" t="s">
        <v>176</v>
      </c>
      <c r="N12" s="23" t="s">
        <v>176</v>
      </c>
      <c r="P12" s="23" t="s">
        <v>176</v>
      </c>
      <c r="R12" s="23" t="s">
        <v>176</v>
      </c>
      <c r="S12" s="23">
        <v>2</v>
      </c>
      <c r="T12" s="23" t="s">
        <v>176</v>
      </c>
      <c r="V12" s="23" t="s">
        <v>176</v>
      </c>
      <c r="X12" s="23" t="s">
        <v>176</v>
      </c>
    </row>
    <row r="13" spans="1:25" x14ac:dyDescent="0.35">
      <c r="A13" s="23" t="s">
        <v>517</v>
      </c>
      <c r="B13" s="23">
        <v>1</v>
      </c>
      <c r="C13" s="23" t="s">
        <v>26</v>
      </c>
      <c r="D13" s="23">
        <v>2</v>
      </c>
      <c r="E13" s="23">
        <v>71</v>
      </c>
      <c r="F13" s="31">
        <v>0.81</v>
      </c>
      <c r="G13" s="23">
        <v>8</v>
      </c>
      <c r="H13" s="31">
        <v>0.8</v>
      </c>
      <c r="I13" s="31">
        <v>0.75</v>
      </c>
      <c r="J13" s="23">
        <v>6</v>
      </c>
      <c r="K13" s="32" t="s">
        <v>995</v>
      </c>
      <c r="L13" s="31">
        <v>0.94</v>
      </c>
      <c r="M13" s="23">
        <v>4</v>
      </c>
      <c r="N13" s="31">
        <v>0.02</v>
      </c>
      <c r="O13" s="23">
        <v>4</v>
      </c>
      <c r="P13" s="31">
        <v>0.61</v>
      </c>
      <c r="Q13" s="23">
        <v>4</v>
      </c>
      <c r="R13" s="23" t="s">
        <v>176</v>
      </c>
      <c r="S13" s="23">
        <v>2</v>
      </c>
      <c r="T13" s="31">
        <v>0.46</v>
      </c>
      <c r="U13" s="23">
        <v>4</v>
      </c>
      <c r="V13" s="31">
        <v>0.57999999999999996</v>
      </c>
      <c r="W13" s="23">
        <v>4</v>
      </c>
      <c r="X13" s="31">
        <v>0.15</v>
      </c>
      <c r="Y13" s="23">
        <v>7</v>
      </c>
    </row>
    <row r="14" spans="1:25" x14ac:dyDescent="0.35">
      <c r="A14" s="23" t="s">
        <v>1274</v>
      </c>
      <c r="B14" s="23">
        <v>1</v>
      </c>
      <c r="C14" s="23" t="s">
        <v>105</v>
      </c>
      <c r="D14" s="23">
        <v>2</v>
      </c>
      <c r="E14" s="23">
        <v>45</v>
      </c>
      <c r="F14" s="31">
        <v>0.56999999999999995</v>
      </c>
      <c r="G14" s="23">
        <v>8</v>
      </c>
      <c r="H14" s="31">
        <v>0.52</v>
      </c>
      <c r="I14" s="31">
        <v>0.47</v>
      </c>
      <c r="J14" s="23">
        <v>6</v>
      </c>
      <c r="K14" s="32" t="s">
        <v>995</v>
      </c>
      <c r="L14" s="23" t="s">
        <v>176</v>
      </c>
      <c r="N14" s="23" t="s">
        <v>176</v>
      </c>
      <c r="P14" s="23" t="s">
        <v>176</v>
      </c>
      <c r="R14" s="23" t="s">
        <v>176</v>
      </c>
      <c r="S14" s="23">
        <v>2</v>
      </c>
      <c r="T14" s="23" t="s">
        <v>176</v>
      </c>
      <c r="V14" s="23" t="s">
        <v>176</v>
      </c>
      <c r="X14" s="23" t="s">
        <v>176</v>
      </c>
    </row>
    <row r="15" spans="1:25" x14ac:dyDescent="0.35">
      <c r="A15" s="23" t="s">
        <v>1380</v>
      </c>
      <c r="C15" s="23" t="s">
        <v>326</v>
      </c>
      <c r="D15" s="23">
        <v>2</v>
      </c>
      <c r="E15" s="23">
        <v>51</v>
      </c>
      <c r="F15" s="31">
        <v>0.7</v>
      </c>
      <c r="G15" s="23">
        <v>8</v>
      </c>
      <c r="H15" s="31">
        <v>0.41</v>
      </c>
      <c r="I15" s="31">
        <v>0.44</v>
      </c>
      <c r="J15" s="23">
        <v>6</v>
      </c>
      <c r="K15" s="32" t="s">
        <v>1006</v>
      </c>
      <c r="L15" s="31">
        <v>0.65</v>
      </c>
      <c r="M15" s="23">
        <v>4</v>
      </c>
      <c r="N15" s="31">
        <v>0.06</v>
      </c>
      <c r="O15" s="23">
        <v>4</v>
      </c>
      <c r="P15" s="31">
        <v>1</v>
      </c>
      <c r="Q15" s="23">
        <v>4</v>
      </c>
      <c r="R15" s="23" t="s">
        <v>176</v>
      </c>
      <c r="S15" s="23">
        <v>2</v>
      </c>
      <c r="T15" s="23" t="s">
        <v>176</v>
      </c>
      <c r="V15" s="31">
        <v>0.9</v>
      </c>
      <c r="W15" s="23">
        <v>4</v>
      </c>
      <c r="X15" s="31">
        <v>0.37</v>
      </c>
      <c r="Y15" s="23">
        <v>4</v>
      </c>
    </row>
    <row r="16" spans="1:25" x14ac:dyDescent="0.35">
      <c r="A16" s="23" t="s">
        <v>1609</v>
      </c>
      <c r="C16" s="23" t="s">
        <v>29</v>
      </c>
      <c r="D16" s="23">
        <v>2</v>
      </c>
      <c r="E16" s="23">
        <v>45</v>
      </c>
      <c r="F16" s="31">
        <v>0.52</v>
      </c>
      <c r="H16" s="31">
        <v>0.46</v>
      </c>
      <c r="I16" s="31">
        <v>0.35</v>
      </c>
      <c r="J16" s="23">
        <v>6</v>
      </c>
      <c r="K16" s="32" t="s">
        <v>1023</v>
      </c>
      <c r="L16" s="31">
        <v>0.49</v>
      </c>
      <c r="N16" s="31">
        <v>0</v>
      </c>
      <c r="P16" s="31">
        <v>0.87</v>
      </c>
      <c r="R16" s="23" t="s">
        <v>376</v>
      </c>
      <c r="S16" s="23">
        <v>2</v>
      </c>
      <c r="T16" s="31">
        <v>0.12</v>
      </c>
      <c r="V16" s="31">
        <v>1</v>
      </c>
      <c r="X16" s="31">
        <v>0.18</v>
      </c>
    </row>
    <row r="17" spans="1:24" x14ac:dyDescent="0.35">
      <c r="A17" s="23" t="s">
        <v>1610</v>
      </c>
      <c r="B17" s="23">
        <v>1</v>
      </c>
      <c r="D17" s="23">
        <v>2</v>
      </c>
      <c r="E17" s="23">
        <v>37</v>
      </c>
      <c r="F17" s="31">
        <v>0.64</v>
      </c>
      <c r="G17" s="23">
        <v>8</v>
      </c>
      <c r="H17" s="31">
        <v>0.45</v>
      </c>
      <c r="I17" s="31">
        <v>0.52</v>
      </c>
      <c r="J17" s="23">
        <v>6</v>
      </c>
      <c r="K17" s="32" t="s">
        <v>975</v>
      </c>
      <c r="L17" s="23" t="s">
        <v>176</v>
      </c>
      <c r="N17" s="23" t="s">
        <v>176</v>
      </c>
      <c r="P17" s="23" t="s">
        <v>176</v>
      </c>
      <c r="R17" s="23" t="s">
        <v>176</v>
      </c>
      <c r="S17" s="23">
        <v>2</v>
      </c>
      <c r="T17" s="23" t="s">
        <v>176</v>
      </c>
      <c r="V17" s="23" t="s">
        <v>176</v>
      </c>
      <c r="X17" s="23" t="s">
        <v>176</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677D0-CAFC-4228-853B-09AFD3C55429}">
  <dimension ref="A1:AH187"/>
  <sheetViews>
    <sheetView topLeftCell="A178" workbookViewId="0">
      <selection activeCell="B187" sqref="B187"/>
    </sheetView>
  </sheetViews>
  <sheetFormatPr defaultRowHeight="16.5" customHeight="1" x14ac:dyDescent="0.35"/>
  <cols>
    <col min="1" max="1" width="41.58203125" style="17" bestFit="1" customWidth="1"/>
    <col min="2" max="2" width="12.5" style="17" customWidth="1"/>
    <col min="3" max="3" width="4.83203125" style="17" bestFit="1" customWidth="1"/>
    <col min="4" max="4" width="29.5" style="17" bestFit="1" customWidth="1"/>
    <col min="5" max="5" width="8.08203125" style="17" bestFit="1" customWidth="1"/>
    <col min="6" max="6" width="11.6640625" style="17" bestFit="1" customWidth="1"/>
    <col min="7" max="7" width="16.75" style="17" bestFit="1" customWidth="1"/>
    <col min="8" max="8" width="10.83203125" style="17" bestFit="1" customWidth="1"/>
    <col min="9" max="9" width="34.58203125" style="17" bestFit="1" customWidth="1"/>
    <col min="10" max="10" width="25.4140625" style="17" bestFit="1" customWidth="1"/>
    <col min="11" max="11" width="26.75" style="17" bestFit="1" customWidth="1"/>
    <col min="12" max="12" width="8.08203125" style="17" bestFit="1" customWidth="1"/>
    <col min="13" max="13" width="21.25" style="17" bestFit="1" customWidth="1"/>
    <col min="14" max="14" width="18.58203125" style="17" bestFit="1" customWidth="1"/>
    <col min="15" max="15" width="8.08203125" style="17" bestFit="1" customWidth="1"/>
    <col min="16" max="16" width="20.58203125" style="17" bestFit="1" customWidth="1"/>
    <col min="17" max="17" width="18.58203125" style="17" bestFit="1" customWidth="1"/>
    <col min="18" max="18" width="17.58203125" style="17" bestFit="1" customWidth="1"/>
    <col min="19" max="19" width="8.08203125" style="17" bestFit="1" customWidth="1"/>
    <col min="20" max="20" width="21.08203125" style="17" bestFit="1" customWidth="1"/>
    <col min="21" max="21" width="8.08203125" style="17" bestFit="1" customWidth="1"/>
    <col min="22" max="22" width="17.58203125" style="17" bestFit="1" customWidth="1"/>
    <col min="23" max="23" width="8.08203125" style="17" bestFit="1" customWidth="1"/>
    <col min="24" max="24" width="26.58203125" style="17" bestFit="1" customWidth="1"/>
    <col min="25" max="25" width="12.83203125" style="17" bestFit="1" customWidth="1"/>
    <col min="26" max="26" width="24.08203125" style="17" bestFit="1" customWidth="1"/>
    <col min="27" max="27" width="8.08203125" style="17" bestFit="1" customWidth="1"/>
    <col min="28" max="28" width="26.08203125" style="17" bestFit="1" customWidth="1"/>
    <col min="29" max="29" width="8.08203125" style="17" bestFit="1" customWidth="1"/>
    <col min="30" max="30" width="13.5" style="17" bestFit="1" customWidth="1"/>
    <col min="31" max="31" width="19.9140625" style="17" bestFit="1" customWidth="1"/>
    <col min="32" max="32" width="15.33203125" style="17" bestFit="1" customWidth="1"/>
    <col min="33" max="33" width="21.75" style="17" bestFit="1" customWidth="1"/>
    <col min="34" max="34" width="8.08203125" style="17" bestFit="1" customWidth="1"/>
    <col min="35" max="16384" width="8.6640625" style="17"/>
  </cols>
  <sheetData>
    <row r="1" spans="1:34" s="36" customFormat="1" ht="16.5" customHeight="1" x14ac:dyDescent="0.35">
      <c r="C1" s="37" t="s">
        <v>759</v>
      </c>
      <c r="D1" s="37" t="s">
        <v>148</v>
      </c>
      <c r="E1" s="37" t="s">
        <v>152</v>
      </c>
      <c r="F1" s="37" t="s">
        <v>145</v>
      </c>
      <c r="G1" s="37" t="s">
        <v>1611</v>
      </c>
      <c r="H1" s="37" t="s">
        <v>1311</v>
      </c>
      <c r="I1" s="37" t="s">
        <v>1612</v>
      </c>
      <c r="J1" s="37" t="s">
        <v>1313</v>
      </c>
      <c r="K1" s="37" t="s">
        <v>1314</v>
      </c>
      <c r="L1" s="37" t="s">
        <v>152</v>
      </c>
      <c r="M1" s="37" t="s">
        <v>1315</v>
      </c>
      <c r="N1" s="37" t="s">
        <v>1316</v>
      </c>
      <c r="O1" s="37" t="s">
        <v>152</v>
      </c>
      <c r="P1" s="37" t="s">
        <v>766</v>
      </c>
      <c r="Q1" s="37" t="s">
        <v>1317</v>
      </c>
      <c r="R1" s="37" t="s">
        <v>1318</v>
      </c>
      <c r="S1" s="37" t="s">
        <v>152</v>
      </c>
      <c r="T1" s="37" t="s">
        <v>1319</v>
      </c>
      <c r="U1" s="37" t="s">
        <v>152</v>
      </c>
      <c r="V1" s="37" t="s">
        <v>1386</v>
      </c>
      <c r="W1" s="37" t="s">
        <v>152</v>
      </c>
      <c r="X1" s="37" t="s">
        <v>1613</v>
      </c>
      <c r="Y1" s="37" t="s">
        <v>1322</v>
      </c>
      <c r="Z1" s="37" t="s">
        <v>770</v>
      </c>
      <c r="AA1" s="37" t="s">
        <v>152</v>
      </c>
      <c r="AB1" s="37" t="s">
        <v>771</v>
      </c>
      <c r="AC1" s="37" t="s">
        <v>152</v>
      </c>
      <c r="AD1" s="37" t="s">
        <v>1324</v>
      </c>
      <c r="AE1" s="37" t="s">
        <v>1325</v>
      </c>
      <c r="AF1" s="37" t="s">
        <v>1326</v>
      </c>
      <c r="AG1" s="37" t="s">
        <v>1327</v>
      </c>
      <c r="AH1" s="37" t="s">
        <v>152</v>
      </c>
    </row>
    <row r="2" spans="1:34" ht="16.5" customHeight="1" x14ac:dyDescent="0.35">
      <c r="A2" s="38" t="s">
        <v>443</v>
      </c>
      <c r="B2" s="39">
        <v>1</v>
      </c>
      <c r="C2" s="40">
        <v>1</v>
      </c>
      <c r="D2" s="40" t="s">
        <v>1614</v>
      </c>
      <c r="E2" s="40"/>
      <c r="F2" s="40">
        <v>2</v>
      </c>
      <c r="G2" s="40"/>
      <c r="H2" s="40">
        <v>100</v>
      </c>
      <c r="I2" s="40">
        <v>92</v>
      </c>
      <c r="J2" s="40">
        <v>1</v>
      </c>
      <c r="K2" s="41">
        <v>0.97</v>
      </c>
      <c r="L2" s="41"/>
      <c r="M2" s="41">
        <v>0.94</v>
      </c>
      <c r="N2" s="41">
        <v>0.95</v>
      </c>
      <c r="O2" s="41"/>
      <c r="P2" s="40">
        <v>1</v>
      </c>
      <c r="Q2" s="40">
        <v>3</v>
      </c>
      <c r="R2" s="41">
        <v>0.71</v>
      </c>
      <c r="S2" s="41"/>
      <c r="T2" s="41">
        <v>0.04</v>
      </c>
      <c r="U2" s="41"/>
      <c r="V2" s="42" t="s">
        <v>910</v>
      </c>
      <c r="W2" s="42"/>
      <c r="X2" s="41">
        <v>0.93</v>
      </c>
      <c r="Y2" s="40">
        <v>4</v>
      </c>
      <c r="Z2" s="42" t="s">
        <v>1457</v>
      </c>
      <c r="AA2" s="42"/>
      <c r="AB2" s="41">
        <v>0.91</v>
      </c>
      <c r="AC2" s="40">
        <v>5</v>
      </c>
      <c r="AD2" s="41">
        <v>0.17</v>
      </c>
      <c r="AE2" s="40">
        <v>6</v>
      </c>
      <c r="AF2" s="40">
        <v>3</v>
      </c>
      <c r="AG2" s="41">
        <v>0.57999999999999996</v>
      </c>
      <c r="AH2" s="41"/>
    </row>
    <row r="3" spans="1:34" ht="16.5" customHeight="1" x14ac:dyDescent="0.35">
      <c r="A3" s="38" t="s">
        <v>439</v>
      </c>
      <c r="B3" s="39">
        <v>2</v>
      </c>
      <c r="C3" s="40">
        <v>2</v>
      </c>
      <c r="D3" s="40" t="s">
        <v>1615</v>
      </c>
      <c r="E3" s="40"/>
      <c r="F3" s="40">
        <v>2</v>
      </c>
      <c r="G3" s="40"/>
      <c r="H3" s="40">
        <v>98</v>
      </c>
      <c r="I3" s="40">
        <v>92</v>
      </c>
      <c r="J3" s="40">
        <v>1</v>
      </c>
      <c r="K3" s="41">
        <v>0.98</v>
      </c>
      <c r="L3" s="41"/>
      <c r="M3" s="41">
        <v>0.93</v>
      </c>
      <c r="N3" s="41">
        <v>0.96</v>
      </c>
      <c r="O3" s="41"/>
      <c r="P3" s="40">
        <v>3</v>
      </c>
      <c r="Q3" s="40">
        <v>7</v>
      </c>
      <c r="R3" s="41">
        <v>0.7</v>
      </c>
      <c r="S3" s="41"/>
      <c r="T3" s="41">
        <v>0.02</v>
      </c>
      <c r="U3" s="41"/>
      <c r="V3" s="42" t="s">
        <v>40</v>
      </c>
      <c r="W3" s="42"/>
      <c r="X3" s="41">
        <v>0.94</v>
      </c>
      <c r="Y3" s="40">
        <v>5</v>
      </c>
      <c r="Z3" s="42" t="s">
        <v>1152</v>
      </c>
      <c r="AA3" s="42"/>
      <c r="AB3" s="41">
        <v>0.84</v>
      </c>
      <c r="AC3" s="41"/>
      <c r="AD3" s="41">
        <v>0.13</v>
      </c>
      <c r="AE3" s="40">
        <v>10</v>
      </c>
      <c r="AF3" s="40">
        <v>4</v>
      </c>
      <c r="AG3" s="41">
        <v>0.56999999999999995</v>
      </c>
      <c r="AH3" s="41"/>
    </row>
    <row r="4" spans="1:34" ht="16.5" customHeight="1" x14ac:dyDescent="0.35">
      <c r="A4" s="38" t="s">
        <v>441</v>
      </c>
      <c r="B4" s="39">
        <v>3</v>
      </c>
      <c r="C4" s="40">
        <v>3</v>
      </c>
      <c r="D4" s="40" t="s">
        <v>1616</v>
      </c>
      <c r="E4" s="40"/>
      <c r="F4" s="40">
        <v>2</v>
      </c>
      <c r="G4" s="40"/>
      <c r="H4" s="40">
        <v>96</v>
      </c>
      <c r="I4" s="40">
        <v>91</v>
      </c>
      <c r="J4" s="40">
        <v>4</v>
      </c>
      <c r="K4" s="41">
        <v>0.97</v>
      </c>
      <c r="L4" s="41"/>
      <c r="M4" s="41">
        <v>0.94</v>
      </c>
      <c r="N4" s="41">
        <v>0.95</v>
      </c>
      <c r="O4" s="41"/>
      <c r="P4" s="40">
        <v>1</v>
      </c>
      <c r="Q4" s="40">
        <v>7</v>
      </c>
      <c r="R4" s="41">
        <v>0.74</v>
      </c>
      <c r="S4" s="41"/>
      <c r="T4" s="41">
        <v>0.02</v>
      </c>
      <c r="U4" s="41"/>
      <c r="V4" s="42" t="s">
        <v>119</v>
      </c>
      <c r="W4" s="42"/>
      <c r="X4" s="41">
        <v>0.93</v>
      </c>
      <c r="Y4" s="40">
        <v>6</v>
      </c>
      <c r="Z4" s="42" t="s">
        <v>773</v>
      </c>
      <c r="AA4" s="42"/>
      <c r="AB4" s="41">
        <v>0.84</v>
      </c>
      <c r="AC4" s="40">
        <v>5</v>
      </c>
      <c r="AD4" s="41">
        <v>0.15</v>
      </c>
      <c r="AE4" s="40">
        <v>9</v>
      </c>
      <c r="AF4" s="40">
        <v>13</v>
      </c>
      <c r="AG4" s="41">
        <v>0.46</v>
      </c>
      <c r="AH4" s="41"/>
    </row>
    <row r="5" spans="1:34" ht="16.5" customHeight="1" x14ac:dyDescent="0.35">
      <c r="A5" s="38" t="s">
        <v>452</v>
      </c>
      <c r="B5" s="39">
        <v>4</v>
      </c>
      <c r="C5" s="40">
        <v>4</v>
      </c>
      <c r="D5" s="40" t="s">
        <v>1617</v>
      </c>
      <c r="E5" s="40"/>
      <c r="F5" s="40">
        <v>2</v>
      </c>
      <c r="G5" s="40"/>
      <c r="H5" s="40">
        <v>94</v>
      </c>
      <c r="I5" s="40">
        <v>87</v>
      </c>
      <c r="J5" s="40">
        <v>11</v>
      </c>
      <c r="K5" s="41">
        <v>0.96</v>
      </c>
      <c r="L5" s="41"/>
      <c r="M5" s="41">
        <v>0.95</v>
      </c>
      <c r="N5" s="41">
        <v>0.9</v>
      </c>
      <c r="O5" s="41"/>
      <c r="P5" s="40">
        <v>-5</v>
      </c>
      <c r="Q5" s="40">
        <v>17</v>
      </c>
      <c r="R5" s="41">
        <v>0.68</v>
      </c>
      <c r="S5" s="41"/>
      <c r="T5" s="41">
        <v>0.01</v>
      </c>
      <c r="U5" s="41"/>
      <c r="V5" s="42" t="s">
        <v>40</v>
      </c>
      <c r="W5" s="42"/>
      <c r="X5" s="41">
        <v>0.94</v>
      </c>
      <c r="Y5" s="40">
        <v>6</v>
      </c>
      <c r="Z5" s="42" t="s">
        <v>1159</v>
      </c>
      <c r="AA5" s="42"/>
      <c r="AB5" s="41">
        <v>0.86</v>
      </c>
      <c r="AC5" s="40">
        <v>5</v>
      </c>
      <c r="AD5" s="41">
        <v>0.18</v>
      </c>
      <c r="AE5" s="40">
        <v>3</v>
      </c>
      <c r="AF5" s="40">
        <v>5</v>
      </c>
      <c r="AG5" s="41">
        <v>0.55000000000000004</v>
      </c>
      <c r="AH5" s="41"/>
    </row>
    <row r="6" spans="1:34" ht="16.5" customHeight="1" x14ac:dyDescent="0.35">
      <c r="A6" s="38" t="s">
        <v>448</v>
      </c>
      <c r="B6" s="39">
        <v>4</v>
      </c>
      <c r="C6" s="40">
        <v>4</v>
      </c>
      <c r="D6" s="40" t="s">
        <v>1618</v>
      </c>
      <c r="E6" s="40"/>
      <c r="F6" s="40">
        <v>2</v>
      </c>
      <c r="G6" s="40"/>
      <c r="H6" s="40">
        <v>94</v>
      </c>
      <c r="I6" s="40">
        <v>87</v>
      </c>
      <c r="J6" s="40">
        <v>1</v>
      </c>
      <c r="K6" s="41">
        <v>0.98</v>
      </c>
      <c r="L6" s="41"/>
      <c r="M6" s="41">
        <v>0.94</v>
      </c>
      <c r="N6" s="41">
        <v>0.95</v>
      </c>
      <c r="O6" s="41"/>
      <c r="P6" s="40">
        <v>1</v>
      </c>
      <c r="Q6" s="40">
        <v>20</v>
      </c>
      <c r="R6" s="41">
        <v>0.7</v>
      </c>
      <c r="S6" s="41"/>
      <c r="T6" s="41">
        <v>0.01</v>
      </c>
      <c r="U6" s="41"/>
      <c r="V6" s="42" t="s">
        <v>119</v>
      </c>
      <c r="W6" s="42"/>
      <c r="X6" s="41">
        <v>0.94</v>
      </c>
      <c r="Y6" s="40">
        <v>2</v>
      </c>
      <c r="Z6" s="42" t="s">
        <v>900</v>
      </c>
      <c r="AA6" s="42"/>
      <c r="AB6" s="41">
        <v>0.9</v>
      </c>
      <c r="AC6" s="40">
        <v>5</v>
      </c>
      <c r="AD6" s="41">
        <v>0.14000000000000001</v>
      </c>
      <c r="AE6" s="40">
        <v>6</v>
      </c>
      <c r="AF6" s="40">
        <v>20</v>
      </c>
      <c r="AG6" s="41">
        <v>0.43</v>
      </c>
      <c r="AH6" s="41"/>
    </row>
    <row r="7" spans="1:34" ht="16.5" customHeight="1" x14ac:dyDescent="0.35">
      <c r="A7" s="38" t="s">
        <v>444</v>
      </c>
      <c r="B7" s="39">
        <v>6</v>
      </c>
      <c r="C7" s="40">
        <v>6</v>
      </c>
      <c r="D7" s="40" t="s">
        <v>1619</v>
      </c>
      <c r="E7" s="40"/>
      <c r="F7" s="40">
        <v>2</v>
      </c>
      <c r="G7" s="40"/>
      <c r="H7" s="40">
        <v>93</v>
      </c>
      <c r="I7" s="40">
        <v>87</v>
      </c>
      <c r="J7" s="40">
        <v>6</v>
      </c>
      <c r="K7" s="41">
        <v>0.96</v>
      </c>
      <c r="L7" s="41"/>
      <c r="M7" s="41">
        <v>0.9</v>
      </c>
      <c r="N7" s="41">
        <v>0.92</v>
      </c>
      <c r="O7" s="41"/>
      <c r="P7" s="40">
        <v>2</v>
      </c>
      <c r="Q7" s="40">
        <v>14</v>
      </c>
      <c r="R7" s="41">
        <v>0.68</v>
      </c>
      <c r="S7" s="41"/>
      <c r="T7" s="41">
        <v>0.01</v>
      </c>
      <c r="U7" s="41"/>
      <c r="V7" s="42" t="s">
        <v>40</v>
      </c>
      <c r="W7" s="42"/>
      <c r="X7" s="41">
        <v>0.93</v>
      </c>
      <c r="Y7" s="40">
        <v>8</v>
      </c>
      <c r="Z7" s="42" t="s">
        <v>1154</v>
      </c>
      <c r="AA7" s="42" t="s">
        <v>1620</v>
      </c>
      <c r="AB7" s="41">
        <v>0.83</v>
      </c>
      <c r="AC7" s="40">
        <v>5</v>
      </c>
      <c r="AD7" s="41">
        <v>0.16</v>
      </c>
      <c r="AE7" s="40">
        <v>14</v>
      </c>
      <c r="AF7" s="40">
        <v>9</v>
      </c>
      <c r="AG7" s="41">
        <v>0.5</v>
      </c>
      <c r="AH7" s="41"/>
    </row>
    <row r="8" spans="1:34" ht="16.5" customHeight="1" x14ac:dyDescent="0.35">
      <c r="A8" s="38" t="s">
        <v>450</v>
      </c>
      <c r="B8" s="39">
        <v>6</v>
      </c>
      <c r="C8" s="40">
        <v>6</v>
      </c>
      <c r="D8" s="40" t="s">
        <v>1621</v>
      </c>
      <c r="E8" s="40"/>
      <c r="F8" s="40">
        <v>2</v>
      </c>
      <c r="G8" s="40"/>
      <c r="H8" s="40">
        <v>93</v>
      </c>
      <c r="I8" s="40">
        <v>89</v>
      </c>
      <c r="J8" s="40">
        <v>14</v>
      </c>
      <c r="K8" s="41">
        <v>0.95</v>
      </c>
      <c r="L8" s="41"/>
      <c r="M8" s="41">
        <v>0.9</v>
      </c>
      <c r="N8" s="41">
        <v>0.92</v>
      </c>
      <c r="O8" s="41"/>
      <c r="P8" s="40">
        <v>2</v>
      </c>
      <c r="Q8" s="40">
        <v>12</v>
      </c>
      <c r="R8" s="41">
        <v>0.69</v>
      </c>
      <c r="S8" s="41"/>
      <c r="T8" s="41">
        <v>0.01</v>
      </c>
      <c r="U8" s="41"/>
      <c r="V8" s="42" t="s">
        <v>119</v>
      </c>
      <c r="W8" s="42"/>
      <c r="X8" s="41">
        <v>0.93</v>
      </c>
      <c r="Y8" s="40">
        <v>12</v>
      </c>
      <c r="Z8" s="42" t="s">
        <v>1002</v>
      </c>
      <c r="AA8" s="42"/>
      <c r="AB8" s="41">
        <v>0.78</v>
      </c>
      <c r="AC8" s="40">
        <v>5</v>
      </c>
      <c r="AD8" s="41">
        <v>0.31</v>
      </c>
      <c r="AE8" s="40">
        <v>10</v>
      </c>
      <c r="AF8" s="40">
        <v>13</v>
      </c>
      <c r="AG8" s="41">
        <v>0.46</v>
      </c>
      <c r="AH8" s="41"/>
    </row>
    <row r="9" spans="1:34" ht="16.5" customHeight="1" x14ac:dyDescent="0.35">
      <c r="A9" s="38" t="s">
        <v>446</v>
      </c>
      <c r="B9" s="39">
        <v>8</v>
      </c>
      <c r="C9" s="40">
        <v>8</v>
      </c>
      <c r="D9" s="40" t="s">
        <v>1622</v>
      </c>
      <c r="E9" s="40"/>
      <c r="F9" s="40">
        <v>2</v>
      </c>
      <c r="G9" s="40"/>
      <c r="H9" s="40">
        <v>92</v>
      </c>
      <c r="I9" s="40">
        <v>88</v>
      </c>
      <c r="J9" s="40">
        <v>4</v>
      </c>
      <c r="K9" s="41">
        <v>0.97</v>
      </c>
      <c r="L9" s="41"/>
      <c r="M9" s="41">
        <v>0.89</v>
      </c>
      <c r="N9" s="41">
        <v>0.93</v>
      </c>
      <c r="O9" s="41"/>
      <c r="P9" s="40">
        <v>4</v>
      </c>
      <c r="Q9" s="40">
        <v>16</v>
      </c>
      <c r="R9" s="41">
        <v>0.65</v>
      </c>
      <c r="S9" s="41"/>
      <c r="T9" s="41">
        <v>0.01</v>
      </c>
      <c r="U9" s="41"/>
      <c r="V9" s="42" t="s">
        <v>40</v>
      </c>
      <c r="W9" s="42"/>
      <c r="X9" s="41">
        <v>0.97</v>
      </c>
      <c r="Y9" s="40">
        <v>12</v>
      </c>
      <c r="Z9" s="42" t="s">
        <v>440</v>
      </c>
      <c r="AA9" s="42"/>
      <c r="AB9" s="41">
        <v>0.78</v>
      </c>
      <c r="AC9" s="40">
        <v>5</v>
      </c>
      <c r="AD9" s="41">
        <v>0.31</v>
      </c>
      <c r="AE9" s="40">
        <v>27</v>
      </c>
      <c r="AF9" s="40">
        <v>2</v>
      </c>
      <c r="AG9" s="41">
        <v>0.57999999999999996</v>
      </c>
      <c r="AH9" s="41"/>
    </row>
    <row r="10" spans="1:34" ht="16.5" customHeight="1" x14ac:dyDescent="0.35">
      <c r="A10" s="38" t="s">
        <v>456</v>
      </c>
      <c r="B10" s="39">
        <v>9</v>
      </c>
      <c r="C10" s="40">
        <v>9</v>
      </c>
      <c r="D10" s="40" t="s">
        <v>1623</v>
      </c>
      <c r="E10" s="40"/>
      <c r="F10" s="40">
        <v>2</v>
      </c>
      <c r="G10" s="40"/>
      <c r="H10" s="40">
        <v>91</v>
      </c>
      <c r="I10" s="40">
        <v>83</v>
      </c>
      <c r="J10" s="40">
        <v>6</v>
      </c>
      <c r="K10" s="41">
        <v>0.96</v>
      </c>
      <c r="L10" s="41"/>
      <c r="M10" s="41">
        <v>0.96</v>
      </c>
      <c r="N10" s="41">
        <v>0.93</v>
      </c>
      <c r="O10" s="41"/>
      <c r="P10" s="40">
        <v>-3</v>
      </c>
      <c r="Q10" s="40">
        <v>5</v>
      </c>
      <c r="R10" s="41">
        <v>0.79</v>
      </c>
      <c r="S10" s="41"/>
      <c r="T10" s="41">
        <v>0.01</v>
      </c>
      <c r="U10" s="41"/>
      <c r="V10" s="42" t="s">
        <v>119</v>
      </c>
      <c r="W10" s="42"/>
      <c r="X10" s="41">
        <v>0.94</v>
      </c>
      <c r="Y10" s="40">
        <v>2</v>
      </c>
      <c r="Z10" s="42" t="s">
        <v>1510</v>
      </c>
      <c r="AA10" s="42"/>
      <c r="AB10" s="41">
        <v>0.94</v>
      </c>
      <c r="AC10" s="40">
        <v>5</v>
      </c>
      <c r="AD10" s="41">
        <v>0.25</v>
      </c>
      <c r="AE10" s="40">
        <v>15</v>
      </c>
      <c r="AF10" s="40">
        <v>17</v>
      </c>
      <c r="AG10" s="41">
        <v>0.44</v>
      </c>
      <c r="AH10" s="41"/>
    </row>
    <row r="11" spans="1:34" ht="16.5" customHeight="1" x14ac:dyDescent="0.35">
      <c r="A11" s="38" t="s">
        <v>461</v>
      </c>
      <c r="B11" s="39">
        <v>10</v>
      </c>
      <c r="C11" s="40">
        <v>10</v>
      </c>
      <c r="D11" s="40" t="s">
        <v>1624</v>
      </c>
      <c r="E11" s="40"/>
      <c r="F11" s="40">
        <v>2</v>
      </c>
      <c r="G11" s="40"/>
      <c r="H11" s="40">
        <v>90</v>
      </c>
      <c r="I11" s="40">
        <v>85</v>
      </c>
      <c r="J11" s="40">
        <v>11</v>
      </c>
      <c r="K11" s="41">
        <v>0.96</v>
      </c>
      <c r="L11" s="41"/>
      <c r="M11" s="41">
        <v>0.93</v>
      </c>
      <c r="N11" s="41">
        <v>0.91</v>
      </c>
      <c r="O11" s="41"/>
      <c r="P11" s="40">
        <v>-2</v>
      </c>
      <c r="Q11" s="40">
        <v>4</v>
      </c>
      <c r="R11" s="41">
        <v>0.86</v>
      </c>
      <c r="S11" s="41"/>
      <c r="T11" s="41">
        <v>0.02</v>
      </c>
      <c r="U11" s="41"/>
      <c r="V11" s="42" t="s">
        <v>40</v>
      </c>
      <c r="W11" s="42"/>
      <c r="X11" s="41">
        <v>0.94</v>
      </c>
      <c r="Y11" s="40">
        <v>14</v>
      </c>
      <c r="Z11" s="42" t="s">
        <v>892</v>
      </c>
      <c r="AA11" s="42"/>
      <c r="AB11" s="41">
        <v>0.71</v>
      </c>
      <c r="AC11" s="40">
        <v>5</v>
      </c>
      <c r="AD11" s="41">
        <v>0.14000000000000001</v>
      </c>
      <c r="AE11" s="40">
        <v>21</v>
      </c>
      <c r="AF11" s="40">
        <v>20</v>
      </c>
      <c r="AG11" s="41">
        <v>0.43</v>
      </c>
      <c r="AH11" s="41"/>
    </row>
    <row r="12" spans="1:34" ht="16.5" customHeight="1" x14ac:dyDescent="0.35">
      <c r="A12" s="38" t="s">
        <v>467</v>
      </c>
      <c r="B12" s="39">
        <v>10</v>
      </c>
      <c r="C12" s="40">
        <v>10</v>
      </c>
      <c r="D12" s="40" t="s">
        <v>1625</v>
      </c>
      <c r="E12" s="40"/>
      <c r="F12" s="40">
        <v>2</v>
      </c>
      <c r="G12" s="40"/>
      <c r="H12" s="40">
        <v>90</v>
      </c>
      <c r="I12" s="40">
        <v>88</v>
      </c>
      <c r="J12" s="40">
        <v>6</v>
      </c>
      <c r="K12" s="41">
        <v>0.97</v>
      </c>
      <c r="L12" s="41"/>
      <c r="M12" s="41">
        <v>0.88</v>
      </c>
      <c r="N12" s="41">
        <v>0.91</v>
      </c>
      <c r="O12" s="41"/>
      <c r="P12" s="40">
        <v>3</v>
      </c>
      <c r="Q12" s="40">
        <v>20</v>
      </c>
      <c r="R12" s="41">
        <v>0.68</v>
      </c>
      <c r="S12" s="41"/>
      <c r="T12" s="43">
        <v>3.0000000000000001E-3</v>
      </c>
      <c r="U12" s="43"/>
      <c r="V12" s="42" t="s">
        <v>119</v>
      </c>
      <c r="W12" s="42"/>
      <c r="X12" s="41">
        <v>0.95</v>
      </c>
      <c r="Y12" s="40">
        <v>14</v>
      </c>
      <c r="Z12" s="42" t="s">
        <v>1085</v>
      </c>
      <c r="AA12" s="42"/>
      <c r="AB12" s="41">
        <v>0.74</v>
      </c>
      <c r="AC12" s="41"/>
      <c r="AD12" s="41">
        <v>0.23</v>
      </c>
      <c r="AE12" s="40">
        <v>13</v>
      </c>
      <c r="AF12" s="40">
        <v>52</v>
      </c>
      <c r="AG12" s="41">
        <v>0.33</v>
      </c>
      <c r="AH12" s="41"/>
    </row>
    <row r="13" spans="1:34" ht="16.5" customHeight="1" x14ac:dyDescent="0.35">
      <c r="A13" s="38" t="s">
        <v>454</v>
      </c>
      <c r="B13" s="39">
        <v>12</v>
      </c>
      <c r="C13" s="40">
        <v>12</v>
      </c>
      <c r="D13" s="40" t="s">
        <v>1626</v>
      </c>
      <c r="E13" s="40"/>
      <c r="F13" s="40">
        <v>2</v>
      </c>
      <c r="G13" s="40"/>
      <c r="H13" s="40">
        <v>89</v>
      </c>
      <c r="I13" s="40">
        <v>83</v>
      </c>
      <c r="J13" s="40">
        <v>6</v>
      </c>
      <c r="K13" s="41">
        <v>0.96</v>
      </c>
      <c r="L13" s="41"/>
      <c r="M13" s="41">
        <v>0.93</v>
      </c>
      <c r="N13" s="41">
        <v>0.92</v>
      </c>
      <c r="O13" s="41"/>
      <c r="P13" s="40">
        <v>-1</v>
      </c>
      <c r="Q13" s="40">
        <v>15</v>
      </c>
      <c r="R13" s="41">
        <v>0.69</v>
      </c>
      <c r="S13" s="41"/>
      <c r="T13" s="41">
        <v>0</v>
      </c>
      <c r="U13" s="41"/>
      <c r="V13" s="42" t="s">
        <v>5</v>
      </c>
      <c r="W13" s="42"/>
      <c r="X13" s="41">
        <v>0.99</v>
      </c>
      <c r="Y13" s="40">
        <v>10</v>
      </c>
      <c r="Z13" s="42" t="s">
        <v>1092</v>
      </c>
      <c r="AA13" s="42"/>
      <c r="AB13" s="41">
        <v>0.82</v>
      </c>
      <c r="AC13" s="40">
        <v>5</v>
      </c>
      <c r="AD13" s="41">
        <v>0.28000000000000003</v>
      </c>
      <c r="AE13" s="40">
        <v>37</v>
      </c>
      <c r="AF13" s="40">
        <v>7</v>
      </c>
      <c r="AG13" s="41">
        <v>0.53</v>
      </c>
      <c r="AH13" s="41"/>
    </row>
    <row r="14" spans="1:34" ht="16.5" customHeight="1" x14ac:dyDescent="0.35">
      <c r="A14" s="38" t="s">
        <v>465</v>
      </c>
      <c r="B14" s="39">
        <v>12</v>
      </c>
      <c r="C14" s="40">
        <v>12</v>
      </c>
      <c r="D14" s="40" t="s">
        <v>1627</v>
      </c>
      <c r="E14" s="40"/>
      <c r="F14" s="40">
        <v>2</v>
      </c>
      <c r="G14" s="40"/>
      <c r="H14" s="40">
        <v>89</v>
      </c>
      <c r="I14" s="40">
        <v>89</v>
      </c>
      <c r="J14" s="40">
        <v>21</v>
      </c>
      <c r="K14" s="41">
        <v>0.98</v>
      </c>
      <c r="L14" s="41"/>
      <c r="M14" s="41">
        <v>0.93</v>
      </c>
      <c r="N14" s="41">
        <v>0.84</v>
      </c>
      <c r="O14" s="41"/>
      <c r="P14" s="40">
        <v>-9</v>
      </c>
      <c r="Q14" s="40">
        <v>18</v>
      </c>
      <c r="R14" s="41">
        <v>0.67</v>
      </c>
      <c r="S14" s="41"/>
      <c r="T14" s="41">
        <v>0.02</v>
      </c>
      <c r="U14" s="41"/>
      <c r="V14" s="42" t="s">
        <v>119</v>
      </c>
      <c r="W14" s="42"/>
      <c r="X14" s="41">
        <v>0.97</v>
      </c>
      <c r="Y14" s="40">
        <v>1</v>
      </c>
      <c r="Z14" s="42" t="s">
        <v>1628</v>
      </c>
      <c r="AA14" s="42"/>
      <c r="AB14" s="41">
        <v>0.95</v>
      </c>
      <c r="AC14" s="41"/>
      <c r="AD14" s="41">
        <v>0.22</v>
      </c>
      <c r="AE14" s="40">
        <v>18</v>
      </c>
      <c r="AF14" s="40">
        <v>50</v>
      </c>
      <c r="AG14" s="41">
        <v>0.33</v>
      </c>
      <c r="AH14" s="41"/>
    </row>
    <row r="15" spans="1:34" ht="16.5" customHeight="1" x14ac:dyDescent="0.35">
      <c r="A15" s="38" t="s">
        <v>469</v>
      </c>
      <c r="B15" s="39">
        <v>14</v>
      </c>
      <c r="C15" s="40">
        <v>14</v>
      </c>
      <c r="D15" s="40" t="s">
        <v>1629</v>
      </c>
      <c r="E15" s="40"/>
      <c r="F15" s="40">
        <v>1</v>
      </c>
      <c r="G15" s="40"/>
      <c r="H15" s="40">
        <v>88</v>
      </c>
      <c r="I15" s="40">
        <v>88</v>
      </c>
      <c r="J15" s="40">
        <v>25</v>
      </c>
      <c r="K15" s="41">
        <v>0.97</v>
      </c>
      <c r="L15" s="41"/>
      <c r="M15" s="41">
        <v>0.81</v>
      </c>
      <c r="N15" s="41">
        <v>0.9</v>
      </c>
      <c r="O15" s="41"/>
      <c r="P15" s="40">
        <v>9</v>
      </c>
      <c r="Q15" s="40">
        <v>24</v>
      </c>
      <c r="R15" s="41">
        <v>0.61</v>
      </c>
      <c r="S15" s="41"/>
      <c r="T15" s="41">
        <v>0</v>
      </c>
      <c r="U15" s="41"/>
      <c r="V15" s="42" t="s">
        <v>40</v>
      </c>
      <c r="W15" s="42"/>
      <c r="X15" s="41">
        <v>0.94</v>
      </c>
      <c r="Y15" s="40">
        <v>46</v>
      </c>
      <c r="Z15" s="42" t="s">
        <v>1174</v>
      </c>
      <c r="AA15" s="42" t="s">
        <v>1630</v>
      </c>
      <c r="AB15" s="41">
        <v>0.53</v>
      </c>
      <c r="AC15" s="41"/>
      <c r="AD15" s="41">
        <v>7.0000000000000007E-2</v>
      </c>
      <c r="AE15" s="40">
        <v>1</v>
      </c>
      <c r="AF15" s="40">
        <v>126</v>
      </c>
      <c r="AG15" s="41">
        <v>0.21</v>
      </c>
      <c r="AH15" s="41"/>
    </row>
    <row r="16" spans="1:34" ht="16.5" customHeight="1" x14ac:dyDescent="0.35">
      <c r="A16" s="38" t="s">
        <v>1164</v>
      </c>
      <c r="B16" s="39">
        <v>14</v>
      </c>
      <c r="C16" s="40">
        <v>14</v>
      </c>
      <c r="D16" s="40" t="s">
        <v>1631</v>
      </c>
      <c r="E16" s="40"/>
      <c r="F16" s="40">
        <v>2</v>
      </c>
      <c r="G16" s="40"/>
      <c r="H16" s="40">
        <v>88</v>
      </c>
      <c r="I16" s="40">
        <v>78</v>
      </c>
      <c r="J16" s="40">
        <v>14</v>
      </c>
      <c r="K16" s="41">
        <v>0.94</v>
      </c>
      <c r="L16" s="41"/>
      <c r="M16" s="41">
        <v>0.94</v>
      </c>
      <c r="N16" s="41">
        <v>0.91</v>
      </c>
      <c r="O16" s="41"/>
      <c r="P16" s="40">
        <v>-3</v>
      </c>
      <c r="Q16" s="40">
        <v>2</v>
      </c>
      <c r="R16" s="41">
        <v>0.74</v>
      </c>
      <c r="S16" s="41"/>
      <c r="T16" s="43">
        <v>2E-3</v>
      </c>
      <c r="U16" s="43"/>
      <c r="V16" s="42" t="s">
        <v>40</v>
      </c>
      <c r="W16" s="42"/>
      <c r="X16" s="41">
        <v>0.91</v>
      </c>
      <c r="Y16" s="40">
        <v>9</v>
      </c>
      <c r="Z16" s="42" t="s">
        <v>462</v>
      </c>
      <c r="AA16" s="42"/>
      <c r="AB16" s="41">
        <v>0.81</v>
      </c>
      <c r="AC16" s="40">
        <v>5</v>
      </c>
      <c r="AD16" s="41">
        <v>0.18</v>
      </c>
      <c r="AE16" s="40">
        <v>25</v>
      </c>
      <c r="AF16" s="40">
        <v>15</v>
      </c>
      <c r="AG16" s="41">
        <v>0.46</v>
      </c>
      <c r="AH16" s="41"/>
    </row>
    <row r="17" spans="1:34" ht="16.5" customHeight="1" x14ac:dyDescent="0.35">
      <c r="A17" s="38" t="s">
        <v>474</v>
      </c>
      <c r="B17" s="39">
        <v>16</v>
      </c>
      <c r="C17" s="40">
        <v>16</v>
      </c>
      <c r="D17" s="40" t="s">
        <v>1632</v>
      </c>
      <c r="E17" s="40"/>
      <c r="F17" s="40">
        <v>2</v>
      </c>
      <c r="G17" s="40"/>
      <c r="H17" s="40">
        <v>87</v>
      </c>
      <c r="I17" s="40">
        <v>81</v>
      </c>
      <c r="J17" s="40">
        <v>21</v>
      </c>
      <c r="K17" s="41">
        <v>0.95</v>
      </c>
      <c r="L17" s="41"/>
      <c r="M17" s="41">
        <v>0.89</v>
      </c>
      <c r="N17" s="41">
        <v>0.89</v>
      </c>
      <c r="O17" s="41"/>
      <c r="P17" s="40" t="s">
        <v>58</v>
      </c>
      <c r="Q17" s="40">
        <v>6</v>
      </c>
      <c r="R17" s="41">
        <v>0.74</v>
      </c>
      <c r="S17" s="41"/>
      <c r="T17" s="41">
        <v>0.01</v>
      </c>
      <c r="U17" s="41"/>
      <c r="V17" s="42" t="s">
        <v>40</v>
      </c>
      <c r="W17" s="42"/>
      <c r="X17" s="41">
        <v>0.94</v>
      </c>
      <c r="Y17" s="40">
        <v>17</v>
      </c>
      <c r="Z17" s="42" t="s">
        <v>1153</v>
      </c>
      <c r="AA17" s="42"/>
      <c r="AB17" s="41">
        <v>0.74</v>
      </c>
      <c r="AC17" s="40">
        <v>5</v>
      </c>
      <c r="AD17" s="41">
        <v>0.27</v>
      </c>
      <c r="AE17" s="40">
        <v>23</v>
      </c>
      <c r="AF17" s="40">
        <v>12</v>
      </c>
      <c r="AG17" s="41">
        <v>0.47</v>
      </c>
      <c r="AH17" s="41"/>
    </row>
    <row r="18" spans="1:34" ht="16.5" customHeight="1" x14ac:dyDescent="0.35">
      <c r="A18" s="38" t="s">
        <v>458</v>
      </c>
      <c r="B18" s="39">
        <v>17</v>
      </c>
      <c r="C18" s="40">
        <v>17</v>
      </c>
      <c r="D18" s="40" t="s">
        <v>1633</v>
      </c>
      <c r="E18" s="40"/>
      <c r="F18" s="40">
        <v>2</v>
      </c>
      <c r="G18" s="40"/>
      <c r="H18" s="40">
        <v>86</v>
      </c>
      <c r="I18" s="40">
        <v>85</v>
      </c>
      <c r="J18" s="40">
        <v>6</v>
      </c>
      <c r="K18" s="41">
        <v>0.96</v>
      </c>
      <c r="L18" s="41"/>
      <c r="M18" s="41">
        <v>0.88</v>
      </c>
      <c r="N18" s="41">
        <v>0.92</v>
      </c>
      <c r="O18" s="41"/>
      <c r="P18" s="40">
        <v>4</v>
      </c>
      <c r="Q18" s="40">
        <v>48</v>
      </c>
      <c r="R18" s="41">
        <v>0.68</v>
      </c>
      <c r="S18" s="41"/>
      <c r="T18" s="41">
        <v>0.05</v>
      </c>
      <c r="U18" s="41"/>
      <c r="V18" s="42" t="s">
        <v>40</v>
      </c>
      <c r="W18" s="42"/>
      <c r="X18" s="41">
        <v>0.97</v>
      </c>
      <c r="Y18" s="40">
        <v>19</v>
      </c>
      <c r="Z18" s="42" t="s">
        <v>892</v>
      </c>
      <c r="AA18" s="42"/>
      <c r="AB18" s="41">
        <v>0.66</v>
      </c>
      <c r="AC18" s="40">
        <v>5</v>
      </c>
      <c r="AD18" s="41">
        <v>0.24</v>
      </c>
      <c r="AE18" s="40">
        <v>29</v>
      </c>
      <c r="AF18" s="40">
        <v>11</v>
      </c>
      <c r="AG18" s="41">
        <v>0.49</v>
      </c>
      <c r="AH18" s="41"/>
    </row>
    <row r="19" spans="1:34" ht="16.5" customHeight="1" x14ac:dyDescent="0.35">
      <c r="A19" s="38" t="s">
        <v>463</v>
      </c>
      <c r="B19" s="39">
        <v>18</v>
      </c>
      <c r="C19" s="40">
        <v>18</v>
      </c>
      <c r="D19" s="40" t="s">
        <v>1634</v>
      </c>
      <c r="E19" s="40"/>
      <c r="F19" s="40">
        <v>2</v>
      </c>
      <c r="G19" s="40"/>
      <c r="H19" s="40">
        <v>84</v>
      </c>
      <c r="I19" s="40">
        <v>81</v>
      </c>
      <c r="J19" s="40">
        <v>14</v>
      </c>
      <c r="K19" s="41">
        <v>0.95</v>
      </c>
      <c r="L19" s="41"/>
      <c r="M19" s="41">
        <v>0.89</v>
      </c>
      <c r="N19" s="41">
        <v>0.91</v>
      </c>
      <c r="O19" s="41"/>
      <c r="P19" s="40">
        <v>2</v>
      </c>
      <c r="Q19" s="40">
        <v>20</v>
      </c>
      <c r="R19" s="41">
        <v>0.69</v>
      </c>
      <c r="S19" s="41"/>
      <c r="T19" s="41">
        <v>0.02</v>
      </c>
      <c r="U19" s="41"/>
      <c r="V19" s="42" t="s">
        <v>1</v>
      </c>
      <c r="W19" s="42"/>
      <c r="X19" s="41">
        <v>0.93</v>
      </c>
      <c r="Y19" s="40">
        <v>25</v>
      </c>
      <c r="Z19" s="42" t="s">
        <v>1635</v>
      </c>
      <c r="AA19" s="42" t="s">
        <v>1636</v>
      </c>
      <c r="AB19" s="41">
        <v>0.61</v>
      </c>
      <c r="AC19" s="40">
        <v>5</v>
      </c>
      <c r="AD19" s="41">
        <v>0.28999999999999998</v>
      </c>
      <c r="AE19" s="40">
        <v>29</v>
      </c>
      <c r="AF19" s="40">
        <v>25</v>
      </c>
      <c r="AG19" s="41">
        <v>0.41</v>
      </c>
      <c r="AH19" s="41"/>
    </row>
    <row r="20" spans="1:34" ht="16.5" customHeight="1" x14ac:dyDescent="0.35">
      <c r="A20" s="38" t="s">
        <v>1165</v>
      </c>
      <c r="B20" s="39">
        <v>18</v>
      </c>
      <c r="C20" s="40">
        <v>18</v>
      </c>
      <c r="D20" s="40" t="s">
        <v>1637</v>
      </c>
      <c r="E20" s="40"/>
      <c r="F20" s="40">
        <v>2</v>
      </c>
      <c r="G20" s="40"/>
      <c r="H20" s="40">
        <v>84</v>
      </c>
      <c r="I20" s="40">
        <v>83</v>
      </c>
      <c r="J20" s="40">
        <v>14</v>
      </c>
      <c r="K20" s="41">
        <v>0.94</v>
      </c>
      <c r="L20" s="41"/>
      <c r="M20" s="41">
        <v>0.89</v>
      </c>
      <c r="N20" s="41">
        <v>0.92</v>
      </c>
      <c r="O20" s="41"/>
      <c r="P20" s="40">
        <v>3</v>
      </c>
      <c r="Q20" s="40">
        <v>29</v>
      </c>
      <c r="R20" s="41">
        <v>0.64</v>
      </c>
      <c r="S20" s="41"/>
      <c r="T20" s="41">
        <v>0.02</v>
      </c>
      <c r="U20" s="41"/>
      <c r="V20" s="42" t="s">
        <v>40</v>
      </c>
      <c r="W20" s="42"/>
      <c r="X20" s="41">
        <v>0.95</v>
      </c>
      <c r="Y20" s="40">
        <v>19</v>
      </c>
      <c r="Z20" s="42" t="s">
        <v>932</v>
      </c>
      <c r="AA20" s="42"/>
      <c r="AB20" s="41">
        <v>0.67</v>
      </c>
      <c r="AC20" s="40">
        <v>5</v>
      </c>
      <c r="AD20" s="41">
        <v>0.28999999999999998</v>
      </c>
      <c r="AE20" s="40">
        <v>32</v>
      </c>
      <c r="AF20" s="40">
        <v>26</v>
      </c>
      <c r="AG20" s="41">
        <v>0.4</v>
      </c>
      <c r="AH20" s="41"/>
    </row>
    <row r="21" spans="1:34" ht="16.5" customHeight="1" x14ac:dyDescent="0.35">
      <c r="A21" s="38" t="s">
        <v>472</v>
      </c>
      <c r="B21" s="39">
        <v>18</v>
      </c>
      <c r="C21" s="40">
        <v>18</v>
      </c>
      <c r="D21" s="40" t="s">
        <v>1638</v>
      </c>
      <c r="E21" s="40"/>
      <c r="F21" s="40">
        <v>2</v>
      </c>
      <c r="G21" s="40"/>
      <c r="H21" s="40">
        <v>84</v>
      </c>
      <c r="I21" s="40">
        <v>85</v>
      </c>
      <c r="J21" s="40">
        <v>35</v>
      </c>
      <c r="K21" s="41">
        <v>0.92</v>
      </c>
      <c r="L21" s="41"/>
      <c r="M21" s="41">
        <v>0.82</v>
      </c>
      <c r="N21" s="41">
        <v>0.85</v>
      </c>
      <c r="O21" s="41"/>
      <c r="P21" s="40">
        <v>3</v>
      </c>
      <c r="Q21" s="40">
        <v>20</v>
      </c>
      <c r="R21" s="41">
        <v>0.66</v>
      </c>
      <c r="S21" s="41"/>
      <c r="T21" s="41">
        <v>0.05</v>
      </c>
      <c r="U21" s="41"/>
      <c r="V21" s="42" t="s">
        <v>40</v>
      </c>
      <c r="W21" s="42"/>
      <c r="X21" s="41">
        <v>0.97</v>
      </c>
      <c r="Y21" s="40">
        <v>35</v>
      </c>
      <c r="Z21" s="42" t="s">
        <v>1639</v>
      </c>
      <c r="AA21" s="42" t="s">
        <v>1620</v>
      </c>
      <c r="AB21" s="41">
        <v>0.61</v>
      </c>
      <c r="AC21" s="40">
        <v>5</v>
      </c>
      <c r="AD21" s="41">
        <v>0.45</v>
      </c>
      <c r="AE21" s="40">
        <v>21</v>
      </c>
      <c r="AF21" s="40">
        <v>36</v>
      </c>
      <c r="AG21" s="41">
        <v>0.36</v>
      </c>
      <c r="AH21" s="41"/>
    </row>
    <row r="22" spans="1:34" ht="16.5" customHeight="1" x14ac:dyDescent="0.35">
      <c r="A22" s="38" t="s">
        <v>471</v>
      </c>
      <c r="B22" s="39">
        <v>18</v>
      </c>
      <c r="C22" s="40">
        <v>18</v>
      </c>
      <c r="D22" s="40" t="s">
        <v>1640</v>
      </c>
      <c r="E22" s="40"/>
      <c r="F22" s="40">
        <v>1</v>
      </c>
      <c r="G22" s="40"/>
      <c r="H22" s="40">
        <v>84</v>
      </c>
      <c r="I22" s="40">
        <v>87</v>
      </c>
      <c r="J22" s="40">
        <v>47</v>
      </c>
      <c r="K22" s="41">
        <v>0.93</v>
      </c>
      <c r="L22" s="41"/>
      <c r="M22" s="41">
        <v>0.79</v>
      </c>
      <c r="N22" s="41">
        <v>0.83</v>
      </c>
      <c r="O22" s="41"/>
      <c r="P22" s="40">
        <v>4</v>
      </c>
      <c r="Q22" s="40">
        <v>36</v>
      </c>
      <c r="R22" s="41">
        <v>0.94</v>
      </c>
      <c r="S22" s="41"/>
      <c r="T22" s="41">
        <v>0</v>
      </c>
      <c r="U22" s="41"/>
      <c r="V22" s="42" t="s">
        <v>119</v>
      </c>
      <c r="W22" s="42"/>
      <c r="X22" s="40" t="s">
        <v>176</v>
      </c>
      <c r="Y22" s="40">
        <v>42</v>
      </c>
      <c r="Z22" s="42" t="s">
        <v>898</v>
      </c>
      <c r="AA22" s="42"/>
      <c r="AB22" s="41">
        <v>0.48</v>
      </c>
      <c r="AC22" s="41"/>
      <c r="AD22" s="41">
        <v>0.11</v>
      </c>
      <c r="AE22" s="40">
        <v>10</v>
      </c>
      <c r="AF22" s="40">
        <v>74</v>
      </c>
      <c r="AG22" s="41">
        <v>0.28000000000000003</v>
      </c>
      <c r="AH22" s="41"/>
    </row>
    <row r="23" spans="1:34" ht="16.5" customHeight="1" x14ac:dyDescent="0.35">
      <c r="A23" s="38" t="s">
        <v>460</v>
      </c>
      <c r="B23" s="39">
        <v>22</v>
      </c>
      <c r="C23" s="40">
        <v>22</v>
      </c>
      <c r="D23" s="40" t="s">
        <v>1641</v>
      </c>
      <c r="E23" s="40"/>
      <c r="F23" s="40">
        <v>2</v>
      </c>
      <c r="G23" s="40"/>
      <c r="H23" s="40">
        <v>83</v>
      </c>
      <c r="I23" s="40">
        <v>83</v>
      </c>
      <c r="J23" s="40">
        <v>14</v>
      </c>
      <c r="K23" s="41">
        <v>0.94</v>
      </c>
      <c r="L23" s="41"/>
      <c r="M23" s="41">
        <v>0.85</v>
      </c>
      <c r="N23" s="41">
        <v>0.92</v>
      </c>
      <c r="O23" s="41"/>
      <c r="P23" s="40">
        <v>7</v>
      </c>
      <c r="Q23" s="40">
        <v>43</v>
      </c>
      <c r="R23" s="41">
        <v>0.67</v>
      </c>
      <c r="S23" s="41"/>
      <c r="T23" s="41">
        <v>0.03</v>
      </c>
      <c r="U23" s="41"/>
      <c r="V23" s="42" t="s">
        <v>1</v>
      </c>
      <c r="W23" s="42"/>
      <c r="X23" s="41">
        <v>0.95</v>
      </c>
      <c r="Y23" s="40">
        <v>28</v>
      </c>
      <c r="Z23" s="42" t="s">
        <v>976</v>
      </c>
      <c r="AA23" s="42" t="s">
        <v>1636</v>
      </c>
      <c r="AB23" s="41">
        <v>0.57999999999999996</v>
      </c>
      <c r="AC23" s="40">
        <v>5</v>
      </c>
      <c r="AD23" s="41">
        <v>0.27</v>
      </c>
      <c r="AE23" s="40">
        <v>35</v>
      </c>
      <c r="AF23" s="40">
        <v>15</v>
      </c>
      <c r="AG23" s="41">
        <v>0.46</v>
      </c>
      <c r="AH23" s="41"/>
    </row>
    <row r="24" spans="1:34" ht="16.5" customHeight="1" x14ac:dyDescent="0.35">
      <c r="A24" s="38" t="s">
        <v>478</v>
      </c>
      <c r="B24" s="39">
        <v>22</v>
      </c>
      <c r="C24" s="40">
        <v>22</v>
      </c>
      <c r="D24" s="40" t="s">
        <v>1642</v>
      </c>
      <c r="E24" s="40"/>
      <c r="F24" s="40">
        <v>2</v>
      </c>
      <c r="G24" s="40"/>
      <c r="H24" s="40">
        <v>83</v>
      </c>
      <c r="I24" s="40">
        <v>86</v>
      </c>
      <c r="J24" s="40">
        <v>28</v>
      </c>
      <c r="K24" s="41">
        <v>0.94</v>
      </c>
      <c r="L24" s="41"/>
      <c r="M24" s="41">
        <v>0.89</v>
      </c>
      <c r="N24" s="41">
        <v>0.88</v>
      </c>
      <c r="O24" s="41"/>
      <c r="P24" s="40">
        <v>-1</v>
      </c>
      <c r="Q24" s="40">
        <v>29</v>
      </c>
      <c r="R24" s="41">
        <v>0.62</v>
      </c>
      <c r="S24" s="41"/>
      <c r="T24" s="43">
        <v>3.0000000000000001E-3</v>
      </c>
      <c r="U24" s="43"/>
      <c r="V24" s="42" t="s">
        <v>40</v>
      </c>
      <c r="W24" s="42"/>
      <c r="X24" s="41">
        <v>0.91</v>
      </c>
      <c r="Y24" s="40">
        <v>32</v>
      </c>
      <c r="Z24" s="42" t="s">
        <v>1518</v>
      </c>
      <c r="AA24" s="42"/>
      <c r="AB24" s="41">
        <v>0.62</v>
      </c>
      <c r="AC24" s="41"/>
      <c r="AD24" s="41">
        <v>0.51</v>
      </c>
      <c r="AE24" s="40">
        <v>27</v>
      </c>
      <c r="AF24" s="40">
        <v>27</v>
      </c>
      <c r="AG24" s="41">
        <v>0.4</v>
      </c>
      <c r="AH24" s="41"/>
    </row>
    <row r="25" spans="1:34" ht="16.5" customHeight="1" x14ac:dyDescent="0.35">
      <c r="A25" s="38" t="s">
        <v>495</v>
      </c>
      <c r="B25" s="39">
        <v>24</v>
      </c>
      <c r="C25" s="40">
        <v>24</v>
      </c>
      <c r="D25" s="40" t="s">
        <v>1643</v>
      </c>
      <c r="E25" s="40"/>
      <c r="F25" s="40">
        <v>2</v>
      </c>
      <c r="G25" s="40"/>
      <c r="H25" s="40">
        <v>82</v>
      </c>
      <c r="I25" s="40">
        <v>83</v>
      </c>
      <c r="J25" s="40">
        <v>28</v>
      </c>
      <c r="K25" s="41">
        <v>0.94</v>
      </c>
      <c r="L25" s="41"/>
      <c r="M25" s="41">
        <v>0.87</v>
      </c>
      <c r="N25" s="41">
        <v>0.87</v>
      </c>
      <c r="O25" s="41"/>
      <c r="P25" s="40" t="s">
        <v>58</v>
      </c>
      <c r="Q25" s="40">
        <v>35</v>
      </c>
      <c r="R25" s="41">
        <v>0.7</v>
      </c>
      <c r="S25" s="41"/>
      <c r="T25" s="41">
        <v>0.01</v>
      </c>
      <c r="U25" s="41"/>
      <c r="V25" s="42" t="s">
        <v>1</v>
      </c>
      <c r="W25" s="42"/>
      <c r="X25" s="41">
        <v>0.89</v>
      </c>
      <c r="Y25" s="40">
        <v>19</v>
      </c>
      <c r="Z25" s="42" t="s">
        <v>246</v>
      </c>
      <c r="AA25" s="42"/>
      <c r="AB25" s="41">
        <v>0.7</v>
      </c>
      <c r="AC25" s="40">
        <v>5</v>
      </c>
      <c r="AD25" s="41">
        <v>0.35</v>
      </c>
      <c r="AE25" s="40">
        <v>41</v>
      </c>
      <c r="AF25" s="40">
        <v>30</v>
      </c>
      <c r="AG25" s="41">
        <v>0.39</v>
      </c>
      <c r="AH25" s="41"/>
    </row>
    <row r="26" spans="1:34" ht="16.5" customHeight="1" x14ac:dyDescent="0.35">
      <c r="A26" s="38" t="s">
        <v>486</v>
      </c>
      <c r="B26" s="39">
        <v>24</v>
      </c>
      <c r="C26" s="40">
        <v>24</v>
      </c>
      <c r="D26" s="40" t="s">
        <v>1644</v>
      </c>
      <c r="E26" s="40"/>
      <c r="F26" s="40">
        <v>2</v>
      </c>
      <c r="G26" s="40"/>
      <c r="H26" s="40">
        <v>82</v>
      </c>
      <c r="I26" s="40">
        <v>77</v>
      </c>
      <c r="J26" s="40">
        <v>35</v>
      </c>
      <c r="K26" s="41">
        <v>0.94</v>
      </c>
      <c r="L26" s="41"/>
      <c r="M26" s="41">
        <v>0.88</v>
      </c>
      <c r="N26" s="41">
        <v>0.88</v>
      </c>
      <c r="O26" s="41"/>
      <c r="P26" s="40" t="s">
        <v>58</v>
      </c>
      <c r="Q26" s="40">
        <v>18</v>
      </c>
      <c r="R26" s="41">
        <v>0.82</v>
      </c>
      <c r="S26" s="41"/>
      <c r="T26" s="41">
        <v>0.01</v>
      </c>
      <c r="U26" s="41"/>
      <c r="V26" s="42" t="s">
        <v>5</v>
      </c>
      <c r="W26" s="42"/>
      <c r="X26" s="41">
        <v>0.9</v>
      </c>
      <c r="Y26" s="40">
        <v>14</v>
      </c>
      <c r="Z26" s="42" t="s">
        <v>457</v>
      </c>
      <c r="AA26" s="42"/>
      <c r="AB26" s="41">
        <v>0.79</v>
      </c>
      <c r="AC26" s="40">
        <v>5</v>
      </c>
      <c r="AD26" s="41">
        <v>0.36</v>
      </c>
      <c r="AE26" s="40">
        <v>25</v>
      </c>
      <c r="AF26" s="40">
        <v>18</v>
      </c>
      <c r="AG26" s="41">
        <v>0.44</v>
      </c>
      <c r="AH26" s="41"/>
    </row>
    <row r="27" spans="1:34" ht="16.5" customHeight="1" x14ac:dyDescent="0.35">
      <c r="A27" s="38" t="s">
        <v>1517</v>
      </c>
      <c r="B27" s="39">
        <v>26</v>
      </c>
      <c r="C27" s="40">
        <v>26</v>
      </c>
      <c r="D27" s="40" t="s">
        <v>1645</v>
      </c>
      <c r="E27" s="40"/>
      <c r="F27" s="40">
        <v>2</v>
      </c>
      <c r="G27" s="40"/>
      <c r="H27" s="40">
        <v>81</v>
      </c>
      <c r="I27" s="40">
        <v>83</v>
      </c>
      <c r="J27" s="40">
        <v>47</v>
      </c>
      <c r="K27" s="41">
        <v>0.92</v>
      </c>
      <c r="L27" s="41"/>
      <c r="M27" s="41">
        <v>0.86</v>
      </c>
      <c r="N27" s="41">
        <v>0.87</v>
      </c>
      <c r="O27" s="41"/>
      <c r="P27" s="40">
        <v>1</v>
      </c>
      <c r="Q27" s="40">
        <v>27</v>
      </c>
      <c r="R27" s="41">
        <v>0.74</v>
      </c>
      <c r="S27" s="41"/>
      <c r="T27" s="41">
        <v>0.03</v>
      </c>
      <c r="U27" s="41"/>
      <c r="V27" s="42" t="s">
        <v>119</v>
      </c>
      <c r="W27" s="42"/>
      <c r="X27" s="41">
        <v>0.9</v>
      </c>
      <c r="Y27" s="40">
        <v>39</v>
      </c>
      <c r="Z27" s="42" t="s">
        <v>1646</v>
      </c>
      <c r="AA27" s="42"/>
      <c r="AB27" s="41">
        <v>0.6</v>
      </c>
      <c r="AC27" s="40">
        <v>5</v>
      </c>
      <c r="AD27" s="41">
        <v>0.46</v>
      </c>
      <c r="AE27" s="40">
        <v>23</v>
      </c>
      <c r="AF27" s="40">
        <v>27</v>
      </c>
      <c r="AG27" s="41">
        <v>0.4</v>
      </c>
      <c r="AH27" s="41"/>
    </row>
    <row r="28" spans="1:34" ht="16.5" customHeight="1" x14ac:dyDescent="0.35">
      <c r="A28" s="38" t="s">
        <v>476</v>
      </c>
      <c r="B28" s="39">
        <v>26</v>
      </c>
      <c r="C28" s="40">
        <v>26</v>
      </c>
      <c r="D28" s="40" t="s">
        <v>1647</v>
      </c>
      <c r="E28" s="40"/>
      <c r="F28" s="40">
        <v>2</v>
      </c>
      <c r="G28" s="40"/>
      <c r="H28" s="40">
        <v>81</v>
      </c>
      <c r="I28" s="40">
        <v>82</v>
      </c>
      <c r="J28" s="40">
        <v>32</v>
      </c>
      <c r="K28" s="41">
        <v>0.94</v>
      </c>
      <c r="L28" s="41"/>
      <c r="M28" s="41">
        <v>0.88</v>
      </c>
      <c r="N28" s="41">
        <v>0.87</v>
      </c>
      <c r="O28" s="41"/>
      <c r="P28" s="40">
        <v>-1</v>
      </c>
      <c r="Q28" s="40">
        <v>43</v>
      </c>
      <c r="R28" s="41">
        <v>0.7</v>
      </c>
      <c r="S28" s="41"/>
      <c r="T28" s="41">
        <v>0.03</v>
      </c>
      <c r="U28" s="41"/>
      <c r="V28" s="42" t="s">
        <v>40</v>
      </c>
      <c r="W28" s="42"/>
      <c r="X28" s="41">
        <v>0.96</v>
      </c>
      <c r="Y28" s="40">
        <v>19</v>
      </c>
      <c r="Z28" s="42" t="s">
        <v>447</v>
      </c>
      <c r="AA28" s="42"/>
      <c r="AB28" s="41">
        <v>0.68</v>
      </c>
      <c r="AC28" s="40">
        <v>5</v>
      </c>
      <c r="AD28" s="41">
        <v>0.3</v>
      </c>
      <c r="AE28" s="40">
        <v>37</v>
      </c>
      <c r="AF28" s="40">
        <v>33</v>
      </c>
      <c r="AG28" s="41">
        <v>0.38</v>
      </c>
      <c r="AH28" s="41"/>
    </row>
    <row r="29" spans="1:34" ht="16.5" customHeight="1" x14ac:dyDescent="0.35">
      <c r="A29" s="38" t="s">
        <v>487</v>
      </c>
      <c r="B29" s="39">
        <v>28</v>
      </c>
      <c r="C29" s="40">
        <v>28</v>
      </c>
      <c r="D29" s="40" t="s">
        <v>1648</v>
      </c>
      <c r="E29" s="40"/>
      <c r="F29" s="40">
        <v>2</v>
      </c>
      <c r="G29" s="40"/>
      <c r="H29" s="40">
        <v>79</v>
      </c>
      <c r="I29" s="40">
        <v>83</v>
      </c>
      <c r="J29" s="40">
        <v>21</v>
      </c>
      <c r="K29" s="41">
        <v>0.94</v>
      </c>
      <c r="L29" s="41"/>
      <c r="M29" s="41">
        <v>0.9</v>
      </c>
      <c r="N29" s="41">
        <v>0.92</v>
      </c>
      <c r="O29" s="41"/>
      <c r="P29" s="40">
        <v>2</v>
      </c>
      <c r="Q29" s="40">
        <v>71</v>
      </c>
      <c r="R29" s="41">
        <v>0.73</v>
      </c>
      <c r="S29" s="41"/>
      <c r="T29" s="41">
        <v>0.09</v>
      </c>
      <c r="U29" s="41"/>
      <c r="V29" s="42" t="s">
        <v>1</v>
      </c>
      <c r="W29" s="42"/>
      <c r="X29" s="41">
        <v>0.83</v>
      </c>
      <c r="Y29" s="40">
        <v>11</v>
      </c>
      <c r="Z29" s="42" t="s">
        <v>1002</v>
      </c>
      <c r="AA29" s="42"/>
      <c r="AB29" s="41">
        <v>0.81</v>
      </c>
      <c r="AC29" s="40">
        <v>5</v>
      </c>
      <c r="AD29" s="41">
        <v>0.25</v>
      </c>
      <c r="AE29" s="40">
        <v>54</v>
      </c>
      <c r="AF29" s="40">
        <v>81</v>
      </c>
      <c r="AG29" s="41">
        <v>0.27</v>
      </c>
      <c r="AH29" s="41"/>
    </row>
    <row r="30" spans="1:34" ht="16.5" customHeight="1" x14ac:dyDescent="0.35">
      <c r="A30" s="38" t="s">
        <v>489</v>
      </c>
      <c r="B30" s="39">
        <v>28</v>
      </c>
      <c r="C30" s="40">
        <v>28</v>
      </c>
      <c r="D30" s="40" t="s">
        <v>489</v>
      </c>
      <c r="E30" s="40"/>
      <c r="F30" s="40">
        <v>2</v>
      </c>
      <c r="G30" s="40"/>
      <c r="H30" s="40">
        <v>79</v>
      </c>
      <c r="I30" s="40">
        <v>78</v>
      </c>
      <c r="J30" s="40">
        <v>28</v>
      </c>
      <c r="K30" s="41">
        <v>0.95</v>
      </c>
      <c r="L30" s="41"/>
      <c r="M30" s="41">
        <v>0.88</v>
      </c>
      <c r="N30" s="41">
        <v>0.88</v>
      </c>
      <c r="O30" s="41"/>
      <c r="P30" s="40" t="s">
        <v>58</v>
      </c>
      <c r="Q30" s="40">
        <v>9</v>
      </c>
      <c r="R30" s="41">
        <v>0.65</v>
      </c>
      <c r="S30" s="41"/>
      <c r="T30" s="41">
        <v>0</v>
      </c>
      <c r="U30" s="41"/>
      <c r="V30" s="42" t="s">
        <v>1</v>
      </c>
      <c r="W30" s="42"/>
      <c r="X30" s="41">
        <v>0.94</v>
      </c>
      <c r="Y30" s="40">
        <v>18</v>
      </c>
      <c r="Z30" s="42" t="s">
        <v>976</v>
      </c>
      <c r="AA30" s="42" t="s">
        <v>1636</v>
      </c>
      <c r="AB30" s="41">
        <v>0.7</v>
      </c>
      <c r="AC30" s="40">
        <v>5</v>
      </c>
      <c r="AD30" s="41">
        <v>0.26</v>
      </c>
      <c r="AE30" s="40">
        <v>37</v>
      </c>
      <c r="AF30" s="40">
        <v>123</v>
      </c>
      <c r="AG30" s="41">
        <v>0.21</v>
      </c>
      <c r="AH30" s="41"/>
    </row>
    <row r="31" spans="1:34" ht="16.5" customHeight="1" x14ac:dyDescent="0.35">
      <c r="A31" s="38" t="s">
        <v>1009</v>
      </c>
      <c r="B31" s="39">
        <v>28</v>
      </c>
      <c r="C31" s="40">
        <v>28</v>
      </c>
      <c r="D31" s="40" t="s">
        <v>1649</v>
      </c>
      <c r="E31" s="40"/>
      <c r="F31" s="40">
        <v>2</v>
      </c>
      <c r="G31" s="40"/>
      <c r="H31" s="40">
        <v>79</v>
      </c>
      <c r="I31" s="40">
        <v>77</v>
      </c>
      <c r="J31" s="40">
        <v>32</v>
      </c>
      <c r="K31" s="41">
        <v>0.93</v>
      </c>
      <c r="L31" s="41"/>
      <c r="M31" s="41">
        <v>0.87</v>
      </c>
      <c r="N31" s="41">
        <v>0.83</v>
      </c>
      <c r="O31" s="41"/>
      <c r="P31" s="40">
        <v>-4</v>
      </c>
      <c r="Q31" s="40">
        <v>12</v>
      </c>
      <c r="R31" s="41">
        <v>0.67</v>
      </c>
      <c r="S31" s="41"/>
      <c r="T31" s="41">
        <v>0</v>
      </c>
      <c r="U31" s="41"/>
      <c r="V31" s="42" t="s">
        <v>119</v>
      </c>
      <c r="W31" s="42"/>
      <c r="X31" s="41">
        <v>0.91</v>
      </c>
      <c r="Y31" s="40">
        <v>35</v>
      </c>
      <c r="Z31" s="42" t="s">
        <v>1335</v>
      </c>
      <c r="AA31" s="42"/>
      <c r="AB31" s="41">
        <v>0.59</v>
      </c>
      <c r="AC31" s="40">
        <v>5</v>
      </c>
      <c r="AD31" s="41">
        <v>0.33</v>
      </c>
      <c r="AE31" s="40">
        <v>19</v>
      </c>
      <c r="AF31" s="40">
        <v>79</v>
      </c>
      <c r="AG31" s="41">
        <v>0.27</v>
      </c>
      <c r="AH31" s="41"/>
    </row>
    <row r="32" spans="1:34" ht="16.5" customHeight="1" x14ac:dyDescent="0.35">
      <c r="A32" s="38" t="s">
        <v>1520</v>
      </c>
      <c r="B32" s="39">
        <v>31</v>
      </c>
      <c r="C32" s="40">
        <v>31</v>
      </c>
      <c r="D32" s="40" t="s">
        <v>1650</v>
      </c>
      <c r="E32" s="40"/>
      <c r="F32" s="40">
        <v>1</v>
      </c>
      <c r="G32" s="40"/>
      <c r="H32" s="40">
        <v>78</v>
      </c>
      <c r="I32" s="40">
        <v>85</v>
      </c>
      <c r="J32" s="40">
        <v>63</v>
      </c>
      <c r="K32" s="41">
        <v>0.89</v>
      </c>
      <c r="L32" s="41"/>
      <c r="M32" s="41">
        <v>0.79</v>
      </c>
      <c r="N32" s="41">
        <v>0.77</v>
      </c>
      <c r="O32" s="41"/>
      <c r="P32" s="40">
        <v>-2</v>
      </c>
      <c r="Q32" s="40">
        <v>64</v>
      </c>
      <c r="R32" s="41">
        <v>0.7</v>
      </c>
      <c r="S32" s="41"/>
      <c r="T32" s="43">
        <v>2E-3</v>
      </c>
      <c r="U32" s="43"/>
      <c r="V32" s="42" t="s">
        <v>119</v>
      </c>
      <c r="W32" s="42"/>
      <c r="X32" s="41">
        <v>1</v>
      </c>
      <c r="Y32" s="40">
        <v>25</v>
      </c>
      <c r="Z32" s="42" t="s">
        <v>1518</v>
      </c>
      <c r="AA32" s="42"/>
      <c r="AB32" s="41">
        <v>0.55000000000000004</v>
      </c>
      <c r="AC32" s="41"/>
      <c r="AD32" s="41">
        <v>0.11</v>
      </c>
      <c r="AE32" s="40">
        <v>3</v>
      </c>
      <c r="AF32" s="40">
        <v>209</v>
      </c>
      <c r="AG32" s="41">
        <v>0.11</v>
      </c>
      <c r="AH32" s="41"/>
    </row>
    <row r="33" spans="1:34" ht="16.5" customHeight="1" x14ac:dyDescent="0.35">
      <c r="A33" s="38" t="s">
        <v>480</v>
      </c>
      <c r="B33" s="39">
        <v>32</v>
      </c>
      <c r="C33" s="40">
        <v>32</v>
      </c>
      <c r="D33" s="40" t="s">
        <v>1651</v>
      </c>
      <c r="E33" s="40"/>
      <c r="F33" s="40">
        <v>2</v>
      </c>
      <c r="G33" s="40"/>
      <c r="H33" s="40">
        <v>77</v>
      </c>
      <c r="I33" s="40">
        <v>79</v>
      </c>
      <c r="J33" s="40">
        <v>14</v>
      </c>
      <c r="K33" s="41">
        <v>0.94</v>
      </c>
      <c r="L33" s="41"/>
      <c r="M33" s="41">
        <v>0.89</v>
      </c>
      <c r="N33" s="41">
        <v>0.91</v>
      </c>
      <c r="O33" s="41"/>
      <c r="P33" s="40">
        <v>2</v>
      </c>
      <c r="Q33" s="40">
        <v>71</v>
      </c>
      <c r="R33" s="41">
        <v>0.56999999999999995</v>
      </c>
      <c r="S33" s="41"/>
      <c r="T33" s="41">
        <v>0.02</v>
      </c>
      <c r="U33" s="41"/>
      <c r="V33" s="42" t="s">
        <v>1</v>
      </c>
      <c r="W33" s="42"/>
      <c r="X33" s="41">
        <v>0.98</v>
      </c>
      <c r="Y33" s="40">
        <v>28</v>
      </c>
      <c r="Z33" s="42" t="s">
        <v>36</v>
      </c>
      <c r="AA33" s="42"/>
      <c r="AB33" s="41">
        <v>0.6</v>
      </c>
      <c r="AC33" s="40">
        <v>5</v>
      </c>
      <c r="AD33" s="41">
        <v>0.28000000000000003</v>
      </c>
      <c r="AE33" s="40">
        <v>48</v>
      </c>
      <c r="AF33" s="40">
        <v>46</v>
      </c>
      <c r="AG33" s="41">
        <v>0.34</v>
      </c>
      <c r="AH33" s="41"/>
    </row>
    <row r="34" spans="1:34" ht="16.5" customHeight="1" x14ac:dyDescent="0.35">
      <c r="A34" s="38" t="s">
        <v>488</v>
      </c>
      <c r="B34" s="39">
        <v>32</v>
      </c>
      <c r="C34" s="40">
        <v>32</v>
      </c>
      <c r="D34" s="40" t="s">
        <v>1652</v>
      </c>
      <c r="E34" s="40"/>
      <c r="F34" s="40">
        <v>2</v>
      </c>
      <c r="G34" s="40"/>
      <c r="H34" s="40">
        <v>77</v>
      </c>
      <c r="I34" s="40">
        <v>76</v>
      </c>
      <c r="J34" s="40">
        <v>11</v>
      </c>
      <c r="K34" s="41">
        <v>0.95</v>
      </c>
      <c r="L34" s="41"/>
      <c r="M34" s="41">
        <v>0.88</v>
      </c>
      <c r="N34" s="41">
        <v>0.91</v>
      </c>
      <c r="O34" s="41"/>
      <c r="P34" s="40">
        <v>3</v>
      </c>
      <c r="Q34" s="40">
        <v>80</v>
      </c>
      <c r="R34" s="41">
        <v>0.53</v>
      </c>
      <c r="S34" s="41"/>
      <c r="T34" s="41">
        <v>0.01</v>
      </c>
      <c r="U34" s="41"/>
      <c r="V34" s="42" t="s">
        <v>1</v>
      </c>
      <c r="W34" s="42"/>
      <c r="X34" s="41">
        <v>0.92</v>
      </c>
      <c r="Y34" s="40">
        <v>32</v>
      </c>
      <c r="Z34" s="42" t="s">
        <v>477</v>
      </c>
      <c r="AA34" s="42" t="s">
        <v>1636</v>
      </c>
      <c r="AB34" s="41">
        <v>0.61</v>
      </c>
      <c r="AC34" s="40">
        <v>5</v>
      </c>
      <c r="AD34" s="41">
        <v>0.33</v>
      </c>
      <c r="AE34" s="40">
        <v>53</v>
      </c>
      <c r="AF34" s="40">
        <v>8</v>
      </c>
      <c r="AG34" s="41">
        <v>0.51</v>
      </c>
      <c r="AH34" s="41"/>
    </row>
    <row r="35" spans="1:34" ht="16.5" customHeight="1" x14ac:dyDescent="0.35">
      <c r="A35" s="38" t="s">
        <v>484</v>
      </c>
      <c r="B35" s="39">
        <v>32</v>
      </c>
      <c r="C35" s="40">
        <v>32</v>
      </c>
      <c r="D35" s="40" t="s">
        <v>1653</v>
      </c>
      <c r="E35" s="40"/>
      <c r="F35" s="40">
        <v>2</v>
      </c>
      <c r="G35" s="40"/>
      <c r="H35" s="40">
        <v>77</v>
      </c>
      <c r="I35" s="40">
        <v>78</v>
      </c>
      <c r="J35" s="40">
        <v>28</v>
      </c>
      <c r="K35" s="41">
        <v>0.92</v>
      </c>
      <c r="L35" s="41"/>
      <c r="M35" s="41">
        <v>0.87</v>
      </c>
      <c r="N35" s="41">
        <v>0.87</v>
      </c>
      <c r="O35" s="41"/>
      <c r="P35" s="40" t="s">
        <v>58</v>
      </c>
      <c r="Q35" s="40">
        <v>54</v>
      </c>
      <c r="R35" s="41">
        <v>0.64</v>
      </c>
      <c r="S35" s="41"/>
      <c r="T35" s="41">
        <v>0.01</v>
      </c>
      <c r="U35" s="41"/>
      <c r="V35" s="42" t="s">
        <v>1</v>
      </c>
      <c r="W35" s="42"/>
      <c r="X35" s="41">
        <v>0.93</v>
      </c>
      <c r="Y35" s="40">
        <v>28</v>
      </c>
      <c r="Z35" s="42" t="s">
        <v>775</v>
      </c>
      <c r="AA35" s="42"/>
      <c r="AB35" s="41">
        <v>0.59</v>
      </c>
      <c r="AC35" s="40">
        <v>5</v>
      </c>
      <c r="AD35" s="41">
        <v>0.33</v>
      </c>
      <c r="AE35" s="40">
        <v>41</v>
      </c>
      <c r="AF35" s="40">
        <v>34</v>
      </c>
      <c r="AG35" s="41">
        <v>0.37</v>
      </c>
      <c r="AH35" s="41"/>
    </row>
    <row r="36" spans="1:34" ht="16.5" customHeight="1" x14ac:dyDescent="0.35">
      <c r="A36" s="38" t="s">
        <v>492</v>
      </c>
      <c r="B36" s="39">
        <v>32</v>
      </c>
      <c r="C36" s="40">
        <v>32</v>
      </c>
      <c r="D36" s="40" t="s">
        <v>1654</v>
      </c>
      <c r="E36" s="40"/>
      <c r="F36" s="40">
        <v>2</v>
      </c>
      <c r="G36" s="40"/>
      <c r="H36" s="40">
        <v>77</v>
      </c>
      <c r="I36" s="40">
        <v>78</v>
      </c>
      <c r="J36" s="40">
        <v>53</v>
      </c>
      <c r="K36" s="41">
        <v>0.91</v>
      </c>
      <c r="L36" s="41"/>
      <c r="M36" s="41">
        <v>0.8</v>
      </c>
      <c r="N36" s="41">
        <v>0.85</v>
      </c>
      <c r="O36" s="41"/>
      <c r="P36" s="40">
        <v>5</v>
      </c>
      <c r="Q36" s="40">
        <v>36</v>
      </c>
      <c r="R36" s="41">
        <v>0.67</v>
      </c>
      <c r="S36" s="41"/>
      <c r="T36" s="41">
        <v>0.03</v>
      </c>
      <c r="U36" s="41"/>
      <c r="V36" s="42" t="s">
        <v>40</v>
      </c>
      <c r="W36" s="42"/>
      <c r="X36" s="41">
        <v>0.93</v>
      </c>
      <c r="Y36" s="40">
        <v>45</v>
      </c>
      <c r="Z36" s="42" t="s">
        <v>1166</v>
      </c>
      <c r="AA36" s="42" t="s">
        <v>1636</v>
      </c>
      <c r="AB36" s="41">
        <v>0.56999999999999995</v>
      </c>
      <c r="AC36" s="40">
        <v>5</v>
      </c>
      <c r="AD36" s="41">
        <v>0.51</v>
      </c>
      <c r="AE36" s="40">
        <v>41</v>
      </c>
      <c r="AF36" s="40">
        <v>44</v>
      </c>
      <c r="AG36" s="41">
        <v>0.35</v>
      </c>
      <c r="AH36" s="41"/>
    </row>
    <row r="37" spans="1:34" ht="16.5" customHeight="1" x14ac:dyDescent="0.35">
      <c r="A37" s="38" t="s">
        <v>1519</v>
      </c>
      <c r="B37" s="39">
        <v>36</v>
      </c>
      <c r="C37" s="40">
        <v>36</v>
      </c>
      <c r="D37" s="40" t="s">
        <v>1655</v>
      </c>
      <c r="E37" s="40"/>
      <c r="F37" s="40">
        <v>2</v>
      </c>
      <c r="G37" s="40"/>
      <c r="H37" s="40">
        <v>76</v>
      </c>
      <c r="I37" s="40">
        <v>74</v>
      </c>
      <c r="J37" s="40">
        <v>74</v>
      </c>
      <c r="K37" s="41">
        <v>0.87</v>
      </c>
      <c r="L37" s="41"/>
      <c r="M37" s="41">
        <v>0.85</v>
      </c>
      <c r="N37" s="41">
        <v>0.77</v>
      </c>
      <c r="O37" s="41"/>
      <c r="P37" s="40">
        <v>-8</v>
      </c>
      <c r="Q37" s="40">
        <v>9</v>
      </c>
      <c r="R37" s="41">
        <v>0.77</v>
      </c>
      <c r="S37" s="41"/>
      <c r="T37" s="43">
        <v>2E-3</v>
      </c>
      <c r="U37" s="43"/>
      <c r="V37" s="42" t="s">
        <v>1</v>
      </c>
      <c r="W37" s="42"/>
      <c r="X37" s="41">
        <v>0.82</v>
      </c>
      <c r="Y37" s="40">
        <v>25</v>
      </c>
      <c r="Z37" s="42" t="s">
        <v>1656</v>
      </c>
      <c r="AA37" s="42" t="s">
        <v>1636</v>
      </c>
      <c r="AB37" s="41">
        <v>0.62</v>
      </c>
      <c r="AC37" s="40">
        <v>5</v>
      </c>
      <c r="AD37" s="41">
        <v>0.35</v>
      </c>
      <c r="AE37" s="40">
        <v>19</v>
      </c>
      <c r="AF37" s="40">
        <v>22</v>
      </c>
      <c r="AG37" s="41">
        <v>0.42</v>
      </c>
      <c r="AH37" s="41"/>
    </row>
    <row r="38" spans="1:34" ht="16.5" customHeight="1" x14ac:dyDescent="0.35">
      <c r="A38" s="38" t="s">
        <v>497</v>
      </c>
      <c r="B38" s="39">
        <v>36</v>
      </c>
      <c r="C38" s="40">
        <v>36</v>
      </c>
      <c r="D38" s="40" t="s">
        <v>1657</v>
      </c>
      <c r="E38" s="40"/>
      <c r="F38" s="40">
        <v>2</v>
      </c>
      <c r="G38" s="40"/>
      <c r="H38" s="40">
        <v>76</v>
      </c>
      <c r="I38" s="40">
        <v>75</v>
      </c>
      <c r="J38" s="40">
        <v>57</v>
      </c>
      <c r="K38" s="41">
        <v>0.88</v>
      </c>
      <c r="L38" s="41"/>
      <c r="M38" s="41">
        <v>0.8</v>
      </c>
      <c r="N38" s="41">
        <v>0.86</v>
      </c>
      <c r="O38" s="41"/>
      <c r="P38" s="40">
        <v>6</v>
      </c>
      <c r="Q38" s="40">
        <v>9</v>
      </c>
      <c r="R38" s="41">
        <v>0.69</v>
      </c>
      <c r="S38" s="41"/>
      <c r="T38" s="41">
        <v>0.01</v>
      </c>
      <c r="U38" s="41"/>
      <c r="V38" s="42" t="s">
        <v>1</v>
      </c>
      <c r="W38" s="42"/>
      <c r="X38" s="41">
        <v>0.92</v>
      </c>
      <c r="Y38" s="40">
        <v>61</v>
      </c>
      <c r="Z38" s="42" t="s">
        <v>209</v>
      </c>
      <c r="AA38" s="42" t="s">
        <v>1636</v>
      </c>
      <c r="AB38" s="41">
        <v>0.44</v>
      </c>
      <c r="AC38" s="40">
        <v>5</v>
      </c>
      <c r="AD38" s="41">
        <v>0.61</v>
      </c>
      <c r="AE38" s="40">
        <v>41</v>
      </c>
      <c r="AF38" s="40">
        <v>22</v>
      </c>
      <c r="AG38" s="41">
        <v>0.42</v>
      </c>
      <c r="AH38" s="41"/>
    </row>
    <row r="39" spans="1:34" ht="16.5" customHeight="1" x14ac:dyDescent="0.35">
      <c r="A39" s="38" t="s">
        <v>482</v>
      </c>
      <c r="B39" s="39">
        <v>38</v>
      </c>
      <c r="C39" s="40">
        <v>38</v>
      </c>
      <c r="D39" s="40" t="s">
        <v>1658</v>
      </c>
      <c r="E39" s="40"/>
      <c r="F39" s="40">
        <v>2</v>
      </c>
      <c r="G39" s="40"/>
      <c r="H39" s="40">
        <v>75</v>
      </c>
      <c r="I39" s="40">
        <v>77</v>
      </c>
      <c r="J39" s="40">
        <v>35</v>
      </c>
      <c r="K39" s="41">
        <v>0.92</v>
      </c>
      <c r="L39" s="41"/>
      <c r="M39" s="41">
        <v>0.83</v>
      </c>
      <c r="N39" s="41">
        <v>0.86</v>
      </c>
      <c r="O39" s="41"/>
      <c r="P39" s="40">
        <v>3</v>
      </c>
      <c r="Q39" s="40">
        <v>87</v>
      </c>
      <c r="R39" s="41">
        <v>0.62</v>
      </c>
      <c r="S39" s="41"/>
      <c r="T39" s="41">
        <v>0.03</v>
      </c>
      <c r="U39" s="41"/>
      <c r="V39" s="42" t="s">
        <v>1</v>
      </c>
      <c r="W39" s="42"/>
      <c r="X39" s="41">
        <v>0.88</v>
      </c>
      <c r="Y39" s="40">
        <v>58</v>
      </c>
      <c r="Z39" s="42" t="s">
        <v>1659</v>
      </c>
      <c r="AA39" s="42"/>
      <c r="AB39" s="41">
        <v>0.55000000000000004</v>
      </c>
      <c r="AC39" s="40">
        <v>5</v>
      </c>
      <c r="AD39" s="41">
        <v>0.3</v>
      </c>
      <c r="AE39" s="40">
        <v>29</v>
      </c>
      <c r="AF39" s="40">
        <v>10</v>
      </c>
      <c r="AG39" s="41">
        <v>0.5</v>
      </c>
      <c r="AH39" s="41"/>
    </row>
    <row r="40" spans="1:34" ht="16.5" customHeight="1" x14ac:dyDescent="0.35">
      <c r="A40" s="38" t="s">
        <v>513</v>
      </c>
      <c r="B40" s="39">
        <v>39</v>
      </c>
      <c r="C40" s="40">
        <v>39</v>
      </c>
      <c r="D40" s="40" t="s">
        <v>1660</v>
      </c>
      <c r="E40" s="40"/>
      <c r="F40" s="40">
        <v>2</v>
      </c>
      <c r="G40" s="40"/>
      <c r="H40" s="40">
        <v>74</v>
      </c>
      <c r="I40" s="40">
        <v>71</v>
      </c>
      <c r="J40" s="40">
        <v>21</v>
      </c>
      <c r="K40" s="41">
        <v>0.95</v>
      </c>
      <c r="L40" s="41"/>
      <c r="M40" s="41">
        <v>0.87</v>
      </c>
      <c r="N40" s="41">
        <v>0.88</v>
      </c>
      <c r="O40" s="41"/>
      <c r="P40" s="40">
        <v>1</v>
      </c>
      <c r="Q40" s="40">
        <v>48</v>
      </c>
      <c r="R40" s="41">
        <v>0.56999999999999995</v>
      </c>
      <c r="S40" s="41"/>
      <c r="T40" s="41">
        <v>0.01</v>
      </c>
      <c r="U40" s="41"/>
      <c r="V40" s="42" t="s">
        <v>5</v>
      </c>
      <c r="W40" s="42"/>
      <c r="X40" s="41">
        <v>0.93</v>
      </c>
      <c r="Y40" s="40">
        <v>28</v>
      </c>
      <c r="Z40" s="42" t="s">
        <v>477</v>
      </c>
      <c r="AA40" s="42"/>
      <c r="AB40" s="41">
        <v>0.65</v>
      </c>
      <c r="AC40" s="40">
        <v>5</v>
      </c>
      <c r="AD40" s="41">
        <v>0.4</v>
      </c>
      <c r="AE40" s="40">
        <v>35</v>
      </c>
      <c r="AF40" s="40">
        <v>56</v>
      </c>
      <c r="AG40" s="41">
        <v>0.32</v>
      </c>
      <c r="AH40" s="41"/>
    </row>
    <row r="41" spans="1:34" ht="16.5" customHeight="1" x14ac:dyDescent="0.35">
      <c r="A41" s="38" t="s">
        <v>494</v>
      </c>
      <c r="B41" s="39">
        <v>39</v>
      </c>
      <c r="C41" s="40">
        <v>39</v>
      </c>
      <c r="D41" s="40" t="s">
        <v>1661</v>
      </c>
      <c r="E41" s="40"/>
      <c r="F41" s="40">
        <v>2</v>
      </c>
      <c r="G41" s="40"/>
      <c r="H41" s="40">
        <v>74</v>
      </c>
      <c r="I41" s="40">
        <v>78</v>
      </c>
      <c r="J41" s="40">
        <v>35</v>
      </c>
      <c r="K41" s="41">
        <v>0.92</v>
      </c>
      <c r="L41" s="41"/>
      <c r="M41" s="41">
        <v>0.81</v>
      </c>
      <c r="N41" s="41">
        <v>0.83</v>
      </c>
      <c r="O41" s="41"/>
      <c r="P41" s="40">
        <v>2</v>
      </c>
      <c r="Q41" s="40">
        <v>71</v>
      </c>
      <c r="R41" s="41">
        <v>0.61</v>
      </c>
      <c r="S41" s="41"/>
      <c r="T41" s="41">
        <v>0.01</v>
      </c>
      <c r="U41" s="41"/>
      <c r="V41" s="42" t="s">
        <v>1</v>
      </c>
      <c r="W41" s="42"/>
      <c r="X41" s="41">
        <v>0.87</v>
      </c>
      <c r="Y41" s="40">
        <v>35</v>
      </c>
      <c r="Z41" s="42" t="s">
        <v>49</v>
      </c>
      <c r="AA41" s="42"/>
      <c r="AB41" s="41">
        <v>0.61</v>
      </c>
      <c r="AC41" s="40">
        <v>5</v>
      </c>
      <c r="AD41" s="41">
        <v>0.38</v>
      </c>
      <c r="AE41" s="40">
        <v>57</v>
      </c>
      <c r="AF41" s="40">
        <v>46</v>
      </c>
      <c r="AG41" s="41">
        <v>0.34</v>
      </c>
      <c r="AH41" s="41"/>
    </row>
    <row r="42" spans="1:34" ht="16.5" customHeight="1" x14ac:dyDescent="0.35">
      <c r="A42" s="38" t="s">
        <v>490</v>
      </c>
      <c r="B42" s="39">
        <v>41</v>
      </c>
      <c r="C42" s="40">
        <v>41</v>
      </c>
      <c r="D42" s="40" t="s">
        <v>490</v>
      </c>
      <c r="E42" s="40"/>
      <c r="F42" s="40">
        <v>2</v>
      </c>
      <c r="G42" s="40"/>
      <c r="H42" s="40">
        <v>73</v>
      </c>
      <c r="I42" s="40">
        <v>75</v>
      </c>
      <c r="J42" s="40">
        <v>35</v>
      </c>
      <c r="K42" s="41">
        <v>0.9</v>
      </c>
      <c r="L42" s="41"/>
      <c r="M42" s="41">
        <v>0.84</v>
      </c>
      <c r="N42" s="41">
        <v>0.84</v>
      </c>
      <c r="O42" s="41"/>
      <c r="P42" s="40" t="s">
        <v>58</v>
      </c>
      <c r="Q42" s="40">
        <v>67</v>
      </c>
      <c r="R42" s="41">
        <v>0.63</v>
      </c>
      <c r="S42" s="41"/>
      <c r="T42" s="41">
        <v>0.02</v>
      </c>
      <c r="U42" s="41"/>
      <c r="V42" s="42" t="s">
        <v>40</v>
      </c>
      <c r="W42" s="42"/>
      <c r="X42" s="41">
        <v>0.89</v>
      </c>
      <c r="Y42" s="40">
        <v>39</v>
      </c>
      <c r="Z42" s="42" t="s">
        <v>76</v>
      </c>
      <c r="AA42" s="42" t="s">
        <v>1636</v>
      </c>
      <c r="AB42" s="41">
        <v>0.55000000000000004</v>
      </c>
      <c r="AC42" s="40">
        <v>5</v>
      </c>
      <c r="AD42" s="41">
        <v>0.34</v>
      </c>
      <c r="AE42" s="40">
        <v>37</v>
      </c>
      <c r="AF42" s="40">
        <v>36</v>
      </c>
      <c r="AG42" s="41">
        <v>0.36</v>
      </c>
      <c r="AH42" s="41"/>
    </row>
    <row r="43" spans="1:34" ht="16.5" customHeight="1" x14ac:dyDescent="0.35">
      <c r="A43" s="38" t="s">
        <v>500</v>
      </c>
      <c r="B43" s="39">
        <v>41</v>
      </c>
      <c r="C43" s="40">
        <v>41</v>
      </c>
      <c r="D43" s="40" t="s">
        <v>1662</v>
      </c>
      <c r="E43" s="40"/>
      <c r="F43" s="40">
        <v>2</v>
      </c>
      <c r="G43" s="40"/>
      <c r="H43" s="40">
        <v>73</v>
      </c>
      <c r="I43" s="40">
        <v>70</v>
      </c>
      <c r="J43" s="40">
        <v>35</v>
      </c>
      <c r="K43" s="41">
        <v>0.93</v>
      </c>
      <c r="L43" s="41"/>
      <c r="M43" s="41">
        <v>0.85</v>
      </c>
      <c r="N43" s="41">
        <v>0.86</v>
      </c>
      <c r="O43" s="41"/>
      <c r="P43" s="40">
        <v>1</v>
      </c>
      <c r="Q43" s="40">
        <v>27</v>
      </c>
      <c r="R43" s="41">
        <v>0.68</v>
      </c>
      <c r="S43" s="41"/>
      <c r="T43" s="41">
        <v>0.01</v>
      </c>
      <c r="U43" s="41"/>
      <c r="V43" s="42" t="s">
        <v>1</v>
      </c>
      <c r="W43" s="42"/>
      <c r="X43" s="41">
        <v>0.95</v>
      </c>
      <c r="Y43" s="40">
        <v>42</v>
      </c>
      <c r="Z43" s="42" t="s">
        <v>49</v>
      </c>
      <c r="AA43" s="42" t="s">
        <v>1636</v>
      </c>
      <c r="AB43" s="41">
        <v>0.56999999999999995</v>
      </c>
      <c r="AC43" s="40">
        <v>5</v>
      </c>
      <c r="AD43" s="41">
        <v>0.43</v>
      </c>
      <c r="AE43" s="40">
        <v>51</v>
      </c>
      <c r="AF43" s="40">
        <v>34</v>
      </c>
      <c r="AG43" s="41">
        <v>0.37</v>
      </c>
      <c r="AH43" s="41"/>
    </row>
    <row r="44" spans="1:34" ht="16.5" customHeight="1" x14ac:dyDescent="0.35">
      <c r="A44" s="38" t="s">
        <v>503</v>
      </c>
      <c r="B44" s="39">
        <v>43</v>
      </c>
      <c r="C44" s="40">
        <v>43</v>
      </c>
      <c r="D44" s="40" t="s">
        <v>1663</v>
      </c>
      <c r="E44" s="40"/>
      <c r="F44" s="40">
        <v>2</v>
      </c>
      <c r="G44" s="40"/>
      <c r="H44" s="40">
        <v>72</v>
      </c>
      <c r="I44" s="40">
        <v>75</v>
      </c>
      <c r="J44" s="40">
        <v>63</v>
      </c>
      <c r="K44" s="41">
        <v>0.92</v>
      </c>
      <c r="L44" s="41"/>
      <c r="M44" s="41">
        <v>0.76</v>
      </c>
      <c r="N44" s="41">
        <v>0.81</v>
      </c>
      <c r="O44" s="41"/>
      <c r="P44" s="40">
        <v>5</v>
      </c>
      <c r="Q44" s="40">
        <v>58</v>
      </c>
      <c r="R44" s="41">
        <v>0.69</v>
      </c>
      <c r="S44" s="41"/>
      <c r="T44" s="41">
        <v>0</v>
      </c>
      <c r="U44" s="41"/>
      <c r="V44" s="42" t="s">
        <v>5</v>
      </c>
      <c r="W44" s="42"/>
      <c r="X44" s="41">
        <v>0.85</v>
      </c>
      <c r="Y44" s="40">
        <v>39</v>
      </c>
      <c r="Z44" s="42" t="s">
        <v>1664</v>
      </c>
      <c r="AA44" s="42" t="s">
        <v>1636</v>
      </c>
      <c r="AB44" s="41">
        <v>0.55000000000000004</v>
      </c>
      <c r="AC44" s="40">
        <v>5</v>
      </c>
      <c r="AD44" s="41">
        <v>0.24</v>
      </c>
      <c r="AE44" s="40">
        <v>32</v>
      </c>
      <c r="AF44" s="40">
        <v>74</v>
      </c>
      <c r="AG44" s="41">
        <v>0.28000000000000003</v>
      </c>
      <c r="AH44" s="41"/>
    </row>
    <row r="45" spans="1:34" ht="16.5" customHeight="1" x14ac:dyDescent="0.35">
      <c r="A45" s="38" t="s">
        <v>507</v>
      </c>
      <c r="B45" s="39">
        <v>43</v>
      </c>
      <c r="C45" s="40">
        <v>43</v>
      </c>
      <c r="D45" s="40" t="s">
        <v>1665</v>
      </c>
      <c r="E45" s="40"/>
      <c r="F45" s="40">
        <v>2</v>
      </c>
      <c r="G45" s="40"/>
      <c r="H45" s="40">
        <v>72</v>
      </c>
      <c r="I45" s="40">
        <v>74</v>
      </c>
      <c r="J45" s="40">
        <v>43</v>
      </c>
      <c r="K45" s="41">
        <v>0.94</v>
      </c>
      <c r="L45" s="41"/>
      <c r="M45" s="41">
        <v>0.8</v>
      </c>
      <c r="N45" s="41">
        <v>0.84</v>
      </c>
      <c r="O45" s="41"/>
      <c r="P45" s="40">
        <v>4</v>
      </c>
      <c r="Q45" s="40">
        <v>48</v>
      </c>
      <c r="R45" s="41">
        <v>0.69</v>
      </c>
      <c r="S45" s="41"/>
      <c r="T45" s="41">
        <v>0.01</v>
      </c>
      <c r="U45" s="41"/>
      <c r="V45" s="42" t="s">
        <v>40</v>
      </c>
      <c r="W45" s="42"/>
      <c r="X45" s="41">
        <v>0.88</v>
      </c>
      <c r="Y45" s="40">
        <v>61</v>
      </c>
      <c r="Z45" s="42" t="s">
        <v>196</v>
      </c>
      <c r="AA45" s="42"/>
      <c r="AB45" s="41">
        <v>0.42</v>
      </c>
      <c r="AC45" s="40">
        <v>5</v>
      </c>
      <c r="AD45" s="41">
        <v>0.42</v>
      </c>
      <c r="AE45" s="40">
        <v>51</v>
      </c>
      <c r="AF45" s="40">
        <v>52</v>
      </c>
      <c r="AG45" s="41">
        <v>0.33</v>
      </c>
      <c r="AH45" s="41"/>
    </row>
    <row r="46" spans="1:34" ht="16.5" customHeight="1" x14ac:dyDescent="0.35">
      <c r="A46" s="38" t="s">
        <v>568</v>
      </c>
      <c r="B46" s="39">
        <v>43</v>
      </c>
      <c r="C46" s="40">
        <v>43</v>
      </c>
      <c r="D46" s="40" t="s">
        <v>1666</v>
      </c>
      <c r="E46" s="40"/>
      <c r="F46" s="40">
        <v>2</v>
      </c>
      <c r="G46" s="40"/>
      <c r="H46" s="40">
        <v>72</v>
      </c>
      <c r="I46" s="40">
        <v>69</v>
      </c>
      <c r="J46" s="40">
        <v>25</v>
      </c>
      <c r="K46" s="41">
        <v>0.93</v>
      </c>
      <c r="L46" s="41"/>
      <c r="M46" s="41">
        <v>0.85</v>
      </c>
      <c r="N46" s="41">
        <v>0.85</v>
      </c>
      <c r="O46" s="41"/>
      <c r="P46" s="40" t="s">
        <v>58</v>
      </c>
      <c r="Q46" s="40">
        <v>54</v>
      </c>
      <c r="R46" s="41">
        <v>0.62</v>
      </c>
      <c r="S46" s="41"/>
      <c r="T46" s="43">
        <v>3.0000000000000001E-3</v>
      </c>
      <c r="U46" s="43"/>
      <c r="V46" s="42" t="s">
        <v>1</v>
      </c>
      <c r="W46" s="42"/>
      <c r="X46" s="41">
        <v>0.86</v>
      </c>
      <c r="Y46" s="40">
        <v>23</v>
      </c>
      <c r="Z46" s="42" t="s">
        <v>445</v>
      </c>
      <c r="AA46" s="42"/>
      <c r="AB46" s="41">
        <v>0.68</v>
      </c>
      <c r="AC46" s="41"/>
      <c r="AD46" s="41">
        <v>0.54</v>
      </c>
      <c r="AE46" s="40">
        <v>66</v>
      </c>
      <c r="AF46" s="40">
        <v>30</v>
      </c>
      <c r="AG46" s="41">
        <v>0.39</v>
      </c>
      <c r="AH46" s="41"/>
    </row>
    <row r="47" spans="1:34" ht="16.5" customHeight="1" x14ac:dyDescent="0.35">
      <c r="A47" s="38" t="s">
        <v>499</v>
      </c>
      <c r="B47" s="39">
        <v>46</v>
      </c>
      <c r="C47" s="40">
        <v>46</v>
      </c>
      <c r="D47" s="40" t="s">
        <v>1667</v>
      </c>
      <c r="E47" s="40"/>
      <c r="F47" s="40">
        <v>2</v>
      </c>
      <c r="G47" s="40"/>
      <c r="H47" s="40">
        <v>71</v>
      </c>
      <c r="I47" s="40">
        <v>73</v>
      </c>
      <c r="J47" s="40">
        <v>47</v>
      </c>
      <c r="K47" s="41">
        <v>0.91</v>
      </c>
      <c r="L47" s="41"/>
      <c r="M47" s="41">
        <v>0.83</v>
      </c>
      <c r="N47" s="41">
        <v>0.84</v>
      </c>
      <c r="O47" s="41"/>
      <c r="P47" s="40">
        <v>1</v>
      </c>
      <c r="Q47" s="40">
        <v>36</v>
      </c>
      <c r="R47" s="41">
        <v>0.74</v>
      </c>
      <c r="S47" s="41"/>
      <c r="T47" s="41">
        <v>0</v>
      </c>
      <c r="U47" s="41"/>
      <c r="V47" s="42" t="s">
        <v>1</v>
      </c>
      <c r="W47" s="42"/>
      <c r="X47" s="41">
        <v>0.94</v>
      </c>
      <c r="Y47" s="40">
        <v>47</v>
      </c>
      <c r="Z47" s="42" t="s">
        <v>13</v>
      </c>
      <c r="AA47" s="42" t="s">
        <v>1636</v>
      </c>
      <c r="AB47" s="41">
        <v>0.52</v>
      </c>
      <c r="AC47" s="40">
        <v>5</v>
      </c>
      <c r="AD47" s="41">
        <v>0.42</v>
      </c>
      <c r="AE47" s="40">
        <v>61</v>
      </c>
      <c r="AF47" s="40">
        <v>52</v>
      </c>
      <c r="AG47" s="41">
        <v>0.33</v>
      </c>
      <c r="AH47" s="41"/>
    </row>
    <row r="48" spans="1:34" ht="16.5" customHeight="1" x14ac:dyDescent="0.35">
      <c r="A48" s="38" t="s">
        <v>510</v>
      </c>
      <c r="B48" s="39">
        <v>46</v>
      </c>
      <c r="C48" s="40">
        <v>46</v>
      </c>
      <c r="D48" s="40" t="s">
        <v>1668</v>
      </c>
      <c r="E48" s="40"/>
      <c r="F48" s="40">
        <v>2</v>
      </c>
      <c r="G48" s="40"/>
      <c r="H48" s="40">
        <v>71</v>
      </c>
      <c r="I48" s="40">
        <v>74</v>
      </c>
      <c r="J48" s="40">
        <v>43</v>
      </c>
      <c r="K48" s="41">
        <v>0.93</v>
      </c>
      <c r="L48" s="41"/>
      <c r="M48" s="41">
        <v>0.84</v>
      </c>
      <c r="N48" s="41">
        <v>0.85</v>
      </c>
      <c r="O48" s="41"/>
      <c r="P48" s="40">
        <v>1</v>
      </c>
      <c r="Q48" s="40">
        <v>80</v>
      </c>
      <c r="R48" s="41">
        <v>0.5</v>
      </c>
      <c r="S48" s="41"/>
      <c r="T48" s="41">
        <v>0.01</v>
      </c>
      <c r="U48" s="41"/>
      <c r="V48" s="42" t="s">
        <v>1</v>
      </c>
      <c r="W48" s="42"/>
      <c r="X48" s="41">
        <v>0.92</v>
      </c>
      <c r="Y48" s="40">
        <v>32</v>
      </c>
      <c r="Z48" s="42" t="s">
        <v>1096</v>
      </c>
      <c r="AA48" s="42" t="s">
        <v>1636</v>
      </c>
      <c r="AB48" s="41">
        <v>0.59</v>
      </c>
      <c r="AC48" s="40">
        <v>5</v>
      </c>
      <c r="AD48" s="41">
        <v>0.38</v>
      </c>
      <c r="AE48" s="40">
        <v>41</v>
      </c>
      <c r="AF48" s="40">
        <v>71</v>
      </c>
      <c r="AG48" s="41">
        <v>0.28999999999999998</v>
      </c>
      <c r="AH48" s="41"/>
    </row>
    <row r="49" spans="1:34" ht="16.5" customHeight="1" x14ac:dyDescent="0.35">
      <c r="A49" s="38" t="s">
        <v>511</v>
      </c>
      <c r="B49" s="39">
        <v>46</v>
      </c>
      <c r="C49" s="40">
        <v>46</v>
      </c>
      <c r="D49" s="40" t="s">
        <v>1669</v>
      </c>
      <c r="E49" s="40"/>
      <c r="F49" s="40">
        <v>2</v>
      </c>
      <c r="G49" s="40"/>
      <c r="H49" s="40">
        <v>71</v>
      </c>
      <c r="I49" s="40">
        <v>70</v>
      </c>
      <c r="J49" s="40">
        <v>43</v>
      </c>
      <c r="K49" s="41">
        <v>0.91</v>
      </c>
      <c r="L49" s="41"/>
      <c r="M49" s="41">
        <v>0.87</v>
      </c>
      <c r="N49" s="41">
        <v>0.85</v>
      </c>
      <c r="O49" s="41"/>
      <c r="P49" s="40">
        <v>-2</v>
      </c>
      <c r="Q49" s="40">
        <v>58</v>
      </c>
      <c r="R49" s="41">
        <v>0.69</v>
      </c>
      <c r="S49" s="41"/>
      <c r="T49" s="43">
        <v>3.0000000000000001E-3</v>
      </c>
      <c r="U49" s="43"/>
      <c r="V49" s="42" t="s">
        <v>1</v>
      </c>
      <c r="W49" s="42"/>
      <c r="X49" s="41">
        <v>0.89</v>
      </c>
      <c r="Y49" s="40">
        <v>23</v>
      </c>
      <c r="Z49" s="42" t="s">
        <v>1670</v>
      </c>
      <c r="AA49" s="42" t="s">
        <v>1620</v>
      </c>
      <c r="AB49" s="41">
        <v>0.71</v>
      </c>
      <c r="AC49" s="40">
        <v>5</v>
      </c>
      <c r="AD49" s="41">
        <v>0.4</v>
      </c>
      <c r="AE49" s="40">
        <v>57</v>
      </c>
      <c r="AF49" s="40">
        <v>46</v>
      </c>
      <c r="AG49" s="41">
        <v>0.34</v>
      </c>
      <c r="AH49" s="41"/>
    </row>
    <row r="50" spans="1:34" ht="16.5" customHeight="1" x14ac:dyDescent="0.35">
      <c r="A50" s="38" t="s">
        <v>504</v>
      </c>
      <c r="B50" s="39">
        <v>49</v>
      </c>
      <c r="C50" s="40">
        <v>49</v>
      </c>
      <c r="D50" s="40" t="s">
        <v>1671</v>
      </c>
      <c r="E50" s="40"/>
      <c r="F50" s="40">
        <v>2</v>
      </c>
      <c r="G50" s="40"/>
      <c r="H50" s="40">
        <v>69</v>
      </c>
      <c r="I50" s="40">
        <v>71</v>
      </c>
      <c r="J50" s="40">
        <v>57</v>
      </c>
      <c r="K50" s="41">
        <v>0.89</v>
      </c>
      <c r="L50" s="41"/>
      <c r="M50" s="41">
        <v>0.83</v>
      </c>
      <c r="N50" s="41">
        <v>0.79</v>
      </c>
      <c r="O50" s="41"/>
      <c r="P50" s="40">
        <v>-4</v>
      </c>
      <c r="Q50" s="40">
        <v>40</v>
      </c>
      <c r="R50" s="41">
        <v>0.68</v>
      </c>
      <c r="S50" s="41"/>
      <c r="T50" s="43">
        <v>2E-3</v>
      </c>
      <c r="U50" s="43"/>
      <c r="V50" s="42" t="s">
        <v>1</v>
      </c>
      <c r="W50" s="42"/>
      <c r="X50" s="41">
        <v>0.97</v>
      </c>
      <c r="Y50" s="40">
        <v>52</v>
      </c>
      <c r="Z50" s="42" t="s">
        <v>1467</v>
      </c>
      <c r="AA50" s="42" t="s">
        <v>1636</v>
      </c>
      <c r="AB50" s="41">
        <v>0.55000000000000004</v>
      </c>
      <c r="AC50" s="40">
        <v>5</v>
      </c>
      <c r="AD50" s="41">
        <v>0.48</v>
      </c>
      <c r="AE50" s="40">
        <v>61</v>
      </c>
      <c r="AF50" s="40">
        <v>39</v>
      </c>
      <c r="AG50" s="41">
        <v>0.36</v>
      </c>
      <c r="AH50" s="41"/>
    </row>
    <row r="51" spans="1:34" ht="16.5" customHeight="1" x14ac:dyDescent="0.35">
      <c r="A51" s="38" t="s">
        <v>537</v>
      </c>
      <c r="B51" s="39">
        <v>49</v>
      </c>
      <c r="C51" s="40">
        <v>49</v>
      </c>
      <c r="D51" s="40" t="s">
        <v>1672</v>
      </c>
      <c r="E51" s="40"/>
      <c r="F51" s="40">
        <v>2</v>
      </c>
      <c r="G51" s="40"/>
      <c r="H51" s="40">
        <v>69</v>
      </c>
      <c r="I51" s="40">
        <v>71</v>
      </c>
      <c r="J51" s="40">
        <v>35</v>
      </c>
      <c r="K51" s="41">
        <v>0.91</v>
      </c>
      <c r="L51" s="41"/>
      <c r="M51" s="41">
        <v>0.88</v>
      </c>
      <c r="N51" s="41">
        <v>0.87</v>
      </c>
      <c r="O51" s="41"/>
      <c r="P51" s="40">
        <v>-1</v>
      </c>
      <c r="Q51" s="40">
        <v>45</v>
      </c>
      <c r="R51" s="41">
        <v>0.62</v>
      </c>
      <c r="S51" s="41"/>
      <c r="T51" s="43">
        <v>3.0000000000000001E-3</v>
      </c>
      <c r="U51" s="43"/>
      <c r="V51" s="42" t="s">
        <v>5</v>
      </c>
      <c r="W51" s="42"/>
      <c r="X51" s="41">
        <v>0.96</v>
      </c>
      <c r="Y51" s="40">
        <v>69</v>
      </c>
      <c r="Z51" s="42" t="s">
        <v>797</v>
      </c>
      <c r="AA51" s="42" t="s">
        <v>1620</v>
      </c>
      <c r="AB51" s="41">
        <v>0.46</v>
      </c>
      <c r="AC51" s="41"/>
      <c r="AD51" s="41">
        <v>0.83</v>
      </c>
      <c r="AE51" s="40">
        <v>54</v>
      </c>
      <c r="AF51" s="40">
        <v>64</v>
      </c>
      <c r="AG51" s="41">
        <v>0.31</v>
      </c>
      <c r="AH51" s="41"/>
    </row>
    <row r="52" spans="1:34" ht="16.5" customHeight="1" x14ac:dyDescent="0.35">
      <c r="A52" s="38" t="s">
        <v>1529</v>
      </c>
      <c r="B52" s="39">
        <v>49</v>
      </c>
      <c r="C52" s="40">
        <v>49</v>
      </c>
      <c r="D52" s="40" t="s">
        <v>1673</v>
      </c>
      <c r="E52" s="40"/>
      <c r="F52" s="40">
        <v>2</v>
      </c>
      <c r="G52" s="40"/>
      <c r="H52" s="40">
        <v>69</v>
      </c>
      <c r="I52" s="40">
        <v>50</v>
      </c>
      <c r="J52" s="40">
        <v>14</v>
      </c>
      <c r="K52" s="41">
        <v>0.93</v>
      </c>
      <c r="L52" s="41"/>
      <c r="M52" s="41">
        <v>0.76</v>
      </c>
      <c r="N52" s="41">
        <v>0.88</v>
      </c>
      <c r="O52" s="41"/>
      <c r="P52" s="40">
        <v>12</v>
      </c>
      <c r="Q52" s="40">
        <v>1</v>
      </c>
      <c r="R52" s="41">
        <v>0.96</v>
      </c>
      <c r="S52" s="41"/>
      <c r="T52" s="41">
        <v>0</v>
      </c>
      <c r="U52" s="41"/>
      <c r="V52" s="42" t="s">
        <v>40</v>
      </c>
      <c r="W52" s="42"/>
      <c r="X52" s="41">
        <v>0.83</v>
      </c>
      <c r="Y52" s="40">
        <v>76</v>
      </c>
      <c r="Z52" s="42" t="s">
        <v>277</v>
      </c>
      <c r="AA52" s="42"/>
      <c r="AB52" s="41">
        <v>0.43</v>
      </c>
      <c r="AC52" s="40">
        <v>5</v>
      </c>
      <c r="AD52" s="41">
        <v>0.49</v>
      </c>
      <c r="AE52" s="40">
        <v>2</v>
      </c>
      <c r="AF52" s="40">
        <v>160</v>
      </c>
      <c r="AG52" s="41">
        <v>0.16</v>
      </c>
      <c r="AH52" s="41"/>
    </row>
    <row r="53" spans="1:34" ht="16.5" customHeight="1" x14ac:dyDescent="0.35">
      <c r="A53" s="38" t="s">
        <v>508</v>
      </c>
      <c r="B53" s="39">
        <v>52</v>
      </c>
      <c r="C53" s="40">
        <v>52</v>
      </c>
      <c r="D53" s="40" t="s">
        <v>1674</v>
      </c>
      <c r="E53" s="40"/>
      <c r="F53" s="40">
        <v>2</v>
      </c>
      <c r="G53" s="40"/>
      <c r="H53" s="40">
        <v>68</v>
      </c>
      <c r="I53" s="40">
        <v>71</v>
      </c>
      <c r="J53" s="40">
        <v>47</v>
      </c>
      <c r="K53" s="41">
        <v>0.91</v>
      </c>
      <c r="L53" s="41"/>
      <c r="M53" s="41">
        <v>0.82</v>
      </c>
      <c r="N53" s="41">
        <v>0.82</v>
      </c>
      <c r="O53" s="41"/>
      <c r="P53" s="40" t="s">
        <v>58</v>
      </c>
      <c r="Q53" s="40">
        <v>97</v>
      </c>
      <c r="R53" s="41">
        <v>0.53</v>
      </c>
      <c r="S53" s="41"/>
      <c r="T53" s="41">
        <v>0</v>
      </c>
      <c r="U53" s="41"/>
      <c r="V53" s="42" t="s">
        <v>5</v>
      </c>
      <c r="W53" s="42"/>
      <c r="X53" s="41">
        <v>0.91</v>
      </c>
      <c r="Y53" s="40">
        <v>49</v>
      </c>
      <c r="Z53" s="42" t="s">
        <v>557</v>
      </c>
      <c r="AA53" s="42"/>
      <c r="AB53" s="41">
        <v>0.54</v>
      </c>
      <c r="AC53" s="41"/>
      <c r="AD53" s="41">
        <v>0.7</v>
      </c>
      <c r="AE53" s="40">
        <v>79</v>
      </c>
      <c r="AF53" s="40">
        <v>5</v>
      </c>
      <c r="AG53" s="41">
        <v>0.55000000000000004</v>
      </c>
      <c r="AH53" s="41"/>
    </row>
    <row r="54" spans="1:34" ht="16.5" customHeight="1" x14ac:dyDescent="0.35">
      <c r="A54" s="38" t="s">
        <v>506</v>
      </c>
      <c r="B54" s="39">
        <v>52</v>
      </c>
      <c r="C54" s="40">
        <v>52</v>
      </c>
      <c r="D54" s="40" t="s">
        <v>1675</v>
      </c>
      <c r="E54" s="40"/>
      <c r="F54" s="40">
        <v>2</v>
      </c>
      <c r="G54" s="40"/>
      <c r="H54" s="40">
        <v>68</v>
      </c>
      <c r="I54" s="40">
        <v>74</v>
      </c>
      <c r="J54" s="40">
        <v>68</v>
      </c>
      <c r="K54" s="41">
        <v>0.89</v>
      </c>
      <c r="L54" s="41"/>
      <c r="M54" s="41">
        <v>0.82</v>
      </c>
      <c r="N54" s="41">
        <v>0.79</v>
      </c>
      <c r="O54" s="41"/>
      <c r="P54" s="40">
        <v>-3</v>
      </c>
      <c r="Q54" s="40">
        <v>62</v>
      </c>
      <c r="R54" s="41">
        <v>0.69</v>
      </c>
      <c r="S54" s="41"/>
      <c r="T54" s="43">
        <v>4.0000000000000001E-3</v>
      </c>
      <c r="U54" s="43"/>
      <c r="V54" s="42" t="s">
        <v>1</v>
      </c>
      <c r="W54" s="42"/>
      <c r="X54" s="41">
        <v>0.94</v>
      </c>
      <c r="Y54" s="40">
        <v>49</v>
      </c>
      <c r="Z54" s="42" t="s">
        <v>1676</v>
      </c>
      <c r="AA54" s="42"/>
      <c r="AB54" s="41">
        <v>0.51</v>
      </c>
      <c r="AC54" s="40">
        <v>5</v>
      </c>
      <c r="AD54" s="41">
        <v>0.49</v>
      </c>
      <c r="AE54" s="40">
        <v>85</v>
      </c>
      <c r="AF54" s="40">
        <v>56</v>
      </c>
      <c r="AG54" s="41">
        <v>0.32</v>
      </c>
      <c r="AH54" s="41"/>
    </row>
    <row r="55" spans="1:34" ht="16.5" customHeight="1" x14ac:dyDescent="0.35">
      <c r="A55" s="38" t="s">
        <v>501</v>
      </c>
      <c r="B55" s="39">
        <v>54</v>
      </c>
      <c r="C55" s="40">
        <v>54</v>
      </c>
      <c r="D55" s="40" t="s">
        <v>1677</v>
      </c>
      <c r="E55" s="40"/>
      <c r="F55" s="40">
        <v>2</v>
      </c>
      <c r="G55" s="40"/>
      <c r="H55" s="40">
        <v>67</v>
      </c>
      <c r="I55" s="40">
        <v>70</v>
      </c>
      <c r="J55" s="40">
        <v>43</v>
      </c>
      <c r="K55" s="41">
        <v>0.9</v>
      </c>
      <c r="L55" s="41"/>
      <c r="M55" s="41">
        <v>0.84</v>
      </c>
      <c r="N55" s="41">
        <v>0.85</v>
      </c>
      <c r="O55" s="41"/>
      <c r="P55" s="40">
        <v>1</v>
      </c>
      <c r="Q55" s="40">
        <v>67</v>
      </c>
      <c r="R55" s="41">
        <v>0.63</v>
      </c>
      <c r="S55" s="41"/>
      <c r="T55" s="41">
        <v>0</v>
      </c>
      <c r="U55" s="41"/>
      <c r="V55" s="42" t="s">
        <v>1</v>
      </c>
      <c r="W55" s="42"/>
      <c r="X55" s="41">
        <v>0.93</v>
      </c>
      <c r="Y55" s="40">
        <v>56</v>
      </c>
      <c r="Z55" s="42" t="s">
        <v>28</v>
      </c>
      <c r="AA55" s="42"/>
      <c r="AB55" s="41">
        <v>0.5</v>
      </c>
      <c r="AC55" s="41"/>
      <c r="AD55" s="41">
        <v>0.56999999999999995</v>
      </c>
      <c r="AE55" s="40">
        <v>66</v>
      </c>
      <c r="AF55" s="40">
        <v>59</v>
      </c>
      <c r="AG55" s="41">
        <v>0.31</v>
      </c>
      <c r="AH55" s="41"/>
    </row>
    <row r="56" spans="1:34" ht="16.5" customHeight="1" x14ac:dyDescent="0.35">
      <c r="A56" s="38" t="s">
        <v>582</v>
      </c>
      <c r="B56" s="39">
        <v>55</v>
      </c>
      <c r="C56" s="40">
        <v>55</v>
      </c>
      <c r="D56" s="40" t="s">
        <v>1678</v>
      </c>
      <c r="E56" s="40"/>
      <c r="F56" s="40">
        <v>2</v>
      </c>
      <c r="G56" s="40"/>
      <c r="H56" s="40">
        <v>66</v>
      </c>
      <c r="I56" s="40">
        <v>74</v>
      </c>
      <c r="J56" s="40">
        <v>32</v>
      </c>
      <c r="K56" s="41">
        <v>0.93</v>
      </c>
      <c r="L56" s="41"/>
      <c r="M56" s="41">
        <v>0.8</v>
      </c>
      <c r="N56" s="41">
        <v>0.85</v>
      </c>
      <c r="O56" s="41"/>
      <c r="P56" s="40">
        <v>5</v>
      </c>
      <c r="Q56" s="40">
        <v>131</v>
      </c>
      <c r="R56" s="41">
        <v>0.57999999999999996</v>
      </c>
      <c r="S56" s="41"/>
      <c r="T56" s="41">
        <v>0.04</v>
      </c>
      <c r="U56" s="41"/>
      <c r="V56" s="42" t="s">
        <v>14</v>
      </c>
      <c r="W56" s="42"/>
      <c r="X56" s="41">
        <v>0.85</v>
      </c>
      <c r="Y56" s="40">
        <v>35</v>
      </c>
      <c r="Z56" s="42" t="s">
        <v>1472</v>
      </c>
      <c r="AA56" s="42"/>
      <c r="AB56" s="41">
        <v>0.6</v>
      </c>
      <c r="AC56" s="41"/>
      <c r="AD56" s="41">
        <v>0.53</v>
      </c>
      <c r="AE56" s="40">
        <v>105</v>
      </c>
      <c r="AF56" s="40">
        <v>90</v>
      </c>
      <c r="AG56" s="41">
        <v>0.26</v>
      </c>
      <c r="AH56" s="41"/>
    </row>
    <row r="57" spans="1:34" ht="16.5" customHeight="1" x14ac:dyDescent="0.35">
      <c r="A57" s="38" t="s">
        <v>579</v>
      </c>
      <c r="B57" s="39">
        <v>56</v>
      </c>
      <c r="C57" s="40">
        <v>56</v>
      </c>
      <c r="D57" s="40" t="s">
        <v>1679</v>
      </c>
      <c r="E57" s="40"/>
      <c r="F57" s="40">
        <v>2</v>
      </c>
      <c r="G57" s="40"/>
      <c r="H57" s="40">
        <v>65</v>
      </c>
      <c r="I57" s="40">
        <v>68</v>
      </c>
      <c r="J57" s="40">
        <v>78</v>
      </c>
      <c r="K57" s="41">
        <v>0.89</v>
      </c>
      <c r="L57" s="41"/>
      <c r="M57" s="41">
        <v>0.76</v>
      </c>
      <c r="N57" s="41">
        <v>0.77</v>
      </c>
      <c r="O57" s="41"/>
      <c r="P57" s="40">
        <v>1</v>
      </c>
      <c r="Q57" s="40">
        <v>66</v>
      </c>
      <c r="R57" s="41">
        <v>0.75</v>
      </c>
      <c r="S57" s="41"/>
      <c r="T57" s="41">
        <v>0.02</v>
      </c>
      <c r="U57" s="41"/>
      <c r="V57" s="42" t="s">
        <v>119</v>
      </c>
      <c r="W57" s="42"/>
      <c r="X57" s="41">
        <v>0.93</v>
      </c>
      <c r="Y57" s="40">
        <v>52</v>
      </c>
      <c r="Z57" s="42" t="s">
        <v>1015</v>
      </c>
      <c r="AA57" s="42" t="s">
        <v>1636</v>
      </c>
      <c r="AB57" s="41">
        <v>0.46</v>
      </c>
      <c r="AC57" s="40">
        <v>5</v>
      </c>
      <c r="AD57" s="41">
        <v>0.53</v>
      </c>
      <c r="AE57" s="40">
        <v>71</v>
      </c>
      <c r="AF57" s="40">
        <v>36</v>
      </c>
      <c r="AG57" s="41">
        <v>0.36</v>
      </c>
      <c r="AH57" s="41"/>
    </row>
    <row r="58" spans="1:34" ht="16.5" customHeight="1" x14ac:dyDescent="0.35">
      <c r="A58" s="38" t="s">
        <v>598</v>
      </c>
      <c r="B58" s="39">
        <v>56</v>
      </c>
      <c r="C58" s="40">
        <v>56</v>
      </c>
      <c r="D58" s="40" t="s">
        <v>1680</v>
      </c>
      <c r="E58" s="40"/>
      <c r="F58" s="40">
        <v>2</v>
      </c>
      <c r="G58" s="40"/>
      <c r="H58" s="40">
        <v>65</v>
      </c>
      <c r="I58" s="40">
        <v>69</v>
      </c>
      <c r="J58" s="40">
        <v>59</v>
      </c>
      <c r="K58" s="41">
        <v>0.91</v>
      </c>
      <c r="L58" s="41"/>
      <c r="M58" s="41">
        <v>0.74</v>
      </c>
      <c r="N58" s="41">
        <v>0.8</v>
      </c>
      <c r="O58" s="41"/>
      <c r="P58" s="40">
        <v>6</v>
      </c>
      <c r="Q58" s="40">
        <v>76</v>
      </c>
      <c r="R58" s="41">
        <v>0.62</v>
      </c>
      <c r="S58" s="41"/>
      <c r="T58" s="41">
        <v>0.01</v>
      </c>
      <c r="U58" s="41"/>
      <c r="V58" s="42" t="s">
        <v>14</v>
      </c>
      <c r="W58" s="42"/>
      <c r="X58" s="41">
        <v>0.96</v>
      </c>
      <c r="Y58" s="40">
        <v>61</v>
      </c>
      <c r="Z58" s="42" t="s">
        <v>52</v>
      </c>
      <c r="AA58" s="42" t="s">
        <v>1636</v>
      </c>
      <c r="AB58" s="41">
        <v>0.44</v>
      </c>
      <c r="AC58" s="40">
        <v>5</v>
      </c>
      <c r="AD58" s="41">
        <v>0.43</v>
      </c>
      <c r="AE58" s="40">
        <v>66</v>
      </c>
      <c r="AF58" s="40">
        <v>59</v>
      </c>
      <c r="AG58" s="41">
        <v>0.31</v>
      </c>
      <c r="AH58" s="41"/>
    </row>
    <row r="59" spans="1:34" ht="16.5" customHeight="1" x14ac:dyDescent="0.35">
      <c r="A59" s="38" t="s">
        <v>515</v>
      </c>
      <c r="B59" s="39">
        <v>56</v>
      </c>
      <c r="C59" s="40">
        <v>56</v>
      </c>
      <c r="D59" s="40" t="s">
        <v>1681</v>
      </c>
      <c r="E59" s="40"/>
      <c r="F59" s="40">
        <v>2</v>
      </c>
      <c r="G59" s="40"/>
      <c r="H59" s="40">
        <v>65</v>
      </c>
      <c r="I59" s="40">
        <v>67</v>
      </c>
      <c r="J59" s="40">
        <v>104</v>
      </c>
      <c r="K59" s="41">
        <v>0.86</v>
      </c>
      <c r="L59" s="41"/>
      <c r="M59" s="41">
        <v>0.72</v>
      </c>
      <c r="N59" s="41">
        <v>0.75</v>
      </c>
      <c r="O59" s="41"/>
      <c r="P59" s="40">
        <v>3</v>
      </c>
      <c r="Q59" s="40">
        <v>29</v>
      </c>
      <c r="R59" s="41">
        <v>0.81</v>
      </c>
      <c r="S59" s="41"/>
      <c r="T59" s="41">
        <v>0.02</v>
      </c>
      <c r="U59" s="41"/>
      <c r="V59" s="42" t="s">
        <v>5</v>
      </c>
      <c r="W59" s="42"/>
      <c r="X59" s="41">
        <v>0.97</v>
      </c>
      <c r="Y59" s="40">
        <v>94</v>
      </c>
      <c r="Z59" s="42" t="s">
        <v>1682</v>
      </c>
      <c r="AA59" s="42"/>
      <c r="AB59" s="41">
        <v>0.37</v>
      </c>
      <c r="AC59" s="41"/>
      <c r="AD59" s="41">
        <v>0.63</v>
      </c>
      <c r="AE59" s="40">
        <v>32</v>
      </c>
      <c r="AF59" s="40">
        <v>39</v>
      </c>
      <c r="AG59" s="41">
        <v>0.35</v>
      </c>
      <c r="AH59" s="41"/>
    </row>
    <row r="60" spans="1:34" ht="16.5" customHeight="1" x14ac:dyDescent="0.35">
      <c r="A60" s="38" t="s">
        <v>519</v>
      </c>
      <c r="B60" s="39">
        <v>56</v>
      </c>
      <c r="C60" s="40">
        <v>56</v>
      </c>
      <c r="D60" s="40" t="s">
        <v>1683</v>
      </c>
      <c r="E60" s="40"/>
      <c r="F60" s="40">
        <v>2</v>
      </c>
      <c r="G60" s="40"/>
      <c r="H60" s="40">
        <v>65</v>
      </c>
      <c r="I60" s="40">
        <v>71</v>
      </c>
      <c r="J60" s="40">
        <v>25</v>
      </c>
      <c r="K60" s="41">
        <v>0.95</v>
      </c>
      <c r="L60" s="41"/>
      <c r="M60" s="41">
        <v>0.82</v>
      </c>
      <c r="N60" s="41">
        <v>0.87</v>
      </c>
      <c r="O60" s="41"/>
      <c r="P60" s="40">
        <v>5</v>
      </c>
      <c r="Q60" s="40">
        <v>163</v>
      </c>
      <c r="R60" s="41">
        <v>0.57999999999999996</v>
      </c>
      <c r="S60" s="41"/>
      <c r="T60" s="41">
        <v>0.06</v>
      </c>
      <c r="U60" s="41"/>
      <c r="V60" s="42" t="s">
        <v>14</v>
      </c>
      <c r="W60" s="42"/>
      <c r="X60" s="41">
        <v>0.89</v>
      </c>
      <c r="Y60" s="40">
        <v>49</v>
      </c>
      <c r="Z60" s="42" t="s">
        <v>1472</v>
      </c>
      <c r="AA60" s="42"/>
      <c r="AB60" s="41">
        <v>0.5</v>
      </c>
      <c r="AC60" s="40">
        <v>5</v>
      </c>
      <c r="AD60" s="41">
        <v>0.65</v>
      </c>
      <c r="AE60" s="40">
        <v>76</v>
      </c>
      <c r="AF60" s="40">
        <v>67</v>
      </c>
      <c r="AG60" s="41">
        <v>0.3</v>
      </c>
      <c r="AH60" s="41"/>
    </row>
    <row r="61" spans="1:34" ht="16.5" customHeight="1" x14ac:dyDescent="0.35">
      <c r="A61" s="38" t="s">
        <v>598</v>
      </c>
      <c r="B61" s="39">
        <v>60</v>
      </c>
      <c r="C61" s="40">
        <v>60</v>
      </c>
      <c r="D61" s="40" t="s">
        <v>1684</v>
      </c>
      <c r="E61" s="40"/>
      <c r="F61" s="40">
        <v>2</v>
      </c>
      <c r="G61" s="40"/>
      <c r="H61" s="40">
        <v>63</v>
      </c>
      <c r="I61" s="40">
        <v>68</v>
      </c>
      <c r="J61" s="40">
        <v>89</v>
      </c>
      <c r="K61" s="41">
        <v>0.87</v>
      </c>
      <c r="L61" s="41"/>
      <c r="M61" s="41">
        <v>0.72</v>
      </c>
      <c r="N61" s="41">
        <v>0.75</v>
      </c>
      <c r="O61" s="41"/>
      <c r="P61" s="40">
        <v>3</v>
      </c>
      <c r="Q61" s="40">
        <v>51</v>
      </c>
      <c r="R61" s="41">
        <v>0.66</v>
      </c>
      <c r="S61" s="41"/>
      <c r="T61" s="41">
        <v>0</v>
      </c>
      <c r="U61" s="41"/>
      <c r="V61" s="42" t="s">
        <v>5</v>
      </c>
      <c r="W61" s="42"/>
      <c r="X61" s="41">
        <v>0.96</v>
      </c>
      <c r="Y61" s="40">
        <v>83</v>
      </c>
      <c r="Z61" s="42" t="s">
        <v>1685</v>
      </c>
      <c r="AA61" s="42" t="s">
        <v>1636</v>
      </c>
      <c r="AB61" s="41">
        <v>0.35</v>
      </c>
      <c r="AC61" s="40">
        <v>5</v>
      </c>
      <c r="AD61" s="41">
        <v>0.6</v>
      </c>
      <c r="AE61" s="40">
        <v>71</v>
      </c>
      <c r="AF61" s="40">
        <v>64</v>
      </c>
      <c r="AG61" s="41">
        <v>0.31</v>
      </c>
      <c r="AH61" s="41"/>
    </row>
    <row r="62" spans="1:34" ht="16.5" customHeight="1" x14ac:dyDescent="0.35">
      <c r="A62" s="38" t="s">
        <v>575</v>
      </c>
      <c r="B62" s="39">
        <v>60</v>
      </c>
      <c r="C62" s="40">
        <v>60</v>
      </c>
      <c r="D62" s="40" t="s">
        <v>1686</v>
      </c>
      <c r="E62" s="40"/>
      <c r="F62" s="40">
        <v>2</v>
      </c>
      <c r="G62" s="40"/>
      <c r="H62" s="40">
        <v>63</v>
      </c>
      <c r="I62" s="40">
        <v>67</v>
      </c>
      <c r="J62" s="40">
        <v>94</v>
      </c>
      <c r="K62" s="41">
        <v>0.85</v>
      </c>
      <c r="L62" s="41"/>
      <c r="M62" s="41">
        <v>0.8</v>
      </c>
      <c r="N62" s="41">
        <v>0.72</v>
      </c>
      <c r="O62" s="41"/>
      <c r="P62" s="40">
        <v>-8</v>
      </c>
      <c r="Q62" s="40">
        <v>29</v>
      </c>
      <c r="R62" s="41">
        <v>0.85</v>
      </c>
      <c r="S62" s="41"/>
      <c r="T62" s="43">
        <v>4.0000000000000001E-3</v>
      </c>
      <c r="U62" s="43"/>
      <c r="V62" s="42" t="s">
        <v>1</v>
      </c>
      <c r="W62" s="42"/>
      <c r="X62" s="41">
        <v>0.9</v>
      </c>
      <c r="Y62" s="40">
        <v>66</v>
      </c>
      <c r="Z62" s="42" t="s">
        <v>581</v>
      </c>
      <c r="AA62" s="42"/>
      <c r="AB62" s="41">
        <v>0.45</v>
      </c>
      <c r="AC62" s="41"/>
      <c r="AD62" s="41">
        <v>0.65</v>
      </c>
      <c r="AE62" s="40">
        <v>54</v>
      </c>
      <c r="AF62" s="40">
        <v>93</v>
      </c>
      <c r="AG62" s="41">
        <v>0.25</v>
      </c>
      <c r="AH62" s="41"/>
    </row>
    <row r="63" spans="1:34" ht="16.5" customHeight="1" x14ac:dyDescent="0.35">
      <c r="A63" s="38" t="s">
        <v>1528</v>
      </c>
      <c r="B63" s="39">
        <v>60</v>
      </c>
      <c r="C63" s="40">
        <v>60</v>
      </c>
      <c r="D63" s="40" t="s">
        <v>1687</v>
      </c>
      <c r="E63" s="40"/>
      <c r="F63" s="40">
        <v>2</v>
      </c>
      <c r="G63" s="40"/>
      <c r="H63" s="40">
        <v>63</v>
      </c>
      <c r="I63" s="40">
        <v>72</v>
      </c>
      <c r="J63" s="40">
        <v>78</v>
      </c>
      <c r="K63" s="41">
        <v>0.86</v>
      </c>
      <c r="L63" s="41"/>
      <c r="M63" s="41">
        <v>0.8</v>
      </c>
      <c r="N63" s="41">
        <v>0.77</v>
      </c>
      <c r="O63" s="41"/>
      <c r="P63" s="40">
        <v>-3</v>
      </c>
      <c r="Q63" s="40">
        <v>97</v>
      </c>
      <c r="R63" s="41">
        <v>0.67</v>
      </c>
      <c r="S63" s="41"/>
      <c r="T63" s="41">
        <v>0.02</v>
      </c>
      <c r="U63" s="41"/>
      <c r="V63" s="42" t="s">
        <v>1</v>
      </c>
      <c r="W63" s="42"/>
      <c r="X63" s="41">
        <v>0.94</v>
      </c>
      <c r="Y63" s="40">
        <v>66</v>
      </c>
      <c r="Z63" s="42" t="s">
        <v>79</v>
      </c>
      <c r="AA63" s="42" t="s">
        <v>1636</v>
      </c>
      <c r="AB63" s="41">
        <v>0.42</v>
      </c>
      <c r="AC63" s="40">
        <v>5</v>
      </c>
      <c r="AD63" s="41">
        <v>0.6</v>
      </c>
      <c r="AE63" s="40">
        <v>61</v>
      </c>
      <c r="AF63" s="40">
        <v>74</v>
      </c>
      <c r="AG63" s="41">
        <v>0.28999999999999998</v>
      </c>
      <c r="AH63" s="41"/>
    </row>
    <row r="64" spans="1:34" ht="16.5" customHeight="1" x14ac:dyDescent="0.35">
      <c r="A64" s="38" t="s">
        <v>529</v>
      </c>
      <c r="B64" s="39">
        <v>63</v>
      </c>
      <c r="C64" s="40">
        <v>63</v>
      </c>
      <c r="D64" s="40" t="s">
        <v>1688</v>
      </c>
      <c r="E64" s="40"/>
      <c r="F64" s="40">
        <v>2</v>
      </c>
      <c r="G64" s="40"/>
      <c r="H64" s="40">
        <v>62</v>
      </c>
      <c r="I64" s="40">
        <v>69</v>
      </c>
      <c r="J64" s="40">
        <v>89</v>
      </c>
      <c r="K64" s="41">
        <v>0.84</v>
      </c>
      <c r="L64" s="41"/>
      <c r="M64" s="41">
        <v>0.75</v>
      </c>
      <c r="N64" s="41">
        <v>0.75</v>
      </c>
      <c r="O64" s="41"/>
      <c r="P64" s="40" t="s">
        <v>58</v>
      </c>
      <c r="Q64" s="40">
        <v>51</v>
      </c>
      <c r="R64" s="41">
        <v>0.71</v>
      </c>
      <c r="S64" s="41"/>
      <c r="T64" s="41">
        <v>0.01</v>
      </c>
      <c r="U64" s="41"/>
      <c r="V64" s="42" t="s">
        <v>14</v>
      </c>
      <c r="W64" s="42"/>
      <c r="X64" s="41">
        <v>0.88</v>
      </c>
      <c r="Y64" s="40">
        <v>66</v>
      </c>
      <c r="Z64" s="42" t="s">
        <v>28</v>
      </c>
      <c r="AA64" s="42"/>
      <c r="AB64" s="41">
        <v>0.41</v>
      </c>
      <c r="AC64" s="40">
        <v>4</v>
      </c>
      <c r="AD64" s="41">
        <v>0.52</v>
      </c>
      <c r="AE64" s="40">
        <v>98</v>
      </c>
      <c r="AF64" s="40">
        <v>108</v>
      </c>
      <c r="AG64" s="41">
        <v>0.23</v>
      </c>
      <c r="AH64" s="40">
        <v>4</v>
      </c>
    </row>
    <row r="65" spans="1:34" ht="16.5" customHeight="1" x14ac:dyDescent="0.35">
      <c r="A65" s="38" t="s">
        <v>520</v>
      </c>
      <c r="B65" s="39">
        <v>63</v>
      </c>
      <c r="C65" s="40">
        <v>63</v>
      </c>
      <c r="D65" s="40" t="s">
        <v>1689</v>
      </c>
      <c r="E65" s="40"/>
      <c r="F65" s="40">
        <v>2</v>
      </c>
      <c r="G65" s="40"/>
      <c r="H65" s="40">
        <v>62</v>
      </c>
      <c r="I65" s="40">
        <v>67</v>
      </c>
      <c r="J65" s="40">
        <v>68</v>
      </c>
      <c r="K65" s="41">
        <v>0.88</v>
      </c>
      <c r="L65" s="41"/>
      <c r="M65" s="41">
        <v>0.75</v>
      </c>
      <c r="N65" s="41">
        <v>0.76</v>
      </c>
      <c r="O65" s="41"/>
      <c r="P65" s="40">
        <v>1</v>
      </c>
      <c r="Q65" s="40">
        <v>71</v>
      </c>
      <c r="R65" s="41">
        <v>0.7</v>
      </c>
      <c r="S65" s="41"/>
      <c r="T65" s="43">
        <v>3.0000000000000001E-3</v>
      </c>
      <c r="U65" s="43"/>
      <c r="V65" s="42" t="s">
        <v>14</v>
      </c>
      <c r="W65" s="42"/>
      <c r="X65" s="41">
        <v>0.96</v>
      </c>
      <c r="Y65" s="40">
        <v>76</v>
      </c>
      <c r="Z65" s="42" t="s">
        <v>4</v>
      </c>
      <c r="AA65" s="42"/>
      <c r="AB65" s="41">
        <v>0.36</v>
      </c>
      <c r="AC65" s="41"/>
      <c r="AD65" s="41">
        <v>0.71</v>
      </c>
      <c r="AE65" s="40">
        <v>91</v>
      </c>
      <c r="AF65" s="40">
        <v>67</v>
      </c>
      <c r="AG65" s="41">
        <v>0.28999999999999998</v>
      </c>
      <c r="AH65" s="41"/>
    </row>
    <row r="66" spans="1:34" ht="16.5" customHeight="1" x14ac:dyDescent="0.35">
      <c r="A66" s="38" t="s">
        <v>601</v>
      </c>
      <c r="B66" s="39">
        <v>63</v>
      </c>
      <c r="C66" s="40">
        <v>63</v>
      </c>
      <c r="D66" s="40" t="s">
        <v>1690</v>
      </c>
      <c r="E66" s="40"/>
      <c r="F66" s="40">
        <v>2</v>
      </c>
      <c r="G66" s="40"/>
      <c r="H66" s="40">
        <v>62</v>
      </c>
      <c r="I66" s="40">
        <v>67</v>
      </c>
      <c r="J66" s="40">
        <v>78</v>
      </c>
      <c r="K66" s="41">
        <v>0.89</v>
      </c>
      <c r="L66" s="41"/>
      <c r="M66" s="41">
        <v>0.74</v>
      </c>
      <c r="N66" s="41">
        <v>0.75</v>
      </c>
      <c r="O66" s="41"/>
      <c r="P66" s="40">
        <v>1</v>
      </c>
      <c r="Q66" s="40">
        <v>67</v>
      </c>
      <c r="R66" s="41">
        <v>0.67</v>
      </c>
      <c r="S66" s="41"/>
      <c r="T66" s="41">
        <v>0.01</v>
      </c>
      <c r="U66" s="41"/>
      <c r="V66" s="42" t="s">
        <v>5</v>
      </c>
      <c r="W66" s="42"/>
      <c r="X66" s="41">
        <v>0.92</v>
      </c>
      <c r="Y66" s="40">
        <v>70</v>
      </c>
      <c r="Z66" s="42" t="s">
        <v>792</v>
      </c>
      <c r="AA66" s="42"/>
      <c r="AB66" s="41">
        <v>0.39</v>
      </c>
      <c r="AC66" s="41"/>
      <c r="AD66" s="41">
        <v>0.61</v>
      </c>
      <c r="AE66" s="40">
        <v>88</v>
      </c>
      <c r="AF66" s="40">
        <v>78</v>
      </c>
      <c r="AG66" s="41">
        <v>0.28000000000000003</v>
      </c>
      <c r="AH66" s="41"/>
    </row>
    <row r="67" spans="1:34" ht="16.5" customHeight="1" x14ac:dyDescent="0.35">
      <c r="A67" s="38" t="s">
        <v>535</v>
      </c>
      <c r="B67" s="39">
        <v>63</v>
      </c>
      <c r="C67" s="40">
        <v>63</v>
      </c>
      <c r="D67" s="40" t="s">
        <v>1691</v>
      </c>
      <c r="E67" s="40"/>
      <c r="F67" s="40">
        <v>2</v>
      </c>
      <c r="G67" s="40"/>
      <c r="H67" s="40">
        <v>62</v>
      </c>
      <c r="I67" s="40">
        <v>68</v>
      </c>
      <c r="J67" s="40">
        <v>78</v>
      </c>
      <c r="K67" s="41">
        <v>0.88</v>
      </c>
      <c r="L67" s="41"/>
      <c r="M67" s="41">
        <v>0.76</v>
      </c>
      <c r="N67" s="41">
        <v>0.77</v>
      </c>
      <c r="O67" s="41"/>
      <c r="P67" s="40">
        <v>1</v>
      </c>
      <c r="Q67" s="40">
        <v>24</v>
      </c>
      <c r="R67" s="41">
        <v>0.67</v>
      </c>
      <c r="S67" s="41"/>
      <c r="T67" s="41">
        <v>0</v>
      </c>
      <c r="U67" s="41"/>
      <c r="V67" s="42" t="s">
        <v>1</v>
      </c>
      <c r="W67" s="42"/>
      <c r="X67" s="41">
        <v>0.89</v>
      </c>
      <c r="Y67" s="40">
        <v>76</v>
      </c>
      <c r="Z67" s="42" t="s">
        <v>540</v>
      </c>
      <c r="AA67" s="42"/>
      <c r="AB67" s="41">
        <v>0.36</v>
      </c>
      <c r="AC67" s="41"/>
      <c r="AD67" s="41">
        <v>0.56999999999999995</v>
      </c>
      <c r="AE67" s="40">
        <v>105</v>
      </c>
      <c r="AF67" s="40">
        <v>134</v>
      </c>
      <c r="AG67" s="41">
        <v>0.2</v>
      </c>
      <c r="AH67" s="41"/>
    </row>
    <row r="68" spans="1:34" ht="16.5" customHeight="1" x14ac:dyDescent="0.35">
      <c r="A68" s="38" t="s">
        <v>528</v>
      </c>
      <c r="B68" s="39">
        <v>63</v>
      </c>
      <c r="C68" s="40">
        <v>63</v>
      </c>
      <c r="D68" s="40" t="s">
        <v>1692</v>
      </c>
      <c r="E68" s="40"/>
      <c r="F68" s="40">
        <v>2</v>
      </c>
      <c r="G68" s="40"/>
      <c r="H68" s="40">
        <v>62</v>
      </c>
      <c r="I68" s="40">
        <v>67</v>
      </c>
      <c r="J68" s="40">
        <v>53</v>
      </c>
      <c r="K68" s="41">
        <v>0.89</v>
      </c>
      <c r="L68" s="41"/>
      <c r="M68" s="41">
        <v>0.82</v>
      </c>
      <c r="N68" s="41">
        <v>0.81</v>
      </c>
      <c r="O68" s="41"/>
      <c r="P68" s="40">
        <v>-1</v>
      </c>
      <c r="Q68" s="40">
        <v>122</v>
      </c>
      <c r="R68" s="41">
        <v>0.56000000000000005</v>
      </c>
      <c r="S68" s="41"/>
      <c r="T68" s="41">
        <v>0.01</v>
      </c>
      <c r="U68" s="41"/>
      <c r="V68" s="42" t="s">
        <v>5</v>
      </c>
      <c r="W68" s="42"/>
      <c r="X68" s="41">
        <v>0.93</v>
      </c>
      <c r="Y68" s="40">
        <v>52</v>
      </c>
      <c r="Z68" s="42" t="s">
        <v>163</v>
      </c>
      <c r="AA68" s="42"/>
      <c r="AB68" s="41">
        <v>0.56000000000000005</v>
      </c>
      <c r="AC68" s="41"/>
      <c r="AD68" s="41">
        <v>0.65</v>
      </c>
      <c r="AE68" s="40">
        <v>98</v>
      </c>
      <c r="AF68" s="40">
        <v>39</v>
      </c>
      <c r="AG68" s="41">
        <v>0.35</v>
      </c>
      <c r="AH68" s="41"/>
    </row>
    <row r="69" spans="1:34" ht="16.5" customHeight="1" x14ac:dyDescent="0.35">
      <c r="A69" s="38" t="s">
        <v>576</v>
      </c>
      <c r="B69" s="39">
        <v>68</v>
      </c>
      <c r="C69" s="40">
        <v>68</v>
      </c>
      <c r="D69" s="40" t="s">
        <v>1693</v>
      </c>
      <c r="E69" s="40"/>
      <c r="F69" s="40">
        <v>2</v>
      </c>
      <c r="G69" s="40"/>
      <c r="H69" s="40">
        <v>61</v>
      </c>
      <c r="I69" s="40">
        <v>69</v>
      </c>
      <c r="J69" s="40">
        <v>63</v>
      </c>
      <c r="K69" s="41">
        <v>0.91</v>
      </c>
      <c r="L69" s="41"/>
      <c r="M69" s="41">
        <v>0.8</v>
      </c>
      <c r="N69" s="41">
        <v>0.83</v>
      </c>
      <c r="O69" s="41"/>
      <c r="P69" s="40">
        <v>3</v>
      </c>
      <c r="Q69" s="40">
        <v>128</v>
      </c>
      <c r="R69" s="41">
        <v>0.59</v>
      </c>
      <c r="S69" s="41"/>
      <c r="T69" s="41">
        <v>0.01</v>
      </c>
      <c r="U69" s="41"/>
      <c r="V69" s="42" t="s">
        <v>14</v>
      </c>
      <c r="W69" s="42"/>
      <c r="X69" s="41">
        <v>0.94</v>
      </c>
      <c r="Y69" s="40">
        <v>58</v>
      </c>
      <c r="Z69" s="42" t="s">
        <v>4</v>
      </c>
      <c r="AA69" s="42"/>
      <c r="AB69" s="41">
        <v>0.47</v>
      </c>
      <c r="AC69" s="40">
        <v>5</v>
      </c>
      <c r="AD69" s="41">
        <v>0.69</v>
      </c>
      <c r="AE69" s="40">
        <v>111</v>
      </c>
      <c r="AF69" s="40">
        <v>59</v>
      </c>
      <c r="AG69" s="41">
        <v>0.32</v>
      </c>
      <c r="AH69" s="41"/>
    </row>
    <row r="70" spans="1:34" ht="16.5" customHeight="1" x14ac:dyDescent="0.35">
      <c r="A70" s="38" t="s">
        <v>556</v>
      </c>
      <c r="B70" s="39">
        <v>68</v>
      </c>
      <c r="C70" s="40">
        <v>68</v>
      </c>
      <c r="D70" s="40" t="s">
        <v>1694</v>
      </c>
      <c r="E70" s="40"/>
      <c r="F70" s="40">
        <v>2</v>
      </c>
      <c r="G70" s="40"/>
      <c r="H70" s="40">
        <v>61</v>
      </c>
      <c r="I70" s="40">
        <v>72</v>
      </c>
      <c r="J70" s="40">
        <v>68</v>
      </c>
      <c r="K70" s="41">
        <v>0.88</v>
      </c>
      <c r="L70" s="41"/>
      <c r="M70" s="41">
        <v>0.62</v>
      </c>
      <c r="N70" s="41">
        <v>0.77</v>
      </c>
      <c r="O70" s="41"/>
      <c r="P70" s="40">
        <v>15</v>
      </c>
      <c r="Q70" s="40">
        <v>191</v>
      </c>
      <c r="R70" s="41">
        <v>0.64</v>
      </c>
      <c r="S70" s="41"/>
      <c r="T70" s="41">
        <v>0.04</v>
      </c>
      <c r="U70" s="41"/>
      <c r="V70" s="42" t="s">
        <v>5</v>
      </c>
      <c r="W70" s="42"/>
      <c r="X70" s="41">
        <v>0.87</v>
      </c>
      <c r="Y70" s="40">
        <v>138</v>
      </c>
      <c r="Z70" s="42" t="s">
        <v>1695</v>
      </c>
      <c r="AA70" s="42" t="s">
        <v>1630</v>
      </c>
      <c r="AB70" s="41">
        <v>0.33</v>
      </c>
      <c r="AC70" s="41"/>
      <c r="AD70" s="41">
        <v>0.38</v>
      </c>
      <c r="AE70" s="40">
        <v>65</v>
      </c>
      <c r="AF70" s="40">
        <v>27</v>
      </c>
      <c r="AG70" s="41">
        <v>0.39</v>
      </c>
      <c r="AH70" s="41"/>
    </row>
    <row r="71" spans="1:34" ht="16.5" customHeight="1" x14ac:dyDescent="0.35">
      <c r="A71" s="38" t="s">
        <v>518</v>
      </c>
      <c r="B71" s="39">
        <v>70</v>
      </c>
      <c r="C71" s="40">
        <v>70</v>
      </c>
      <c r="D71" s="40" t="s">
        <v>1696</v>
      </c>
      <c r="E71" s="40"/>
      <c r="F71" s="40">
        <v>2</v>
      </c>
      <c r="G71" s="40"/>
      <c r="H71" s="40">
        <v>60</v>
      </c>
      <c r="I71" s="40">
        <v>70</v>
      </c>
      <c r="J71" s="40">
        <v>119</v>
      </c>
      <c r="K71" s="41">
        <v>0.85</v>
      </c>
      <c r="L71" s="41"/>
      <c r="M71" s="41">
        <v>0.73</v>
      </c>
      <c r="N71" s="41">
        <v>0.73</v>
      </c>
      <c r="O71" s="41"/>
      <c r="P71" s="40" t="s">
        <v>58</v>
      </c>
      <c r="Q71" s="40">
        <v>80</v>
      </c>
      <c r="R71" s="41">
        <v>0.63</v>
      </c>
      <c r="S71" s="41"/>
      <c r="T71" s="43">
        <v>3.0000000000000001E-3</v>
      </c>
      <c r="U71" s="43"/>
      <c r="V71" s="42" t="s">
        <v>14</v>
      </c>
      <c r="W71" s="42"/>
      <c r="X71" s="41">
        <v>0.92</v>
      </c>
      <c r="Y71" s="40">
        <v>47</v>
      </c>
      <c r="Z71" s="42" t="s">
        <v>1472</v>
      </c>
      <c r="AA71" s="42"/>
      <c r="AB71" s="41">
        <v>0.59</v>
      </c>
      <c r="AC71" s="41"/>
      <c r="AD71" s="41">
        <v>0.83</v>
      </c>
      <c r="AE71" s="40">
        <v>116</v>
      </c>
      <c r="AF71" s="40">
        <v>90</v>
      </c>
      <c r="AG71" s="41">
        <v>0.26</v>
      </c>
      <c r="AH71" s="41"/>
    </row>
    <row r="72" spans="1:34" ht="16.5" customHeight="1" x14ac:dyDescent="0.35">
      <c r="A72" s="38" t="s">
        <v>590</v>
      </c>
      <c r="B72" s="39">
        <v>70</v>
      </c>
      <c r="C72" s="40">
        <v>70</v>
      </c>
      <c r="D72" s="40" t="s">
        <v>518</v>
      </c>
      <c r="E72" s="40"/>
      <c r="F72" s="40">
        <v>2</v>
      </c>
      <c r="G72" s="40"/>
      <c r="H72" s="40">
        <v>60</v>
      </c>
      <c r="I72" s="40">
        <v>65</v>
      </c>
      <c r="J72" s="40">
        <v>47</v>
      </c>
      <c r="K72" s="41">
        <v>0.91</v>
      </c>
      <c r="L72" s="41"/>
      <c r="M72" s="41">
        <v>0.81</v>
      </c>
      <c r="N72" s="41">
        <v>0.82</v>
      </c>
      <c r="O72" s="41"/>
      <c r="P72" s="40">
        <v>1</v>
      </c>
      <c r="Q72" s="40">
        <v>87</v>
      </c>
      <c r="R72" s="41">
        <v>0.65</v>
      </c>
      <c r="S72" s="41"/>
      <c r="T72" s="41">
        <v>0.02</v>
      </c>
      <c r="U72" s="41"/>
      <c r="V72" s="42" t="s">
        <v>5</v>
      </c>
      <c r="W72" s="42"/>
      <c r="X72" s="41">
        <v>0.88</v>
      </c>
      <c r="Y72" s="40">
        <v>56</v>
      </c>
      <c r="Z72" s="42" t="s">
        <v>4</v>
      </c>
      <c r="AA72" s="42"/>
      <c r="AB72" s="41">
        <v>0.45</v>
      </c>
      <c r="AC72" s="41"/>
      <c r="AD72" s="41">
        <v>0.61</v>
      </c>
      <c r="AE72" s="40">
        <v>105</v>
      </c>
      <c r="AF72" s="40">
        <v>145</v>
      </c>
      <c r="AG72" s="41">
        <v>0.18</v>
      </c>
      <c r="AH72" s="41"/>
    </row>
    <row r="73" spans="1:34" ht="16.5" customHeight="1" x14ac:dyDescent="0.35">
      <c r="A73" s="38" t="s">
        <v>560</v>
      </c>
      <c r="B73" s="39">
        <v>70</v>
      </c>
      <c r="C73" s="40">
        <v>70</v>
      </c>
      <c r="D73" s="40" t="s">
        <v>1697</v>
      </c>
      <c r="E73" s="40"/>
      <c r="F73" s="40">
        <v>2</v>
      </c>
      <c r="G73" s="40"/>
      <c r="H73" s="40">
        <v>60</v>
      </c>
      <c r="I73" s="40">
        <v>70</v>
      </c>
      <c r="J73" s="40">
        <v>94</v>
      </c>
      <c r="K73" s="41">
        <v>0.85</v>
      </c>
      <c r="L73" s="41"/>
      <c r="M73" s="41">
        <v>0.79</v>
      </c>
      <c r="N73" s="41">
        <v>0.73</v>
      </c>
      <c r="O73" s="41"/>
      <c r="P73" s="40">
        <v>-6</v>
      </c>
      <c r="Q73" s="40">
        <v>62</v>
      </c>
      <c r="R73" s="41">
        <v>0.66</v>
      </c>
      <c r="S73" s="41"/>
      <c r="T73" s="41">
        <v>0.01</v>
      </c>
      <c r="U73" s="41"/>
      <c r="V73" s="42" t="s">
        <v>14</v>
      </c>
      <c r="W73" s="42"/>
      <c r="X73" s="41">
        <v>0.83</v>
      </c>
      <c r="Y73" s="40">
        <v>64</v>
      </c>
      <c r="Z73" s="42" t="s">
        <v>781</v>
      </c>
      <c r="AA73" s="42" t="s">
        <v>1620</v>
      </c>
      <c r="AB73" s="41">
        <v>0.4</v>
      </c>
      <c r="AC73" s="41"/>
      <c r="AD73" s="41">
        <v>0.66</v>
      </c>
      <c r="AE73" s="40">
        <v>88</v>
      </c>
      <c r="AF73" s="40">
        <v>126</v>
      </c>
      <c r="AG73" s="41">
        <v>0.21</v>
      </c>
      <c r="AH73" s="41"/>
    </row>
    <row r="74" spans="1:34" ht="16.5" customHeight="1" x14ac:dyDescent="0.35">
      <c r="A74" s="38" t="s">
        <v>565</v>
      </c>
      <c r="B74" s="39">
        <v>70</v>
      </c>
      <c r="C74" s="40">
        <v>70</v>
      </c>
      <c r="D74" s="40" t="s">
        <v>1698</v>
      </c>
      <c r="E74" s="40"/>
      <c r="F74" s="40">
        <v>2</v>
      </c>
      <c r="G74" s="40"/>
      <c r="H74" s="40">
        <v>60</v>
      </c>
      <c r="I74" s="40">
        <v>62</v>
      </c>
      <c r="J74" s="40">
        <v>35</v>
      </c>
      <c r="K74" s="41">
        <v>0.92</v>
      </c>
      <c r="L74" s="41"/>
      <c r="M74" s="41">
        <v>0.8</v>
      </c>
      <c r="N74" s="41">
        <v>0.86</v>
      </c>
      <c r="O74" s="41"/>
      <c r="P74" s="40">
        <v>6</v>
      </c>
      <c r="Q74" s="40">
        <v>90</v>
      </c>
      <c r="R74" s="41">
        <v>0.63</v>
      </c>
      <c r="S74" s="41"/>
      <c r="T74" s="41">
        <v>0.01</v>
      </c>
      <c r="U74" s="41"/>
      <c r="V74" s="42" t="s">
        <v>14</v>
      </c>
      <c r="W74" s="42"/>
      <c r="X74" s="41">
        <v>0.83</v>
      </c>
      <c r="Y74" s="40">
        <v>52</v>
      </c>
      <c r="Z74" s="42" t="s">
        <v>530</v>
      </c>
      <c r="AA74" s="42" t="s">
        <v>1620</v>
      </c>
      <c r="AB74" s="41">
        <v>0.51</v>
      </c>
      <c r="AC74" s="40">
        <v>5</v>
      </c>
      <c r="AD74" s="41">
        <v>0.43</v>
      </c>
      <c r="AE74" s="40">
        <v>105</v>
      </c>
      <c r="AF74" s="40">
        <v>131</v>
      </c>
      <c r="AG74" s="41">
        <v>0.21</v>
      </c>
      <c r="AH74" s="41"/>
    </row>
    <row r="75" spans="1:34" ht="16.5" customHeight="1" x14ac:dyDescent="0.35">
      <c r="A75" s="38" t="s">
        <v>547</v>
      </c>
      <c r="B75" s="39">
        <v>70</v>
      </c>
      <c r="C75" s="40">
        <v>70</v>
      </c>
      <c r="D75" s="40" t="s">
        <v>590</v>
      </c>
      <c r="E75" s="40"/>
      <c r="F75" s="40">
        <v>1</v>
      </c>
      <c r="G75" s="40"/>
      <c r="H75" s="40">
        <v>60</v>
      </c>
      <c r="I75" s="40">
        <v>67</v>
      </c>
      <c r="J75" s="40">
        <v>104</v>
      </c>
      <c r="K75" s="41">
        <v>0.85</v>
      </c>
      <c r="L75" s="41"/>
      <c r="M75" s="41">
        <v>0.59</v>
      </c>
      <c r="N75" s="41">
        <v>0.69</v>
      </c>
      <c r="O75" s="41"/>
      <c r="P75" s="40">
        <v>10</v>
      </c>
      <c r="Q75" s="40">
        <v>45</v>
      </c>
      <c r="R75" s="41">
        <v>0.67</v>
      </c>
      <c r="S75" s="41"/>
      <c r="T75" s="41">
        <v>0</v>
      </c>
      <c r="U75" s="41"/>
      <c r="V75" s="42" t="s">
        <v>14</v>
      </c>
      <c r="W75" s="42"/>
      <c r="X75" s="41">
        <v>0.85</v>
      </c>
      <c r="Y75" s="40">
        <v>138</v>
      </c>
      <c r="Z75" s="42" t="s">
        <v>263</v>
      </c>
      <c r="AA75" s="42"/>
      <c r="AB75" s="41">
        <v>0.15</v>
      </c>
      <c r="AC75" s="41"/>
      <c r="AD75" s="41">
        <v>0.46</v>
      </c>
      <c r="AE75" s="40">
        <v>98</v>
      </c>
      <c r="AF75" s="40">
        <v>56</v>
      </c>
      <c r="AG75" s="41">
        <v>0.32</v>
      </c>
      <c r="AH75" s="41"/>
    </row>
    <row r="76" spans="1:34" ht="16.5" customHeight="1" x14ac:dyDescent="0.35">
      <c r="A76" s="38" t="s">
        <v>574</v>
      </c>
      <c r="B76" s="39">
        <v>75</v>
      </c>
      <c r="C76" s="40">
        <v>75</v>
      </c>
      <c r="D76" s="40" t="s">
        <v>1699</v>
      </c>
      <c r="E76" s="40"/>
      <c r="F76" s="40">
        <v>2</v>
      </c>
      <c r="G76" s="40"/>
      <c r="H76" s="40">
        <v>59</v>
      </c>
      <c r="I76" s="40">
        <v>67</v>
      </c>
      <c r="J76" s="40">
        <v>119</v>
      </c>
      <c r="K76" s="41">
        <v>0.83</v>
      </c>
      <c r="L76" s="41"/>
      <c r="M76" s="41">
        <v>0.73</v>
      </c>
      <c r="N76" s="41">
        <v>0.65</v>
      </c>
      <c r="O76" s="41"/>
      <c r="P76" s="40">
        <v>-8</v>
      </c>
      <c r="Q76" s="40">
        <v>111</v>
      </c>
      <c r="R76" s="41">
        <v>0.61</v>
      </c>
      <c r="S76" s="41"/>
      <c r="T76" s="41">
        <v>0</v>
      </c>
      <c r="U76" s="41"/>
      <c r="V76" s="42" t="s">
        <v>5</v>
      </c>
      <c r="W76" s="42"/>
      <c r="X76" s="41">
        <v>0.9</v>
      </c>
      <c r="Y76" s="40">
        <v>76</v>
      </c>
      <c r="Z76" s="42" t="s">
        <v>1700</v>
      </c>
      <c r="AA76" s="42" t="s">
        <v>1636</v>
      </c>
      <c r="AB76" s="41">
        <v>0.4</v>
      </c>
      <c r="AC76" s="41"/>
      <c r="AD76" s="41">
        <v>0.46</v>
      </c>
      <c r="AE76" s="40">
        <v>41</v>
      </c>
      <c r="AF76" s="40">
        <v>24</v>
      </c>
      <c r="AG76" s="41">
        <v>0.41</v>
      </c>
      <c r="AH76" s="41"/>
    </row>
    <row r="77" spans="1:34" ht="16.5" customHeight="1" x14ac:dyDescent="0.35">
      <c r="A77" s="38" t="s">
        <v>578</v>
      </c>
      <c r="B77" s="39">
        <v>75</v>
      </c>
      <c r="C77" s="40">
        <v>75</v>
      </c>
      <c r="D77" s="40" t="s">
        <v>1701</v>
      </c>
      <c r="E77" s="40"/>
      <c r="F77" s="40">
        <v>2</v>
      </c>
      <c r="G77" s="40"/>
      <c r="H77" s="40">
        <v>59</v>
      </c>
      <c r="I77" s="40">
        <v>69</v>
      </c>
      <c r="J77" s="40">
        <v>144</v>
      </c>
      <c r="K77" s="41">
        <v>0.8</v>
      </c>
      <c r="L77" s="41"/>
      <c r="M77" s="41">
        <v>0.46</v>
      </c>
      <c r="N77" s="41">
        <v>0.62</v>
      </c>
      <c r="O77" s="41"/>
      <c r="P77" s="40">
        <v>16</v>
      </c>
      <c r="Q77" s="40">
        <v>117</v>
      </c>
      <c r="R77" s="41">
        <v>0.67</v>
      </c>
      <c r="S77" s="41"/>
      <c r="T77" s="41">
        <v>0</v>
      </c>
      <c r="U77" s="41"/>
      <c r="V77" s="42" t="s">
        <v>5</v>
      </c>
      <c r="W77" s="42"/>
      <c r="X77" s="41">
        <v>0.88</v>
      </c>
      <c r="Y77" s="40">
        <v>76</v>
      </c>
      <c r="Z77" s="42" t="s">
        <v>181</v>
      </c>
      <c r="AA77" s="42"/>
      <c r="AB77" s="41">
        <v>0.31</v>
      </c>
      <c r="AC77" s="41"/>
      <c r="AD77" s="41">
        <v>0.12</v>
      </c>
      <c r="AE77" s="40">
        <v>61</v>
      </c>
      <c r="AF77" s="40">
        <v>134</v>
      </c>
      <c r="AG77" s="41">
        <v>0.2</v>
      </c>
      <c r="AH77" s="41"/>
    </row>
    <row r="78" spans="1:34" ht="16.5" customHeight="1" x14ac:dyDescent="0.35">
      <c r="A78" s="38" t="s">
        <v>522</v>
      </c>
      <c r="B78" s="39">
        <v>75</v>
      </c>
      <c r="C78" s="40">
        <v>75</v>
      </c>
      <c r="D78" s="40" t="s">
        <v>1702</v>
      </c>
      <c r="E78" s="40"/>
      <c r="F78" s="40">
        <v>2</v>
      </c>
      <c r="G78" s="40"/>
      <c r="H78" s="40">
        <v>59</v>
      </c>
      <c r="I78" s="40">
        <v>64</v>
      </c>
      <c r="J78" s="40">
        <v>78</v>
      </c>
      <c r="K78" s="41">
        <v>0.89</v>
      </c>
      <c r="L78" s="41"/>
      <c r="M78" s="41">
        <v>0.71</v>
      </c>
      <c r="N78" s="41">
        <v>0.78</v>
      </c>
      <c r="O78" s="41"/>
      <c r="P78" s="40">
        <v>7</v>
      </c>
      <c r="Q78" s="40">
        <v>105</v>
      </c>
      <c r="R78" s="41">
        <v>0.69</v>
      </c>
      <c r="S78" s="41"/>
      <c r="T78" s="43">
        <v>4.0000000000000001E-3</v>
      </c>
      <c r="U78" s="43"/>
      <c r="V78" s="42" t="s">
        <v>14</v>
      </c>
      <c r="W78" s="42"/>
      <c r="X78" s="41">
        <v>0.96</v>
      </c>
      <c r="Y78" s="40">
        <v>83</v>
      </c>
      <c r="Z78" s="42" t="s">
        <v>4</v>
      </c>
      <c r="AA78" s="42" t="s">
        <v>1636</v>
      </c>
      <c r="AB78" s="41">
        <v>0.33</v>
      </c>
      <c r="AC78" s="41"/>
      <c r="AD78" s="41">
        <v>0.72</v>
      </c>
      <c r="AE78" s="40">
        <v>111</v>
      </c>
      <c r="AF78" s="40">
        <v>44</v>
      </c>
      <c r="AG78" s="41">
        <v>0.35</v>
      </c>
      <c r="AH78" s="41"/>
    </row>
    <row r="79" spans="1:34" ht="16.5" customHeight="1" x14ac:dyDescent="0.35">
      <c r="A79" s="38" t="s">
        <v>1176</v>
      </c>
      <c r="B79" s="39">
        <v>75</v>
      </c>
      <c r="C79" s="40">
        <v>75</v>
      </c>
      <c r="D79" s="40" t="s">
        <v>1703</v>
      </c>
      <c r="E79" s="40">
        <v>1</v>
      </c>
      <c r="F79" s="40">
        <v>2</v>
      </c>
      <c r="G79" s="40"/>
      <c r="H79" s="40">
        <v>59</v>
      </c>
      <c r="I79" s="40">
        <v>77</v>
      </c>
      <c r="J79" s="40">
        <v>63</v>
      </c>
      <c r="K79" s="41">
        <v>0.9</v>
      </c>
      <c r="L79" s="40">
        <v>8</v>
      </c>
      <c r="M79" s="41">
        <v>0.81</v>
      </c>
      <c r="N79" s="41">
        <v>0.78</v>
      </c>
      <c r="O79" s="40">
        <v>6</v>
      </c>
      <c r="P79" s="40">
        <v>-3</v>
      </c>
      <c r="Q79" s="40">
        <v>131</v>
      </c>
      <c r="R79" s="40" t="s">
        <v>176</v>
      </c>
      <c r="S79" s="40"/>
      <c r="T79" s="40" t="s">
        <v>176</v>
      </c>
      <c r="U79" s="40"/>
      <c r="V79" s="42" t="s">
        <v>1</v>
      </c>
      <c r="W79" s="42"/>
      <c r="X79" s="41">
        <v>0.97</v>
      </c>
      <c r="Y79" s="40">
        <v>110</v>
      </c>
      <c r="Z79" s="42" t="s">
        <v>1161</v>
      </c>
      <c r="AA79" s="42" t="s">
        <v>1630</v>
      </c>
      <c r="AB79" s="40" t="s">
        <v>176</v>
      </c>
      <c r="AC79" s="40"/>
      <c r="AD79" s="41">
        <v>0.4</v>
      </c>
      <c r="AE79" s="40">
        <v>179</v>
      </c>
      <c r="AF79" s="40">
        <v>86</v>
      </c>
      <c r="AG79" s="41">
        <v>0.26</v>
      </c>
      <c r="AH79" s="40">
        <v>7</v>
      </c>
    </row>
    <row r="80" spans="1:34" ht="16.5" customHeight="1" x14ac:dyDescent="0.35">
      <c r="A80" s="38" t="s">
        <v>589</v>
      </c>
      <c r="B80" s="39">
        <v>75</v>
      </c>
      <c r="C80" s="40">
        <v>75</v>
      </c>
      <c r="D80" s="40" t="s">
        <v>1704</v>
      </c>
      <c r="E80" s="40"/>
      <c r="F80" s="40">
        <v>2</v>
      </c>
      <c r="G80" s="40"/>
      <c r="H80" s="40">
        <v>59</v>
      </c>
      <c r="I80" s="40">
        <v>67</v>
      </c>
      <c r="J80" s="40">
        <v>59</v>
      </c>
      <c r="K80" s="41">
        <v>0.91</v>
      </c>
      <c r="L80" s="41"/>
      <c r="M80" s="41">
        <v>0.7</v>
      </c>
      <c r="N80" s="41">
        <v>0.8</v>
      </c>
      <c r="O80" s="41"/>
      <c r="P80" s="40">
        <v>10</v>
      </c>
      <c r="Q80" s="40">
        <v>131</v>
      </c>
      <c r="R80" s="41">
        <v>0.55000000000000004</v>
      </c>
      <c r="S80" s="41"/>
      <c r="T80" s="41">
        <v>0.01</v>
      </c>
      <c r="U80" s="41"/>
      <c r="V80" s="42" t="s">
        <v>5</v>
      </c>
      <c r="W80" s="42"/>
      <c r="X80" s="41">
        <v>0.95</v>
      </c>
      <c r="Y80" s="40">
        <v>114</v>
      </c>
      <c r="Z80" s="42" t="s">
        <v>1705</v>
      </c>
      <c r="AA80" s="42"/>
      <c r="AB80" s="41">
        <v>0.23</v>
      </c>
      <c r="AC80" s="41"/>
      <c r="AD80" s="41">
        <v>0.74</v>
      </c>
      <c r="AE80" s="40">
        <v>111</v>
      </c>
      <c r="AF80" s="40">
        <v>67</v>
      </c>
      <c r="AG80" s="41">
        <v>0.3</v>
      </c>
      <c r="AH80" s="41"/>
    </row>
    <row r="81" spans="1:34" ht="16.5" customHeight="1" x14ac:dyDescent="0.35">
      <c r="A81" s="38" t="s">
        <v>558</v>
      </c>
      <c r="B81" s="39">
        <v>75</v>
      </c>
      <c r="C81" s="40">
        <v>75</v>
      </c>
      <c r="D81" s="40" t="s">
        <v>1706</v>
      </c>
      <c r="E81" s="40"/>
      <c r="F81" s="40">
        <v>2</v>
      </c>
      <c r="G81" s="40"/>
      <c r="H81" s="40">
        <v>59</v>
      </c>
      <c r="I81" s="40">
        <v>63</v>
      </c>
      <c r="J81" s="40">
        <v>104</v>
      </c>
      <c r="K81" s="41">
        <v>0.85</v>
      </c>
      <c r="L81" s="41"/>
      <c r="M81" s="41">
        <v>0.74</v>
      </c>
      <c r="N81" s="41">
        <v>0.7</v>
      </c>
      <c r="O81" s="41"/>
      <c r="P81" s="40">
        <v>-4</v>
      </c>
      <c r="Q81" s="40">
        <v>40</v>
      </c>
      <c r="R81" s="41">
        <v>0.74</v>
      </c>
      <c r="S81" s="41"/>
      <c r="T81" s="41">
        <v>0</v>
      </c>
      <c r="U81" s="41"/>
      <c r="V81" s="42" t="s">
        <v>5</v>
      </c>
      <c r="W81" s="42"/>
      <c r="X81" s="41">
        <v>0.94</v>
      </c>
      <c r="Y81" s="40">
        <v>70</v>
      </c>
      <c r="Z81" s="42" t="s">
        <v>792</v>
      </c>
      <c r="AA81" s="42"/>
      <c r="AB81" s="41">
        <v>0.43</v>
      </c>
      <c r="AC81" s="41"/>
      <c r="AD81" s="41">
        <v>0.85</v>
      </c>
      <c r="AE81" s="40">
        <v>130</v>
      </c>
      <c r="AF81" s="40">
        <v>30</v>
      </c>
      <c r="AG81" s="41">
        <v>0.39</v>
      </c>
      <c r="AH81" s="41"/>
    </row>
    <row r="82" spans="1:34" ht="16.5" customHeight="1" x14ac:dyDescent="0.35">
      <c r="A82" s="38" t="s">
        <v>587</v>
      </c>
      <c r="B82" s="39">
        <v>75</v>
      </c>
      <c r="C82" s="40">
        <v>75</v>
      </c>
      <c r="D82" s="40" t="s">
        <v>1707</v>
      </c>
      <c r="E82" s="40"/>
      <c r="F82" s="40">
        <v>2</v>
      </c>
      <c r="G82" s="40"/>
      <c r="H82" s="40">
        <v>59</v>
      </c>
      <c r="I82" s="40">
        <v>63</v>
      </c>
      <c r="J82" s="40">
        <v>59</v>
      </c>
      <c r="K82" s="41">
        <v>0.89</v>
      </c>
      <c r="L82" s="41"/>
      <c r="M82" s="41">
        <v>0.75</v>
      </c>
      <c r="N82" s="41">
        <v>0.8</v>
      </c>
      <c r="O82" s="41"/>
      <c r="P82" s="40">
        <v>5</v>
      </c>
      <c r="Q82" s="40">
        <v>54</v>
      </c>
      <c r="R82" s="41">
        <v>0.79</v>
      </c>
      <c r="S82" s="41"/>
      <c r="T82" s="41">
        <v>0.01</v>
      </c>
      <c r="U82" s="41"/>
      <c r="V82" s="42" t="s">
        <v>14</v>
      </c>
      <c r="W82" s="42"/>
      <c r="X82" s="41">
        <v>0.87</v>
      </c>
      <c r="Y82" s="40">
        <v>103</v>
      </c>
      <c r="Z82" s="42" t="s">
        <v>1708</v>
      </c>
      <c r="AA82" s="42" t="s">
        <v>1636</v>
      </c>
      <c r="AB82" s="41">
        <v>0.33</v>
      </c>
      <c r="AC82" s="41"/>
      <c r="AD82" s="41">
        <v>0.7</v>
      </c>
      <c r="AE82" s="40">
        <v>98</v>
      </c>
      <c r="AF82" s="40">
        <v>101</v>
      </c>
      <c r="AG82" s="41">
        <v>0.24</v>
      </c>
      <c r="AH82" s="41"/>
    </row>
    <row r="83" spans="1:34" ht="16.5" customHeight="1" x14ac:dyDescent="0.35">
      <c r="A83" s="38" t="s">
        <v>585</v>
      </c>
      <c r="B83" s="39">
        <v>82</v>
      </c>
      <c r="C83" s="40">
        <v>82</v>
      </c>
      <c r="D83" s="40" t="s">
        <v>1709</v>
      </c>
      <c r="E83" s="40"/>
      <c r="F83" s="40">
        <v>2</v>
      </c>
      <c r="G83" s="40"/>
      <c r="H83" s="40">
        <v>58</v>
      </c>
      <c r="I83" s="40">
        <v>65</v>
      </c>
      <c r="J83" s="40">
        <v>78</v>
      </c>
      <c r="K83" s="41">
        <v>0.87</v>
      </c>
      <c r="L83" s="41"/>
      <c r="M83" s="41">
        <v>0.76</v>
      </c>
      <c r="N83" s="41">
        <v>0.8</v>
      </c>
      <c r="O83" s="41"/>
      <c r="P83" s="40">
        <v>4</v>
      </c>
      <c r="Q83" s="40">
        <v>80</v>
      </c>
      <c r="R83" s="41">
        <v>0.63</v>
      </c>
      <c r="S83" s="41"/>
      <c r="T83" s="41">
        <v>0.01</v>
      </c>
      <c r="U83" s="41"/>
      <c r="V83" s="42" t="s">
        <v>14</v>
      </c>
      <c r="W83" s="42"/>
      <c r="X83" s="41">
        <v>0.94</v>
      </c>
      <c r="Y83" s="40">
        <v>74</v>
      </c>
      <c r="Z83" s="42" t="s">
        <v>523</v>
      </c>
      <c r="AA83" s="42"/>
      <c r="AB83" s="41">
        <v>0.43</v>
      </c>
      <c r="AC83" s="41"/>
      <c r="AD83" s="41">
        <v>0.57999999999999996</v>
      </c>
      <c r="AE83" s="40">
        <v>105</v>
      </c>
      <c r="AF83" s="40">
        <v>108</v>
      </c>
      <c r="AG83" s="41">
        <v>0.23</v>
      </c>
      <c r="AH83" s="41"/>
    </row>
    <row r="84" spans="1:34" ht="16.5" customHeight="1" x14ac:dyDescent="0.35">
      <c r="A84" s="38" t="s">
        <v>541</v>
      </c>
      <c r="B84" s="39">
        <v>82</v>
      </c>
      <c r="C84" s="40">
        <v>82</v>
      </c>
      <c r="D84" s="40" t="s">
        <v>1710</v>
      </c>
      <c r="E84" s="40"/>
      <c r="F84" s="40">
        <v>2</v>
      </c>
      <c r="G84" s="40"/>
      <c r="H84" s="40">
        <v>58</v>
      </c>
      <c r="I84" s="40">
        <v>71</v>
      </c>
      <c r="J84" s="40">
        <v>111</v>
      </c>
      <c r="K84" s="41">
        <v>0.84</v>
      </c>
      <c r="L84" s="41"/>
      <c r="M84" s="41">
        <v>0.72</v>
      </c>
      <c r="N84" s="41">
        <v>0.67</v>
      </c>
      <c r="O84" s="41"/>
      <c r="P84" s="40">
        <v>-5</v>
      </c>
      <c r="Q84" s="40">
        <v>76</v>
      </c>
      <c r="R84" s="41">
        <v>0.75</v>
      </c>
      <c r="S84" s="41"/>
      <c r="T84" s="41">
        <v>0.03</v>
      </c>
      <c r="U84" s="41"/>
      <c r="V84" s="42" t="s">
        <v>1</v>
      </c>
      <c r="W84" s="42"/>
      <c r="X84" s="41">
        <v>0.98</v>
      </c>
      <c r="Y84" s="40">
        <v>127</v>
      </c>
      <c r="Z84" s="42" t="s">
        <v>1711</v>
      </c>
      <c r="AA84" s="42" t="s">
        <v>1620</v>
      </c>
      <c r="AB84" s="41">
        <v>0.25</v>
      </c>
      <c r="AC84" s="40">
        <v>5</v>
      </c>
      <c r="AD84" s="41">
        <v>0.68</v>
      </c>
      <c r="AE84" s="40">
        <v>71</v>
      </c>
      <c r="AF84" s="40">
        <v>59</v>
      </c>
      <c r="AG84" s="41">
        <v>0.31</v>
      </c>
      <c r="AH84" s="41"/>
    </row>
    <row r="85" spans="1:34" ht="16.5" customHeight="1" x14ac:dyDescent="0.35">
      <c r="A85" s="38" t="s">
        <v>525</v>
      </c>
      <c r="B85" s="39">
        <v>82</v>
      </c>
      <c r="C85" s="40">
        <v>82</v>
      </c>
      <c r="D85" s="40" t="s">
        <v>1712</v>
      </c>
      <c r="E85" s="40"/>
      <c r="F85" s="40">
        <v>2</v>
      </c>
      <c r="G85" s="40"/>
      <c r="H85" s="40">
        <v>58</v>
      </c>
      <c r="I85" s="40">
        <v>61</v>
      </c>
      <c r="J85" s="40">
        <v>96</v>
      </c>
      <c r="K85" s="41">
        <v>0.85</v>
      </c>
      <c r="L85" s="41"/>
      <c r="M85" s="41">
        <v>0.82</v>
      </c>
      <c r="N85" s="41">
        <v>0.68</v>
      </c>
      <c r="O85" s="41"/>
      <c r="P85" s="40">
        <v>-14</v>
      </c>
      <c r="Q85" s="40">
        <v>29</v>
      </c>
      <c r="R85" s="41">
        <v>1</v>
      </c>
      <c r="S85" s="41"/>
      <c r="T85" s="41">
        <v>0</v>
      </c>
      <c r="U85" s="41"/>
      <c r="V85" s="42" t="s">
        <v>5</v>
      </c>
      <c r="W85" s="42"/>
      <c r="X85" s="41">
        <v>0.93</v>
      </c>
      <c r="Y85" s="40">
        <v>99</v>
      </c>
      <c r="Z85" s="42" t="s">
        <v>464</v>
      </c>
      <c r="AA85" s="42"/>
      <c r="AB85" s="41">
        <v>0.4</v>
      </c>
      <c r="AC85" s="40">
        <v>5</v>
      </c>
      <c r="AD85" s="41">
        <v>0.79</v>
      </c>
      <c r="AE85" s="40">
        <v>105</v>
      </c>
      <c r="AF85" s="40">
        <v>1</v>
      </c>
      <c r="AG85" s="41">
        <v>0.59</v>
      </c>
      <c r="AH85" s="41"/>
    </row>
    <row r="86" spans="1:34" ht="16.5" customHeight="1" x14ac:dyDescent="0.35">
      <c r="A86" s="38" t="s">
        <v>544</v>
      </c>
      <c r="B86" s="39">
        <v>85</v>
      </c>
      <c r="C86" s="40">
        <v>85</v>
      </c>
      <c r="D86" s="40" t="s">
        <v>1713</v>
      </c>
      <c r="E86" s="40"/>
      <c r="F86" s="40">
        <v>2</v>
      </c>
      <c r="G86" s="40"/>
      <c r="H86" s="40">
        <v>57</v>
      </c>
      <c r="I86" s="40">
        <v>66</v>
      </c>
      <c r="J86" s="40">
        <v>53</v>
      </c>
      <c r="K86" s="41">
        <v>0.92</v>
      </c>
      <c r="L86" s="41"/>
      <c r="M86" s="41">
        <v>0.75</v>
      </c>
      <c r="N86" s="41">
        <v>0.82</v>
      </c>
      <c r="O86" s="41"/>
      <c r="P86" s="40">
        <v>7</v>
      </c>
      <c r="Q86" s="40">
        <v>167</v>
      </c>
      <c r="R86" s="41">
        <v>0.54</v>
      </c>
      <c r="S86" s="41"/>
      <c r="T86" s="41">
        <v>0.02</v>
      </c>
      <c r="U86" s="41"/>
      <c r="V86" s="42" t="s">
        <v>5</v>
      </c>
      <c r="W86" s="42"/>
      <c r="X86" s="41">
        <v>0.9</v>
      </c>
      <c r="Y86" s="40">
        <v>70</v>
      </c>
      <c r="Z86" s="42" t="s">
        <v>4</v>
      </c>
      <c r="AA86" s="42" t="s">
        <v>1620</v>
      </c>
      <c r="AB86" s="41">
        <v>0.35</v>
      </c>
      <c r="AC86" s="41"/>
      <c r="AD86" s="41">
        <v>0.64</v>
      </c>
      <c r="AE86" s="40">
        <v>120</v>
      </c>
      <c r="AF86" s="40">
        <v>93</v>
      </c>
      <c r="AG86" s="41">
        <v>0.25</v>
      </c>
      <c r="AH86" s="41"/>
    </row>
    <row r="87" spans="1:34" ht="16.5" customHeight="1" x14ac:dyDescent="0.35">
      <c r="A87" s="38" t="s">
        <v>588</v>
      </c>
      <c r="B87" s="39">
        <v>85</v>
      </c>
      <c r="C87" s="40">
        <v>85</v>
      </c>
      <c r="D87" s="40" t="s">
        <v>1714</v>
      </c>
      <c r="E87" s="40"/>
      <c r="F87" s="40">
        <v>2</v>
      </c>
      <c r="G87" s="40"/>
      <c r="H87" s="40">
        <v>57</v>
      </c>
      <c r="I87" s="40">
        <v>66</v>
      </c>
      <c r="J87" s="40">
        <v>78</v>
      </c>
      <c r="K87" s="41">
        <v>0.86</v>
      </c>
      <c r="L87" s="41"/>
      <c r="M87" s="41">
        <v>0.76</v>
      </c>
      <c r="N87" s="41">
        <v>0.73</v>
      </c>
      <c r="O87" s="41"/>
      <c r="P87" s="40">
        <v>-3</v>
      </c>
      <c r="Q87" s="40">
        <v>76</v>
      </c>
      <c r="R87" s="41">
        <v>0.55000000000000004</v>
      </c>
      <c r="S87" s="41"/>
      <c r="T87" s="41">
        <v>0.01</v>
      </c>
      <c r="U87" s="41"/>
      <c r="V87" s="42" t="s">
        <v>14</v>
      </c>
      <c r="W87" s="42"/>
      <c r="X87" s="41">
        <v>0.93</v>
      </c>
      <c r="Y87" s="40">
        <v>76</v>
      </c>
      <c r="Z87" s="42" t="s">
        <v>797</v>
      </c>
      <c r="AA87" s="42"/>
      <c r="AB87" s="41">
        <v>0.32</v>
      </c>
      <c r="AC87" s="40">
        <v>5</v>
      </c>
      <c r="AD87" s="41">
        <v>0.52</v>
      </c>
      <c r="AE87" s="40">
        <v>91</v>
      </c>
      <c r="AF87" s="40">
        <v>160</v>
      </c>
      <c r="AG87" s="41">
        <v>0.16</v>
      </c>
      <c r="AH87" s="41"/>
    </row>
    <row r="88" spans="1:34" ht="16.5" customHeight="1" x14ac:dyDescent="0.35">
      <c r="A88" s="38" t="s">
        <v>580</v>
      </c>
      <c r="B88" s="39">
        <v>87</v>
      </c>
      <c r="C88" s="40">
        <v>87</v>
      </c>
      <c r="D88" s="40" t="s">
        <v>1033</v>
      </c>
      <c r="E88" s="40"/>
      <c r="F88" s="40">
        <v>1</v>
      </c>
      <c r="G88" s="40"/>
      <c r="H88" s="40">
        <v>56</v>
      </c>
      <c r="I88" s="40">
        <v>65</v>
      </c>
      <c r="J88" s="40">
        <v>128</v>
      </c>
      <c r="K88" s="41">
        <v>0.84</v>
      </c>
      <c r="L88" s="41"/>
      <c r="M88" s="41">
        <v>0.68</v>
      </c>
      <c r="N88" s="41">
        <v>0.68</v>
      </c>
      <c r="O88" s="41"/>
      <c r="P88" s="40" t="s">
        <v>58</v>
      </c>
      <c r="Q88" s="40">
        <v>90</v>
      </c>
      <c r="R88" s="41">
        <v>0.67</v>
      </c>
      <c r="S88" s="41"/>
      <c r="T88" s="41">
        <v>0.02</v>
      </c>
      <c r="U88" s="41"/>
      <c r="V88" s="42" t="s">
        <v>1</v>
      </c>
      <c r="W88" s="42"/>
      <c r="X88" s="41">
        <v>0.85</v>
      </c>
      <c r="Y88" s="40">
        <v>60</v>
      </c>
      <c r="Z88" s="42" t="s">
        <v>1166</v>
      </c>
      <c r="AA88" s="42"/>
      <c r="AB88" s="41">
        <v>0.43</v>
      </c>
      <c r="AC88" s="41"/>
      <c r="AD88" s="41">
        <v>0.56000000000000005</v>
      </c>
      <c r="AE88" s="40">
        <v>79</v>
      </c>
      <c r="AF88" s="40">
        <v>101</v>
      </c>
      <c r="AG88" s="41">
        <v>0.24</v>
      </c>
      <c r="AH88" s="41"/>
    </row>
    <row r="89" spans="1:34" ht="16.5" customHeight="1" x14ac:dyDescent="0.35">
      <c r="A89" s="38" t="s">
        <v>1533</v>
      </c>
      <c r="B89" s="39">
        <v>87</v>
      </c>
      <c r="C89" s="40">
        <v>87</v>
      </c>
      <c r="D89" s="40" t="s">
        <v>1715</v>
      </c>
      <c r="E89" s="40"/>
      <c r="F89" s="40">
        <v>2</v>
      </c>
      <c r="G89" s="40"/>
      <c r="H89" s="40">
        <v>56</v>
      </c>
      <c r="I89" s="40">
        <v>63</v>
      </c>
      <c r="J89" s="40">
        <v>74</v>
      </c>
      <c r="K89" s="41">
        <v>0.84</v>
      </c>
      <c r="L89" s="41"/>
      <c r="M89" s="41">
        <v>0.72</v>
      </c>
      <c r="N89" s="41">
        <v>0.79</v>
      </c>
      <c r="O89" s="41"/>
      <c r="P89" s="40">
        <v>7</v>
      </c>
      <c r="Q89" s="40">
        <v>122</v>
      </c>
      <c r="R89" s="41">
        <v>0.63</v>
      </c>
      <c r="S89" s="41"/>
      <c r="T89" s="41">
        <v>0.02</v>
      </c>
      <c r="U89" s="41"/>
      <c r="V89" s="42" t="s">
        <v>1</v>
      </c>
      <c r="W89" s="42"/>
      <c r="X89" s="41">
        <v>0.78</v>
      </c>
      <c r="Y89" s="40">
        <v>119</v>
      </c>
      <c r="Z89" s="42" t="s">
        <v>181</v>
      </c>
      <c r="AA89" s="42"/>
      <c r="AB89" s="41">
        <v>0.31</v>
      </c>
      <c r="AC89" s="41"/>
      <c r="AD89" s="41">
        <v>0.84</v>
      </c>
      <c r="AE89" s="40">
        <v>85</v>
      </c>
      <c r="AF89" s="40">
        <v>71</v>
      </c>
      <c r="AG89" s="41">
        <v>0.28999999999999998</v>
      </c>
      <c r="AH89" s="41"/>
    </row>
    <row r="90" spans="1:34" ht="16.5" customHeight="1" x14ac:dyDescent="0.35">
      <c r="A90" s="38" t="s">
        <v>1033</v>
      </c>
      <c r="B90" s="39">
        <v>87</v>
      </c>
      <c r="C90" s="40">
        <v>87</v>
      </c>
      <c r="D90" s="40" t="s">
        <v>580</v>
      </c>
      <c r="E90" s="40"/>
      <c r="F90" s="40">
        <v>1</v>
      </c>
      <c r="G90" s="40"/>
      <c r="H90" s="40">
        <v>56</v>
      </c>
      <c r="I90" s="40">
        <v>64</v>
      </c>
      <c r="J90" s="40">
        <v>68</v>
      </c>
      <c r="K90" s="41">
        <v>0.89</v>
      </c>
      <c r="L90" s="41"/>
      <c r="M90" s="41">
        <v>0.67</v>
      </c>
      <c r="N90" s="41">
        <v>0.79</v>
      </c>
      <c r="O90" s="41"/>
      <c r="P90" s="40">
        <v>12</v>
      </c>
      <c r="Q90" s="40">
        <v>90</v>
      </c>
      <c r="R90" s="41">
        <v>0.66</v>
      </c>
      <c r="S90" s="41"/>
      <c r="T90" s="41">
        <v>0.01</v>
      </c>
      <c r="U90" s="41"/>
      <c r="V90" s="42" t="s">
        <v>14</v>
      </c>
      <c r="W90" s="42"/>
      <c r="X90" s="41">
        <v>0.82</v>
      </c>
      <c r="Y90" s="40">
        <v>112</v>
      </c>
      <c r="Z90" s="42" t="s">
        <v>643</v>
      </c>
      <c r="AA90" s="42" t="s">
        <v>1630</v>
      </c>
      <c r="AB90" s="41">
        <v>0.33</v>
      </c>
      <c r="AC90" s="40">
        <v>4</v>
      </c>
      <c r="AD90" s="41">
        <v>0.61</v>
      </c>
      <c r="AE90" s="40">
        <v>120</v>
      </c>
      <c r="AF90" s="40">
        <v>180</v>
      </c>
      <c r="AG90" s="41">
        <v>0.13</v>
      </c>
      <c r="AH90" s="41"/>
    </row>
    <row r="91" spans="1:34" ht="16.5" customHeight="1" x14ac:dyDescent="0.35">
      <c r="A91" s="38" t="s">
        <v>536</v>
      </c>
      <c r="B91" s="39">
        <v>90</v>
      </c>
      <c r="C91" s="40">
        <v>90</v>
      </c>
      <c r="D91" s="40" t="s">
        <v>1716</v>
      </c>
      <c r="E91" s="40"/>
      <c r="F91" s="40">
        <v>2</v>
      </c>
      <c r="G91" s="40"/>
      <c r="H91" s="40">
        <v>55</v>
      </c>
      <c r="I91" s="40">
        <v>55</v>
      </c>
      <c r="J91" s="40">
        <v>123</v>
      </c>
      <c r="K91" s="41">
        <v>0.85</v>
      </c>
      <c r="L91" s="41"/>
      <c r="M91" s="41">
        <v>0.65</v>
      </c>
      <c r="N91" s="41">
        <v>0.71</v>
      </c>
      <c r="O91" s="41"/>
      <c r="P91" s="40">
        <v>6</v>
      </c>
      <c r="Q91" s="40">
        <v>29</v>
      </c>
      <c r="R91" s="41">
        <v>0.88</v>
      </c>
      <c r="S91" s="41"/>
      <c r="T91" s="41">
        <v>0</v>
      </c>
      <c r="U91" s="41"/>
      <c r="V91" s="42" t="s">
        <v>5</v>
      </c>
      <c r="W91" s="42"/>
      <c r="X91" s="41">
        <v>0.87</v>
      </c>
      <c r="Y91" s="40">
        <v>90</v>
      </c>
      <c r="Z91" s="42" t="s">
        <v>69</v>
      </c>
      <c r="AA91" s="42" t="s">
        <v>1636</v>
      </c>
      <c r="AB91" s="41">
        <v>0.24</v>
      </c>
      <c r="AC91" s="40">
        <v>5</v>
      </c>
      <c r="AD91" s="41">
        <v>0.57999999999999996</v>
      </c>
      <c r="AE91" s="40">
        <v>66</v>
      </c>
      <c r="AF91" s="40">
        <v>99</v>
      </c>
      <c r="AG91" s="41">
        <v>0.24</v>
      </c>
      <c r="AH91" s="41"/>
    </row>
    <row r="92" spans="1:34" ht="16.5" customHeight="1" x14ac:dyDescent="0.35">
      <c r="A92" s="38" t="s">
        <v>562</v>
      </c>
      <c r="B92" s="39">
        <v>90</v>
      </c>
      <c r="C92" s="40">
        <v>90</v>
      </c>
      <c r="D92" s="40" t="s">
        <v>1717</v>
      </c>
      <c r="E92" s="40"/>
      <c r="F92" s="40">
        <v>2</v>
      </c>
      <c r="G92" s="40"/>
      <c r="H92" s="40">
        <v>55</v>
      </c>
      <c r="I92" s="40">
        <v>66</v>
      </c>
      <c r="J92" s="40">
        <v>119</v>
      </c>
      <c r="K92" s="41">
        <v>0.8</v>
      </c>
      <c r="L92" s="41"/>
      <c r="M92" s="41">
        <v>0.67</v>
      </c>
      <c r="N92" s="41">
        <v>0.7</v>
      </c>
      <c r="O92" s="41"/>
      <c r="P92" s="40">
        <v>3</v>
      </c>
      <c r="Q92" s="40">
        <v>111</v>
      </c>
      <c r="R92" s="41">
        <v>0.65</v>
      </c>
      <c r="S92" s="41"/>
      <c r="T92" s="41">
        <v>0</v>
      </c>
      <c r="U92" s="41"/>
      <c r="V92" s="42" t="s">
        <v>787</v>
      </c>
      <c r="W92" s="42"/>
      <c r="X92" s="41">
        <v>0.98</v>
      </c>
      <c r="Y92" s="40">
        <v>83</v>
      </c>
      <c r="Z92" s="42" t="s">
        <v>170</v>
      </c>
      <c r="AA92" s="42"/>
      <c r="AB92" s="41">
        <v>0.31</v>
      </c>
      <c r="AC92" s="41"/>
      <c r="AD92" s="41">
        <v>0.46</v>
      </c>
      <c r="AE92" s="40">
        <v>159</v>
      </c>
      <c r="AF92" s="40">
        <v>81</v>
      </c>
      <c r="AG92" s="41">
        <v>0.27</v>
      </c>
      <c r="AH92" s="41"/>
    </row>
    <row r="93" spans="1:34" ht="16.5" customHeight="1" x14ac:dyDescent="0.35">
      <c r="A93" s="38" t="s">
        <v>1535</v>
      </c>
      <c r="B93" s="39">
        <v>90</v>
      </c>
      <c r="C93" s="40">
        <v>90</v>
      </c>
      <c r="D93" s="40" t="s">
        <v>1718</v>
      </c>
      <c r="E93" s="40"/>
      <c r="F93" s="40">
        <v>2</v>
      </c>
      <c r="G93" s="40"/>
      <c r="H93" s="40">
        <v>55</v>
      </c>
      <c r="I93" s="40">
        <v>62</v>
      </c>
      <c r="J93" s="40">
        <v>128</v>
      </c>
      <c r="K93" s="41">
        <v>0.81</v>
      </c>
      <c r="L93" s="41"/>
      <c r="M93" s="41">
        <v>0.72</v>
      </c>
      <c r="N93" s="41">
        <v>0.66</v>
      </c>
      <c r="O93" s="41"/>
      <c r="P93" s="40">
        <v>-6</v>
      </c>
      <c r="Q93" s="40">
        <v>58</v>
      </c>
      <c r="R93" s="41">
        <v>0.76</v>
      </c>
      <c r="S93" s="41"/>
      <c r="T93" s="43">
        <v>4.0000000000000001E-3</v>
      </c>
      <c r="U93" s="43"/>
      <c r="V93" s="42" t="s">
        <v>40</v>
      </c>
      <c r="W93" s="42"/>
      <c r="X93" s="41">
        <v>0.93</v>
      </c>
      <c r="Y93" s="40">
        <v>89</v>
      </c>
      <c r="Z93" s="42" t="s">
        <v>170</v>
      </c>
      <c r="AA93" s="42"/>
      <c r="AB93" s="41">
        <v>0.33</v>
      </c>
      <c r="AC93" s="41"/>
      <c r="AD93" s="41">
        <v>0.61</v>
      </c>
      <c r="AE93" s="40">
        <v>79</v>
      </c>
      <c r="AF93" s="40">
        <v>101</v>
      </c>
      <c r="AG93" s="41">
        <v>0.24</v>
      </c>
      <c r="AH93" s="41"/>
    </row>
    <row r="94" spans="1:34" ht="16.5" customHeight="1" x14ac:dyDescent="0.35">
      <c r="A94" s="38" t="s">
        <v>664</v>
      </c>
      <c r="B94" s="39">
        <v>90</v>
      </c>
      <c r="C94" s="40">
        <v>90</v>
      </c>
      <c r="D94" s="40" t="s">
        <v>1719</v>
      </c>
      <c r="E94" s="40"/>
      <c r="F94" s="40">
        <v>2</v>
      </c>
      <c r="G94" s="40"/>
      <c r="H94" s="40">
        <v>55</v>
      </c>
      <c r="I94" s="40">
        <v>61</v>
      </c>
      <c r="J94" s="40">
        <v>63</v>
      </c>
      <c r="K94" s="41">
        <v>0.88</v>
      </c>
      <c r="L94" s="41"/>
      <c r="M94" s="41">
        <v>0.62</v>
      </c>
      <c r="N94" s="41">
        <v>0.82</v>
      </c>
      <c r="O94" s="41"/>
      <c r="P94" s="40">
        <v>20</v>
      </c>
      <c r="Q94" s="40">
        <v>105</v>
      </c>
      <c r="R94" s="41">
        <v>0.56999999999999995</v>
      </c>
      <c r="S94" s="41"/>
      <c r="T94" s="41">
        <v>0.01</v>
      </c>
      <c r="U94" s="41"/>
      <c r="V94" s="42" t="s">
        <v>14</v>
      </c>
      <c r="W94" s="42"/>
      <c r="X94" s="41">
        <v>0.89</v>
      </c>
      <c r="Y94" s="40">
        <v>127</v>
      </c>
      <c r="Z94" s="42" t="s">
        <v>1242</v>
      </c>
      <c r="AA94" s="42" t="s">
        <v>1620</v>
      </c>
      <c r="AB94" s="41">
        <v>0.28000000000000003</v>
      </c>
      <c r="AC94" s="41"/>
      <c r="AD94" s="41">
        <v>0.78</v>
      </c>
      <c r="AE94" s="40">
        <v>125</v>
      </c>
      <c r="AF94" s="40">
        <v>154</v>
      </c>
      <c r="AG94" s="41">
        <v>0.17</v>
      </c>
      <c r="AH94" s="41"/>
    </row>
    <row r="95" spans="1:34" ht="16.5" customHeight="1" x14ac:dyDescent="0.35">
      <c r="A95" s="38" t="s">
        <v>1539</v>
      </c>
      <c r="B95" s="39">
        <v>90</v>
      </c>
      <c r="C95" s="40">
        <v>90</v>
      </c>
      <c r="D95" s="40" t="s">
        <v>1720</v>
      </c>
      <c r="E95" s="40"/>
      <c r="F95" s="40">
        <v>2</v>
      </c>
      <c r="G95" s="40"/>
      <c r="H95" s="40">
        <v>55</v>
      </c>
      <c r="I95" s="40">
        <v>63</v>
      </c>
      <c r="J95" s="40">
        <v>96</v>
      </c>
      <c r="K95" s="41">
        <v>0.85</v>
      </c>
      <c r="L95" s="40">
        <v>8</v>
      </c>
      <c r="M95" s="41">
        <v>0.69</v>
      </c>
      <c r="N95" s="41">
        <v>0.74</v>
      </c>
      <c r="O95" s="41"/>
      <c r="P95" s="40">
        <v>5</v>
      </c>
      <c r="Q95" s="40">
        <v>90</v>
      </c>
      <c r="R95" s="41">
        <v>0.7</v>
      </c>
      <c r="S95" s="41"/>
      <c r="T95" s="41">
        <v>0</v>
      </c>
      <c r="U95" s="41"/>
      <c r="V95" s="42" t="s">
        <v>5</v>
      </c>
      <c r="W95" s="42"/>
      <c r="X95" s="41">
        <v>0.88</v>
      </c>
      <c r="Y95" s="40">
        <v>103</v>
      </c>
      <c r="Z95" s="42" t="s">
        <v>1721</v>
      </c>
      <c r="AA95" s="42" t="s">
        <v>1636</v>
      </c>
      <c r="AB95" s="41">
        <v>0.34</v>
      </c>
      <c r="AC95" s="41"/>
      <c r="AD95" s="41">
        <v>0.43</v>
      </c>
      <c r="AE95" s="40">
        <v>91</v>
      </c>
      <c r="AF95" s="40">
        <v>138</v>
      </c>
      <c r="AG95" s="41">
        <v>0.19</v>
      </c>
      <c r="AH95" s="41"/>
    </row>
    <row r="96" spans="1:34" ht="16.5" customHeight="1" x14ac:dyDescent="0.35">
      <c r="A96" s="38" t="s">
        <v>690</v>
      </c>
      <c r="B96" s="39">
        <v>90</v>
      </c>
      <c r="C96" s="40">
        <v>90</v>
      </c>
      <c r="D96" s="40" t="s">
        <v>1722</v>
      </c>
      <c r="E96" s="40"/>
      <c r="F96" s="40">
        <v>2</v>
      </c>
      <c r="G96" s="40"/>
      <c r="H96" s="40">
        <v>55</v>
      </c>
      <c r="I96" s="40">
        <v>63</v>
      </c>
      <c r="J96" s="40">
        <v>68</v>
      </c>
      <c r="K96" s="41">
        <v>0.86</v>
      </c>
      <c r="L96" s="41"/>
      <c r="M96" s="41">
        <v>0.79</v>
      </c>
      <c r="N96" s="41">
        <v>0.77</v>
      </c>
      <c r="O96" s="41"/>
      <c r="P96" s="40">
        <v>-2</v>
      </c>
      <c r="Q96" s="40">
        <v>122</v>
      </c>
      <c r="R96" s="41">
        <v>0.6</v>
      </c>
      <c r="S96" s="41"/>
      <c r="T96" s="41">
        <v>0.03</v>
      </c>
      <c r="U96" s="41"/>
      <c r="V96" s="42" t="s">
        <v>5</v>
      </c>
      <c r="W96" s="42"/>
      <c r="X96" s="41">
        <v>0.83</v>
      </c>
      <c r="Y96" s="40">
        <v>99</v>
      </c>
      <c r="Z96" s="42" t="s">
        <v>802</v>
      </c>
      <c r="AA96" s="42" t="s">
        <v>1630</v>
      </c>
      <c r="AB96" s="41">
        <v>0.4</v>
      </c>
      <c r="AC96" s="41"/>
      <c r="AD96" s="41">
        <v>0.61</v>
      </c>
      <c r="AE96" s="40">
        <v>91</v>
      </c>
      <c r="AF96" s="40">
        <v>86</v>
      </c>
      <c r="AG96" s="41">
        <v>0.26</v>
      </c>
      <c r="AH96" s="41"/>
    </row>
    <row r="97" spans="1:34" ht="16.5" customHeight="1" x14ac:dyDescent="0.35">
      <c r="A97" s="38" t="s">
        <v>534</v>
      </c>
      <c r="B97" s="39">
        <v>96</v>
      </c>
      <c r="C97" s="40">
        <v>96</v>
      </c>
      <c r="D97" s="40" t="s">
        <v>1723</v>
      </c>
      <c r="E97" s="40"/>
      <c r="F97" s="40">
        <v>2</v>
      </c>
      <c r="G97" s="40"/>
      <c r="H97" s="40">
        <v>54</v>
      </c>
      <c r="I97" s="40">
        <v>64</v>
      </c>
      <c r="J97" s="40">
        <v>78</v>
      </c>
      <c r="K97" s="41">
        <v>0.86</v>
      </c>
      <c r="L97" s="41"/>
      <c r="M97" s="41">
        <v>0.71</v>
      </c>
      <c r="N97" s="41">
        <v>0.76</v>
      </c>
      <c r="O97" s="41"/>
      <c r="P97" s="40">
        <v>5</v>
      </c>
      <c r="Q97" s="40">
        <v>111</v>
      </c>
      <c r="R97" s="41">
        <v>0.64</v>
      </c>
      <c r="S97" s="41"/>
      <c r="T97" s="41">
        <v>0.01</v>
      </c>
      <c r="U97" s="41"/>
      <c r="V97" s="42" t="s">
        <v>5</v>
      </c>
      <c r="W97" s="42"/>
      <c r="X97" s="41">
        <v>0.86</v>
      </c>
      <c r="Y97" s="40">
        <v>90</v>
      </c>
      <c r="Z97" s="42" t="s">
        <v>163</v>
      </c>
      <c r="AA97" s="42" t="s">
        <v>1620</v>
      </c>
      <c r="AB97" s="41">
        <v>0.28000000000000003</v>
      </c>
      <c r="AC97" s="41"/>
      <c r="AD97" s="41">
        <v>0.62</v>
      </c>
      <c r="AE97" s="40">
        <v>159</v>
      </c>
      <c r="AF97" s="40">
        <v>93</v>
      </c>
      <c r="AG97" s="41">
        <v>0.25</v>
      </c>
      <c r="AH97" s="41"/>
    </row>
    <row r="98" spans="1:34" ht="16.5" customHeight="1" x14ac:dyDescent="0.35">
      <c r="A98" s="38" t="s">
        <v>527</v>
      </c>
      <c r="B98" s="39">
        <v>96</v>
      </c>
      <c r="C98" s="40">
        <v>96</v>
      </c>
      <c r="D98" s="40" t="s">
        <v>1724</v>
      </c>
      <c r="E98" s="40"/>
      <c r="F98" s="40">
        <v>2</v>
      </c>
      <c r="G98" s="40"/>
      <c r="H98" s="40">
        <v>54</v>
      </c>
      <c r="I98" s="40">
        <v>63</v>
      </c>
      <c r="J98" s="40">
        <v>59</v>
      </c>
      <c r="K98" s="41">
        <v>0.89</v>
      </c>
      <c r="L98" s="41"/>
      <c r="M98" s="41">
        <v>0.75</v>
      </c>
      <c r="N98" s="41">
        <v>0.81</v>
      </c>
      <c r="O98" s="41"/>
      <c r="P98" s="40">
        <v>6</v>
      </c>
      <c r="Q98" s="40">
        <v>140</v>
      </c>
      <c r="R98" s="41">
        <v>0.55000000000000004</v>
      </c>
      <c r="S98" s="41"/>
      <c r="T98" s="41">
        <v>0.01</v>
      </c>
      <c r="U98" s="41"/>
      <c r="V98" s="42" t="s">
        <v>5</v>
      </c>
      <c r="W98" s="42"/>
      <c r="X98" s="41">
        <v>0.95</v>
      </c>
      <c r="Y98" s="40">
        <v>70</v>
      </c>
      <c r="Z98" s="42" t="s">
        <v>163</v>
      </c>
      <c r="AA98" s="42"/>
      <c r="AB98" s="41">
        <v>0.44</v>
      </c>
      <c r="AC98" s="41"/>
      <c r="AD98" s="41">
        <v>0.73</v>
      </c>
      <c r="AE98" s="40">
        <v>163</v>
      </c>
      <c r="AF98" s="40">
        <v>108</v>
      </c>
      <c r="AG98" s="41">
        <v>0.23</v>
      </c>
      <c r="AH98" s="41"/>
    </row>
    <row r="99" spans="1:34" ht="16.5" customHeight="1" x14ac:dyDescent="0.35">
      <c r="A99" s="38" t="s">
        <v>548</v>
      </c>
      <c r="B99" s="39">
        <v>96</v>
      </c>
      <c r="C99" s="40">
        <v>96</v>
      </c>
      <c r="D99" s="40" t="s">
        <v>1725</v>
      </c>
      <c r="E99" s="40"/>
      <c r="F99" s="40">
        <v>2</v>
      </c>
      <c r="G99" s="40">
        <v>1</v>
      </c>
      <c r="H99" s="40">
        <v>54</v>
      </c>
      <c r="I99" s="40">
        <v>57</v>
      </c>
      <c r="J99" s="40">
        <v>78</v>
      </c>
      <c r="K99" s="41">
        <v>0.94</v>
      </c>
      <c r="L99" s="41"/>
      <c r="M99" s="41">
        <v>0.77</v>
      </c>
      <c r="N99" s="41">
        <v>0.77</v>
      </c>
      <c r="O99" s="41"/>
      <c r="P99" s="40" t="s">
        <v>58</v>
      </c>
      <c r="Q99" s="40">
        <v>154</v>
      </c>
      <c r="R99" s="41">
        <v>0.68</v>
      </c>
      <c r="S99" s="41"/>
      <c r="T99" s="41">
        <v>0.01</v>
      </c>
      <c r="U99" s="41"/>
      <c r="V99" s="42" t="s">
        <v>1</v>
      </c>
      <c r="W99" s="42"/>
      <c r="X99" s="41">
        <v>0.89</v>
      </c>
      <c r="Y99" s="40">
        <v>42</v>
      </c>
      <c r="Z99" s="42" t="s">
        <v>1472</v>
      </c>
      <c r="AA99" s="42"/>
      <c r="AB99" s="41">
        <v>0.54</v>
      </c>
      <c r="AC99" s="41"/>
      <c r="AD99" s="41">
        <v>0.42</v>
      </c>
      <c r="AE99" s="40">
        <v>71</v>
      </c>
      <c r="AF99" s="40">
        <v>181</v>
      </c>
      <c r="AG99" s="40" t="s">
        <v>176</v>
      </c>
      <c r="AH99" s="40"/>
    </row>
    <row r="100" spans="1:34" ht="16.5" customHeight="1" x14ac:dyDescent="0.35">
      <c r="A100" s="38" t="s">
        <v>593</v>
      </c>
      <c r="B100" s="39">
        <v>96</v>
      </c>
      <c r="C100" s="40">
        <v>96</v>
      </c>
      <c r="D100" s="40" t="s">
        <v>1726</v>
      </c>
      <c r="E100" s="40"/>
      <c r="F100" s="40">
        <v>2</v>
      </c>
      <c r="G100" s="40"/>
      <c r="H100" s="40">
        <v>54</v>
      </c>
      <c r="I100" s="40">
        <v>63</v>
      </c>
      <c r="J100" s="40">
        <v>89</v>
      </c>
      <c r="K100" s="41">
        <v>0.83</v>
      </c>
      <c r="L100" s="41"/>
      <c r="M100" s="41">
        <v>0.74</v>
      </c>
      <c r="N100" s="41">
        <v>0.76</v>
      </c>
      <c r="O100" s="41"/>
      <c r="P100" s="40">
        <v>2</v>
      </c>
      <c r="Q100" s="40">
        <v>140</v>
      </c>
      <c r="R100" s="41">
        <v>0.62</v>
      </c>
      <c r="S100" s="41"/>
      <c r="T100" s="41">
        <v>0.02</v>
      </c>
      <c r="U100" s="41"/>
      <c r="V100" s="42" t="s">
        <v>14</v>
      </c>
      <c r="W100" s="42"/>
      <c r="X100" s="41">
        <v>0.82</v>
      </c>
      <c r="Y100" s="40">
        <v>110</v>
      </c>
      <c r="Z100" s="42" t="s">
        <v>1727</v>
      </c>
      <c r="AA100" s="42"/>
      <c r="AB100" s="41">
        <v>0.32</v>
      </c>
      <c r="AC100" s="41"/>
      <c r="AD100" s="41">
        <v>0.56999999999999995</v>
      </c>
      <c r="AE100" s="40">
        <v>79</v>
      </c>
      <c r="AF100" s="40">
        <v>138</v>
      </c>
      <c r="AG100" s="41">
        <v>0.19</v>
      </c>
      <c r="AH100" s="41"/>
    </row>
    <row r="101" spans="1:34" ht="16.5" customHeight="1" x14ac:dyDescent="0.35">
      <c r="A101" s="38" t="s">
        <v>539</v>
      </c>
      <c r="B101" s="39">
        <v>100</v>
      </c>
      <c r="C101" s="40">
        <v>100</v>
      </c>
      <c r="D101" s="40" t="s">
        <v>1728</v>
      </c>
      <c r="E101" s="40"/>
      <c r="F101" s="40">
        <v>2</v>
      </c>
      <c r="G101" s="40"/>
      <c r="H101" s="40">
        <v>53</v>
      </c>
      <c r="I101" s="40">
        <v>63</v>
      </c>
      <c r="J101" s="40">
        <v>140</v>
      </c>
      <c r="K101" s="41">
        <v>0.88</v>
      </c>
      <c r="L101" s="41"/>
      <c r="M101" s="41">
        <v>0.72</v>
      </c>
      <c r="N101" s="41">
        <v>0.67</v>
      </c>
      <c r="O101" s="41"/>
      <c r="P101" s="40">
        <v>-5</v>
      </c>
      <c r="Q101" s="40">
        <v>90</v>
      </c>
      <c r="R101" s="41">
        <v>0.79</v>
      </c>
      <c r="S101" s="41"/>
      <c r="T101" s="43">
        <v>4.0000000000000001E-3</v>
      </c>
      <c r="U101" s="43"/>
      <c r="V101" s="42" t="s">
        <v>1</v>
      </c>
      <c r="W101" s="42"/>
      <c r="X101" s="41">
        <v>0.91</v>
      </c>
      <c r="Y101" s="40">
        <v>83</v>
      </c>
      <c r="Z101" s="42" t="s">
        <v>72</v>
      </c>
      <c r="AA101" s="42" t="s">
        <v>1636</v>
      </c>
      <c r="AB101" s="41">
        <v>0.36</v>
      </c>
      <c r="AC101" s="40">
        <v>5</v>
      </c>
      <c r="AD101" s="41">
        <v>0.72</v>
      </c>
      <c r="AE101" s="40">
        <v>66</v>
      </c>
      <c r="AF101" s="40">
        <v>114</v>
      </c>
      <c r="AG101" s="41">
        <v>0.23</v>
      </c>
      <c r="AH101" s="41"/>
    </row>
    <row r="102" spans="1:34" ht="16.5" customHeight="1" x14ac:dyDescent="0.35">
      <c r="A102" s="38" t="s">
        <v>554</v>
      </c>
      <c r="B102" s="39">
        <v>100</v>
      </c>
      <c r="C102" s="40">
        <v>100</v>
      </c>
      <c r="D102" s="40" t="s">
        <v>1729</v>
      </c>
      <c r="E102" s="40"/>
      <c r="F102" s="40">
        <v>2</v>
      </c>
      <c r="G102" s="40"/>
      <c r="H102" s="40">
        <v>53</v>
      </c>
      <c r="I102" s="40">
        <v>61</v>
      </c>
      <c r="J102" s="40">
        <v>104</v>
      </c>
      <c r="K102" s="41">
        <v>0.82</v>
      </c>
      <c r="L102" s="41"/>
      <c r="M102" s="41">
        <v>0.77</v>
      </c>
      <c r="N102" s="41">
        <v>0.68</v>
      </c>
      <c r="O102" s="41"/>
      <c r="P102" s="40">
        <v>-9</v>
      </c>
      <c r="Q102" s="40">
        <v>58</v>
      </c>
      <c r="R102" s="41">
        <v>0.72</v>
      </c>
      <c r="S102" s="41"/>
      <c r="T102" s="41">
        <v>0.02</v>
      </c>
      <c r="U102" s="41"/>
      <c r="V102" s="42" t="s">
        <v>1</v>
      </c>
      <c r="W102" s="42"/>
      <c r="X102" s="41">
        <v>0.8</v>
      </c>
      <c r="Y102" s="40">
        <v>119</v>
      </c>
      <c r="Z102" s="42" t="s">
        <v>830</v>
      </c>
      <c r="AA102" s="42" t="s">
        <v>1620</v>
      </c>
      <c r="AB102" s="41">
        <v>0.38</v>
      </c>
      <c r="AC102" s="41"/>
      <c r="AD102" s="41">
        <v>0.84</v>
      </c>
      <c r="AE102" s="40">
        <v>79</v>
      </c>
      <c r="AF102" s="40">
        <v>138</v>
      </c>
      <c r="AG102" s="41">
        <v>0.19</v>
      </c>
      <c r="AH102" s="41"/>
    </row>
    <row r="103" spans="1:34" ht="16.5" customHeight="1" x14ac:dyDescent="0.35">
      <c r="A103" s="38" t="s">
        <v>561</v>
      </c>
      <c r="B103" s="39">
        <v>100</v>
      </c>
      <c r="C103" s="40">
        <v>100</v>
      </c>
      <c r="D103" s="40" t="s">
        <v>1730</v>
      </c>
      <c r="E103" s="40"/>
      <c r="F103" s="40">
        <v>2</v>
      </c>
      <c r="G103" s="40"/>
      <c r="H103" s="40">
        <v>53</v>
      </c>
      <c r="I103" s="40">
        <v>66</v>
      </c>
      <c r="J103" s="40">
        <v>74</v>
      </c>
      <c r="K103" s="41">
        <v>0.89</v>
      </c>
      <c r="L103" s="41"/>
      <c r="M103" s="41">
        <v>0.73</v>
      </c>
      <c r="N103" s="41">
        <v>0.79</v>
      </c>
      <c r="O103" s="41"/>
      <c r="P103" s="40">
        <v>6</v>
      </c>
      <c r="Q103" s="40">
        <v>171</v>
      </c>
      <c r="R103" s="41">
        <v>0.54</v>
      </c>
      <c r="S103" s="41"/>
      <c r="T103" s="41">
        <v>0.02</v>
      </c>
      <c r="U103" s="41"/>
      <c r="V103" s="42" t="s">
        <v>14</v>
      </c>
      <c r="W103" s="42"/>
      <c r="X103" s="41">
        <v>0.87</v>
      </c>
      <c r="Y103" s="40">
        <v>112</v>
      </c>
      <c r="Z103" s="42" t="s">
        <v>28</v>
      </c>
      <c r="AA103" s="42"/>
      <c r="AB103" s="41">
        <v>0.26</v>
      </c>
      <c r="AC103" s="41"/>
      <c r="AD103" s="41">
        <v>0.82</v>
      </c>
      <c r="AE103" s="40">
        <v>163</v>
      </c>
      <c r="AF103" s="40">
        <v>99</v>
      </c>
      <c r="AG103" s="41">
        <v>0.25</v>
      </c>
      <c r="AH103" s="41"/>
    </row>
    <row r="104" spans="1:34" ht="16.5" customHeight="1" x14ac:dyDescent="0.35">
      <c r="A104" s="38" t="s">
        <v>553</v>
      </c>
      <c r="B104" s="39">
        <v>100</v>
      </c>
      <c r="C104" s="40">
        <v>100</v>
      </c>
      <c r="D104" s="40" t="s">
        <v>1731</v>
      </c>
      <c r="E104" s="40"/>
      <c r="F104" s="40">
        <v>2</v>
      </c>
      <c r="G104" s="40"/>
      <c r="H104" s="40">
        <v>53</v>
      </c>
      <c r="I104" s="40">
        <v>59</v>
      </c>
      <c r="J104" s="40">
        <v>89</v>
      </c>
      <c r="K104" s="41">
        <v>0.85</v>
      </c>
      <c r="L104" s="41"/>
      <c r="M104" s="41">
        <v>0.73</v>
      </c>
      <c r="N104" s="41">
        <v>0.76</v>
      </c>
      <c r="O104" s="41"/>
      <c r="P104" s="40">
        <v>3</v>
      </c>
      <c r="Q104" s="40">
        <v>97</v>
      </c>
      <c r="R104" s="41">
        <v>0.7</v>
      </c>
      <c r="S104" s="41"/>
      <c r="T104" s="41">
        <v>0.03</v>
      </c>
      <c r="U104" s="41"/>
      <c r="V104" s="42" t="s">
        <v>787</v>
      </c>
      <c r="W104" s="42"/>
      <c r="X104" s="41">
        <v>0.88</v>
      </c>
      <c r="Y104" s="40">
        <v>90</v>
      </c>
      <c r="Z104" s="42" t="s">
        <v>1732</v>
      </c>
      <c r="AA104" s="42" t="s">
        <v>1620</v>
      </c>
      <c r="AB104" s="41">
        <v>0.4</v>
      </c>
      <c r="AC104" s="41"/>
      <c r="AD104" s="41">
        <v>0.71</v>
      </c>
      <c r="AE104" s="40">
        <v>130</v>
      </c>
      <c r="AF104" s="40">
        <v>67</v>
      </c>
      <c r="AG104" s="41">
        <v>0.3</v>
      </c>
      <c r="AH104" s="41"/>
    </row>
    <row r="105" spans="1:34" ht="16.5" customHeight="1" x14ac:dyDescent="0.35">
      <c r="A105" s="38" t="s">
        <v>583</v>
      </c>
      <c r="B105" s="39">
        <v>100</v>
      </c>
      <c r="C105" s="40">
        <v>100</v>
      </c>
      <c r="D105" s="40" t="s">
        <v>1733</v>
      </c>
      <c r="E105" s="40"/>
      <c r="F105" s="40">
        <v>2</v>
      </c>
      <c r="G105" s="40"/>
      <c r="H105" s="40">
        <v>53</v>
      </c>
      <c r="I105" s="40">
        <v>63</v>
      </c>
      <c r="J105" s="40">
        <v>123</v>
      </c>
      <c r="K105" s="41">
        <v>0.82</v>
      </c>
      <c r="L105" s="41"/>
      <c r="M105" s="41">
        <v>0.68</v>
      </c>
      <c r="N105" s="41">
        <v>0.68</v>
      </c>
      <c r="O105" s="41"/>
      <c r="P105" s="40" t="s">
        <v>58</v>
      </c>
      <c r="Q105" s="40">
        <v>97</v>
      </c>
      <c r="R105" s="41">
        <v>0.67</v>
      </c>
      <c r="S105" s="41"/>
      <c r="T105" s="43">
        <v>3.0000000000000001E-3</v>
      </c>
      <c r="U105" s="43"/>
      <c r="V105" s="42" t="s">
        <v>787</v>
      </c>
      <c r="W105" s="42"/>
      <c r="X105" s="41">
        <v>0.81</v>
      </c>
      <c r="Y105" s="40">
        <v>74</v>
      </c>
      <c r="Z105" s="42" t="s">
        <v>163</v>
      </c>
      <c r="AA105" s="42" t="s">
        <v>1636</v>
      </c>
      <c r="AB105" s="41">
        <v>0.33</v>
      </c>
      <c r="AC105" s="40">
        <v>5</v>
      </c>
      <c r="AD105" s="41">
        <v>0.5</v>
      </c>
      <c r="AE105" s="40">
        <v>120</v>
      </c>
      <c r="AF105" s="40">
        <v>117</v>
      </c>
      <c r="AG105" s="41">
        <v>0.22</v>
      </c>
      <c r="AH105" s="41"/>
    </row>
    <row r="106" spans="1:34" ht="16.5" customHeight="1" x14ac:dyDescent="0.35">
      <c r="A106" s="38" t="s">
        <v>559</v>
      </c>
      <c r="B106" s="39">
        <v>100</v>
      </c>
      <c r="C106" s="40">
        <v>100</v>
      </c>
      <c r="D106" s="40" t="s">
        <v>1734</v>
      </c>
      <c r="E106" s="40"/>
      <c r="F106" s="40">
        <v>2</v>
      </c>
      <c r="G106" s="40"/>
      <c r="H106" s="40">
        <v>53</v>
      </c>
      <c r="I106" s="40">
        <v>65</v>
      </c>
      <c r="J106" s="40">
        <v>96</v>
      </c>
      <c r="K106" s="41">
        <v>0.87</v>
      </c>
      <c r="L106" s="41"/>
      <c r="M106" s="41">
        <v>0.71</v>
      </c>
      <c r="N106" s="41">
        <v>0.69</v>
      </c>
      <c r="O106" s="41"/>
      <c r="P106" s="40">
        <v>-2</v>
      </c>
      <c r="Q106" s="40">
        <v>131</v>
      </c>
      <c r="R106" s="41">
        <v>0.54</v>
      </c>
      <c r="S106" s="41"/>
      <c r="T106" s="41">
        <v>0.01</v>
      </c>
      <c r="U106" s="41"/>
      <c r="V106" s="42" t="s">
        <v>14</v>
      </c>
      <c r="W106" s="42"/>
      <c r="X106" s="41">
        <v>0.87</v>
      </c>
      <c r="Y106" s="40">
        <v>94</v>
      </c>
      <c r="Z106" s="42" t="s">
        <v>28</v>
      </c>
      <c r="AA106" s="42"/>
      <c r="AB106" s="41">
        <v>0.31</v>
      </c>
      <c r="AC106" s="41"/>
      <c r="AD106" s="41">
        <v>0.71</v>
      </c>
      <c r="AE106" s="40">
        <v>139</v>
      </c>
      <c r="AF106" s="40">
        <v>93</v>
      </c>
      <c r="AG106" s="41">
        <v>0.25</v>
      </c>
      <c r="AH106" s="41"/>
    </row>
    <row r="107" spans="1:34" ht="16.5" customHeight="1" x14ac:dyDescent="0.35">
      <c r="A107" s="38" t="s">
        <v>1187</v>
      </c>
      <c r="B107" s="39">
        <v>100</v>
      </c>
      <c r="C107" s="40">
        <v>100</v>
      </c>
      <c r="D107" s="40" t="s">
        <v>1735</v>
      </c>
      <c r="E107" s="40"/>
      <c r="F107" s="40">
        <v>2</v>
      </c>
      <c r="G107" s="40"/>
      <c r="H107" s="40">
        <v>53</v>
      </c>
      <c r="I107" s="40">
        <v>62</v>
      </c>
      <c r="J107" s="40">
        <v>53</v>
      </c>
      <c r="K107" s="41">
        <v>0.9</v>
      </c>
      <c r="L107" s="41"/>
      <c r="M107" s="41">
        <v>0.79</v>
      </c>
      <c r="N107" s="41">
        <v>0.81</v>
      </c>
      <c r="O107" s="41"/>
      <c r="P107" s="40">
        <v>2</v>
      </c>
      <c r="Q107" s="40">
        <v>181</v>
      </c>
      <c r="R107" s="41">
        <v>0.51</v>
      </c>
      <c r="S107" s="41"/>
      <c r="T107" s="41">
        <v>0.01</v>
      </c>
      <c r="U107" s="41"/>
      <c r="V107" s="42" t="s">
        <v>787</v>
      </c>
      <c r="W107" s="42"/>
      <c r="X107" s="41">
        <v>0.82</v>
      </c>
      <c r="Y107" s="40">
        <v>76</v>
      </c>
      <c r="Z107" s="42" t="s">
        <v>796</v>
      </c>
      <c r="AA107" s="42" t="s">
        <v>1636</v>
      </c>
      <c r="AB107" s="41">
        <v>0.42</v>
      </c>
      <c r="AC107" s="41"/>
      <c r="AD107" s="41">
        <v>0.65</v>
      </c>
      <c r="AE107" s="40">
        <v>116</v>
      </c>
      <c r="AF107" s="40">
        <v>154</v>
      </c>
      <c r="AG107" s="41">
        <v>0.18</v>
      </c>
      <c r="AH107" s="41"/>
    </row>
    <row r="108" spans="1:34" ht="16.5" customHeight="1" x14ac:dyDescent="0.35">
      <c r="A108" s="38" t="s">
        <v>531</v>
      </c>
      <c r="B108" s="39">
        <v>100</v>
      </c>
      <c r="C108" s="40">
        <v>100</v>
      </c>
      <c r="D108" s="40" t="s">
        <v>1736</v>
      </c>
      <c r="E108" s="40"/>
      <c r="F108" s="40">
        <v>2</v>
      </c>
      <c r="G108" s="40"/>
      <c r="H108" s="40">
        <v>53</v>
      </c>
      <c r="I108" s="40">
        <v>61</v>
      </c>
      <c r="J108" s="40">
        <v>144</v>
      </c>
      <c r="K108" s="41">
        <v>0.76</v>
      </c>
      <c r="L108" s="41"/>
      <c r="M108" s="41">
        <v>0.72</v>
      </c>
      <c r="N108" s="41">
        <v>0.7</v>
      </c>
      <c r="O108" s="41"/>
      <c r="P108" s="40">
        <v>-2</v>
      </c>
      <c r="Q108" s="40">
        <v>54</v>
      </c>
      <c r="R108" s="41">
        <v>0.87</v>
      </c>
      <c r="S108" s="41"/>
      <c r="T108" s="41">
        <v>0</v>
      </c>
      <c r="U108" s="41"/>
      <c r="V108" s="42" t="s">
        <v>119</v>
      </c>
      <c r="W108" s="42"/>
      <c r="X108" s="41">
        <v>0.83</v>
      </c>
      <c r="Y108" s="40">
        <v>175</v>
      </c>
      <c r="Z108" s="42" t="s">
        <v>1737</v>
      </c>
      <c r="AA108" s="42"/>
      <c r="AB108" s="41">
        <v>0.2</v>
      </c>
      <c r="AC108" s="41"/>
      <c r="AD108" s="41">
        <v>0.8</v>
      </c>
      <c r="AE108" s="40">
        <v>48</v>
      </c>
      <c r="AF108" s="40">
        <v>52</v>
      </c>
      <c r="AG108" s="41">
        <v>0.32</v>
      </c>
      <c r="AH108" s="41"/>
    </row>
    <row r="109" spans="1:34" ht="16.5" customHeight="1" x14ac:dyDescent="0.35">
      <c r="A109" s="38" t="s">
        <v>567</v>
      </c>
      <c r="B109" s="39">
        <v>108</v>
      </c>
      <c r="C109" s="40">
        <v>108</v>
      </c>
      <c r="D109" s="40" t="s">
        <v>1738</v>
      </c>
      <c r="E109" s="40"/>
      <c r="F109" s="40">
        <v>2</v>
      </c>
      <c r="G109" s="40"/>
      <c r="H109" s="40">
        <v>52</v>
      </c>
      <c r="I109" s="40">
        <v>60</v>
      </c>
      <c r="J109" s="40">
        <v>131</v>
      </c>
      <c r="K109" s="41">
        <v>0.79</v>
      </c>
      <c r="L109" s="41"/>
      <c r="M109" s="41">
        <v>0.68</v>
      </c>
      <c r="N109" s="41">
        <v>0.66</v>
      </c>
      <c r="O109" s="41"/>
      <c r="P109" s="40">
        <v>-2</v>
      </c>
      <c r="Q109" s="40">
        <v>36</v>
      </c>
      <c r="R109" s="41">
        <v>0.74</v>
      </c>
      <c r="S109" s="41"/>
      <c r="T109" s="41">
        <v>0</v>
      </c>
      <c r="U109" s="41"/>
      <c r="V109" s="42" t="s">
        <v>1</v>
      </c>
      <c r="W109" s="42"/>
      <c r="X109" s="41">
        <v>0.96</v>
      </c>
      <c r="Y109" s="40">
        <v>169</v>
      </c>
      <c r="Z109" s="42" t="s">
        <v>801</v>
      </c>
      <c r="AA109" s="42"/>
      <c r="AB109" s="41">
        <v>0.1</v>
      </c>
      <c r="AC109" s="41"/>
      <c r="AD109" s="41">
        <v>0.55000000000000004</v>
      </c>
      <c r="AE109" s="40">
        <v>76</v>
      </c>
      <c r="AF109" s="40">
        <v>74</v>
      </c>
      <c r="AG109" s="41">
        <v>0.28999999999999998</v>
      </c>
      <c r="AH109" s="41"/>
    </row>
    <row r="110" spans="1:34" ht="16.5" customHeight="1" x14ac:dyDescent="0.35">
      <c r="A110" s="38" t="s">
        <v>621</v>
      </c>
      <c r="B110" s="39">
        <v>108</v>
      </c>
      <c r="C110" s="40">
        <v>108</v>
      </c>
      <c r="D110" s="40" t="s">
        <v>567</v>
      </c>
      <c r="E110" s="40"/>
      <c r="F110" s="40">
        <v>2</v>
      </c>
      <c r="G110" s="40"/>
      <c r="H110" s="40">
        <v>52</v>
      </c>
      <c r="I110" s="40">
        <v>65</v>
      </c>
      <c r="J110" s="40">
        <v>144</v>
      </c>
      <c r="K110" s="41">
        <v>0.82</v>
      </c>
      <c r="L110" s="41"/>
      <c r="M110" s="41">
        <v>0.71</v>
      </c>
      <c r="N110" s="41">
        <v>0.61</v>
      </c>
      <c r="O110" s="41"/>
      <c r="P110" s="40">
        <v>-10</v>
      </c>
      <c r="Q110" s="40">
        <v>71</v>
      </c>
      <c r="R110" s="41">
        <v>0.69</v>
      </c>
      <c r="S110" s="41"/>
      <c r="T110" s="43">
        <v>2E-3</v>
      </c>
      <c r="U110" s="43"/>
      <c r="V110" s="42" t="s">
        <v>5</v>
      </c>
      <c r="W110" s="42"/>
      <c r="X110" s="41">
        <v>0.84</v>
      </c>
      <c r="Y110" s="40">
        <v>103</v>
      </c>
      <c r="Z110" s="42" t="s">
        <v>1705</v>
      </c>
      <c r="AA110" s="42"/>
      <c r="AB110" s="41">
        <v>0.28999999999999998</v>
      </c>
      <c r="AC110" s="41"/>
      <c r="AD110" s="41">
        <v>0.7</v>
      </c>
      <c r="AE110" s="40">
        <v>98</v>
      </c>
      <c r="AF110" s="40">
        <v>101</v>
      </c>
      <c r="AG110" s="41">
        <v>0.24</v>
      </c>
      <c r="AH110" s="41"/>
    </row>
    <row r="111" spans="1:34" ht="16.5" customHeight="1" x14ac:dyDescent="0.35">
      <c r="A111" s="38" t="s">
        <v>1189</v>
      </c>
      <c r="B111" s="39">
        <v>110</v>
      </c>
      <c r="C111" s="40">
        <v>110</v>
      </c>
      <c r="D111" s="40" t="s">
        <v>1739</v>
      </c>
      <c r="E111" s="40"/>
      <c r="F111" s="40">
        <v>2</v>
      </c>
      <c r="G111" s="40"/>
      <c r="H111" s="40">
        <v>51</v>
      </c>
      <c r="I111" s="40">
        <v>63</v>
      </c>
      <c r="J111" s="40">
        <v>78</v>
      </c>
      <c r="K111" s="41">
        <v>0.87</v>
      </c>
      <c r="L111" s="41"/>
      <c r="M111" s="41">
        <v>0.7</v>
      </c>
      <c r="N111" s="41">
        <v>0.77</v>
      </c>
      <c r="O111" s="41"/>
      <c r="P111" s="40">
        <v>7</v>
      </c>
      <c r="Q111" s="40">
        <v>186</v>
      </c>
      <c r="R111" s="41">
        <v>0.45</v>
      </c>
      <c r="S111" s="41"/>
      <c r="T111" s="41">
        <v>0.01</v>
      </c>
      <c r="U111" s="41"/>
      <c r="V111" s="42" t="s">
        <v>5</v>
      </c>
      <c r="W111" s="42"/>
      <c r="X111" s="41">
        <v>0.93</v>
      </c>
      <c r="Y111" s="40">
        <v>103</v>
      </c>
      <c r="Z111" s="42" t="s">
        <v>170</v>
      </c>
      <c r="AA111" s="42" t="s">
        <v>1620</v>
      </c>
      <c r="AB111" s="41">
        <v>0.28000000000000003</v>
      </c>
      <c r="AC111" s="41"/>
      <c r="AD111" s="41">
        <v>0.75</v>
      </c>
      <c r="AE111" s="40">
        <v>120</v>
      </c>
      <c r="AF111" s="40">
        <v>86</v>
      </c>
      <c r="AG111" s="41">
        <v>0.26</v>
      </c>
      <c r="AH111" s="41"/>
    </row>
    <row r="112" spans="1:34" ht="16.5" customHeight="1" x14ac:dyDescent="0.35">
      <c r="A112" s="38" t="s">
        <v>543</v>
      </c>
      <c r="B112" s="39">
        <v>110</v>
      </c>
      <c r="C112" s="40">
        <v>110</v>
      </c>
      <c r="D112" s="40" t="s">
        <v>1740</v>
      </c>
      <c r="E112" s="40"/>
      <c r="F112" s="40">
        <v>2</v>
      </c>
      <c r="G112" s="40"/>
      <c r="H112" s="40">
        <v>51</v>
      </c>
      <c r="I112" s="40">
        <v>64</v>
      </c>
      <c r="J112" s="40">
        <v>123</v>
      </c>
      <c r="K112" s="41">
        <v>0.81</v>
      </c>
      <c r="L112" s="41"/>
      <c r="M112" s="41">
        <v>0.73</v>
      </c>
      <c r="N112" s="41">
        <v>0.7</v>
      </c>
      <c r="O112" s="41"/>
      <c r="P112" s="40">
        <v>-3</v>
      </c>
      <c r="Q112" s="40">
        <v>95</v>
      </c>
      <c r="R112" s="41">
        <v>0.76</v>
      </c>
      <c r="S112" s="41"/>
      <c r="T112" s="41">
        <v>0.01</v>
      </c>
      <c r="U112" s="41"/>
      <c r="V112" s="42" t="s">
        <v>40</v>
      </c>
      <c r="W112" s="42"/>
      <c r="X112" s="41">
        <v>0.84</v>
      </c>
      <c r="Y112" s="40">
        <v>127</v>
      </c>
      <c r="Z112" s="42" t="s">
        <v>564</v>
      </c>
      <c r="AA112" s="42" t="s">
        <v>1620</v>
      </c>
      <c r="AB112" s="41">
        <v>0.28000000000000003</v>
      </c>
      <c r="AC112" s="40">
        <v>5</v>
      </c>
      <c r="AD112" s="41">
        <v>0.73</v>
      </c>
      <c r="AE112" s="40">
        <v>98</v>
      </c>
      <c r="AF112" s="40">
        <v>138</v>
      </c>
      <c r="AG112" s="41">
        <v>0.19</v>
      </c>
      <c r="AH112" s="41"/>
    </row>
    <row r="113" spans="1:34" ht="16.5" customHeight="1" x14ac:dyDescent="0.35">
      <c r="A113" s="38" t="s">
        <v>533</v>
      </c>
      <c r="B113" s="39">
        <v>112</v>
      </c>
      <c r="C113" s="40">
        <v>112</v>
      </c>
      <c r="D113" s="40" t="s">
        <v>1741</v>
      </c>
      <c r="E113" s="40"/>
      <c r="F113" s="40">
        <v>2</v>
      </c>
      <c r="G113" s="40"/>
      <c r="H113" s="40">
        <v>50</v>
      </c>
      <c r="I113" s="40">
        <v>62</v>
      </c>
      <c r="J113" s="40">
        <v>96</v>
      </c>
      <c r="K113" s="41">
        <v>0.84</v>
      </c>
      <c r="L113" s="41"/>
      <c r="M113" s="41">
        <v>0.7</v>
      </c>
      <c r="N113" s="41">
        <v>0.76</v>
      </c>
      <c r="O113" s="41"/>
      <c r="P113" s="40">
        <v>6</v>
      </c>
      <c r="Q113" s="40">
        <v>144</v>
      </c>
      <c r="R113" s="41">
        <v>0.63</v>
      </c>
      <c r="S113" s="41"/>
      <c r="T113" s="41">
        <v>0.01</v>
      </c>
      <c r="U113" s="41"/>
      <c r="V113" s="42" t="s">
        <v>787</v>
      </c>
      <c r="W113" s="42"/>
      <c r="X113" s="41">
        <v>0.85</v>
      </c>
      <c r="Y113" s="40">
        <v>163</v>
      </c>
      <c r="Z113" s="42" t="s">
        <v>167</v>
      </c>
      <c r="AA113" s="42" t="s">
        <v>1630</v>
      </c>
      <c r="AB113" s="41">
        <v>0.16</v>
      </c>
      <c r="AC113" s="41"/>
      <c r="AD113" s="41">
        <v>0.92</v>
      </c>
      <c r="AE113" s="40">
        <v>116</v>
      </c>
      <c r="AF113" s="40">
        <v>117</v>
      </c>
      <c r="AG113" s="41">
        <v>0.22</v>
      </c>
      <c r="AH113" s="41"/>
    </row>
    <row r="114" spans="1:34" ht="16.5" customHeight="1" x14ac:dyDescent="0.35">
      <c r="A114" s="38" t="s">
        <v>551</v>
      </c>
      <c r="B114" s="39">
        <v>112</v>
      </c>
      <c r="C114" s="40">
        <v>112</v>
      </c>
      <c r="D114" s="40" t="s">
        <v>1742</v>
      </c>
      <c r="E114" s="40"/>
      <c r="F114" s="40">
        <v>2</v>
      </c>
      <c r="G114" s="40"/>
      <c r="H114" s="40">
        <v>50</v>
      </c>
      <c r="I114" s="40">
        <v>59</v>
      </c>
      <c r="J114" s="40">
        <v>118</v>
      </c>
      <c r="K114" s="41">
        <v>0.8</v>
      </c>
      <c r="L114" s="41"/>
      <c r="M114" s="41">
        <v>0.68</v>
      </c>
      <c r="N114" s="41">
        <v>0.72</v>
      </c>
      <c r="O114" s="41"/>
      <c r="P114" s="40">
        <v>4</v>
      </c>
      <c r="Q114" s="40">
        <v>117</v>
      </c>
      <c r="R114" s="41">
        <v>0.69</v>
      </c>
      <c r="S114" s="41"/>
      <c r="T114" s="41">
        <v>0.01</v>
      </c>
      <c r="U114" s="41"/>
      <c r="V114" s="42" t="s">
        <v>5</v>
      </c>
      <c r="W114" s="42"/>
      <c r="X114" s="41">
        <v>0.76</v>
      </c>
      <c r="Y114" s="40">
        <v>90</v>
      </c>
      <c r="Z114" s="42" t="s">
        <v>269</v>
      </c>
      <c r="AA114" s="42"/>
      <c r="AB114" s="41">
        <v>0.28999999999999998</v>
      </c>
      <c r="AC114" s="41"/>
      <c r="AD114" s="41">
        <v>0.64</v>
      </c>
      <c r="AE114" s="40">
        <v>169</v>
      </c>
      <c r="AF114" s="40">
        <v>108</v>
      </c>
      <c r="AG114" s="41">
        <v>0.23</v>
      </c>
      <c r="AH114" s="41"/>
    </row>
    <row r="115" spans="1:34" ht="16.5" customHeight="1" x14ac:dyDescent="0.35">
      <c r="A115" s="38" t="s">
        <v>1191</v>
      </c>
      <c r="B115" s="44">
        <v>112</v>
      </c>
      <c r="C115" s="40">
        <v>112</v>
      </c>
      <c r="D115" s="40" t="s">
        <v>1743</v>
      </c>
      <c r="E115" s="40"/>
      <c r="F115" s="40">
        <v>2</v>
      </c>
      <c r="G115" s="40"/>
      <c r="H115" s="40">
        <v>50</v>
      </c>
      <c r="I115" s="40">
        <v>64</v>
      </c>
      <c r="J115" s="40">
        <v>128</v>
      </c>
      <c r="K115" s="41">
        <v>0.82</v>
      </c>
      <c r="L115" s="41"/>
      <c r="M115" s="41">
        <v>0.72</v>
      </c>
      <c r="N115" s="41">
        <v>0.63</v>
      </c>
      <c r="O115" s="41"/>
      <c r="P115" s="40">
        <v>-9</v>
      </c>
      <c r="Q115" s="40">
        <v>97</v>
      </c>
      <c r="R115" s="41">
        <v>0.68</v>
      </c>
      <c r="S115" s="41"/>
      <c r="T115" s="41">
        <v>0</v>
      </c>
      <c r="U115" s="41"/>
      <c r="V115" s="42" t="s">
        <v>14</v>
      </c>
      <c r="W115" s="42"/>
      <c r="X115" s="41">
        <v>0.85</v>
      </c>
      <c r="Y115" s="40">
        <v>119</v>
      </c>
      <c r="Z115" s="42" t="s">
        <v>1470</v>
      </c>
      <c r="AA115" s="42" t="s">
        <v>1620</v>
      </c>
      <c r="AB115" s="41">
        <v>0.19</v>
      </c>
      <c r="AC115" s="40">
        <v>5</v>
      </c>
      <c r="AD115" s="41">
        <v>0.71</v>
      </c>
      <c r="AE115" s="40">
        <v>91</v>
      </c>
      <c r="AF115" s="40">
        <v>117</v>
      </c>
      <c r="AG115" s="41">
        <v>0.22</v>
      </c>
      <c r="AH115" s="41"/>
    </row>
    <row r="116" spans="1:34" ht="16.5" customHeight="1" x14ac:dyDescent="0.35">
      <c r="A116" s="38" t="s">
        <v>524</v>
      </c>
      <c r="B116" s="39">
        <v>112</v>
      </c>
      <c r="C116" s="40">
        <v>112</v>
      </c>
      <c r="D116" s="40" t="s">
        <v>1744</v>
      </c>
      <c r="E116" s="40"/>
      <c r="F116" s="40">
        <v>2</v>
      </c>
      <c r="G116" s="40"/>
      <c r="H116" s="40">
        <v>50</v>
      </c>
      <c r="I116" s="40">
        <v>60</v>
      </c>
      <c r="J116" s="40">
        <v>131</v>
      </c>
      <c r="K116" s="41">
        <v>0.81</v>
      </c>
      <c r="L116" s="41"/>
      <c r="M116" s="41">
        <v>0.77</v>
      </c>
      <c r="N116" s="41">
        <v>0.71</v>
      </c>
      <c r="O116" s="41"/>
      <c r="P116" s="40">
        <v>-6</v>
      </c>
      <c r="Q116" s="40">
        <v>45</v>
      </c>
      <c r="R116" s="41">
        <v>0.78</v>
      </c>
      <c r="S116" s="41"/>
      <c r="T116" s="41">
        <v>0</v>
      </c>
      <c r="U116" s="41"/>
      <c r="V116" s="42" t="s">
        <v>14</v>
      </c>
      <c r="W116" s="42"/>
      <c r="X116" s="41">
        <v>0.98</v>
      </c>
      <c r="Y116" s="40">
        <v>114</v>
      </c>
      <c r="Z116" s="42" t="s">
        <v>1105</v>
      </c>
      <c r="AA116" s="42"/>
      <c r="AB116" s="41">
        <v>0.31</v>
      </c>
      <c r="AC116" s="41"/>
      <c r="AD116" s="41">
        <v>0.68</v>
      </c>
      <c r="AE116" s="40">
        <v>125</v>
      </c>
      <c r="AF116" s="40">
        <v>123</v>
      </c>
      <c r="AG116" s="41">
        <v>0.22</v>
      </c>
      <c r="AH116" s="41"/>
    </row>
    <row r="117" spans="1:34" ht="16.5" customHeight="1" x14ac:dyDescent="0.35">
      <c r="A117" s="38" t="s">
        <v>546</v>
      </c>
      <c r="B117" s="39">
        <v>112</v>
      </c>
      <c r="C117" s="40">
        <v>112</v>
      </c>
      <c r="D117" s="40" t="s">
        <v>1745</v>
      </c>
      <c r="E117" s="40"/>
      <c r="F117" s="40">
        <v>2</v>
      </c>
      <c r="G117" s="40"/>
      <c r="H117" s="40">
        <v>50</v>
      </c>
      <c r="I117" s="40">
        <v>59</v>
      </c>
      <c r="J117" s="40">
        <v>159</v>
      </c>
      <c r="K117" s="41">
        <v>0.73</v>
      </c>
      <c r="L117" s="41"/>
      <c r="M117" s="41">
        <v>0.62</v>
      </c>
      <c r="N117" s="41">
        <v>0.63</v>
      </c>
      <c r="O117" s="41"/>
      <c r="P117" s="40">
        <v>1</v>
      </c>
      <c r="Q117" s="40">
        <v>40</v>
      </c>
      <c r="R117" s="41">
        <v>0.85</v>
      </c>
      <c r="S117" s="41"/>
      <c r="T117" s="41">
        <v>0.01</v>
      </c>
      <c r="U117" s="41"/>
      <c r="V117" s="42" t="s">
        <v>1</v>
      </c>
      <c r="W117" s="42"/>
      <c r="X117" s="41">
        <v>0.85</v>
      </c>
      <c r="Y117" s="40">
        <v>153</v>
      </c>
      <c r="Z117" s="42" t="s">
        <v>1350</v>
      </c>
      <c r="AA117" s="42"/>
      <c r="AB117" s="41">
        <v>0.25</v>
      </c>
      <c r="AC117" s="41"/>
      <c r="AD117" s="41">
        <v>0.83</v>
      </c>
      <c r="AE117" s="40">
        <v>76</v>
      </c>
      <c r="AF117" s="40">
        <v>59</v>
      </c>
      <c r="AG117" s="41">
        <v>0.32</v>
      </c>
      <c r="AH117" s="41"/>
    </row>
    <row r="118" spans="1:34" ht="16.5" customHeight="1" x14ac:dyDescent="0.35">
      <c r="A118" s="38" t="s">
        <v>1181</v>
      </c>
      <c r="B118" s="39">
        <v>112</v>
      </c>
      <c r="C118" s="40">
        <v>112</v>
      </c>
      <c r="D118" s="40" t="s">
        <v>1746</v>
      </c>
      <c r="E118" s="40"/>
      <c r="F118" s="40">
        <v>2</v>
      </c>
      <c r="G118" s="40"/>
      <c r="H118" s="40">
        <v>50</v>
      </c>
      <c r="I118" s="40">
        <v>57</v>
      </c>
      <c r="J118" s="40">
        <v>111</v>
      </c>
      <c r="K118" s="41">
        <v>0.81</v>
      </c>
      <c r="L118" s="41"/>
      <c r="M118" s="41">
        <v>0.65</v>
      </c>
      <c r="N118" s="41">
        <v>0.73</v>
      </c>
      <c r="O118" s="41"/>
      <c r="P118" s="40">
        <v>8</v>
      </c>
      <c r="Q118" s="40">
        <v>105</v>
      </c>
      <c r="R118" s="41">
        <v>0.67</v>
      </c>
      <c r="S118" s="41"/>
      <c r="T118" s="41">
        <v>0.01</v>
      </c>
      <c r="U118" s="41"/>
      <c r="V118" s="42" t="s">
        <v>14</v>
      </c>
      <c r="W118" s="42"/>
      <c r="X118" s="41">
        <v>0.82</v>
      </c>
      <c r="Y118" s="40">
        <v>127</v>
      </c>
      <c r="Z118" s="42" t="s">
        <v>194</v>
      </c>
      <c r="AA118" s="42"/>
      <c r="AB118" s="41">
        <v>0.31</v>
      </c>
      <c r="AC118" s="41"/>
      <c r="AD118" s="41">
        <v>0.76</v>
      </c>
      <c r="AE118" s="40">
        <v>91</v>
      </c>
      <c r="AF118" s="40">
        <v>170</v>
      </c>
      <c r="AG118" s="41">
        <v>0.15</v>
      </c>
      <c r="AH118" s="41"/>
    </row>
    <row r="119" spans="1:34" ht="16.5" customHeight="1" x14ac:dyDescent="0.35">
      <c r="A119" s="38" t="s">
        <v>651</v>
      </c>
      <c r="B119" s="44">
        <v>112</v>
      </c>
      <c r="C119" s="40">
        <v>112</v>
      </c>
      <c r="D119" s="40" t="s">
        <v>1747</v>
      </c>
      <c r="E119" s="40"/>
      <c r="F119" s="40">
        <v>2</v>
      </c>
      <c r="G119" s="40"/>
      <c r="H119" s="40">
        <v>50</v>
      </c>
      <c r="I119" s="40">
        <v>55</v>
      </c>
      <c r="J119" s="40">
        <v>151</v>
      </c>
      <c r="K119" s="41">
        <v>0.74</v>
      </c>
      <c r="L119" s="41"/>
      <c r="M119" s="41">
        <v>0.7</v>
      </c>
      <c r="N119" s="41">
        <v>0.64</v>
      </c>
      <c r="O119" s="41"/>
      <c r="P119" s="40">
        <v>-6</v>
      </c>
      <c r="Q119" s="40">
        <v>24</v>
      </c>
      <c r="R119" s="41">
        <v>0.9</v>
      </c>
      <c r="S119" s="41"/>
      <c r="T119" s="41">
        <v>0</v>
      </c>
      <c r="U119" s="41"/>
      <c r="V119" s="42" t="s">
        <v>119</v>
      </c>
      <c r="W119" s="42"/>
      <c r="X119" s="41">
        <v>0.89</v>
      </c>
      <c r="Y119" s="40">
        <v>147</v>
      </c>
      <c r="Z119" s="42" t="s">
        <v>1111</v>
      </c>
      <c r="AA119" s="42"/>
      <c r="AB119" s="41">
        <v>0.27</v>
      </c>
      <c r="AC119" s="40">
        <v>5</v>
      </c>
      <c r="AD119" s="41">
        <v>0.86</v>
      </c>
      <c r="AE119" s="40">
        <v>41</v>
      </c>
      <c r="AF119" s="40">
        <v>138</v>
      </c>
      <c r="AG119" s="41">
        <v>0.19</v>
      </c>
      <c r="AH119" s="41"/>
    </row>
    <row r="120" spans="1:34" ht="16.5" customHeight="1" x14ac:dyDescent="0.35">
      <c r="A120" s="38" t="s">
        <v>545</v>
      </c>
      <c r="B120" s="39">
        <v>112</v>
      </c>
      <c r="C120" s="40">
        <v>112</v>
      </c>
      <c r="D120" s="40" t="s">
        <v>1748</v>
      </c>
      <c r="E120" s="40"/>
      <c r="F120" s="40">
        <v>2</v>
      </c>
      <c r="G120" s="40"/>
      <c r="H120" s="40">
        <v>50</v>
      </c>
      <c r="I120" s="40">
        <v>60</v>
      </c>
      <c r="J120" s="40">
        <v>148</v>
      </c>
      <c r="K120" s="41">
        <v>0.77</v>
      </c>
      <c r="L120" s="41"/>
      <c r="M120" s="41">
        <v>0.56999999999999995</v>
      </c>
      <c r="N120" s="41">
        <v>0.62</v>
      </c>
      <c r="O120" s="41"/>
      <c r="P120" s="40">
        <v>5</v>
      </c>
      <c r="Q120" s="40">
        <v>76</v>
      </c>
      <c r="R120" s="41">
        <v>0.71</v>
      </c>
      <c r="S120" s="41"/>
      <c r="T120" s="41">
        <v>0</v>
      </c>
      <c r="U120" s="41"/>
      <c r="V120" s="42" t="s">
        <v>5</v>
      </c>
      <c r="W120" s="42"/>
      <c r="X120" s="41">
        <v>0.83</v>
      </c>
      <c r="Y120" s="40">
        <v>156</v>
      </c>
      <c r="Z120" s="42" t="s">
        <v>911</v>
      </c>
      <c r="AA120" s="42" t="s">
        <v>1630</v>
      </c>
      <c r="AB120" s="41">
        <v>0.23</v>
      </c>
      <c r="AC120" s="41"/>
      <c r="AD120" s="41">
        <v>0.56000000000000005</v>
      </c>
      <c r="AE120" s="40">
        <v>111</v>
      </c>
      <c r="AF120" s="40">
        <v>39</v>
      </c>
      <c r="AG120" s="41">
        <v>0.35</v>
      </c>
      <c r="AH120" s="41"/>
    </row>
    <row r="121" spans="1:34" ht="16.5" customHeight="1" x14ac:dyDescent="0.35">
      <c r="A121" s="38" t="s">
        <v>644</v>
      </c>
      <c r="B121" s="44">
        <v>112</v>
      </c>
      <c r="C121" s="40">
        <v>112</v>
      </c>
      <c r="D121" s="40" t="s">
        <v>1749</v>
      </c>
      <c r="E121" s="40"/>
      <c r="F121" s="40">
        <v>2</v>
      </c>
      <c r="G121" s="40"/>
      <c r="H121" s="40">
        <v>50</v>
      </c>
      <c r="I121" s="40">
        <v>59</v>
      </c>
      <c r="J121" s="40">
        <v>78</v>
      </c>
      <c r="K121" s="41">
        <v>0.87</v>
      </c>
      <c r="L121" s="41"/>
      <c r="M121" s="41">
        <v>0.65</v>
      </c>
      <c r="N121" s="41">
        <v>0.74</v>
      </c>
      <c r="O121" s="41"/>
      <c r="P121" s="40">
        <v>9</v>
      </c>
      <c r="Q121" s="40">
        <v>140</v>
      </c>
      <c r="R121" s="41">
        <v>0.46</v>
      </c>
      <c r="S121" s="41"/>
      <c r="T121" s="41">
        <v>0</v>
      </c>
      <c r="U121" s="41"/>
      <c r="V121" s="42" t="s">
        <v>14</v>
      </c>
      <c r="W121" s="42"/>
      <c r="X121" s="41">
        <v>0.82</v>
      </c>
      <c r="Y121" s="40">
        <v>124</v>
      </c>
      <c r="Z121" s="42" t="s">
        <v>204</v>
      </c>
      <c r="AA121" s="42"/>
      <c r="AB121" s="41">
        <v>0.23</v>
      </c>
      <c r="AC121" s="41"/>
      <c r="AD121" s="41">
        <v>0.48</v>
      </c>
      <c r="AE121" s="40">
        <v>159</v>
      </c>
      <c r="AF121" s="40">
        <v>157</v>
      </c>
      <c r="AG121" s="41">
        <v>0.17</v>
      </c>
      <c r="AH121" s="41"/>
    </row>
    <row r="122" spans="1:34" ht="16.5" customHeight="1" x14ac:dyDescent="0.35">
      <c r="A122" s="38"/>
      <c r="B122" s="44"/>
      <c r="C122" s="40"/>
      <c r="D122" s="40"/>
      <c r="E122" s="40"/>
      <c r="F122" s="40"/>
      <c r="G122" s="40"/>
      <c r="H122" s="40"/>
      <c r="I122" s="40"/>
      <c r="J122" s="40"/>
      <c r="K122" s="41"/>
      <c r="L122" s="41"/>
      <c r="M122" s="41"/>
      <c r="N122" s="41"/>
      <c r="O122" s="41"/>
      <c r="P122" s="40"/>
      <c r="Q122" s="40"/>
      <c r="R122" s="41"/>
      <c r="S122" s="41"/>
      <c r="T122" s="41"/>
      <c r="U122" s="41"/>
      <c r="V122" s="42"/>
      <c r="W122" s="42"/>
      <c r="X122" s="41"/>
      <c r="Y122" s="40"/>
      <c r="Z122" s="42"/>
      <c r="AA122" s="42"/>
      <c r="AB122" s="41"/>
      <c r="AC122" s="41"/>
      <c r="AD122" s="41"/>
      <c r="AE122" s="40"/>
      <c r="AF122" s="40"/>
      <c r="AG122" s="41"/>
      <c r="AH122" s="41"/>
    </row>
    <row r="123" spans="1:34" ht="16.5" customHeight="1" x14ac:dyDescent="0.35">
      <c r="A123" s="38" t="s">
        <v>600</v>
      </c>
      <c r="B123" s="44">
        <v>121</v>
      </c>
      <c r="C123" s="40">
        <v>121</v>
      </c>
      <c r="D123" s="40" t="s">
        <v>1750</v>
      </c>
      <c r="E123" s="40"/>
      <c r="F123" s="40">
        <v>2</v>
      </c>
      <c r="G123" s="40"/>
      <c r="H123" s="40">
        <v>49</v>
      </c>
      <c r="I123" s="40">
        <v>60</v>
      </c>
      <c r="J123" s="40">
        <v>119</v>
      </c>
      <c r="K123" s="41">
        <v>0.82</v>
      </c>
      <c r="L123" s="41"/>
      <c r="M123" s="41">
        <v>0.71</v>
      </c>
      <c r="N123" s="41">
        <v>0.68</v>
      </c>
      <c r="O123" s="41"/>
      <c r="P123" s="40">
        <v>-3</v>
      </c>
      <c r="Q123" s="40">
        <v>97</v>
      </c>
      <c r="R123" s="41">
        <v>0.62</v>
      </c>
      <c r="S123" s="41"/>
      <c r="T123" s="43">
        <v>3.0000000000000001E-3</v>
      </c>
      <c r="U123" s="43"/>
      <c r="V123" s="42" t="s">
        <v>787</v>
      </c>
      <c r="W123" s="42"/>
      <c r="X123" s="41">
        <v>0.89</v>
      </c>
      <c r="Y123" s="40">
        <v>114</v>
      </c>
      <c r="Z123" s="42" t="s">
        <v>1751</v>
      </c>
      <c r="AA123" s="42"/>
      <c r="AB123" s="41">
        <v>0.34</v>
      </c>
      <c r="AC123" s="41"/>
      <c r="AD123" s="41">
        <v>0.67</v>
      </c>
      <c r="AE123" s="40">
        <v>125</v>
      </c>
      <c r="AF123" s="40">
        <v>126</v>
      </c>
      <c r="AG123" s="41">
        <v>0.21</v>
      </c>
      <c r="AH123" s="41"/>
    </row>
    <row r="124" spans="1:34" ht="16.5" customHeight="1" x14ac:dyDescent="0.35">
      <c r="A124" s="38" t="s">
        <v>569</v>
      </c>
      <c r="B124" s="44">
        <v>121</v>
      </c>
      <c r="C124" s="40">
        <v>121</v>
      </c>
      <c r="D124" s="40" t="s">
        <v>1752</v>
      </c>
      <c r="E124" s="40"/>
      <c r="F124" s="40">
        <v>2</v>
      </c>
      <c r="G124" s="40"/>
      <c r="H124" s="40">
        <v>49</v>
      </c>
      <c r="I124" s="40">
        <v>48</v>
      </c>
      <c r="J124" s="40">
        <v>74</v>
      </c>
      <c r="K124" s="41">
        <v>0.87</v>
      </c>
      <c r="L124" s="40">
        <v>8</v>
      </c>
      <c r="M124" s="41">
        <v>0.75</v>
      </c>
      <c r="N124" s="41">
        <v>0.73</v>
      </c>
      <c r="O124" s="41"/>
      <c r="P124" s="40">
        <v>-2</v>
      </c>
      <c r="Q124" s="40">
        <v>117</v>
      </c>
      <c r="R124" s="41">
        <v>0.88</v>
      </c>
      <c r="S124" s="41"/>
      <c r="T124" s="41">
        <v>0</v>
      </c>
      <c r="U124" s="41"/>
      <c r="V124" s="42" t="s">
        <v>910</v>
      </c>
      <c r="W124" s="42"/>
      <c r="X124" s="41">
        <v>0.98</v>
      </c>
      <c r="Y124" s="40">
        <v>170</v>
      </c>
      <c r="Z124" s="42" t="s">
        <v>1753</v>
      </c>
      <c r="AA124" s="42"/>
      <c r="AB124" s="41">
        <v>0.23</v>
      </c>
      <c r="AC124" s="41"/>
      <c r="AD124" s="41">
        <v>0.8</v>
      </c>
      <c r="AE124" s="40">
        <v>15</v>
      </c>
      <c r="AF124" s="40">
        <v>126</v>
      </c>
      <c r="AG124" s="41">
        <v>0.21</v>
      </c>
      <c r="AH124" s="41"/>
    </row>
    <row r="125" spans="1:34" ht="16.5" customHeight="1" x14ac:dyDescent="0.35">
      <c r="A125" s="38" t="s">
        <v>571</v>
      </c>
      <c r="B125" s="44">
        <v>121</v>
      </c>
      <c r="C125" s="40">
        <v>121</v>
      </c>
      <c r="D125" s="40" t="s">
        <v>1754</v>
      </c>
      <c r="E125" s="40"/>
      <c r="F125" s="40">
        <v>2</v>
      </c>
      <c r="G125" s="40"/>
      <c r="H125" s="40">
        <v>49</v>
      </c>
      <c r="I125" s="40">
        <v>59</v>
      </c>
      <c r="J125" s="40">
        <v>131</v>
      </c>
      <c r="K125" s="41">
        <v>0.77</v>
      </c>
      <c r="L125" s="41"/>
      <c r="M125" s="41">
        <v>0.68</v>
      </c>
      <c r="N125" s="41">
        <v>0.71</v>
      </c>
      <c r="O125" s="41"/>
      <c r="P125" s="40">
        <v>3</v>
      </c>
      <c r="Q125" s="40">
        <v>80</v>
      </c>
      <c r="R125" s="41">
        <v>0.69</v>
      </c>
      <c r="S125" s="41"/>
      <c r="T125" s="41">
        <v>0.01</v>
      </c>
      <c r="U125" s="41"/>
      <c r="V125" s="42" t="s">
        <v>5</v>
      </c>
      <c r="W125" s="42"/>
      <c r="X125" s="41">
        <v>0.88</v>
      </c>
      <c r="Y125" s="40">
        <v>119</v>
      </c>
      <c r="Z125" s="42" t="s">
        <v>163</v>
      </c>
      <c r="AA125" s="42" t="s">
        <v>1636</v>
      </c>
      <c r="AB125" s="41">
        <v>0.27</v>
      </c>
      <c r="AC125" s="41"/>
      <c r="AD125" s="41">
        <v>0.85</v>
      </c>
      <c r="AE125" s="40">
        <v>111</v>
      </c>
      <c r="AF125" s="40">
        <v>160</v>
      </c>
      <c r="AG125" s="41">
        <v>0.16</v>
      </c>
      <c r="AH125" s="41"/>
    </row>
    <row r="126" spans="1:34" ht="16.5" customHeight="1" x14ac:dyDescent="0.35">
      <c r="A126" s="38"/>
      <c r="B126" s="44"/>
      <c r="C126" s="40"/>
      <c r="D126" s="40"/>
      <c r="E126" s="40"/>
      <c r="F126" s="40"/>
      <c r="G126" s="40"/>
      <c r="H126" s="40"/>
      <c r="I126" s="40"/>
      <c r="J126" s="40"/>
      <c r="K126" s="41"/>
      <c r="L126" s="41"/>
      <c r="M126" s="41"/>
      <c r="N126" s="41"/>
      <c r="O126" s="41"/>
      <c r="P126" s="40"/>
      <c r="Q126" s="40"/>
      <c r="R126" s="41"/>
      <c r="S126" s="41"/>
      <c r="T126" s="41"/>
      <c r="U126" s="41"/>
      <c r="V126" s="42"/>
      <c r="W126" s="42"/>
      <c r="X126" s="41"/>
      <c r="Y126" s="40"/>
      <c r="Z126" s="42"/>
      <c r="AA126" s="42"/>
      <c r="AB126" s="41"/>
      <c r="AC126" s="41"/>
      <c r="AD126" s="41"/>
      <c r="AE126" s="40"/>
      <c r="AF126" s="40"/>
      <c r="AG126" s="41"/>
      <c r="AH126" s="41"/>
    </row>
    <row r="127" spans="1:34" ht="16.5" customHeight="1" x14ac:dyDescent="0.35">
      <c r="A127" s="45" t="s">
        <v>532</v>
      </c>
      <c r="B127" s="39">
        <v>124</v>
      </c>
      <c r="C127" s="40">
        <v>124</v>
      </c>
      <c r="D127" s="46" t="s">
        <v>1755</v>
      </c>
      <c r="E127" s="40"/>
      <c r="F127" s="40">
        <v>2</v>
      </c>
      <c r="G127" s="40"/>
      <c r="H127" s="40">
        <v>48</v>
      </c>
      <c r="I127" s="40">
        <v>61</v>
      </c>
      <c r="J127" s="40">
        <v>163</v>
      </c>
      <c r="K127" s="41">
        <v>0.77</v>
      </c>
      <c r="L127" s="41"/>
      <c r="M127" s="41">
        <v>0.7</v>
      </c>
      <c r="N127" s="41">
        <v>0.56999999999999995</v>
      </c>
      <c r="O127" s="41"/>
      <c r="P127" s="40">
        <v>-13</v>
      </c>
      <c r="Q127" s="40">
        <v>97</v>
      </c>
      <c r="R127" s="41">
        <v>0.6</v>
      </c>
      <c r="S127" s="41"/>
      <c r="T127" s="43">
        <v>4.0000000000000001E-3</v>
      </c>
      <c r="U127" s="43"/>
      <c r="V127" s="42" t="s">
        <v>787</v>
      </c>
      <c r="W127" s="42"/>
      <c r="X127" s="41">
        <v>0.87</v>
      </c>
      <c r="Y127" s="40">
        <v>94</v>
      </c>
      <c r="Z127" s="42" t="s">
        <v>170</v>
      </c>
      <c r="AA127" s="42"/>
      <c r="AB127" s="41">
        <v>0.32</v>
      </c>
      <c r="AC127" s="41"/>
      <c r="AD127" s="41">
        <v>0.62</v>
      </c>
      <c r="AE127" s="40">
        <v>71</v>
      </c>
      <c r="AF127" s="40">
        <v>101</v>
      </c>
      <c r="AG127" s="41">
        <v>0.24</v>
      </c>
      <c r="AH127" s="41"/>
    </row>
    <row r="128" spans="1:34" ht="16.5" customHeight="1" x14ac:dyDescent="0.35">
      <c r="A128" s="45" t="s">
        <v>645</v>
      </c>
      <c r="B128" s="39">
        <v>124</v>
      </c>
      <c r="C128" s="40">
        <v>124</v>
      </c>
      <c r="D128" s="46" t="s">
        <v>1756</v>
      </c>
      <c r="E128" s="40"/>
      <c r="F128" s="40">
        <v>2</v>
      </c>
      <c r="G128" s="40"/>
      <c r="H128" s="40">
        <v>48</v>
      </c>
      <c r="I128" s="40">
        <v>59</v>
      </c>
      <c r="J128" s="40">
        <v>131</v>
      </c>
      <c r="K128" s="41">
        <v>0.8</v>
      </c>
      <c r="L128" s="41"/>
      <c r="M128" s="41">
        <v>0.74</v>
      </c>
      <c r="N128" s="41">
        <v>0.61</v>
      </c>
      <c r="O128" s="41"/>
      <c r="P128" s="40">
        <v>-13</v>
      </c>
      <c r="Q128" s="40">
        <v>140</v>
      </c>
      <c r="R128" s="41">
        <v>0.61</v>
      </c>
      <c r="S128" s="41"/>
      <c r="T128" s="41">
        <v>0.02</v>
      </c>
      <c r="U128" s="41"/>
      <c r="V128" s="42" t="s">
        <v>787</v>
      </c>
      <c r="W128" s="42" t="s">
        <v>1757</v>
      </c>
      <c r="X128" s="41">
        <v>0.9</v>
      </c>
      <c r="Y128" s="40">
        <v>94</v>
      </c>
      <c r="Z128" s="42" t="s">
        <v>170</v>
      </c>
      <c r="AA128" s="42"/>
      <c r="AB128" s="41">
        <v>0.31</v>
      </c>
      <c r="AC128" s="41"/>
      <c r="AD128" s="41">
        <v>0.64</v>
      </c>
      <c r="AE128" s="40">
        <v>59</v>
      </c>
      <c r="AF128" s="40">
        <v>117</v>
      </c>
      <c r="AG128" s="41">
        <v>0.22</v>
      </c>
      <c r="AH128" s="41"/>
    </row>
    <row r="129" spans="1:34" ht="16.5" customHeight="1" x14ac:dyDescent="0.35">
      <c r="A129" s="45" t="s">
        <v>596</v>
      </c>
      <c r="B129" s="39">
        <v>124</v>
      </c>
      <c r="C129" s="40">
        <v>124</v>
      </c>
      <c r="D129" s="46" t="s">
        <v>1758</v>
      </c>
      <c r="E129" s="40"/>
      <c r="F129" s="40">
        <v>2</v>
      </c>
      <c r="G129" s="40"/>
      <c r="H129" s="40">
        <v>48</v>
      </c>
      <c r="I129" s="40">
        <v>68</v>
      </c>
      <c r="J129" s="40">
        <v>151</v>
      </c>
      <c r="K129" s="41">
        <v>0.83</v>
      </c>
      <c r="L129" s="41"/>
      <c r="M129" s="41">
        <v>0.53</v>
      </c>
      <c r="N129" s="41">
        <v>0.55000000000000004</v>
      </c>
      <c r="O129" s="41"/>
      <c r="P129" s="40">
        <v>2</v>
      </c>
      <c r="Q129" s="40">
        <v>181</v>
      </c>
      <c r="R129" s="41">
        <v>0.49</v>
      </c>
      <c r="S129" s="41"/>
      <c r="T129" s="41">
        <v>0.01</v>
      </c>
      <c r="U129" s="41"/>
      <c r="V129" s="42" t="s">
        <v>787</v>
      </c>
      <c r="W129" s="42"/>
      <c r="X129" s="41">
        <v>0.89</v>
      </c>
      <c r="Y129" s="40">
        <v>170</v>
      </c>
      <c r="Z129" s="42" t="s">
        <v>1545</v>
      </c>
      <c r="AA129" s="42"/>
      <c r="AB129" s="41">
        <v>0.2</v>
      </c>
      <c r="AC129" s="41"/>
      <c r="AD129" s="41">
        <v>0.63</v>
      </c>
      <c r="AE129" s="40">
        <v>98</v>
      </c>
      <c r="AF129" s="40">
        <v>71</v>
      </c>
      <c r="AG129" s="41">
        <v>0.28999999999999998</v>
      </c>
      <c r="AH129" s="41"/>
    </row>
    <row r="130" spans="1:34" ht="16.5" customHeight="1" x14ac:dyDescent="0.35">
      <c r="A130" s="45" t="s">
        <v>1190</v>
      </c>
      <c r="B130" s="39">
        <v>124</v>
      </c>
      <c r="C130" s="40">
        <v>124</v>
      </c>
      <c r="D130" s="46" t="s">
        <v>1759</v>
      </c>
      <c r="E130" s="40"/>
      <c r="F130" s="40">
        <v>2</v>
      </c>
      <c r="G130" s="40"/>
      <c r="H130" s="40">
        <v>48</v>
      </c>
      <c r="I130" s="40">
        <v>57</v>
      </c>
      <c r="J130" s="40">
        <v>110</v>
      </c>
      <c r="K130" s="41">
        <v>0.84</v>
      </c>
      <c r="L130" s="41"/>
      <c r="M130" s="41">
        <v>0.63</v>
      </c>
      <c r="N130" s="41">
        <v>0.7</v>
      </c>
      <c r="O130" s="41"/>
      <c r="P130" s="40">
        <v>7</v>
      </c>
      <c r="Q130" s="40">
        <v>147</v>
      </c>
      <c r="R130" s="41">
        <v>0.66</v>
      </c>
      <c r="S130" s="41"/>
      <c r="T130" s="41">
        <v>0.02</v>
      </c>
      <c r="U130" s="41"/>
      <c r="V130" s="42" t="s">
        <v>799</v>
      </c>
      <c r="W130" s="42"/>
      <c r="X130" s="41">
        <v>0.88</v>
      </c>
      <c r="Y130" s="40">
        <v>127</v>
      </c>
      <c r="Z130" s="42" t="s">
        <v>181</v>
      </c>
      <c r="AA130" s="42"/>
      <c r="AB130" s="41">
        <v>0.22</v>
      </c>
      <c r="AC130" s="41"/>
      <c r="AD130" s="41">
        <v>0.75</v>
      </c>
      <c r="AE130" s="40">
        <v>151</v>
      </c>
      <c r="AF130" s="40">
        <v>46</v>
      </c>
      <c r="AG130" s="41">
        <v>0.34</v>
      </c>
      <c r="AH130" s="41"/>
    </row>
    <row r="131" spans="1:34" ht="16.5" customHeight="1" x14ac:dyDescent="0.35">
      <c r="A131" s="45" t="s">
        <v>639</v>
      </c>
      <c r="B131" s="44">
        <v>124</v>
      </c>
      <c r="C131" s="40">
        <v>124</v>
      </c>
      <c r="D131" s="40" t="s">
        <v>1760</v>
      </c>
      <c r="E131" s="40"/>
      <c r="F131" s="40">
        <v>2</v>
      </c>
      <c r="G131" s="40"/>
      <c r="H131" s="40">
        <v>48</v>
      </c>
      <c r="I131" s="40">
        <v>57</v>
      </c>
      <c r="J131" s="40">
        <v>68</v>
      </c>
      <c r="K131" s="41">
        <v>0.85</v>
      </c>
      <c r="L131" s="41"/>
      <c r="M131" s="41">
        <v>0.71</v>
      </c>
      <c r="N131" s="41">
        <v>0.77</v>
      </c>
      <c r="O131" s="41"/>
      <c r="P131" s="40">
        <v>6</v>
      </c>
      <c r="Q131" s="40">
        <v>154</v>
      </c>
      <c r="R131" s="41">
        <v>0.53</v>
      </c>
      <c r="S131" s="41"/>
      <c r="T131" s="41">
        <v>0</v>
      </c>
      <c r="U131" s="41"/>
      <c r="V131" s="42" t="s">
        <v>14</v>
      </c>
      <c r="W131" s="42"/>
      <c r="X131" s="41">
        <v>0.8</v>
      </c>
      <c r="Y131" s="40">
        <v>147</v>
      </c>
      <c r="Z131" s="42" t="s">
        <v>295</v>
      </c>
      <c r="AA131" s="42" t="s">
        <v>1620</v>
      </c>
      <c r="AB131" s="41">
        <v>0.25</v>
      </c>
      <c r="AC131" s="41"/>
      <c r="AD131" s="41">
        <v>0.73</v>
      </c>
      <c r="AE131" s="40">
        <v>130</v>
      </c>
      <c r="AF131" s="40">
        <v>123</v>
      </c>
      <c r="AG131" s="41">
        <v>0.21</v>
      </c>
      <c r="AH131" s="41"/>
    </row>
    <row r="132" spans="1:34" ht="16.5" customHeight="1" x14ac:dyDescent="0.35">
      <c r="A132" s="45"/>
      <c r="B132" s="44"/>
      <c r="C132" s="40">
        <v>124</v>
      </c>
      <c r="D132" s="46" t="s">
        <v>1761</v>
      </c>
      <c r="E132" s="40"/>
      <c r="F132" s="40">
        <v>2</v>
      </c>
      <c r="G132" s="40"/>
      <c r="H132" s="40">
        <v>48</v>
      </c>
      <c r="I132" s="40">
        <v>59</v>
      </c>
      <c r="J132" s="40">
        <v>89</v>
      </c>
      <c r="K132" s="41">
        <v>0.86</v>
      </c>
      <c r="L132" s="41"/>
      <c r="M132" s="41">
        <v>0.62</v>
      </c>
      <c r="N132" s="41">
        <v>0.74</v>
      </c>
      <c r="O132" s="41"/>
      <c r="P132" s="40">
        <v>12</v>
      </c>
      <c r="Q132" s="40">
        <v>147</v>
      </c>
      <c r="R132" s="41">
        <v>0.68</v>
      </c>
      <c r="S132" s="41"/>
      <c r="T132" s="43">
        <v>4.0000000000000001E-3</v>
      </c>
      <c r="U132" s="43"/>
      <c r="V132" s="42" t="s">
        <v>14</v>
      </c>
      <c r="W132" s="42"/>
      <c r="X132" s="41">
        <v>0.84</v>
      </c>
      <c r="Y132" s="40">
        <v>156</v>
      </c>
      <c r="Z132" s="42" t="s">
        <v>1762</v>
      </c>
      <c r="AA132" s="42"/>
      <c r="AB132" s="41">
        <v>0.22</v>
      </c>
      <c r="AC132" s="41"/>
      <c r="AD132" s="41">
        <v>0.61</v>
      </c>
      <c r="AE132" s="40">
        <v>176</v>
      </c>
      <c r="AF132" s="40">
        <v>90</v>
      </c>
      <c r="AG132" s="41">
        <v>0.26</v>
      </c>
      <c r="AH132" s="41"/>
    </row>
    <row r="133" spans="1:34" ht="16.5" customHeight="1" x14ac:dyDescent="0.35">
      <c r="A133" s="38" t="s">
        <v>1547</v>
      </c>
      <c r="B133" s="44">
        <v>130</v>
      </c>
      <c r="C133" s="40">
        <v>130</v>
      </c>
      <c r="D133" s="40" t="s">
        <v>1763</v>
      </c>
      <c r="E133" s="40"/>
      <c r="F133" s="40">
        <v>2</v>
      </c>
      <c r="G133" s="40"/>
      <c r="H133" s="40">
        <v>47</v>
      </c>
      <c r="I133" s="40">
        <v>61</v>
      </c>
      <c r="J133" s="40">
        <v>131</v>
      </c>
      <c r="K133" s="41">
        <v>0.78</v>
      </c>
      <c r="L133" s="41"/>
      <c r="M133" s="41">
        <v>0.66</v>
      </c>
      <c r="N133" s="41">
        <v>0.67</v>
      </c>
      <c r="O133" s="41"/>
      <c r="P133" s="40">
        <v>1</v>
      </c>
      <c r="Q133" s="40">
        <v>147</v>
      </c>
      <c r="R133" s="41">
        <v>0.62</v>
      </c>
      <c r="S133" s="41"/>
      <c r="T133" s="41">
        <v>0.03</v>
      </c>
      <c r="U133" s="41"/>
      <c r="V133" s="42" t="s">
        <v>787</v>
      </c>
      <c r="W133" s="42"/>
      <c r="X133" s="41">
        <v>0.8</v>
      </c>
      <c r="Y133" s="40">
        <v>124</v>
      </c>
      <c r="Z133" s="42" t="s">
        <v>181</v>
      </c>
      <c r="AA133" s="42"/>
      <c r="AB133" s="41">
        <v>0.27</v>
      </c>
      <c r="AC133" s="41"/>
      <c r="AD133" s="41">
        <v>0.73</v>
      </c>
      <c r="AE133" s="40">
        <v>151</v>
      </c>
      <c r="AF133" s="40">
        <v>81</v>
      </c>
      <c r="AG133" s="41">
        <v>0.27</v>
      </c>
      <c r="AH133" s="41"/>
    </row>
    <row r="134" spans="1:34" ht="16.5" customHeight="1" x14ac:dyDescent="0.35">
      <c r="A134" s="38" t="s">
        <v>617</v>
      </c>
      <c r="B134" s="44">
        <v>130</v>
      </c>
      <c r="C134" s="40">
        <v>130</v>
      </c>
      <c r="D134" s="40" t="s">
        <v>1764</v>
      </c>
      <c r="E134" s="40"/>
      <c r="F134" s="40">
        <v>2</v>
      </c>
      <c r="G134" s="40"/>
      <c r="H134" s="40">
        <v>47</v>
      </c>
      <c r="I134" s="40">
        <v>57</v>
      </c>
      <c r="J134" s="40">
        <v>96</v>
      </c>
      <c r="K134" s="41">
        <v>0.85</v>
      </c>
      <c r="L134" s="41"/>
      <c r="M134" s="41">
        <v>0.69</v>
      </c>
      <c r="N134" s="41">
        <v>0.74</v>
      </c>
      <c r="O134" s="41"/>
      <c r="P134" s="40">
        <v>5</v>
      </c>
      <c r="Q134" s="40">
        <v>159</v>
      </c>
      <c r="R134" s="41">
        <v>0.69</v>
      </c>
      <c r="S134" s="41"/>
      <c r="T134" s="41">
        <v>0.03</v>
      </c>
      <c r="U134" s="41"/>
      <c r="V134" s="42" t="s">
        <v>787</v>
      </c>
      <c r="W134" s="42"/>
      <c r="X134" s="41">
        <v>0.8</v>
      </c>
      <c r="Y134" s="40">
        <v>99</v>
      </c>
      <c r="Z134" s="42" t="s">
        <v>1765</v>
      </c>
      <c r="AA134" s="42" t="s">
        <v>1630</v>
      </c>
      <c r="AB134" s="41">
        <v>0.37</v>
      </c>
      <c r="AC134" s="40">
        <v>5</v>
      </c>
      <c r="AD134" s="41">
        <v>0.4</v>
      </c>
      <c r="AE134" s="40">
        <v>151</v>
      </c>
      <c r="AF134" s="40">
        <v>157</v>
      </c>
      <c r="AG134" s="41">
        <v>0.17</v>
      </c>
      <c r="AH134" s="41"/>
    </row>
    <row r="135" spans="1:34" ht="16.5" customHeight="1" x14ac:dyDescent="0.35">
      <c r="A135" s="38" t="s">
        <v>526</v>
      </c>
      <c r="B135" s="39">
        <v>130</v>
      </c>
      <c r="C135" s="40">
        <v>130</v>
      </c>
      <c r="D135" s="40" t="s">
        <v>1766</v>
      </c>
      <c r="E135" s="40"/>
      <c r="F135" s="40">
        <v>2</v>
      </c>
      <c r="G135" s="40"/>
      <c r="H135" s="40">
        <v>47</v>
      </c>
      <c r="I135" s="40">
        <v>59</v>
      </c>
      <c r="J135" s="40">
        <v>96</v>
      </c>
      <c r="K135" s="41">
        <v>0.85</v>
      </c>
      <c r="L135" s="41"/>
      <c r="M135" s="41">
        <v>0.65</v>
      </c>
      <c r="N135" s="41">
        <v>0.73</v>
      </c>
      <c r="O135" s="41"/>
      <c r="P135" s="40">
        <v>8</v>
      </c>
      <c r="Q135" s="40">
        <v>144</v>
      </c>
      <c r="R135" s="41">
        <v>0.57999999999999996</v>
      </c>
      <c r="S135" s="41"/>
      <c r="T135" s="41">
        <v>0.03</v>
      </c>
      <c r="U135" s="41"/>
      <c r="V135" s="42" t="s">
        <v>5</v>
      </c>
      <c r="W135" s="42"/>
      <c r="X135" s="41">
        <v>0.86</v>
      </c>
      <c r="Y135" s="40">
        <v>156</v>
      </c>
      <c r="Z135" s="42" t="s">
        <v>230</v>
      </c>
      <c r="AA135" s="42" t="s">
        <v>1636</v>
      </c>
      <c r="AB135" s="40" t="s">
        <v>176</v>
      </c>
      <c r="AC135" s="40"/>
      <c r="AD135" s="41">
        <v>0.71</v>
      </c>
      <c r="AE135" s="40">
        <v>130</v>
      </c>
      <c r="AF135" s="40">
        <v>168</v>
      </c>
      <c r="AG135" s="41">
        <v>0.15</v>
      </c>
      <c r="AH135" s="41"/>
    </row>
    <row r="136" spans="1:34" ht="16.5" customHeight="1" x14ac:dyDescent="0.35">
      <c r="A136" s="38" t="s">
        <v>1213</v>
      </c>
      <c r="B136" s="44">
        <v>133</v>
      </c>
      <c r="C136" s="40">
        <v>133</v>
      </c>
      <c r="D136" s="40" t="s">
        <v>1767</v>
      </c>
      <c r="E136" s="40"/>
      <c r="F136" s="40">
        <v>2</v>
      </c>
      <c r="G136" s="40"/>
      <c r="H136" s="40">
        <v>46</v>
      </c>
      <c r="I136" s="40">
        <v>64</v>
      </c>
      <c r="J136" s="40">
        <v>123</v>
      </c>
      <c r="K136" s="41">
        <v>0.84</v>
      </c>
      <c r="L136" s="41"/>
      <c r="M136" s="41">
        <v>0.67</v>
      </c>
      <c r="N136" s="41">
        <v>0.69</v>
      </c>
      <c r="O136" s="41"/>
      <c r="P136" s="40">
        <v>2</v>
      </c>
      <c r="Q136" s="40">
        <v>211</v>
      </c>
      <c r="R136" s="41">
        <v>0.44</v>
      </c>
      <c r="S136" s="41"/>
      <c r="T136" s="41">
        <v>0.02</v>
      </c>
      <c r="U136" s="41"/>
      <c r="V136" s="42" t="s">
        <v>787</v>
      </c>
      <c r="W136" s="42"/>
      <c r="X136" s="41">
        <v>0.88</v>
      </c>
      <c r="Y136" s="40">
        <v>94</v>
      </c>
      <c r="Z136" s="42" t="s">
        <v>167</v>
      </c>
      <c r="AA136" s="42"/>
      <c r="AB136" s="41">
        <v>0.37</v>
      </c>
      <c r="AC136" s="41"/>
      <c r="AD136" s="41">
        <v>0.81</v>
      </c>
      <c r="AE136" s="40">
        <v>173</v>
      </c>
      <c r="AF136" s="40">
        <v>93</v>
      </c>
      <c r="AG136" s="41">
        <v>0.25</v>
      </c>
      <c r="AH136" s="41"/>
    </row>
    <row r="137" spans="1:34" ht="16.5" customHeight="1" x14ac:dyDescent="0.35">
      <c r="A137" s="38" t="s">
        <v>1546</v>
      </c>
      <c r="B137" s="44">
        <v>133</v>
      </c>
      <c r="C137" s="40">
        <v>133</v>
      </c>
      <c r="D137" s="40" t="s">
        <v>1768</v>
      </c>
      <c r="E137" s="40"/>
      <c r="F137" s="40">
        <v>2</v>
      </c>
      <c r="G137" s="40"/>
      <c r="H137" s="40">
        <v>46</v>
      </c>
      <c r="I137" s="40">
        <v>57</v>
      </c>
      <c r="J137" s="40">
        <v>47</v>
      </c>
      <c r="K137" s="41">
        <v>0.91</v>
      </c>
      <c r="L137" s="41"/>
      <c r="M137" s="41">
        <v>0.76</v>
      </c>
      <c r="N137" s="41">
        <v>0.82</v>
      </c>
      <c r="O137" s="41"/>
      <c r="P137" s="40">
        <v>6</v>
      </c>
      <c r="Q137" s="40">
        <v>223</v>
      </c>
      <c r="R137" s="41">
        <v>0.47</v>
      </c>
      <c r="S137" s="41"/>
      <c r="T137" s="41">
        <v>0.06</v>
      </c>
      <c r="U137" s="41"/>
      <c r="V137" s="42" t="s">
        <v>919</v>
      </c>
      <c r="W137" s="42"/>
      <c r="X137" s="41">
        <v>0.82</v>
      </c>
      <c r="Y137" s="40">
        <v>64</v>
      </c>
      <c r="Z137" s="42" t="s">
        <v>1769</v>
      </c>
      <c r="AA137" s="42"/>
      <c r="AB137" s="41">
        <v>0.48</v>
      </c>
      <c r="AC137" s="41"/>
      <c r="AD137" s="41">
        <v>0.76</v>
      </c>
      <c r="AE137" s="40">
        <v>208</v>
      </c>
      <c r="AF137" s="40">
        <v>117</v>
      </c>
      <c r="AG137" s="41">
        <v>0.22</v>
      </c>
      <c r="AH137" s="41"/>
    </row>
    <row r="138" spans="1:34" ht="16.5" customHeight="1" x14ac:dyDescent="0.35">
      <c r="A138" s="38" t="s">
        <v>594</v>
      </c>
      <c r="B138" s="44">
        <v>133</v>
      </c>
      <c r="C138" s="40">
        <v>133</v>
      </c>
      <c r="D138" s="40" t="s">
        <v>1770</v>
      </c>
      <c r="E138" s="40"/>
      <c r="F138" s="40">
        <v>2</v>
      </c>
      <c r="G138" s="40"/>
      <c r="H138" s="40">
        <v>46</v>
      </c>
      <c r="I138" s="40">
        <v>59</v>
      </c>
      <c r="J138" s="40">
        <v>131</v>
      </c>
      <c r="K138" s="41">
        <v>0.78</v>
      </c>
      <c r="L138" s="41"/>
      <c r="M138" s="41">
        <v>0.6</v>
      </c>
      <c r="N138" s="41">
        <v>0.69</v>
      </c>
      <c r="O138" s="41"/>
      <c r="P138" s="40">
        <v>9</v>
      </c>
      <c r="Q138" s="40">
        <v>131</v>
      </c>
      <c r="R138" s="41">
        <v>0.56000000000000005</v>
      </c>
      <c r="S138" s="41"/>
      <c r="T138" s="41">
        <v>0</v>
      </c>
      <c r="U138" s="41"/>
      <c r="V138" s="42" t="s">
        <v>5</v>
      </c>
      <c r="W138" s="42"/>
      <c r="X138" s="41">
        <v>0.91</v>
      </c>
      <c r="Y138" s="40">
        <v>156</v>
      </c>
      <c r="Z138" s="42" t="s">
        <v>1416</v>
      </c>
      <c r="AA138" s="42"/>
      <c r="AB138" s="41">
        <v>0.22</v>
      </c>
      <c r="AC138" s="41"/>
      <c r="AD138" s="41">
        <v>0.7</v>
      </c>
      <c r="AE138" s="40">
        <v>148</v>
      </c>
      <c r="AF138" s="40">
        <v>160</v>
      </c>
      <c r="AG138" s="41">
        <v>0.16</v>
      </c>
      <c r="AH138" s="41"/>
    </row>
    <row r="139" spans="1:34" ht="16.5" customHeight="1" x14ac:dyDescent="0.35">
      <c r="A139" s="38" t="s">
        <v>646</v>
      </c>
      <c r="B139" s="44">
        <v>133</v>
      </c>
      <c r="C139" s="40">
        <v>133</v>
      </c>
      <c r="D139" s="40" t="s">
        <v>1771</v>
      </c>
      <c r="E139" s="40">
        <v>1</v>
      </c>
      <c r="F139" s="40">
        <v>2</v>
      </c>
      <c r="G139" s="40"/>
      <c r="H139" s="40">
        <v>46</v>
      </c>
      <c r="I139" s="40">
        <v>71</v>
      </c>
      <c r="J139" s="40">
        <v>111</v>
      </c>
      <c r="K139" s="41">
        <v>0.9</v>
      </c>
      <c r="L139" s="40">
        <v>8</v>
      </c>
      <c r="M139" s="41">
        <v>0.76</v>
      </c>
      <c r="N139" s="41">
        <v>0.68</v>
      </c>
      <c r="O139" s="40">
        <v>6</v>
      </c>
      <c r="P139" s="40">
        <v>-8</v>
      </c>
      <c r="Q139" s="40">
        <v>205</v>
      </c>
      <c r="R139" s="40" t="s">
        <v>176</v>
      </c>
      <c r="S139" s="40"/>
      <c r="T139" s="40" t="s">
        <v>176</v>
      </c>
      <c r="U139" s="40"/>
      <c r="V139" s="42" t="s">
        <v>119</v>
      </c>
      <c r="W139" s="42"/>
      <c r="X139" s="41">
        <v>0.89</v>
      </c>
      <c r="Y139" s="40">
        <v>145</v>
      </c>
      <c r="Z139" s="42" t="s">
        <v>902</v>
      </c>
      <c r="AA139" s="42" t="s">
        <v>1636</v>
      </c>
      <c r="AB139" s="40" t="s">
        <v>176</v>
      </c>
      <c r="AC139" s="40"/>
      <c r="AD139" s="41">
        <v>0.78</v>
      </c>
      <c r="AE139" s="40">
        <v>179</v>
      </c>
      <c r="AF139" s="40">
        <v>181</v>
      </c>
      <c r="AG139" s="40" t="s">
        <v>176</v>
      </c>
      <c r="AH139" s="40"/>
    </row>
    <row r="140" spans="1:34" ht="16.5" customHeight="1" x14ac:dyDescent="0.35">
      <c r="A140" s="38" t="s">
        <v>653</v>
      </c>
      <c r="B140" s="44">
        <v>133</v>
      </c>
      <c r="C140" s="40">
        <v>133</v>
      </c>
      <c r="D140" s="40" t="s">
        <v>1772</v>
      </c>
      <c r="E140" s="40"/>
      <c r="F140" s="40">
        <v>2</v>
      </c>
      <c r="G140" s="40"/>
      <c r="H140" s="40">
        <v>46</v>
      </c>
      <c r="I140" s="40">
        <v>57</v>
      </c>
      <c r="J140" s="40">
        <v>172</v>
      </c>
      <c r="K140" s="41">
        <v>0.71</v>
      </c>
      <c r="L140" s="41"/>
      <c r="M140" s="41">
        <v>0.57999999999999996</v>
      </c>
      <c r="N140" s="41">
        <v>0.56999999999999995</v>
      </c>
      <c r="O140" s="41"/>
      <c r="P140" s="40">
        <v>-1</v>
      </c>
      <c r="Q140" s="40">
        <v>64</v>
      </c>
      <c r="R140" s="41">
        <v>0.89</v>
      </c>
      <c r="S140" s="41"/>
      <c r="T140" s="41">
        <v>0</v>
      </c>
      <c r="U140" s="41"/>
      <c r="V140" s="42" t="s">
        <v>1</v>
      </c>
      <c r="W140" s="42"/>
      <c r="X140" s="41">
        <v>0.82</v>
      </c>
      <c r="Y140" s="40">
        <v>156</v>
      </c>
      <c r="Z140" s="42" t="s">
        <v>307</v>
      </c>
      <c r="AA140" s="42"/>
      <c r="AB140" s="41">
        <v>0.21</v>
      </c>
      <c r="AC140" s="41"/>
      <c r="AD140" s="41">
        <v>0.63</v>
      </c>
      <c r="AE140" s="40">
        <v>85</v>
      </c>
      <c r="AF140" s="40">
        <v>81</v>
      </c>
      <c r="AG140" s="41">
        <v>0.27</v>
      </c>
      <c r="AH140" s="41"/>
    </row>
    <row r="141" spans="1:34" ht="16.5" customHeight="1" x14ac:dyDescent="0.35">
      <c r="A141" s="38" t="s">
        <v>1225</v>
      </c>
      <c r="B141" s="44">
        <v>138</v>
      </c>
      <c r="C141" s="40">
        <v>138</v>
      </c>
      <c r="D141" s="40" t="s">
        <v>1773</v>
      </c>
      <c r="E141" s="40"/>
      <c r="F141" s="40">
        <v>2</v>
      </c>
      <c r="G141" s="40"/>
      <c r="H141" s="40">
        <v>45</v>
      </c>
      <c r="I141" s="40">
        <v>61</v>
      </c>
      <c r="J141" s="40">
        <v>131</v>
      </c>
      <c r="K141" s="41">
        <v>0.8</v>
      </c>
      <c r="L141" s="41"/>
      <c r="M141" s="41">
        <v>0.63</v>
      </c>
      <c r="N141" s="41">
        <v>0.63</v>
      </c>
      <c r="O141" s="41"/>
      <c r="P141" s="40" t="s">
        <v>58</v>
      </c>
      <c r="Q141" s="40">
        <v>161</v>
      </c>
      <c r="R141" s="41">
        <v>0.48</v>
      </c>
      <c r="S141" s="41"/>
      <c r="T141" s="43">
        <v>3.0000000000000001E-3</v>
      </c>
      <c r="U141" s="43"/>
      <c r="V141" s="42" t="s">
        <v>787</v>
      </c>
      <c r="W141" s="42"/>
      <c r="X141" s="41">
        <v>0.86</v>
      </c>
      <c r="Y141" s="40">
        <v>149</v>
      </c>
      <c r="Z141" s="42" t="s">
        <v>622</v>
      </c>
      <c r="AA141" s="42"/>
      <c r="AB141" s="40" t="s">
        <v>176</v>
      </c>
      <c r="AC141" s="40"/>
      <c r="AD141" s="41">
        <v>0.68</v>
      </c>
      <c r="AE141" s="40">
        <v>91</v>
      </c>
      <c r="AF141" s="40">
        <v>181</v>
      </c>
      <c r="AG141" s="40" t="s">
        <v>176</v>
      </c>
      <c r="AH141" s="40"/>
    </row>
    <row r="142" spans="1:34" ht="16.5" customHeight="1" x14ac:dyDescent="0.35">
      <c r="A142" s="38" t="s">
        <v>611</v>
      </c>
      <c r="B142" s="44">
        <v>138</v>
      </c>
      <c r="C142" s="40">
        <v>138</v>
      </c>
      <c r="D142" s="40" t="s">
        <v>1774</v>
      </c>
      <c r="E142" s="40"/>
      <c r="F142" s="40">
        <v>2</v>
      </c>
      <c r="G142" s="40"/>
      <c r="H142" s="40">
        <v>45</v>
      </c>
      <c r="I142" s="40">
        <v>58</v>
      </c>
      <c r="J142" s="40">
        <v>104</v>
      </c>
      <c r="K142" s="41">
        <v>0.83</v>
      </c>
      <c r="L142" s="41"/>
      <c r="M142" s="41">
        <v>0.68</v>
      </c>
      <c r="N142" s="41">
        <v>0.7</v>
      </c>
      <c r="O142" s="41"/>
      <c r="P142" s="40">
        <v>2</v>
      </c>
      <c r="Q142" s="40">
        <v>181</v>
      </c>
      <c r="R142" s="41">
        <v>0.45</v>
      </c>
      <c r="S142" s="41"/>
      <c r="T142" s="41">
        <v>0</v>
      </c>
      <c r="U142" s="41"/>
      <c r="V142" s="42" t="s">
        <v>799</v>
      </c>
      <c r="W142" s="42"/>
      <c r="X142" s="41">
        <v>0.88</v>
      </c>
      <c r="Y142" s="40">
        <v>114</v>
      </c>
      <c r="Z142" s="42" t="s">
        <v>181</v>
      </c>
      <c r="AA142" s="42"/>
      <c r="AB142" s="41">
        <v>0.26</v>
      </c>
      <c r="AC142" s="41"/>
      <c r="AD142" s="41">
        <v>0.8</v>
      </c>
      <c r="AE142" s="40">
        <v>163</v>
      </c>
      <c r="AF142" s="40">
        <v>151</v>
      </c>
      <c r="AG142" s="41">
        <v>0.18</v>
      </c>
      <c r="AH142" s="41"/>
    </row>
    <row r="143" spans="1:34" ht="16.5" customHeight="1" x14ac:dyDescent="0.35">
      <c r="A143" s="38" t="s">
        <v>635</v>
      </c>
      <c r="B143" s="44">
        <v>140</v>
      </c>
      <c r="C143" s="40">
        <v>140</v>
      </c>
      <c r="D143" s="40" t="s">
        <v>1775</v>
      </c>
      <c r="E143" s="40"/>
      <c r="F143" s="40">
        <v>2</v>
      </c>
      <c r="G143" s="40"/>
      <c r="H143" s="40">
        <v>44</v>
      </c>
      <c r="I143" s="40">
        <v>59</v>
      </c>
      <c r="J143" s="40">
        <v>111</v>
      </c>
      <c r="K143" s="41">
        <v>0.81</v>
      </c>
      <c r="L143" s="41"/>
      <c r="M143" s="41">
        <v>0.67</v>
      </c>
      <c r="N143" s="41">
        <v>0.73</v>
      </c>
      <c r="O143" s="41"/>
      <c r="P143" s="40">
        <v>6</v>
      </c>
      <c r="Q143" s="40">
        <v>216</v>
      </c>
      <c r="R143" s="41">
        <v>0.62</v>
      </c>
      <c r="S143" s="41"/>
      <c r="T143" s="41">
        <v>0.03</v>
      </c>
      <c r="U143" s="41"/>
      <c r="V143" s="42" t="s">
        <v>5</v>
      </c>
      <c r="W143" s="42"/>
      <c r="X143" s="41">
        <v>0.87</v>
      </c>
      <c r="Y143" s="40">
        <v>135</v>
      </c>
      <c r="Z143" s="42" t="s">
        <v>302</v>
      </c>
      <c r="AA143" s="42" t="s">
        <v>1630</v>
      </c>
      <c r="AB143" s="41">
        <v>0.3</v>
      </c>
      <c r="AC143" s="41"/>
      <c r="AD143" s="41">
        <v>0.6</v>
      </c>
      <c r="AE143" s="40">
        <v>125</v>
      </c>
      <c r="AF143" s="40">
        <v>86</v>
      </c>
      <c r="AG143" s="41">
        <v>0.26</v>
      </c>
      <c r="AH143" s="41"/>
    </row>
    <row r="144" spans="1:34" ht="16.5" customHeight="1" x14ac:dyDescent="0.35">
      <c r="A144" s="38" t="s">
        <v>637</v>
      </c>
      <c r="B144" s="44">
        <v>140</v>
      </c>
      <c r="C144" s="40">
        <v>140</v>
      </c>
      <c r="D144" s="40" t="s">
        <v>1776</v>
      </c>
      <c r="E144" s="40"/>
      <c r="F144" s="40">
        <v>2</v>
      </c>
      <c r="G144" s="40"/>
      <c r="H144" s="40">
        <v>44</v>
      </c>
      <c r="I144" s="40">
        <v>55</v>
      </c>
      <c r="J144" s="40">
        <v>111</v>
      </c>
      <c r="K144" s="41">
        <v>0.86</v>
      </c>
      <c r="L144" s="41"/>
      <c r="M144" s="41">
        <v>0.67</v>
      </c>
      <c r="N144" s="41">
        <v>0.69</v>
      </c>
      <c r="O144" s="41"/>
      <c r="P144" s="40">
        <v>2</v>
      </c>
      <c r="Q144" s="40">
        <v>166</v>
      </c>
      <c r="R144" s="41">
        <v>0.67</v>
      </c>
      <c r="S144" s="41"/>
      <c r="T144" s="41">
        <v>0.02</v>
      </c>
      <c r="U144" s="41"/>
      <c r="V144" s="42" t="s">
        <v>5</v>
      </c>
      <c r="W144" s="42"/>
      <c r="X144" s="41">
        <v>0.82</v>
      </c>
      <c r="Y144" s="40">
        <v>103</v>
      </c>
      <c r="Z144" s="42" t="s">
        <v>1342</v>
      </c>
      <c r="AA144" s="42"/>
      <c r="AB144" s="41">
        <v>0.37</v>
      </c>
      <c r="AC144" s="41"/>
      <c r="AD144" s="41">
        <v>0.72</v>
      </c>
      <c r="AE144" s="40">
        <v>148</v>
      </c>
      <c r="AF144" s="40">
        <v>145</v>
      </c>
      <c r="AG144" s="41">
        <v>0.19</v>
      </c>
      <c r="AH144" s="41"/>
    </row>
    <row r="145" spans="1:34" ht="16.5" customHeight="1" x14ac:dyDescent="0.35">
      <c r="A145" s="38" t="s">
        <v>667</v>
      </c>
      <c r="B145" s="44">
        <v>140</v>
      </c>
      <c r="C145" s="40">
        <v>140</v>
      </c>
      <c r="D145" s="40" t="s">
        <v>1777</v>
      </c>
      <c r="E145" s="40"/>
      <c r="F145" s="40">
        <v>2</v>
      </c>
      <c r="G145" s="40"/>
      <c r="H145" s="40">
        <v>44</v>
      </c>
      <c r="I145" s="40">
        <v>57</v>
      </c>
      <c r="J145" s="40">
        <v>111</v>
      </c>
      <c r="K145" s="41">
        <v>0.81</v>
      </c>
      <c r="L145" s="41"/>
      <c r="M145" s="41">
        <v>0.69</v>
      </c>
      <c r="N145" s="41">
        <v>0.73</v>
      </c>
      <c r="O145" s="41"/>
      <c r="P145" s="40">
        <v>4</v>
      </c>
      <c r="Q145" s="40">
        <v>126</v>
      </c>
      <c r="R145" s="41">
        <v>0.65</v>
      </c>
      <c r="S145" s="41"/>
      <c r="T145" s="43">
        <v>3.0000000000000001E-3</v>
      </c>
      <c r="U145" s="43"/>
      <c r="V145" s="42" t="s">
        <v>5</v>
      </c>
      <c r="W145" s="42"/>
      <c r="X145" s="41">
        <v>0.54</v>
      </c>
      <c r="Y145" s="40">
        <v>163</v>
      </c>
      <c r="Z145" s="42" t="s">
        <v>1229</v>
      </c>
      <c r="AA145" s="42" t="s">
        <v>1630</v>
      </c>
      <c r="AB145" s="41">
        <v>0.26</v>
      </c>
      <c r="AC145" s="41"/>
      <c r="AD145" s="41">
        <v>0.75</v>
      </c>
      <c r="AE145" s="40">
        <v>173</v>
      </c>
      <c r="AF145" s="40">
        <v>160</v>
      </c>
      <c r="AG145" s="41">
        <v>0.16</v>
      </c>
      <c r="AH145" s="41"/>
    </row>
    <row r="146" spans="1:34" ht="16.5" customHeight="1" x14ac:dyDescent="0.35">
      <c r="A146" s="38" t="s">
        <v>618</v>
      </c>
      <c r="B146" s="44">
        <v>140</v>
      </c>
      <c r="C146" s="40">
        <v>140</v>
      </c>
      <c r="D146" s="40" t="s">
        <v>1778</v>
      </c>
      <c r="E146" s="40"/>
      <c r="F146" s="40">
        <v>2</v>
      </c>
      <c r="G146" s="40"/>
      <c r="H146" s="40">
        <v>44</v>
      </c>
      <c r="I146" s="40">
        <v>53</v>
      </c>
      <c r="J146" s="40">
        <v>104</v>
      </c>
      <c r="K146" s="41">
        <v>0.8</v>
      </c>
      <c r="L146" s="41"/>
      <c r="M146" s="41">
        <v>0.7</v>
      </c>
      <c r="N146" s="41">
        <v>0.76</v>
      </c>
      <c r="O146" s="41"/>
      <c r="P146" s="40">
        <v>6</v>
      </c>
      <c r="Q146" s="40">
        <v>117</v>
      </c>
      <c r="R146" s="41">
        <v>0.64</v>
      </c>
      <c r="S146" s="41"/>
      <c r="T146" s="41">
        <v>0</v>
      </c>
      <c r="U146" s="41"/>
      <c r="V146" s="42" t="s">
        <v>5</v>
      </c>
      <c r="W146" s="42"/>
      <c r="X146" s="41">
        <v>0.81</v>
      </c>
      <c r="Y146" s="40">
        <v>186</v>
      </c>
      <c r="Z146" s="42" t="s">
        <v>1109</v>
      </c>
      <c r="AA146" s="42" t="s">
        <v>1620</v>
      </c>
      <c r="AB146" s="41">
        <v>0.19</v>
      </c>
      <c r="AC146" s="41"/>
      <c r="AD146" s="41">
        <v>0.8</v>
      </c>
      <c r="AE146" s="40">
        <v>144</v>
      </c>
      <c r="AF146" s="40">
        <v>151</v>
      </c>
      <c r="AG146" s="41">
        <v>0.18</v>
      </c>
      <c r="AH146" s="41"/>
    </row>
    <row r="147" spans="1:34" ht="16.5" customHeight="1" x14ac:dyDescent="0.35">
      <c r="A147" s="38" t="s">
        <v>626</v>
      </c>
      <c r="B147" s="44">
        <v>140</v>
      </c>
      <c r="C147" s="40">
        <v>140</v>
      </c>
      <c r="D147" s="40" t="s">
        <v>1779</v>
      </c>
      <c r="E147" s="40"/>
      <c r="F147" s="40">
        <v>2</v>
      </c>
      <c r="G147" s="40"/>
      <c r="H147" s="40">
        <v>44</v>
      </c>
      <c r="I147" s="40">
        <v>59</v>
      </c>
      <c r="J147" s="40">
        <v>148</v>
      </c>
      <c r="K147" s="41">
        <v>0.77</v>
      </c>
      <c r="L147" s="41"/>
      <c r="M147" s="41">
        <v>0.68</v>
      </c>
      <c r="N147" s="41">
        <v>0.63</v>
      </c>
      <c r="O147" s="41"/>
      <c r="P147" s="40">
        <v>-5</v>
      </c>
      <c r="Q147" s="40">
        <v>161</v>
      </c>
      <c r="R147" s="41">
        <v>0.7</v>
      </c>
      <c r="S147" s="41"/>
      <c r="T147" s="41">
        <v>0.02</v>
      </c>
      <c r="U147" s="41"/>
      <c r="V147" s="42" t="s">
        <v>5</v>
      </c>
      <c r="W147" s="42"/>
      <c r="X147" s="41">
        <v>0.72</v>
      </c>
      <c r="Y147" s="40">
        <v>99</v>
      </c>
      <c r="Z147" s="42" t="s">
        <v>170</v>
      </c>
      <c r="AA147" s="42"/>
      <c r="AB147" s="41">
        <v>0.25</v>
      </c>
      <c r="AC147" s="41"/>
      <c r="AD147" s="41">
        <v>0.54</v>
      </c>
      <c r="AE147" s="40">
        <v>144</v>
      </c>
      <c r="AF147" s="40">
        <v>170</v>
      </c>
      <c r="AG147" s="41">
        <v>0.15</v>
      </c>
      <c r="AH147" s="41"/>
    </row>
    <row r="148" spans="1:34" ht="16.5" customHeight="1" x14ac:dyDescent="0.35">
      <c r="A148" s="38" t="s">
        <v>615</v>
      </c>
      <c r="B148" s="44">
        <v>145</v>
      </c>
      <c r="C148" s="40">
        <v>145</v>
      </c>
      <c r="D148" s="40" t="s">
        <v>1780</v>
      </c>
      <c r="E148" s="40"/>
      <c r="F148" s="40">
        <v>2</v>
      </c>
      <c r="G148" s="40"/>
      <c r="H148" s="40">
        <v>43</v>
      </c>
      <c r="I148" s="40">
        <v>59</v>
      </c>
      <c r="J148" s="40">
        <v>184</v>
      </c>
      <c r="K148" s="41">
        <v>0.73</v>
      </c>
      <c r="L148" s="41"/>
      <c r="M148" s="41">
        <v>0.47</v>
      </c>
      <c r="N148" s="41">
        <v>0.42</v>
      </c>
      <c r="O148" s="41"/>
      <c r="P148" s="40">
        <v>-5</v>
      </c>
      <c r="Q148" s="40">
        <v>67</v>
      </c>
      <c r="R148" s="41">
        <v>0.84</v>
      </c>
      <c r="S148" s="41"/>
      <c r="T148" s="41">
        <v>0</v>
      </c>
      <c r="U148" s="41"/>
      <c r="V148" s="42" t="s">
        <v>119</v>
      </c>
      <c r="W148" s="42"/>
      <c r="X148" s="41">
        <v>0.85</v>
      </c>
      <c r="Y148" s="40">
        <v>214</v>
      </c>
      <c r="Z148" s="42" t="s">
        <v>941</v>
      </c>
      <c r="AA148" s="42"/>
      <c r="AB148" s="41">
        <v>0.13</v>
      </c>
      <c r="AC148" s="40">
        <v>5</v>
      </c>
      <c r="AD148" s="41">
        <v>1</v>
      </c>
      <c r="AE148" s="40">
        <v>48</v>
      </c>
      <c r="AF148" s="40">
        <v>157</v>
      </c>
      <c r="AG148" s="41">
        <v>0.17</v>
      </c>
      <c r="AH148" s="41"/>
    </row>
    <row r="149" spans="1:34" ht="16.5" customHeight="1" x14ac:dyDescent="0.35">
      <c r="A149" s="38" t="s">
        <v>666</v>
      </c>
      <c r="B149" s="44">
        <v>145</v>
      </c>
      <c r="C149" s="40">
        <v>145</v>
      </c>
      <c r="D149" s="40" t="s">
        <v>641</v>
      </c>
      <c r="E149" s="40"/>
      <c r="F149" s="40">
        <v>2</v>
      </c>
      <c r="G149" s="40"/>
      <c r="H149" s="40">
        <v>43</v>
      </c>
      <c r="I149" s="40">
        <v>58</v>
      </c>
      <c r="J149" s="40">
        <v>131</v>
      </c>
      <c r="K149" s="41">
        <v>0.81</v>
      </c>
      <c r="L149" s="41"/>
      <c r="M149" s="41">
        <v>0.62</v>
      </c>
      <c r="N149" s="41">
        <v>0.64</v>
      </c>
      <c r="O149" s="41"/>
      <c r="P149" s="40">
        <v>2</v>
      </c>
      <c r="Q149" s="40">
        <v>167</v>
      </c>
      <c r="R149" s="41">
        <v>0.63</v>
      </c>
      <c r="S149" s="41"/>
      <c r="T149" s="41">
        <v>0.02</v>
      </c>
      <c r="U149" s="41"/>
      <c r="V149" s="42" t="s">
        <v>799</v>
      </c>
      <c r="W149" s="42"/>
      <c r="X149" s="41">
        <v>0.84</v>
      </c>
      <c r="Y149" s="40">
        <v>119</v>
      </c>
      <c r="Z149" s="42" t="s">
        <v>163</v>
      </c>
      <c r="AA149" s="42"/>
      <c r="AB149" s="41">
        <v>0.26</v>
      </c>
      <c r="AC149" s="41"/>
      <c r="AD149" s="41">
        <v>0.82</v>
      </c>
      <c r="AE149" s="40">
        <v>213</v>
      </c>
      <c r="AF149" s="40">
        <v>114</v>
      </c>
      <c r="AG149" s="41">
        <v>0.23</v>
      </c>
      <c r="AH149" s="41"/>
    </row>
    <row r="150" spans="1:34" ht="16.5" customHeight="1" x14ac:dyDescent="0.35">
      <c r="A150" s="38" t="s">
        <v>1224</v>
      </c>
      <c r="B150" s="44">
        <v>145</v>
      </c>
      <c r="C150" s="40">
        <v>145</v>
      </c>
      <c r="D150" s="40" t="s">
        <v>1781</v>
      </c>
      <c r="E150" s="40"/>
      <c r="F150" s="40">
        <v>2</v>
      </c>
      <c r="G150" s="40"/>
      <c r="H150" s="40">
        <v>43</v>
      </c>
      <c r="I150" s="40">
        <v>58</v>
      </c>
      <c r="J150" s="40">
        <v>123</v>
      </c>
      <c r="K150" s="41">
        <v>0.8</v>
      </c>
      <c r="L150" s="41"/>
      <c r="M150" s="41">
        <v>0.64</v>
      </c>
      <c r="N150" s="41">
        <v>0.69</v>
      </c>
      <c r="O150" s="41"/>
      <c r="P150" s="40">
        <v>5</v>
      </c>
      <c r="Q150" s="40">
        <v>131</v>
      </c>
      <c r="R150" s="41">
        <v>0.74</v>
      </c>
      <c r="S150" s="41"/>
      <c r="T150" s="41">
        <v>0.01</v>
      </c>
      <c r="U150" s="41"/>
      <c r="V150" s="42" t="s">
        <v>14</v>
      </c>
      <c r="W150" s="42"/>
      <c r="X150" s="41">
        <v>0.72</v>
      </c>
      <c r="Y150" s="40">
        <v>153</v>
      </c>
      <c r="Z150" s="42" t="s">
        <v>177</v>
      </c>
      <c r="AA150" s="42" t="s">
        <v>1630</v>
      </c>
      <c r="AB150" s="41">
        <v>0.23</v>
      </c>
      <c r="AC150" s="41"/>
      <c r="AD150" s="41">
        <v>0.85</v>
      </c>
      <c r="AE150" s="40">
        <v>195</v>
      </c>
      <c r="AF150" s="40">
        <v>154</v>
      </c>
      <c r="AG150" s="41">
        <v>0.18</v>
      </c>
      <c r="AH150" s="41"/>
    </row>
    <row r="151" spans="1:34" ht="16.5" customHeight="1" x14ac:dyDescent="0.35">
      <c r="A151" s="38" t="s">
        <v>641</v>
      </c>
      <c r="B151" s="44">
        <v>145</v>
      </c>
      <c r="C151" s="40">
        <v>145</v>
      </c>
      <c r="D151" s="40" t="s">
        <v>1782</v>
      </c>
      <c r="E151" s="40"/>
      <c r="F151" s="40">
        <v>2</v>
      </c>
      <c r="G151" s="40"/>
      <c r="H151" s="40">
        <v>43</v>
      </c>
      <c r="I151" s="40">
        <v>54</v>
      </c>
      <c r="J151" s="40">
        <v>96</v>
      </c>
      <c r="K151" s="41">
        <v>0.83</v>
      </c>
      <c r="L151" s="41"/>
      <c r="M151" s="41">
        <v>0.61</v>
      </c>
      <c r="N151" s="41">
        <v>0.73</v>
      </c>
      <c r="O151" s="41"/>
      <c r="P151" s="40">
        <v>12</v>
      </c>
      <c r="Q151" s="40">
        <v>186</v>
      </c>
      <c r="R151" s="41">
        <v>0.52</v>
      </c>
      <c r="S151" s="41"/>
      <c r="T151" s="41">
        <v>0</v>
      </c>
      <c r="U151" s="41"/>
      <c r="V151" s="42" t="s">
        <v>787</v>
      </c>
      <c r="W151" s="42"/>
      <c r="X151" s="41">
        <v>0.76</v>
      </c>
      <c r="Y151" s="40">
        <v>149</v>
      </c>
      <c r="Z151" s="42" t="s">
        <v>630</v>
      </c>
      <c r="AA151" s="42"/>
      <c r="AB151" s="41">
        <v>0.26</v>
      </c>
      <c r="AC151" s="41"/>
      <c r="AD151" s="41">
        <v>0.67</v>
      </c>
      <c r="AE151" s="40">
        <v>163</v>
      </c>
      <c r="AF151" s="40">
        <v>160</v>
      </c>
      <c r="AG151" s="41">
        <v>0.16</v>
      </c>
      <c r="AH151" s="41"/>
    </row>
    <row r="152" spans="1:34" ht="16.5" customHeight="1" x14ac:dyDescent="0.35">
      <c r="A152" s="47" t="s">
        <v>655</v>
      </c>
      <c r="B152" s="44">
        <v>145</v>
      </c>
      <c r="C152" s="40">
        <v>145</v>
      </c>
      <c r="D152" s="40" t="s">
        <v>1783</v>
      </c>
      <c r="E152" s="40"/>
      <c r="F152" s="40">
        <v>2</v>
      </c>
      <c r="G152" s="40"/>
      <c r="H152" s="40">
        <v>43</v>
      </c>
      <c r="I152" s="40">
        <v>58</v>
      </c>
      <c r="J152" s="40">
        <v>179</v>
      </c>
      <c r="K152" s="41">
        <v>0.8</v>
      </c>
      <c r="L152" s="41"/>
      <c r="M152" s="41">
        <v>0.62</v>
      </c>
      <c r="N152" s="41">
        <v>0.52</v>
      </c>
      <c r="O152" s="41"/>
      <c r="P152" s="40">
        <v>-10</v>
      </c>
      <c r="Q152" s="40">
        <v>80</v>
      </c>
      <c r="R152" s="41">
        <v>0.88</v>
      </c>
      <c r="S152" s="41"/>
      <c r="T152" s="43">
        <v>4.0000000000000001E-3</v>
      </c>
      <c r="U152" s="43"/>
      <c r="V152" s="42" t="s">
        <v>40</v>
      </c>
      <c r="W152" s="42"/>
      <c r="X152" s="41">
        <v>0.76</v>
      </c>
      <c r="Y152" s="40">
        <v>127</v>
      </c>
      <c r="Z152" s="42" t="s">
        <v>1784</v>
      </c>
      <c r="AA152" s="42"/>
      <c r="AB152" s="41">
        <v>0.35</v>
      </c>
      <c r="AC152" s="41"/>
      <c r="AD152" s="41">
        <v>0.54</v>
      </c>
      <c r="AE152" s="40">
        <v>130</v>
      </c>
      <c r="AF152" s="40">
        <v>81</v>
      </c>
      <c r="AG152" s="41">
        <v>0.27</v>
      </c>
      <c r="AH152" s="41"/>
    </row>
    <row r="153" spans="1:34" ht="16.5" customHeight="1" x14ac:dyDescent="0.35">
      <c r="A153" s="38" t="s">
        <v>663</v>
      </c>
      <c r="B153" s="44">
        <v>145</v>
      </c>
      <c r="C153" s="40">
        <v>145</v>
      </c>
      <c r="D153" s="40" t="s">
        <v>1785</v>
      </c>
      <c r="E153" s="40"/>
      <c r="F153" s="40">
        <v>2</v>
      </c>
      <c r="G153" s="40"/>
      <c r="H153" s="40">
        <v>43</v>
      </c>
      <c r="I153" s="40">
        <v>65</v>
      </c>
      <c r="J153" s="40">
        <v>151</v>
      </c>
      <c r="K153" s="41">
        <v>0.81</v>
      </c>
      <c r="L153" s="41"/>
      <c r="M153" s="41">
        <v>0.67</v>
      </c>
      <c r="N153" s="41">
        <v>0.55000000000000004</v>
      </c>
      <c r="O153" s="41"/>
      <c r="P153" s="40">
        <v>-12</v>
      </c>
      <c r="Q153" s="40">
        <v>147</v>
      </c>
      <c r="R153" s="41">
        <v>0.57999999999999996</v>
      </c>
      <c r="S153" s="41"/>
      <c r="T153" s="41">
        <v>0.01</v>
      </c>
      <c r="U153" s="41"/>
      <c r="V153" s="42" t="s">
        <v>787</v>
      </c>
      <c r="W153" s="42"/>
      <c r="X153" s="41">
        <v>0.87</v>
      </c>
      <c r="Y153" s="40">
        <v>175</v>
      </c>
      <c r="Z153" s="42" t="s">
        <v>820</v>
      </c>
      <c r="AA153" s="42" t="s">
        <v>1636</v>
      </c>
      <c r="AB153" s="41">
        <v>0.24</v>
      </c>
      <c r="AC153" s="41"/>
      <c r="AD153" s="41">
        <v>0.72</v>
      </c>
      <c r="AE153" s="40">
        <v>139</v>
      </c>
      <c r="AF153" s="40">
        <v>145</v>
      </c>
      <c r="AG153" s="41">
        <v>0.18</v>
      </c>
      <c r="AH153" s="41"/>
    </row>
    <row r="154" spans="1:34" ht="16.5" customHeight="1" x14ac:dyDescent="0.35">
      <c r="A154" s="38"/>
      <c r="B154" s="44"/>
      <c r="C154" s="40"/>
      <c r="D154" s="40"/>
      <c r="E154" s="40"/>
      <c r="F154" s="40"/>
      <c r="G154" s="40"/>
      <c r="H154" s="40"/>
      <c r="I154" s="40"/>
      <c r="J154" s="40"/>
      <c r="K154" s="41"/>
      <c r="L154" s="41"/>
      <c r="M154" s="41"/>
      <c r="N154" s="41"/>
      <c r="O154" s="41"/>
      <c r="P154" s="40"/>
      <c r="Q154" s="40"/>
      <c r="R154" s="41"/>
      <c r="S154" s="41"/>
      <c r="T154" s="41"/>
      <c r="U154" s="41"/>
      <c r="V154" s="42"/>
      <c r="W154" s="42"/>
      <c r="X154" s="41"/>
      <c r="Y154" s="40"/>
      <c r="Z154" s="42"/>
      <c r="AA154" s="42"/>
      <c r="AB154" s="41"/>
      <c r="AC154" s="41"/>
      <c r="AD154" s="41"/>
      <c r="AE154" s="40"/>
      <c r="AF154" s="40"/>
      <c r="AG154" s="41"/>
      <c r="AH154" s="41"/>
    </row>
    <row r="155" spans="1:34" ht="16.5" customHeight="1" x14ac:dyDescent="0.35">
      <c r="A155" s="38" t="s">
        <v>1204</v>
      </c>
      <c r="B155" s="44">
        <v>151</v>
      </c>
      <c r="C155" s="40">
        <v>151</v>
      </c>
      <c r="D155" s="40" t="s">
        <v>1786</v>
      </c>
      <c r="E155" s="40"/>
      <c r="F155" s="40">
        <v>2</v>
      </c>
      <c r="G155" s="40"/>
      <c r="H155" s="40">
        <v>42</v>
      </c>
      <c r="I155" s="40">
        <v>53</v>
      </c>
      <c r="J155" s="40">
        <v>178</v>
      </c>
      <c r="K155" s="41">
        <v>0.9</v>
      </c>
      <c r="L155" s="41"/>
      <c r="M155" s="41">
        <v>0.72</v>
      </c>
      <c r="N155" s="41">
        <v>0.38</v>
      </c>
      <c r="O155" s="41"/>
      <c r="P155" s="40">
        <v>-34</v>
      </c>
      <c r="Q155" s="40">
        <v>87</v>
      </c>
      <c r="R155" s="41">
        <v>0.86</v>
      </c>
      <c r="S155" s="41"/>
      <c r="T155" s="41">
        <v>0</v>
      </c>
      <c r="U155" s="41"/>
      <c r="V155" s="42" t="s">
        <v>119</v>
      </c>
      <c r="W155" s="42"/>
      <c r="X155" s="41">
        <v>0.38</v>
      </c>
      <c r="Y155" s="40">
        <v>127</v>
      </c>
      <c r="Z155" s="42" t="s">
        <v>1787</v>
      </c>
      <c r="AA155" s="42"/>
      <c r="AB155" s="41">
        <v>0.5</v>
      </c>
      <c r="AC155" s="40">
        <v>5</v>
      </c>
      <c r="AD155" s="41">
        <v>0.95</v>
      </c>
      <c r="AE155" s="40">
        <v>3</v>
      </c>
      <c r="AF155" s="40">
        <v>181</v>
      </c>
      <c r="AG155" s="40" t="s">
        <v>176</v>
      </c>
      <c r="AH155" s="40"/>
    </row>
    <row r="156" spans="1:34" ht="16.5" customHeight="1" x14ac:dyDescent="0.35">
      <c r="A156" s="38" t="s">
        <v>1228</v>
      </c>
      <c r="B156" s="44">
        <v>151</v>
      </c>
      <c r="C156" s="40">
        <v>151</v>
      </c>
      <c r="D156" s="40" t="s">
        <v>1788</v>
      </c>
      <c r="E156" s="40"/>
      <c r="F156" s="40">
        <v>2</v>
      </c>
      <c r="G156" s="40"/>
      <c r="H156" s="40">
        <v>42</v>
      </c>
      <c r="I156" s="40">
        <v>58</v>
      </c>
      <c r="J156" s="40">
        <v>140</v>
      </c>
      <c r="K156" s="41">
        <v>0.8</v>
      </c>
      <c r="L156" s="41"/>
      <c r="M156" s="41">
        <v>0.65</v>
      </c>
      <c r="N156" s="41">
        <v>0.63</v>
      </c>
      <c r="O156" s="41"/>
      <c r="P156" s="40">
        <v>-2</v>
      </c>
      <c r="Q156" s="40">
        <v>163</v>
      </c>
      <c r="R156" s="41">
        <v>0.59</v>
      </c>
      <c r="S156" s="41"/>
      <c r="T156" s="41">
        <v>0</v>
      </c>
      <c r="U156" s="41"/>
      <c r="V156" s="42" t="s">
        <v>787</v>
      </c>
      <c r="W156" s="42"/>
      <c r="X156" s="41">
        <v>0.92</v>
      </c>
      <c r="Y156" s="40">
        <v>143</v>
      </c>
      <c r="Z156" s="42" t="s">
        <v>177</v>
      </c>
      <c r="AA156" s="42"/>
      <c r="AB156" s="41">
        <v>0.2</v>
      </c>
      <c r="AC156" s="41"/>
      <c r="AD156" s="41">
        <v>0.73</v>
      </c>
      <c r="AE156" s="40">
        <v>159</v>
      </c>
      <c r="AF156" s="40">
        <v>145</v>
      </c>
      <c r="AG156" s="41">
        <v>0.18</v>
      </c>
      <c r="AH156" s="41"/>
    </row>
    <row r="157" spans="1:34" ht="16.5" customHeight="1" x14ac:dyDescent="0.35">
      <c r="A157" s="38" t="s">
        <v>616</v>
      </c>
      <c r="B157" s="44">
        <v>151</v>
      </c>
      <c r="C157" s="40">
        <v>151</v>
      </c>
      <c r="D157" s="40" t="s">
        <v>1789</v>
      </c>
      <c r="E157" s="40"/>
      <c r="F157" s="40">
        <v>2</v>
      </c>
      <c r="G157" s="40"/>
      <c r="H157" s="40">
        <v>42</v>
      </c>
      <c r="I157" s="40">
        <v>59</v>
      </c>
      <c r="J157" s="40">
        <v>151</v>
      </c>
      <c r="K157" s="41">
        <v>0.78</v>
      </c>
      <c r="L157" s="41"/>
      <c r="M157" s="41">
        <v>0.66</v>
      </c>
      <c r="N157" s="41">
        <v>0.59</v>
      </c>
      <c r="O157" s="41"/>
      <c r="P157" s="40">
        <v>-7</v>
      </c>
      <c r="Q157" s="40">
        <v>131</v>
      </c>
      <c r="R157" s="41">
        <v>0.71</v>
      </c>
      <c r="S157" s="41"/>
      <c r="T157" s="41">
        <v>0.01</v>
      </c>
      <c r="U157" s="41"/>
      <c r="V157" s="42" t="s">
        <v>5</v>
      </c>
      <c r="W157" s="42"/>
      <c r="X157" s="41">
        <v>0.89</v>
      </c>
      <c r="Y157" s="40">
        <v>145</v>
      </c>
      <c r="Z157" s="42" t="s">
        <v>285</v>
      </c>
      <c r="AA157" s="42"/>
      <c r="AB157" s="41">
        <v>0.24</v>
      </c>
      <c r="AC157" s="41"/>
      <c r="AD157" s="41">
        <v>0.89</v>
      </c>
      <c r="AE157" s="40">
        <v>179</v>
      </c>
      <c r="AF157" s="40">
        <v>114</v>
      </c>
      <c r="AG157" s="41">
        <v>0.23</v>
      </c>
      <c r="AH157" s="41"/>
    </row>
    <row r="158" spans="1:34" ht="16.5" customHeight="1" x14ac:dyDescent="0.35">
      <c r="A158" s="38" t="s">
        <v>596</v>
      </c>
      <c r="B158" s="39">
        <v>151</v>
      </c>
      <c r="C158" s="40">
        <v>151</v>
      </c>
      <c r="D158" s="40" t="s">
        <v>1790</v>
      </c>
      <c r="E158" s="40"/>
      <c r="F158" s="40">
        <v>2</v>
      </c>
      <c r="G158" s="40"/>
      <c r="H158" s="40">
        <v>42</v>
      </c>
      <c r="I158" s="40">
        <v>59</v>
      </c>
      <c r="J158" s="40">
        <v>140</v>
      </c>
      <c r="K158" s="41">
        <v>0.8</v>
      </c>
      <c r="L158" s="41"/>
      <c r="M158" s="41">
        <v>0.67</v>
      </c>
      <c r="N158" s="41">
        <v>0.63</v>
      </c>
      <c r="O158" s="41"/>
      <c r="P158" s="40">
        <v>-4</v>
      </c>
      <c r="Q158" s="40">
        <v>200</v>
      </c>
      <c r="R158" s="41">
        <v>0.46</v>
      </c>
      <c r="S158" s="41"/>
      <c r="T158" s="41">
        <v>0.02</v>
      </c>
      <c r="U158" s="41"/>
      <c r="V158" s="42" t="s">
        <v>14</v>
      </c>
      <c r="W158" s="42"/>
      <c r="X158" s="41">
        <v>0.84</v>
      </c>
      <c r="Y158" s="40">
        <v>138</v>
      </c>
      <c r="Z158" s="42" t="s">
        <v>177</v>
      </c>
      <c r="AA158" s="42" t="s">
        <v>1630</v>
      </c>
      <c r="AB158" s="41">
        <v>0.33</v>
      </c>
      <c r="AC158" s="41"/>
      <c r="AD158" s="41">
        <v>0.76</v>
      </c>
      <c r="AE158" s="40">
        <v>151</v>
      </c>
      <c r="AF158" s="40">
        <v>108</v>
      </c>
      <c r="AG158" s="41">
        <v>0.23</v>
      </c>
      <c r="AH158" s="41"/>
    </row>
    <row r="159" spans="1:34" ht="16.5" customHeight="1" x14ac:dyDescent="0.35">
      <c r="A159" s="38" t="s">
        <v>1194</v>
      </c>
      <c r="B159" s="39">
        <v>151</v>
      </c>
      <c r="C159" s="40">
        <v>151</v>
      </c>
      <c r="D159" s="40" t="s">
        <v>1791</v>
      </c>
      <c r="E159" s="40"/>
      <c r="F159" s="40">
        <v>2</v>
      </c>
      <c r="G159" s="40"/>
      <c r="H159" s="40">
        <v>42</v>
      </c>
      <c r="I159" s="40">
        <v>59</v>
      </c>
      <c r="J159" s="40">
        <v>144</v>
      </c>
      <c r="K159" s="41">
        <v>0.81</v>
      </c>
      <c r="L159" s="41"/>
      <c r="M159" s="41">
        <v>0.6</v>
      </c>
      <c r="N159" s="41">
        <v>0.67</v>
      </c>
      <c r="O159" s="41"/>
      <c r="P159" s="40">
        <v>7</v>
      </c>
      <c r="Q159" s="40">
        <v>171</v>
      </c>
      <c r="R159" s="41">
        <v>0.62</v>
      </c>
      <c r="S159" s="41"/>
      <c r="T159" s="41">
        <v>0</v>
      </c>
      <c r="U159" s="41"/>
      <c r="V159" s="42" t="s">
        <v>799</v>
      </c>
      <c r="W159" s="42"/>
      <c r="X159" s="41">
        <v>0.87</v>
      </c>
      <c r="Y159" s="40">
        <v>127</v>
      </c>
      <c r="Z159" s="42" t="s">
        <v>181</v>
      </c>
      <c r="AA159" s="42"/>
      <c r="AB159" s="41">
        <v>0.22</v>
      </c>
      <c r="AC159" s="41"/>
      <c r="AD159" s="41">
        <v>0.71</v>
      </c>
      <c r="AE159" s="40">
        <v>204</v>
      </c>
      <c r="AF159" s="40">
        <v>131</v>
      </c>
      <c r="AG159" s="41">
        <v>0.2</v>
      </c>
      <c r="AH159" s="41"/>
    </row>
    <row r="160" spans="1:34" ht="16.5" customHeight="1" x14ac:dyDescent="0.35">
      <c r="A160" s="38" t="s">
        <v>629</v>
      </c>
      <c r="B160" s="44">
        <v>156</v>
      </c>
      <c r="C160" s="40">
        <v>156</v>
      </c>
      <c r="D160" s="40" t="s">
        <v>1792</v>
      </c>
      <c r="E160" s="40">
        <v>1</v>
      </c>
      <c r="F160" s="40">
        <v>2</v>
      </c>
      <c r="G160" s="40"/>
      <c r="H160" s="40">
        <v>41</v>
      </c>
      <c r="I160" s="40">
        <v>55</v>
      </c>
      <c r="J160" s="40">
        <v>151</v>
      </c>
      <c r="K160" s="41">
        <v>0.74</v>
      </c>
      <c r="L160" s="41"/>
      <c r="M160" s="41">
        <v>0.68</v>
      </c>
      <c r="N160" s="41">
        <v>0.63</v>
      </c>
      <c r="O160" s="40">
        <v>8</v>
      </c>
      <c r="P160" s="40">
        <v>-5</v>
      </c>
      <c r="Q160" s="40">
        <v>126</v>
      </c>
      <c r="R160" s="41">
        <v>0.72</v>
      </c>
      <c r="S160" s="40">
        <v>4</v>
      </c>
      <c r="T160" s="41">
        <v>0</v>
      </c>
      <c r="U160" s="40">
        <v>4</v>
      </c>
      <c r="V160" s="42" t="s">
        <v>14</v>
      </c>
      <c r="W160" s="42"/>
      <c r="X160" s="41">
        <v>0.86</v>
      </c>
      <c r="Y160" s="40">
        <v>156</v>
      </c>
      <c r="Z160" s="42" t="s">
        <v>1589</v>
      </c>
      <c r="AA160" s="42" t="s">
        <v>1630</v>
      </c>
      <c r="AB160" s="41">
        <v>0.39</v>
      </c>
      <c r="AC160" s="40">
        <v>4</v>
      </c>
      <c r="AD160" s="41">
        <v>0.67</v>
      </c>
      <c r="AE160" s="40">
        <v>125</v>
      </c>
      <c r="AF160" s="40">
        <v>101</v>
      </c>
      <c r="AG160" s="41">
        <v>0.24</v>
      </c>
      <c r="AH160" s="40">
        <v>4</v>
      </c>
    </row>
    <row r="161" spans="1:34" ht="16.5" customHeight="1" x14ac:dyDescent="0.35">
      <c r="A161" s="38" t="s">
        <v>631</v>
      </c>
      <c r="B161" s="44">
        <v>156</v>
      </c>
      <c r="C161" s="40">
        <v>156</v>
      </c>
      <c r="D161" s="40" t="s">
        <v>1215</v>
      </c>
      <c r="E161" s="40"/>
      <c r="F161" s="40">
        <v>2</v>
      </c>
      <c r="G161" s="40"/>
      <c r="H161" s="40">
        <v>41</v>
      </c>
      <c r="I161" s="40">
        <v>54</v>
      </c>
      <c r="J161" s="40">
        <v>151</v>
      </c>
      <c r="K161" s="41">
        <v>0.83</v>
      </c>
      <c r="L161" s="41"/>
      <c r="M161" s="41">
        <v>0.63</v>
      </c>
      <c r="N161" s="41">
        <v>0.56000000000000005</v>
      </c>
      <c r="O161" s="41"/>
      <c r="P161" s="40">
        <v>-7</v>
      </c>
      <c r="Q161" s="40">
        <v>154</v>
      </c>
      <c r="R161" s="41">
        <v>0.68</v>
      </c>
      <c r="S161" s="41"/>
      <c r="T161" s="41">
        <v>0.02</v>
      </c>
      <c r="U161" s="41"/>
      <c r="V161" s="42" t="s">
        <v>5</v>
      </c>
      <c r="W161" s="42"/>
      <c r="X161" s="41">
        <v>0.93</v>
      </c>
      <c r="Y161" s="40">
        <v>149</v>
      </c>
      <c r="Z161" s="42" t="s">
        <v>385</v>
      </c>
      <c r="AA161" s="42" t="s">
        <v>1620</v>
      </c>
      <c r="AB161" s="41">
        <v>0.21</v>
      </c>
      <c r="AC161" s="41"/>
      <c r="AD161" s="41">
        <v>0.65</v>
      </c>
      <c r="AE161" s="40">
        <v>130</v>
      </c>
      <c r="AF161" s="40">
        <v>101</v>
      </c>
      <c r="AG161" s="41">
        <v>0.24</v>
      </c>
      <c r="AH161" s="41"/>
    </row>
    <row r="162" spans="1:34" ht="16.5" customHeight="1" x14ac:dyDescent="0.35">
      <c r="A162" s="38" t="s">
        <v>1215</v>
      </c>
      <c r="B162" s="44">
        <v>156</v>
      </c>
      <c r="C162" s="40">
        <v>156</v>
      </c>
      <c r="D162" s="40" t="s">
        <v>1793</v>
      </c>
      <c r="E162" s="40"/>
      <c r="F162" s="40">
        <v>2</v>
      </c>
      <c r="G162" s="40"/>
      <c r="H162" s="40">
        <v>41</v>
      </c>
      <c r="I162" s="40">
        <v>52</v>
      </c>
      <c r="J162" s="40">
        <v>111</v>
      </c>
      <c r="K162" s="41">
        <v>0.8</v>
      </c>
      <c r="L162" s="41"/>
      <c r="M162" s="41">
        <v>0.61</v>
      </c>
      <c r="N162" s="41">
        <v>0.7</v>
      </c>
      <c r="O162" s="41"/>
      <c r="P162" s="40">
        <v>9</v>
      </c>
      <c r="Q162" s="40">
        <v>147</v>
      </c>
      <c r="R162" s="41">
        <v>0.65</v>
      </c>
      <c r="S162" s="41"/>
      <c r="T162" s="41">
        <v>0.01</v>
      </c>
      <c r="U162" s="41"/>
      <c r="V162" s="42" t="s">
        <v>799</v>
      </c>
      <c r="W162" s="42"/>
      <c r="X162" s="41">
        <v>0.87</v>
      </c>
      <c r="Y162" s="40">
        <v>180</v>
      </c>
      <c r="Z162" s="42" t="s">
        <v>1109</v>
      </c>
      <c r="AA162" s="42" t="s">
        <v>1620</v>
      </c>
      <c r="AB162" s="41">
        <v>0.17</v>
      </c>
      <c r="AC162" s="41"/>
      <c r="AD162" s="41">
        <v>0.7</v>
      </c>
      <c r="AE162" s="40">
        <v>200</v>
      </c>
      <c r="AF162" s="40">
        <v>126</v>
      </c>
      <c r="AG162" s="41">
        <v>0.21</v>
      </c>
      <c r="AH162" s="41"/>
    </row>
    <row r="163" spans="1:34" ht="16.5" customHeight="1" x14ac:dyDescent="0.35">
      <c r="A163" s="47" t="s">
        <v>1558</v>
      </c>
      <c r="B163" s="44">
        <v>156</v>
      </c>
      <c r="C163" s="40">
        <v>156</v>
      </c>
      <c r="D163" s="40" t="s">
        <v>1794</v>
      </c>
      <c r="E163" s="40"/>
      <c r="F163" s="40">
        <v>2</v>
      </c>
      <c r="G163" s="40"/>
      <c r="H163" s="40">
        <v>41</v>
      </c>
      <c r="I163" s="40">
        <v>59</v>
      </c>
      <c r="J163" s="40">
        <v>190</v>
      </c>
      <c r="K163" s="41">
        <v>0.65</v>
      </c>
      <c r="L163" s="41"/>
      <c r="M163" s="41">
        <v>0.63</v>
      </c>
      <c r="N163" s="41">
        <v>0.48</v>
      </c>
      <c r="O163" s="41"/>
      <c r="P163" s="40">
        <v>-15</v>
      </c>
      <c r="Q163" s="40">
        <v>95</v>
      </c>
      <c r="R163" s="41">
        <v>0.7</v>
      </c>
      <c r="S163" s="41"/>
      <c r="T163" s="41">
        <v>0.01</v>
      </c>
      <c r="U163" s="41"/>
      <c r="V163" s="42" t="s">
        <v>799</v>
      </c>
      <c r="W163" s="42"/>
      <c r="X163" s="41">
        <v>0.88</v>
      </c>
      <c r="Y163" s="40">
        <v>87</v>
      </c>
      <c r="Z163" s="42" t="s">
        <v>170</v>
      </c>
      <c r="AA163" s="42"/>
      <c r="AB163" s="41">
        <v>0.32</v>
      </c>
      <c r="AC163" s="41"/>
      <c r="AD163" s="41">
        <v>0.62</v>
      </c>
      <c r="AE163" s="40">
        <v>144</v>
      </c>
      <c r="AF163" s="40">
        <v>160</v>
      </c>
      <c r="AG163" s="41">
        <v>0.16</v>
      </c>
      <c r="AH163" s="41"/>
    </row>
    <row r="164" spans="1:34" ht="16.5" customHeight="1" x14ac:dyDescent="0.35">
      <c r="A164" s="38" t="s">
        <v>614</v>
      </c>
      <c r="B164" s="44">
        <v>156</v>
      </c>
      <c r="C164" s="40">
        <v>156</v>
      </c>
      <c r="D164" s="40" t="s">
        <v>661</v>
      </c>
      <c r="E164" s="40"/>
      <c r="F164" s="40">
        <v>1</v>
      </c>
      <c r="G164" s="40"/>
      <c r="H164" s="40">
        <v>41</v>
      </c>
      <c r="I164" s="40">
        <v>63</v>
      </c>
      <c r="J164" s="40">
        <v>159</v>
      </c>
      <c r="K164" s="41">
        <v>0.81</v>
      </c>
      <c r="L164" s="41"/>
      <c r="M164" s="41">
        <v>0.56999999999999995</v>
      </c>
      <c r="N164" s="41">
        <v>0.61</v>
      </c>
      <c r="O164" s="41"/>
      <c r="P164" s="40">
        <v>4</v>
      </c>
      <c r="Q164" s="40">
        <v>154</v>
      </c>
      <c r="R164" s="41">
        <v>0.53</v>
      </c>
      <c r="S164" s="41"/>
      <c r="T164" s="41">
        <v>0.01</v>
      </c>
      <c r="U164" s="41"/>
      <c r="V164" s="42" t="s">
        <v>799</v>
      </c>
      <c r="W164" s="42"/>
      <c r="X164" s="41">
        <v>0.91</v>
      </c>
      <c r="Y164" s="40">
        <v>135</v>
      </c>
      <c r="Z164" s="42" t="s">
        <v>988</v>
      </c>
      <c r="AA164" s="42"/>
      <c r="AB164" s="41">
        <v>0.2</v>
      </c>
      <c r="AC164" s="41"/>
      <c r="AD164" s="41">
        <v>0.68</v>
      </c>
      <c r="AE164" s="40">
        <v>216</v>
      </c>
      <c r="AF164" s="40">
        <v>225</v>
      </c>
      <c r="AG164" s="41">
        <v>7.0000000000000007E-2</v>
      </c>
      <c r="AH164" s="41"/>
    </row>
    <row r="165" spans="1:34" ht="16.5" customHeight="1" x14ac:dyDescent="0.35">
      <c r="A165" s="38"/>
      <c r="B165" s="44"/>
      <c r="C165" s="40"/>
      <c r="D165" s="40"/>
      <c r="E165" s="40"/>
      <c r="F165" s="40"/>
      <c r="G165" s="40"/>
      <c r="H165" s="40"/>
      <c r="I165" s="40"/>
      <c r="J165" s="40"/>
      <c r="K165" s="41"/>
      <c r="L165" s="41"/>
      <c r="M165" s="41"/>
      <c r="N165" s="41"/>
      <c r="O165" s="41"/>
      <c r="P165" s="40"/>
      <c r="Q165" s="40"/>
      <c r="R165" s="41"/>
      <c r="S165" s="41"/>
      <c r="T165" s="41"/>
      <c r="U165" s="41"/>
      <c r="V165" s="42"/>
      <c r="W165" s="42"/>
      <c r="X165" s="41"/>
      <c r="Y165" s="40"/>
      <c r="Z165" s="42"/>
      <c r="AA165" s="42"/>
      <c r="AB165" s="41"/>
      <c r="AC165" s="41"/>
      <c r="AD165" s="41"/>
      <c r="AE165" s="40"/>
      <c r="AF165" s="40"/>
      <c r="AG165" s="41"/>
      <c r="AH165" s="41"/>
    </row>
    <row r="166" spans="1:34" ht="16.5" customHeight="1" x14ac:dyDescent="0.35">
      <c r="A166" s="38" t="s">
        <v>1551</v>
      </c>
      <c r="B166" s="44">
        <v>161</v>
      </c>
      <c r="C166" s="40">
        <v>161</v>
      </c>
      <c r="D166" s="40" t="s">
        <v>1795</v>
      </c>
      <c r="E166" s="40"/>
      <c r="F166" s="40">
        <v>2</v>
      </c>
      <c r="G166" s="40"/>
      <c r="H166" s="40">
        <v>40</v>
      </c>
      <c r="I166" s="40">
        <v>54</v>
      </c>
      <c r="J166" s="40">
        <v>169</v>
      </c>
      <c r="K166" s="41">
        <v>0.77</v>
      </c>
      <c r="L166" s="41"/>
      <c r="M166" s="41">
        <v>0.6</v>
      </c>
      <c r="N166" s="41">
        <v>0.59</v>
      </c>
      <c r="O166" s="41"/>
      <c r="P166" s="40">
        <v>-1</v>
      </c>
      <c r="Q166" s="40">
        <v>122</v>
      </c>
      <c r="R166" s="41">
        <v>0.65</v>
      </c>
      <c r="S166" s="41"/>
      <c r="T166" s="43">
        <v>1E-3</v>
      </c>
      <c r="U166" s="43"/>
      <c r="V166" s="42" t="s">
        <v>799</v>
      </c>
      <c r="W166" s="42"/>
      <c r="X166" s="41">
        <v>0.77</v>
      </c>
      <c r="Y166" s="40">
        <v>138</v>
      </c>
      <c r="Z166" s="42" t="s">
        <v>181</v>
      </c>
      <c r="AA166" s="42"/>
      <c r="AB166" s="41">
        <v>0.15</v>
      </c>
      <c r="AC166" s="41"/>
      <c r="AD166" s="41">
        <v>0.69</v>
      </c>
      <c r="AE166" s="40">
        <v>204</v>
      </c>
      <c r="AF166" s="40">
        <v>117</v>
      </c>
      <c r="AG166" s="41">
        <v>0.22</v>
      </c>
      <c r="AH166" s="41"/>
    </row>
    <row r="167" spans="1:34" ht="16.5" customHeight="1" x14ac:dyDescent="0.35">
      <c r="A167" s="38" t="s">
        <v>1217</v>
      </c>
      <c r="B167" s="44">
        <v>161</v>
      </c>
      <c r="C167" s="40">
        <v>161</v>
      </c>
      <c r="D167" s="40" t="s">
        <v>1796</v>
      </c>
      <c r="E167" s="40"/>
      <c r="F167" s="40">
        <v>2</v>
      </c>
      <c r="G167" s="40"/>
      <c r="H167" s="40">
        <v>40</v>
      </c>
      <c r="I167" s="40">
        <v>56</v>
      </c>
      <c r="J167" s="40">
        <v>179</v>
      </c>
      <c r="K167" s="41">
        <v>0.71</v>
      </c>
      <c r="L167" s="41"/>
      <c r="M167" s="41">
        <v>0.6</v>
      </c>
      <c r="N167" s="41">
        <v>0.54</v>
      </c>
      <c r="O167" s="41"/>
      <c r="P167" s="40">
        <v>-6</v>
      </c>
      <c r="Q167" s="40">
        <v>154</v>
      </c>
      <c r="R167" s="41">
        <v>0.62</v>
      </c>
      <c r="S167" s="41"/>
      <c r="T167" s="41">
        <v>0</v>
      </c>
      <c r="U167" s="41"/>
      <c r="V167" s="42" t="s">
        <v>14</v>
      </c>
      <c r="W167" s="42"/>
      <c r="X167" s="41">
        <v>0.86</v>
      </c>
      <c r="Y167" s="40">
        <v>87</v>
      </c>
      <c r="Z167" s="42" t="s">
        <v>181</v>
      </c>
      <c r="AA167" s="42"/>
      <c r="AB167" s="41">
        <v>0.42</v>
      </c>
      <c r="AC167" s="41"/>
      <c r="AD167" s="41">
        <v>0.66</v>
      </c>
      <c r="AE167" s="40">
        <v>195</v>
      </c>
      <c r="AF167" s="40">
        <v>79</v>
      </c>
      <c r="AG167" s="41">
        <v>0.27</v>
      </c>
      <c r="AH167" s="40">
        <v>4</v>
      </c>
    </row>
    <row r="168" spans="1:34" ht="16.5" customHeight="1" x14ac:dyDescent="0.35">
      <c r="A168" s="38" t="s">
        <v>1555</v>
      </c>
      <c r="B168" s="44">
        <v>161</v>
      </c>
      <c r="C168" s="40">
        <v>161</v>
      </c>
      <c r="D168" s="40" t="s">
        <v>660</v>
      </c>
      <c r="E168" s="40"/>
      <c r="F168" s="40">
        <v>1</v>
      </c>
      <c r="G168" s="40"/>
      <c r="H168" s="40">
        <v>40</v>
      </c>
      <c r="I168" s="40">
        <v>59</v>
      </c>
      <c r="J168" s="40">
        <v>140</v>
      </c>
      <c r="K168" s="41">
        <v>0.85</v>
      </c>
      <c r="L168" s="41"/>
      <c r="M168" s="41">
        <v>0.6</v>
      </c>
      <c r="N168" s="41">
        <v>0.6</v>
      </c>
      <c r="O168" s="41"/>
      <c r="P168" s="40" t="s">
        <v>58</v>
      </c>
      <c r="Q168" s="40">
        <v>186</v>
      </c>
      <c r="R168" s="41">
        <v>0.56999999999999995</v>
      </c>
      <c r="S168" s="41"/>
      <c r="T168" s="41">
        <v>0.05</v>
      </c>
      <c r="U168" s="41"/>
      <c r="V168" s="42" t="s">
        <v>919</v>
      </c>
      <c r="W168" s="42"/>
      <c r="X168" s="41">
        <v>0.9</v>
      </c>
      <c r="Y168" s="40">
        <v>103</v>
      </c>
      <c r="Z168" s="42" t="s">
        <v>163</v>
      </c>
      <c r="AA168" s="42"/>
      <c r="AB168" s="41">
        <v>0.28999999999999998</v>
      </c>
      <c r="AC168" s="41"/>
      <c r="AD168" s="41">
        <v>0.62</v>
      </c>
      <c r="AE168" s="40">
        <v>216</v>
      </c>
      <c r="AF168" s="40">
        <v>173</v>
      </c>
      <c r="AG168" s="41">
        <v>0.14000000000000001</v>
      </c>
      <c r="AH168" s="41"/>
    </row>
    <row r="169" spans="1:34" ht="16.5" customHeight="1" x14ac:dyDescent="0.35">
      <c r="A169" s="38" t="s">
        <v>642</v>
      </c>
      <c r="B169" s="44">
        <v>164</v>
      </c>
      <c r="C169" s="40">
        <v>164</v>
      </c>
      <c r="D169" s="40" t="s">
        <v>1797</v>
      </c>
      <c r="E169" s="40"/>
      <c r="F169" s="40">
        <v>2</v>
      </c>
      <c r="G169" s="40"/>
      <c r="H169" s="40">
        <v>39</v>
      </c>
      <c r="I169" s="40">
        <v>50</v>
      </c>
      <c r="J169" s="40">
        <v>148</v>
      </c>
      <c r="K169" s="41">
        <v>0.81</v>
      </c>
      <c r="L169" s="41"/>
      <c r="M169" s="41">
        <v>0.69</v>
      </c>
      <c r="N169" s="41">
        <v>0.63</v>
      </c>
      <c r="O169" s="41"/>
      <c r="P169" s="40">
        <v>-6</v>
      </c>
      <c r="Q169" s="40">
        <v>171</v>
      </c>
      <c r="R169" s="41">
        <v>0.62</v>
      </c>
      <c r="S169" s="41"/>
      <c r="T169" s="41">
        <v>0.02</v>
      </c>
      <c r="U169" s="41"/>
      <c r="V169" s="42" t="s">
        <v>14</v>
      </c>
      <c r="W169" s="42"/>
      <c r="X169" s="41">
        <v>0.89</v>
      </c>
      <c r="Y169" s="40">
        <v>103</v>
      </c>
      <c r="Z169" s="42" t="s">
        <v>181</v>
      </c>
      <c r="AA169" s="42"/>
      <c r="AB169" s="41">
        <v>0.34</v>
      </c>
      <c r="AC169" s="41"/>
      <c r="AD169" s="41">
        <v>0.66</v>
      </c>
      <c r="AE169" s="40">
        <v>179</v>
      </c>
      <c r="AF169" s="40">
        <v>50</v>
      </c>
      <c r="AG169" s="41">
        <v>0.33</v>
      </c>
      <c r="AH169" s="41"/>
    </row>
    <row r="170" spans="1:34" ht="16.5" customHeight="1" x14ac:dyDescent="0.35">
      <c r="A170" s="38" t="s">
        <v>1349</v>
      </c>
      <c r="B170" s="44">
        <v>164</v>
      </c>
      <c r="C170" s="40">
        <v>164</v>
      </c>
      <c r="D170" s="40" t="s">
        <v>1798</v>
      </c>
      <c r="E170" s="40"/>
      <c r="F170" s="40">
        <v>2</v>
      </c>
      <c r="G170" s="40"/>
      <c r="H170" s="40">
        <v>39</v>
      </c>
      <c r="I170" s="40">
        <v>58</v>
      </c>
      <c r="J170" s="40">
        <v>174</v>
      </c>
      <c r="K170" s="41">
        <v>0.74</v>
      </c>
      <c r="L170" s="41"/>
      <c r="M170" s="41">
        <v>0.57999999999999996</v>
      </c>
      <c r="N170" s="41">
        <v>0.55000000000000004</v>
      </c>
      <c r="O170" s="41"/>
      <c r="P170" s="40">
        <v>-3</v>
      </c>
      <c r="Q170" s="40">
        <v>147</v>
      </c>
      <c r="R170" s="41">
        <v>0.62</v>
      </c>
      <c r="S170" s="41"/>
      <c r="T170" s="41">
        <v>0.01</v>
      </c>
      <c r="U170" s="41"/>
      <c r="V170" s="42" t="s">
        <v>5</v>
      </c>
      <c r="W170" s="42"/>
      <c r="X170" s="41">
        <v>0.8</v>
      </c>
      <c r="Y170" s="40">
        <v>153</v>
      </c>
      <c r="Z170" s="42" t="s">
        <v>295</v>
      </c>
      <c r="AA170" s="42" t="s">
        <v>1636</v>
      </c>
      <c r="AB170" s="41">
        <v>0.22</v>
      </c>
      <c r="AC170" s="41"/>
      <c r="AD170" s="41">
        <v>0.77</v>
      </c>
      <c r="AE170" s="40">
        <v>139</v>
      </c>
      <c r="AF170" s="40">
        <v>138</v>
      </c>
      <c r="AG170" s="41">
        <v>0.19</v>
      </c>
      <c r="AH170" s="41"/>
    </row>
    <row r="171" spans="1:34" ht="16.5" customHeight="1" x14ac:dyDescent="0.35">
      <c r="A171" s="38" t="s">
        <v>623</v>
      </c>
      <c r="B171" s="44">
        <v>164</v>
      </c>
      <c r="C171" s="40">
        <v>164</v>
      </c>
      <c r="D171" s="40" t="s">
        <v>1799</v>
      </c>
      <c r="E171" s="40"/>
      <c r="F171" s="40">
        <v>2</v>
      </c>
      <c r="G171" s="40"/>
      <c r="H171" s="40">
        <v>39</v>
      </c>
      <c r="I171" s="40">
        <v>59</v>
      </c>
      <c r="J171" s="40">
        <v>172</v>
      </c>
      <c r="K171" s="41">
        <v>0.77</v>
      </c>
      <c r="L171" s="41"/>
      <c r="M171" s="41">
        <v>0.65</v>
      </c>
      <c r="N171" s="41">
        <v>0.48</v>
      </c>
      <c r="O171" s="41"/>
      <c r="P171" s="40">
        <v>-17</v>
      </c>
      <c r="Q171" s="40">
        <v>111</v>
      </c>
      <c r="R171" s="41">
        <v>0.77</v>
      </c>
      <c r="S171" s="41"/>
      <c r="T171" s="41">
        <v>0</v>
      </c>
      <c r="U171" s="41"/>
      <c r="V171" s="42" t="s">
        <v>1478</v>
      </c>
      <c r="W171" s="42"/>
      <c r="X171" s="41">
        <v>0.74</v>
      </c>
      <c r="Y171" s="40">
        <v>138</v>
      </c>
      <c r="Z171" s="42" t="s">
        <v>223</v>
      </c>
      <c r="AA171" s="42"/>
      <c r="AB171" s="41">
        <v>0.24</v>
      </c>
      <c r="AC171" s="41"/>
      <c r="AD171" s="41">
        <v>0.83</v>
      </c>
      <c r="AE171" s="40">
        <v>204</v>
      </c>
      <c r="AF171" s="40">
        <v>173</v>
      </c>
      <c r="AG171" s="41">
        <v>0.14000000000000001</v>
      </c>
      <c r="AH171" s="40">
        <v>7</v>
      </c>
    </row>
    <row r="172" spans="1:34" ht="16.5" customHeight="1" x14ac:dyDescent="0.35">
      <c r="A172" s="47" t="s">
        <v>1556</v>
      </c>
      <c r="B172" s="44">
        <v>167</v>
      </c>
      <c r="C172" s="40">
        <v>167</v>
      </c>
      <c r="D172" s="40" t="s">
        <v>1800</v>
      </c>
      <c r="E172" s="40"/>
      <c r="F172" s="40">
        <v>2</v>
      </c>
      <c r="G172" s="40"/>
      <c r="H172" s="40">
        <v>38</v>
      </c>
      <c r="I172" s="40">
        <v>50</v>
      </c>
      <c r="J172" s="40">
        <v>159</v>
      </c>
      <c r="K172" s="41">
        <v>0.76</v>
      </c>
      <c r="L172" s="41"/>
      <c r="M172" s="41">
        <v>0.57999999999999996</v>
      </c>
      <c r="N172" s="41">
        <v>0.62</v>
      </c>
      <c r="O172" s="41"/>
      <c r="P172" s="40">
        <v>4</v>
      </c>
      <c r="Q172" s="40">
        <v>105</v>
      </c>
      <c r="R172" s="41">
        <v>0.79</v>
      </c>
      <c r="S172" s="41"/>
      <c r="T172" s="41">
        <v>0</v>
      </c>
      <c r="U172" s="41"/>
      <c r="V172" s="42" t="s">
        <v>5</v>
      </c>
      <c r="W172" s="42"/>
      <c r="X172" s="41">
        <v>0.83</v>
      </c>
      <c r="Y172" s="40">
        <v>180</v>
      </c>
      <c r="Z172" s="42" t="s">
        <v>387</v>
      </c>
      <c r="AA172" s="42" t="s">
        <v>1630</v>
      </c>
      <c r="AB172" s="41">
        <v>0.15</v>
      </c>
      <c r="AC172" s="41"/>
      <c r="AD172" s="41">
        <v>0.78</v>
      </c>
      <c r="AE172" s="40">
        <v>176</v>
      </c>
      <c r="AF172" s="40">
        <v>138</v>
      </c>
      <c r="AG172" s="41">
        <v>0.19</v>
      </c>
      <c r="AH172" s="41"/>
    </row>
    <row r="173" spans="1:34" ht="16.5" customHeight="1" x14ac:dyDescent="0.35">
      <c r="A173" s="38" t="s">
        <v>624</v>
      </c>
      <c r="B173" s="44">
        <v>167</v>
      </c>
      <c r="C173" s="40">
        <v>167</v>
      </c>
      <c r="D173" s="40" t="s">
        <v>1801</v>
      </c>
      <c r="E173" s="40"/>
      <c r="F173" s="40">
        <v>2</v>
      </c>
      <c r="G173" s="40"/>
      <c r="H173" s="40">
        <v>38</v>
      </c>
      <c r="I173" s="40">
        <v>60</v>
      </c>
      <c r="J173" s="40">
        <v>166</v>
      </c>
      <c r="K173" s="41">
        <v>0.75</v>
      </c>
      <c r="L173" s="41"/>
      <c r="M173" s="41">
        <v>0.5</v>
      </c>
      <c r="N173" s="41">
        <v>0.59</v>
      </c>
      <c r="O173" s="41"/>
      <c r="P173" s="40">
        <v>9</v>
      </c>
      <c r="Q173" s="40">
        <v>200</v>
      </c>
      <c r="R173" s="41">
        <v>0.49</v>
      </c>
      <c r="S173" s="41"/>
      <c r="T173" s="41">
        <v>0</v>
      </c>
      <c r="U173" s="41"/>
      <c r="V173" s="42" t="s">
        <v>1478</v>
      </c>
      <c r="W173" s="42"/>
      <c r="X173" s="41">
        <v>0.81</v>
      </c>
      <c r="Y173" s="40">
        <v>170</v>
      </c>
      <c r="Z173" s="42" t="s">
        <v>334</v>
      </c>
      <c r="AA173" s="42" t="s">
        <v>1620</v>
      </c>
      <c r="AB173" s="41">
        <v>0.14000000000000001</v>
      </c>
      <c r="AC173" s="41"/>
      <c r="AD173" s="41">
        <v>0.64</v>
      </c>
      <c r="AE173" s="40">
        <v>221</v>
      </c>
      <c r="AF173" s="40">
        <v>177</v>
      </c>
      <c r="AG173" s="41">
        <v>0.13</v>
      </c>
      <c r="AH173" s="41"/>
    </row>
    <row r="174" spans="1:34" ht="16.5" customHeight="1" x14ac:dyDescent="0.35">
      <c r="A174" s="38" t="s">
        <v>620</v>
      </c>
      <c r="B174" s="44">
        <v>167</v>
      </c>
      <c r="C174" s="40">
        <v>167</v>
      </c>
      <c r="D174" s="40" t="s">
        <v>1802</v>
      </c>
      <c r="E174" s="40">
        <v>1</v>
      </c>
      <c r="F174" s="40">
        <v>2</v>
      </c>
      <c r="G174" s="40"/>
      <c r="H174" s="40">
        <v>38</v>
      </c>
      <c r="I174" s="40">
        <v>55</v>
      </c>
      <c r="J174" s="40">
        <v>131</v>
      </c>
      <c r="K174" s="41">
        <v>0.77</v>
      </c>
      <c r="L174" s="41"/>
      <c r="M174" s="41">
        <v>0.59</v>
      </c>
      <c r="N174" s="41">
        <v>0.66</v>
      </c>
      <c r="O174" s="40">
        <v>8</v>
      </c>
      <c r="P174" s="40">
        <v>7</v>
      </c>
      <c r="Q174" s="40">
        <v>177</v>
      </c>
      <c r="R174" s="41">
        <v>0.72</v>
      </c>
      <c r="S174" s="40">
        <v>4</v>
      </c>
      <c r="T174" s="41">
        <v>0.01</v>
      </c>
      <c r="U174" s="40">
        <v>4</v>
      </c>
      <c r="V174" s="42" t="s">
        <v>14</v>
      </c>
      <c r="W174" s="42"/>
      <c r="X174" s="41">
        <v>0.79</v>
      </c>
      <c r="Y174" s="40">
        <v>186</v>
      </c>
      <c r="Z174" s="42" t="s">
        <v>669</v>
      </c>
      <c r="AA174" s="42" t="s">
        <v>1630</v>
      </c>
      <c r="AB174" s="41">
        <v>0.18</v>
      </c>
      <c r="AC174" s="40">
        <v>4</v>
      </c>
      <c r="AD174" s="41">
        <v>0.63</v>
      </c>
      <c r="AE174" s="40">
        <v>179</v>
      </c>
      <c r="AF174" s="40">
        <v>181</v>
      </c>
      <c r="AG174" s="41">
        <v>0.12</v>
      </c>
      <c r="AH174" s="40">
        <v>7</v>
      </c>
    </row>
    <row r="175" spans="1:34" ht="16.5" customHeight="1" x14ac:dyDescent="0.35">
      <c r="A175" s="38" t="s">
        <v>1203</v>
      </c>
      <c r="B175" s="44">
        <v>170</v>
      </c>
      <c r="C175" s="40">
        <v>170</v>
      </c>
      <c r="D175" s="40" t="s">
        <v>1203</v>
      </c>
      <c r="E175" s="40">
        <v>1</v>
      </c>
      <c r="F175" s="40">
        <v>2</v>
      </c>
      <c r="G175" s="40"/>
      <c r="H175" s="40">
        <v>37</v>
      </c>
      <c r="I175" s="40">
        <v>56</v>
      </c>
      <c r="J175" s="40">
        <v>169</v>
      </c>
      <c r="K175" s="41">
        <v>0.71</v>
      </c>
      <c r="L175" s="40">
        <v>8</v>
      </c>
      <c r="M175" s="41">
        <v>0.73</v>
      </c>
      <c r="N175" s="41">
        <v>0.6</v>
      </c>
      <c r="O175" s="40">
        <v>6</v>
      </c>
      <c r="P175" s="40">
        <v>-13</v>
      </c>
      <c r="Q175" s="40">
        <v>181</v>
      </c>
      <c r="R175" s="40" t="s">
        <v>176</v>
      </c>
      <c r="S175" s="40"/>
      <c r="T175" s="40" t="s">
        <v>176</v>
      </c>
      <c r="U175" s="40"/>
      <c r="V175" s="42" t="s">
        <v>5</v>
      </c>
      <c r="W175" s="42"/>
      <c r="X175" s="41">
        <v>0.77</v>
      </c>
      <c r="Y175" s="40">
        <v>163</v>
      </c>
      <c r="Z175" s="42" t="s">
        <v>285</v>
      </c>
      <c r="AA175" s="42" t="s">
        <v>1630</v>
      </c>
      <c r="AB175" s="41">
        <v>0.19</v>
      </c>
      <c r="AC175" s="40">
        <v>4</v>
      </c>
      <c r="AD175" s="41">
        <v>0.63</v>
      </c>
      <c r="AE175" s="40">
        <v>88</v>
      </c>
      <c r="AF175" s="40">
        <v>214</v>
      </c>
      <c r="AG175" s="41">
        <v>0.11</v>
      </c>
      <c r="AH175" s="40">
        <v>7</v>
      </c>
    </row>
    <row r="176" spans="1:34" ht="16.5" customHeight="1" x14ac:dyDescent="0.35">
      <c r="A176" s="47" t="s">
        <v>1557</v>
      </c>
      <c r="B176" s="44">
        <v>170</v>
      </c>
      <c r="C176" s="40">
        <v>170</v>
      </c>
      <c r="D176" s="40" t="s">
        <v>1803</v>
      </c>
      <c r="E176" s="40"/>
      <c r="F176" s="40">
        <v>2</v>
      </c>
      <c r="G176" s="40"/>
      <c r="H176" s="40">
        <v>37</v>
      </c>
      <c r="I176" s="40">
        <v>54</v>
      </c>
      <c r="J176" s="40">
        <v>163</v>
      </c>
      <c r="K176" s="41">
        <v>0.78</v>
      </c>
      <c r="L176" s="41"/>
      <c r="M176" s="41">
        <v>0.67</v>
      </c>
      <c r="N176" s="41">
        <v>0.63</v>
      </c>
      <c r="O176" s="41"/>
      <c r="P176" s="40">
        <v>-4</v>
      </c>
      <c r="Q176" s="40">
        <v>181</v>
      </c>
      <c r="R176" s="41">
        <v>0.52</v>
      </c>
      <c r="S176" s="41"/>
      <c r="T176" s="43">
        <v>2E-3</v>
      </c>
      <c r="U176" s="43"/>
      <c r="V176" s="42" t="s">
        <v>787</v>
      </c>
      <c r="W176" s="42"/>
      <c r="X176" s="41">
        <v>0.86</v>
      </c>
      <c r="Y176" s="40">
        <v>114</v>
      </c>
      <c r="Z176" s="42" t="s">
        <v>285</v>
      </c>
      <c r="AA176" s="42"/>
      <c r="AB176" s="41">
        <v>0.32</v>
      </c>
      <c r="AC176" s="41"/>
      <c r="AD176" s="41">
        <v>0.64</v>
      </c>
      <c r="AE176" s="40">
        <v>195</v>
      </c>
      <c r="AF176" s="40">
        <v>134</v>
      </c>
      <c r="AG176" s="41">
        <v>0.2</v>
      </c>
      <c r="AH176" s="41"/>
    </row>
    <row r="177" spans="1:34" ht="16.5" customHeight="1" x14ac:dyDescent="0.35">
      <c r="A177" s="38" t="s">
        <v>612</v>
      </c>
      <c r="B177" s="44">
        <v>172</v>
      </c>
      <c r="C177" s="40">
        <v>172</v>
      </c>
      <c r="D177" s="40" t="s">
        <v>1804</v>
      </c>
      <c r="E177" s="40"/>
      <c r="F177" s="40">
        <v>2</v>
      </c>
      <c r="G177" s="40"/>
      <c r="H177" s="40">
        <v>36</v>
      </c>
      <c r="I177" s="40">
        <v>55</v>
      </c>
      <c r="J177" s="40">
        <v>159</v>
      </c>
      <c r="K177" s="41">
        <v>0.74</v>
      </c>
      <c r="L177" s="41"/>
      <c r="M177" s="41">
        <v>0.6</v>
      </c>
      <c r="N177" s="41">
        <v>0.6</v>
      </c>
      <c r="O177" s="41"/>
      <c r="P177" s="40" t="s">
        <v>58</v>
      </c>
      <c r="Q177" s="40">
        <v>163</v>
      </c>
      <c r="R177" s="41">
        <v>0.6</v>
      </c>
      <c r="S177" s="41"/>
      <c r="T177" s="41">
        <v>0.01</v>
      </c>
      <c r="U177" s="41"/>
      <c r="V177" s="42" t="s">
        <v>787</v>
      </c>
      <c r="W177" s="42"/>
      <c r="X177" s="41">
        <v>0.87</v>
      </c>
      <c r="Y177" s="40">
        <v>170</v>
      </c>
      <c r="Z177" s="42" t="s">
        <v>1121</v>
      </c>
      <c r="AA177" s="42" t="s">
        <v>1636</v>
      </c>
      <c r="AB177" s="41">
        <v>0.17</v>
      </c>
      <c r="AC177" s="41"/>
      <c r="AD177" s="41">
        <v>0.49</v>
      </c>
      <c r="AE177" s="40">
        <v>204</v>
      </c>
      <c r="AF177" s="40">
        <v>177</v>
      </c>
      <c r="AG177" s="41">
        <v>0.13</v>
      </c>
      <c r="AH177" s="41"/>
    </row>
    <row r="178" spans="1:34" ht="16.5" customHeight="1" x14ac:dyDescent="0.35">
      <c r="A178" s="38" t="s">
        <v>604</v>
      </c>
      <c r="B178" s="39">
        <v>172</v>
      </c>
      <c r="C178" s="40">
        <v>172</v>
      </c>
      <c r="D178" s="40" t="s">
        <v>1805</v>
      </c>
      <c r="E178" s="40"/>
      <c r="F178" s="40">
        <v>2</v>
      </c>
      <c r="G178" s="40"/>
      <c r="H178" s="40">
        <v>36</v>
      </c>
      <c r="I178" s="40">
        <v>56</v>
      </c>
      <c r="J178" s="40">
        <v>184</v>
      </c>
      <c r="K178" s="41">
        <v>0.72</v>
      </c>
      <c r="L178" s="41"/>
      <c r="M178" s="41">
        <v>0.56999999999999995</v>
      </c>
      <c r="N178" s="41">
        <v>0.45</v>
      </c>
      <c r="O178" s="41"/>
      <c r="P178" s="40">
        <v>-12</v>
      </c>
      <c r="Q178" s="40">
        <v>117</v>
      </c>
      <c r="R178" s="41">
        <v>0.74</v>
      </c>
      <c r="S178" s="41"/>
      <c r="T178" s="41">
        <v>0</v>
      </c>
      <c r="U178" s="41"/>
      <c r="V178" s="42" t="s">
        <v>5</v>
      </c>
      <c r="W178" s="42"/>
      <c r="X178" s="41">
        <v>0.8</v>
      </c>
      <c r="Y178" s="40">
        <v>184</v>
      </c>
      <c r="Z178" s="42" t="s">
        <v>1806</v>
      </c>
      <c r="AA178" s="42"/>
      <c r="AB178" s="41">
        <v>0.2</v>
      </c>
      <c r="AC178" s="41"/>
      <c r="AD178" s="41">
        <v>0.71</v>
      </c>
      <c r="AE178" s="40">
        <v>151</v>
      </c>
      <c r="AF178" s="40">
        <v>66</v>
      </c>
      <c r="AG178" s="41">
        <v>0.3</v>
      </c>
      <c r="AH178" s="41"/>
    </row>
    <row r="179" spans="1:34" ht="16.5" customHeight="1" x14ac:dyDescent="0.35">
      <c r="A179" s="38" t="s">
        <v>636</v>
      </c>
      <c r="B179" s="44">
        <v>172</v>
      </c>
      <c r="C179" s="40">
        <v>172</v>
      </c>
      <c r="D179" s="40" t="s">
        <v>1807</v>
      </c>
      <c r="E179" s="40"/>
      <c r="F179" s="40">
        <v>2</v>
      </c>
      <c r="G179" s="40"/>
      <c r="H179" s="40">
        <v>36</v>
      </c>
      <c r="I179" s="40">
        <v>55</v>
      </c>
      <c r="J179" s="40">
        <v>163</v>
      </c>
      <c r="K179" s="41">
        <v>0.75</v>
      </c>
      <c r="L179" s="41"/>
      <c r="M179" s="41">
        <v>0.57999999999999996</v>
      </c>
      <c r="N179" s="41">
        <v>0.56000000000000005</v>
      </c>
      <c r="O179" s="41"/>
      <c r="P179" s="40">
        <v>-2</v>
      </c>
      <c r="Q179" s="40">
        <v>177</v>
      </c>
      <c r="R179" s="41">
        <v>0.56999999999999995</v>
      </c>
      <c r="S179" s="41"/>
      <c r="T179" s="41">
        <v>0</v>
      </c>
      <c r="U179" s="41"/>
      <c r="V179" s="42" t="s">
        <v>799</v>
      </c>
      <c r="W179" s="42"/>
      <c r="X179" s="41">
        <v>0.87</v>
      </c>
      <c r="Y179" s="40">
        <v>163</v>
      </c>
      <c r="Z179" s="42" t="s">
        <v>669</v>
      </c>
      <c r="AA179" s="42"/>
      <c r="AB179" s="41">
        <v>0.12</v>
      </c>
      <c r="AC179" s="41"/>
      <c r="AD179" s="41">
        <v>0.65</v>
      </c>
      <c r="AE179" s="40">
        <v>208</v>
      </c>
      <c r="AF179" s="40">
        <v>134</v>
      </c>
      <c r="AG179" s="41">
        <v>0.2</v>
      </c>
      <c r="AH179" s="41"/>
    </row>
    <row r="180" spans="1:34" ht="16.5" customHeight="1" x14ac:dyDescent="0.35">
      <c r="A180" s="47" t="s">
        <v>692</v>
      </c>
      <c r="B180" s="44">
        <v>175</v>
      </c>
      <c r="C180" s="40">
        <v>175</v>
      </c>
      <c r="D180" s="40" t="s">
        <v>1808</v>
      </c>
      <c r="E180" s="40"/>
      <c r="F180" s="40">
        <v>2</v>
      </c>
      <c r="G180" s="40"/>
      <c r="H180" s="40">
        <v>35</v>
      </c>
      <c r="I180" s="40">
        <v>50</v>
      </c>
      <c r="J180" s="40">
        <v>151</v>
      </c>
      <c r="K180" s="41">
        <v>0.78</v>
      </c>
      <c r="L180" s="41"/>
      <c r="M180" s="41">
        <v>0.64</v>
      </c>
      <c r="N180" s="41">
        <v>0.66</v>
      </c>
      <c r="O180" s="41"/>
      <c r="P180" s="40">
        <v>2</v>
      </c>
      <c r="Q180" s="40">
        <v>197</v>
      </c>
      <c r="R180" s="41">
        <v>0.66</v>
      </c>
      <c r="S180" s="41"/>
      <c r="T180" s="41">
        <v>0.02</v>
      </c>
      <c r="U180" s="41"/>
      <c r="V180" s="42" t="s">
        <v>1</v>
      </c>
      <c r="W180" s="42"/>
      <c r="X180" s="41">
        <v>0.76</v>
      </c>
      <c r="Y180" s="40">
        <v>163</v>
      </c>
      <c r="Z180" s="42" t="s">
        <v>1809</v>
      </c>
      <c r="AA180" s="42"/>
      <c r="AB180" s="41">
        <v>0.2</v>
      </c>
      <c r="AC180" s="41"/>
      <c r="AD180" s="41">
        <v>0.68</v>
      </c>
      <c r="AE180" s="40">
        <v>151</v>
      </c>
      <c r="AF180" s="40">
        <v>108</v>
      </c>
      <c r="AG180" s="41">
        <v>0.23</v>
      </c>
      <c r="AH180" s="41"/>
    </row>
    <row r="181" spans="1:34" ht="16.5" customHeight="1" x14ac:dyDescent="0.35">
      <c r="A181" s="38" t="s">
        <v>1227</v>
      </c>
      <c r="B181" s="44">
        <v>175</v>
      </c>
      <c r="C181" s="40">
        <v>175</v>
      </c>
      <c r="D181" s="40" t="s">
        <v>1434</v>
      </c>
      <c r="E181" s="40"/>
      <c r="F181" s="40">
        <v>1</v>
      </c>
      <c r="G181" s="40"/>
      <c r="H181" s="40">
        <v>35</v>
      </c>
      <c r="I181" s="40">
        <v>54</v>
      </c>
      <c r="J181" s="40">
        <v>174</v>
      </c>
      <c r="K181" s="41">
        <v>0.81</v>
      </c>
      <c r="L181" s="41"/>
      <c r="M181" s="41">
        <v>0.53</v>
      </c>
      <c r="N181" s="41">
        <v>0.56999999999999995</v>
      </c>
      <c r="O181" s="41"/>
      <c r="P181" s="40">
        <v>4</v>
      </c>
      <c r="Q181" s="40">
        <v>171</v>
      </c>
      <c r="R181" s="41">
        <v>0.72</v>
      </c>
      <c r="S181" s="41"/>
      <c r="T181" s="41">
        <v>0.02</v>
      </c>
      <c r="U181" s="41"/>
      <c r="V181" s="42" t="s">
        <v>1478</v>
      </c>
      <c r="W181" s="42"/>
      <c r="X181" s="41">
        <v>0.69</v>
      </c>
      <c r="Y181" s="40">
        <v>175</v>
      </c>
      <c r="Z181" s="42" t="s">
        <v>939</v>
      </c>
      <c r="AA181" s="42" t="s">
        <v>1630</v>
      </c>
      <c r="AB181" s="41">
        <v>0.11</v>
      </c>
      <c r="AC181" s="40">
        <v>5</v>
      </c>
      <c r="AD181" s="41">
        <v>0.34</v>
      </c>
      <c r="AE181" s="40">
        <v>151</v>
      </c>
      <c r="AF181" s="40">
        <v>229</v>
      </c>
      <c r="AG181" s="41">
        <v>0.05</v>
      </c>
      <c r="AH181" s="41"/>
    </row>
    <row r="182" spans="1:34" ht="16.5" customHeight="1" x14ac:dyDescent="0.35">
      <c r="A182" s="38" t="s">
        <v>1559</v>
      </c>
      <c r="B182" s="44">
        <v>175</v>
      </c>
      <c r="C182" s="40">
        <v>175</v>
      </c>
      <c r="D182" s="40" t="s">
        <v>1810</v>
      </c>
      <c r="E182" s="40"/>
      <c r="F182" s="40">
        <v>2</v>
      </c>
      <c r="G182" s="40"/>
      <c r="H182" s="40">
        <v>35</v>
      </c>
      <c r="I182" s="40">
        <v>55</v>
      </c>
      <c r="J182" s="40">
        <v>195</v>
      </c>
      <c r="K182" s="41">
        <v>0.68</v>
      </c>
      <c r="L182" s="41"/>
      <c r="M182" s="41">
        <v>0.62</v>
      </c>
      <c r="N182" s="41">
        <v>0.45</v>
      </c>
      <c r="O182" s="41"/>
      <c r="P182" s="40">
        <v>-17</v>
      </c>
      <c r="Q182" s="40">
        <v>80</v>
      </c>
      <c r="R182" s="41">
        <v>0.79</v>
      </c>
      <c r="S182" s="41"/>
      <c r="T182" s="41">
        <v>0</v>
      </c>
      <c r="U182" s="41"/>
      <c r="V182" s="42" t="s">
        <v>14</v>
      </c>
      <c r="W182" s="42"/>
      <c r="X182" s="41">
        <v>0.93</v>
      </c>
      <c r="Y182" s="40">
        <v>163</v>
      </c>
      <c r="Z182" s="42" t="s">
        <v>638</v>
      </c>
      <c r="AA182" s="42"/>
      <c r="AB182" s="41">
        <v>0.16</v>
      </c>
      <c r="AC182" s="41"/>
      <c r="AD182" s="41">
        <v>0.93</v>
      </c>
      <c r="AE182" s="40">
        <v>130</v>
      </c>
      <c r="AF182" s="40">
        <v>173</v>
      </c>
      <c r="AG182" s="41">
        <v>0.14000000000000001</v>
      </c>
      <c r="AH182" s="41"/>
    </row>
    <row r="183" spans="1:34" ht="16.5" customHeight="1" x14ac:dyDescent="0.35">
      <c r="A183" s="38"/>
      <c r="B183" s="44"/>
      <c r="C183" s="40"/>
      <c r="D183" s="40"/>
      <c r="E183" s="40"/>
      <c r="F183" s="40"/>
      <c r="G183" s="40"/>
      <c r="H183" s="40"/>
      <c r="I183" s="40"/>
      <c r="J183" s="40"/>
      <c r="K183" s="41"/>
      <c r="L183" s="41"/>
      <c r="M183" s="41"/>
      <c r="N183" s="41"/>
      <c r="O183" s="41"/>
      <c r="P183" s="40"/>
      <c r="Q183" s="40"/>
      <c r="R183" s="41"/>
      <c r="S183" s="41"/>
      <c r="T183" s="41"/>
      <c r="U183" s="41"/>
      <c r="V183" s="42"/>
      <c r="W183" s="42"/>
      <c r="X183" s="41"/>
      <c r="Y183" s="40"/>
      <c r="Z183" s="42"/>
      <c r="AA183" s="42"/>
      <c r="AB183" s="41"/>
      <c r="AC183" s="41"/>
      <c r="AD183" s="41"/>
      <c r="AE183" s="40"/>
      <c r="AF183" s="40"/>
      <c r="AG183" s="41"/>
      <c r="AH183" s="41"/>
    </row>
    <row r="184" spans="1:34" ht="16.5" customHeight="1" x14ac:dyDescent="0.35">
      <c r="A184" s="38" t="s">
        <v>607</v>
      </c>
      <c r="B184" s="39">
        <v>178</v>
      </c>
      <c r="C184" s="40">
        <v>178</v>
      </c>
      <c r="D184" s="40" t="s">
        <v>1811</v>
      </c>
      <c r="E184" s="40"/>
      <c r="F184" s="40">
        <v>2</v>
      </c>
      <c r="G184" s="40"/>
      <c r="H184" s="40">
        <v>34</v>
      </c>
      <c r="I184" s="40">
        <v>52</v>
      </c>
      <c r="J184" s="40">
        <v>174</v>
      </c>
      <c r="K184" s="41">
        <v>0.64</v>
      </c>
      <c r="L184" s="41"/>
      <c r="M184" s="41">
        <v>0.52</v>
      </c>
      <c r="N184" s="41">
        <v>0.48</v>
      </c>
      <c r="O184" s="41"/>
      <c r="P184" s="40">
        <v>-4</v>
      </c>
      <c r="Q184" s="40">
        <v>128</v>
      </c>
      <c r="R184" s="41">
        <v>0.79</v>
      </c>
      <c r="S184" s="41"/>
      <c r="T184" s="41">
        <v>0.01</v>
      </c>
      <c r="U184" s="41"/>
      <c r="V184" s="42" t="s">
        <v>799</v>
      </c>
      <c r="W184" s="42"/>
      <c r="X184" s="41">
        <v>0.83</v>
      </c>
      <c r="Y184" s="40">
        <v>226</v>
      </c>
      <c r="Z184" s="42" t="s">
        <v>1812</v>
      </c>
      <c r="AA184" s="42"/>
      <c r="AB184" s="41">
        <v>0.08</v>
      </c>
      <c r="AC184" s="41"/>
      <c r="AD184" s="41">
        <v>0.59</v>
      </c>
      <c r="AE184" s="40">
        <v>169</v>
      </c>
      <c r="AF184" s="40">
        <v>145</v>
      </c>
      <c r="AG184" s="41">
        <v>0.19</v>
      </c>
      <c r="AH184" s="41"/>
    </row>
    <row r="185" spans="1:34" ht="16.5" customHeight="1" x14ac:dyDescent="0.35">
      <c r="A185" s="38" t="s">
        <v>1266</v>
      </c>
      <c r="B185" s="44">
        <v>178</v>
      </c>
      <c r="C185" s="40">
        <v>178</v>
      </c>
      <c r="D185" s="40" t="s">
        <v>1813</v>
      </c>
      <c r="E185" s="40"/>
      <c r="F185" s="40">
        <v>2</v>
      </c>
      <c r="G185" s="40"/>
      <c r="H185" s="40">
        <v>34</v>
      </c>
      <c r="I185" s="40">
        <v>49</v>
      </c>
      <c r="J185" s="40">
        <v>179</v>
      </c>
      <c r="K185" s="41">
        <v>0.71</v>
      </c>
      <c r="L185" s="41"/>
      <c r="M185" s="41">
        <v>0.6</v>
      </c>
      <c r="N185" s="41">
        <v>0.48</v>
      </c>
      <c r="O185" s="41"/>
      <c r="P185" s="40">
        <v>-12</v>
      </c>
      <c r="Q185" s="40">
        <v>105</v>
      </c>
      <c r="R185" s="41">
        <v>0.74</v>
      </c>
      <c r="S185" s="41"/>
      <c r="T185" s="41">
        <v>0</v>
      </c>
      <c r="U185" s="41"/>
      <c r="V185" s="42" t="s">
        <v>1</v>
      </c>
      <c r="W185" s="42"/>
      <c r="X185" s="41">
        <v>0.9</v>
      </c>
      <c r="Y185" s="40">
        <v>156</v>
      </c>
      <c r="Z185" s="42" t="s">
        <v>625</v>
      </c>
      <c r="AA185" s="42"/>
      <c r="AB185" s="41">
        <v>0.12</v>
      </c>
      <c r="AC185" s="41"/>
      <c r="AD185" s="41">
        <v>0.73</v>
      </c>
      <c r="AE185" s="40">
        <v>116</v>
      </c>
      <c r="AF185" s="40">
        <v>214</v>
      </c>
      <c r="AG185" s="41">
        <v>0.11</v>
      </c>
      <c r="AH185" s="41"/>
    </row>
    <row r="186" spans="1:34" ht="16.5" customHeight="1" x14ac:dyDescent="0.35">
      <c r="A186" s="47" t="s">
        <v>1230</v>
      </c>
      <c r="B186" s="44">
        <v>178</v>
      </c>
      <c r="C186" s="40">
        <v>178</v>
      </c>
      <c r="D186" s="40" t="s">
        <v>1230</v>
      </c>
      <c r="E186" s="40"/>
      <c r="F186" s="40">
        <v>2</v>
      </c>
      <c r="G186" s="40"/>
      <c r="H186" s="40">
        <v>34</v>
      </c>
      <c r="I186" s="40">
        <v>49</v>
      </c>
      <c r="J186" s="40">
        <v>151</v>
      </c>
      <c r="K186" s="41">
        <v>0.76</v>
      </c>
      <c r="L186" s="41"/>
      <c r="M186" s="41">
        <v>0.66</v>
      </c>
      <c r="N186" s="41">
        <v>0.63</v>
      </c>
      <c r="O186" s="41"/>
      <c r="P186" s="40">
        <v>-3</v>
      </c>
      <c r="Q186" s="40">
        <v>203</v>
      </c>
      <c r="R186" s="41">
        <v>0.7</v>
      </c>
      <c r="S186" s="41"/>
      <c r="T186" s="41">
        <v>0.01</v>
      </c>
      <c r="U186" s="41"/>
      <c r="V186" s="42" t="s">
        <v>5</v>
      </c>
      <c r="W186" s="42"/>
      <c r="X186" s="41">
        <v>0.76</v>
      </c>
      <c r="Y186" s="40">
        <v>135</v>
      </c>
      <c r="Z186" s="42" t="s">
        <v>285</v>
      </c>
      <c r="AA186" s="42"/>
      <c r="AB186" s="41">
        <v>0.2</v>
      </c>
      <c r="AC186" s="41"/>
      <c r="AD186" s="41">
        <v>0.65</v>
      </c>
      <c r="AE186" s="40">
        <v>151</v>
      </c>
      <c r="AF186" s="40">
        <v>160</v>
      </c>
      <c r="AG186" s="41">
        <v>0.16</v>
      </c>
      <c r="AH186" s="41"/>
    </row>
    <row r="187" spans="1:34" ht="16.5" customHeight="1" x14ac:dyDescent="0.35">
      <c r="A187" s="47" t="s">
        <v>1601</v>
      </c>
      <c r="B187" s="44">
        <v>178</v>
      </c>
      <c r="C187" s="40">
        <v>178</v>
      </c>
      <c r="D187" s="40" t="s">
        <v>1601</v>
      </c>
      <c r="E187" s="40"/>
      <c r="F187" s="40">
        <v>2</v>
      </c>
      <c r="G187" s="40"/>
      <c r="H187" s="40">
        <v>34</v>
      </c>
      <c r="I187" s="40">
        <v>62</v>
      </c>
      <c r="J187" s="40">
        <v>198</v>
      </c>
      <c r="K187" s="41">
        <v>0.69</v>
      </c>
      <c r="L187" s="41"/>
      <c r="M187" s="41">
        <v>0.48</v>
      </c>
      <c r="N187" s="41">
        <v>0.53</v>
      </c>
      <c r="O187" s="41"/>
      <c r="P187" s="40">
        <v>5</v>
      </c>
      <c r="Q187" s="40">
        <v>223</v>
      </c>
      <c r="R187" s="41">
        <v>0.5</v>
      </c>
      <c r="S187" s="41"/>
      <c r="T187" s="41">
        <v>0.05</v>
      </c>
      <c r="U187" s="41"/>
      <c r="V187" s="42" t="s">
        <v>787</v>
      </c>
      <c r="W187" s="42"/>
      <c r="X187" s="41">
        <v>0.96</v>
      </c>
      <c r="Y187" s="40">
        <v>170</v>
      </c>
      <c r="Z187" s="42" t="s">
        <v>756</v>
      </c>
      <c r="AA187" s="42"/>
      <c r="AB187" s="41">
        <v>0.28999999999999998</v>
      </c>
      <c r="AC187" s="41"/>
      <c r="AD187" s="41">
        <v>0.64</v>
      </c>
      <c r="AE187" s="40">
        <v>139</v>
      </c>
      <c r="AF187" s="40">
        <v>209</v>
      </c>
      <c r="AG187" s="41">
        <v>0.12</v>
      </c>
      <c r="AH187" s="41"/>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B87D-A3F6-4638-8853-98A208CD714A}">
  <dimension ref="A1:V60"/>
  <sheetViews>
    <sheetView topLeftCell="A44" workbookViewId="0">
      <selection activeCell="B187" sqref="B187"/>
    </sheetView>
  </sheetViews>
  <sheetFormatPr defaultColWidth="8.4140625" defaultRowHeight="16.5" customHeight="1" x14ac:dyDescent="0.35"/>
  <cols>
    <col min="1" max="1" width="8.4140625" style="40"/>
    <col min="2" max="2" width="40.58203125" style="40" bestFit="1" customWidth="1"/>
    <col min="3" max="3" width="8.08203125" style="40" bestFit="1" customWidth="1"/>
    <col min="4" max="4" width="11.6640625" style="40" bestFit="1" customWidth="1"/>
    <col min="5" max="5" width="34.58203125" style="40" bestFit="1" customWidth="1"/>
    <col min="6" max="6" width="26.75" style="40" bestFit="1" customWidth="1"/>
    <col min="7" max="7" width="8.08203125" style="40" bestFit="1" customWidth="1"/>
    <col min="8" max="8" width="21.25" style="40" bestFit="1" customWidth="1"/>
    <col min="9" max="9" width="18.58203125" style="40" bestFit="1" customWidth="1"/>
    <col min="10" max="10" width="8.08203125" style="40" bestFit="1" customWidth="1"/>
    <col min="11" max="11" width="17.58203125" style="40" bestFit="1" customWidth="1"/>
    <col min="12" max="12" width="21.08203125" style="40" bestFit="1" customWidth="1"/>
    <col min="13" max="13" width="26.58203125" style="40" bestFit="1" customWidth="1"/>
    <col min="14" max="14" width="8.08203125" style="40" bestFit="1" customWidth="1"/>
    <col min="15" max="15" width="24.08203125" style="40" bestFit="1" customWidth="1"/>
    <col min="16" max="16" width="8.08203125" style="40" bestFit="1" customWidth="1"/>
    <col min="17" max="17" width="26.08203125" style="40" bestFit="1" customWidth="1"/>
    <col min="18" max="18" width="8.08203125" style="40" bestFit="1" customWidth="1"/>
    <col min="19" max="19" width="13.5" style="40" bestFit="1" customWidth="1"/>
    <col min="20" max="20" width="8.08203125" style="40" bestFit="1" customWidth="1"/>
    <col min="21" max="21" width="18.08203125" style="40" bestFit="1" customWidth="1"/>
    <col min="22" max="22" width="8.08203125" style="40" bestFit="1" customWidth="1"/>
    <col min="23" max="16384" width="8.4140625" style="40"/>
  </cols>
  <sheetData>
    <row r="1" spans="1:22" s="37" customFormat="1" ht="16.5" customHeight="1" x14ac:dyDescent="0.35">
      <c r="B1" s="37" t="s">
        <v>148</v>
      </c>
      <c r="C1" s="37" t="s">
        <v>152</v>
      </c>
      <c r="D1" s="37" t="s">
        <v>145</v>
      </c>
      <c r="E1" s="37" t="s">
        <v>1612</v>
      </c>
      <c r="F1" s="37" t="s">
        <v>1314</v>
      </c>
      <c r="G1" s="37" t="s">
        <v>152</v>
      </c>
      <c r="H1" s="37" t="s">
        <v>1315</v>
      </c>
      <c r="I1" s="37" t="s">
        <v>1450</v>
      </c>
      <c r="J1" s="37" t="s">
        <v>152</v>
      </c>
      <c r="K1" s="37" t="s">
        <v>1318</v>
      </c>
      <c r="L1" s="37" t="s">
        <v>1319</v>
      </c>
      <c r="M1" s="37" t="s">
        <v>1613</v>
      </c>
      <c r="N1" s="37" t="s">
        <v>152</v>
      </c>
      <c r="O1" s="37" t="s">
        <v>770</v>
      </c>
      <c r="P1" s="37" t="s">
        <v>152</v>
      </c>
      <c r="Q1" s="37" t="s">
        <v>771</v>
      </c>
      <c r="R1" s="37" t="s">
        <v>152</v>
      </c>
      <c r="S1" s="37" t="s">
        <v>1324</v>
      </c>
      <c r="T1" s="37" t="s">
        <v>152</v>
      </c>
      <c r="U1" s="37" t="s">
        <v>1814</v>
      </c>
      <c r="V1" s="37" t="s">
        <v>152</v>
      </c>
    </row>
    <row r="2" spans="1:22" ht="16.5" customHeight="1" x14ac:dyDescent="0.35">
      <c r="A2" s="40">
        <v>182</v>
      </c>
      <c r="B2" s="40" t="s">
        <v>1815</v>
      </c>
      <c r="D2" s="40">
        <v>2</v>
      </c>
      <c r="E2" s="40">
        <v>45</v>
      </c>
      <c r="F2" s="41">
        <v>0.45</v>
      </c>
      <c r="G2" s="41"/>
      <c r="H2" s="41">
        <v>0.18</v>
      </c>
      <c r="I2" s="41">
        <v>0.09</v>
      </c>
      <c r="J2" s="41"/>
      <c r="K2" s="40" t="s">
        <v>176</v>
      </c>
      <c r="L2" s="40" t="s">
        <v>176</v>
      </c>
      <c r="M2" s="41">
        <v>0.9</v>
      </c>
      <c r="N2" s="40">
        <v>4</v>
      </c>
      <c r="O2" s="42">
        <v>15</v>
      </c>
      <c r="P2" s="42" t="s">
        <v>1757</v>
      </c>
      <c r="Q2" s="40" t="s">
        <v>176</v>
      </c>
      <c r="S2" s="41">
        <v>0.6</v>
      </c>
      <c r="T2" s="41"/>
      <c r="U2" s="40" t="s">
        <v>176</v>
      </c>
    </row>
    <row r="3" spans="1:22" ht="16.5" customHeight="1" x14ac:dyDescent="0.35">
      <c r="A3" s="40">
        <v>183</v>
      </c>
      <c r="B3" s="40" t="s">
        <v>1816</v>
      </c>
      <c r="D3" s="40">
        <v>2</v>
      </c>
      <c r="E3" s="40">
        <v>41</v>
      </c>
      <c r="F3" s="40" t="s">
        <v>176</v>
      </c>
      <c r="H3" s="41">
        <v>0.28000000000000003</v>
      </c>
      <c r="I3" s="41">
        <v>0.22</v>
      </c>
      <c r="J3" s="40">
        <v>6</v>
      </c>
      <c r="K3" s="40" t="s">
        <v>176</v>
      </c>
      <c r="L3" s="40" t="s">
        <v>176</v>
      </c>
      <c r="M3" s="40" t="s">
        <v>176</v>
      </c>
      <c r="O3" s="42" t="s">
        <v>176</v>
      </c>
      <c r="P3" s="42" t="s">
        <v>1620</v>
      </c>
      <c r="Q3" s="40" t="s">
        <v>176</v>
      </c>
      <c r="S3" s="40" t="s">
        <v>176</v>
      </c>
      <c r="U3" s="40" t="s">
        <v>176</v>
      </c>
    </row>
    <row r="4" spans="1:22" ht="16.5" customHeight="1" x14ac:dyDescent="0.35">
      <c r="A4" s="40">
        <v>184</v>
      </c>
      <c r="B4" s="40" t="s">
        <v>1817</v>
      </c>
      <c r="D4" s="40">
        <v>2</v>
      </c>
      <c r="E4" s="40">
        <v>43</v>
      </c>
      <c r="F4" s="40" t="s">
        <v>176</v>
      </c>
      <c r="H4" s="41">
        <v>0.45</v>
      </c>
      <c r="I4" s="41">
        <v>0.52</v>
      </c>
      <c r="J4" s="40">
        <v>6</v>
      </c>
      <c r="K4" s="40" t="s">
        <v>176</v>
      </c>
      <c r="L4" s="40" t="s">
        <v>176</v>
      </c>
      <c r="M4" s="40" t="s">
        <v>176</v>
      </c>
      <c r="O4" s="42" t="s">
        <v>176</v>
      </c>
      <c r="P4" s="42"/>
      <c r="Q4" s="40" t="s">
        <v>176</v>
      </c>
      <c r="S4" s="40" t="s">
        <v>176</v>
      </c>
      <c r="U4" s="40" t="s">
        <v>176</v>
      </c>
    </row>
    <row r="5" spans="1:22" ht="16.5" customHeight="1" x14ac:dyDescent="0.35">
      <c r="A5" s="40">
        <v>185</v>
      </c>
      <c r="B5" s="40" t="s">
        <v>1818</v>
      </c>
      <c r="D5" s="40">
        <v>2</v>
      </c>
      <c r="E5" s="40">
        <v>41</v>
      </c>
      <c r="F5" s="41">
        <v>0.74</v>
      </c>
      <c r="G5" s="41"/>
      <c r="H5" s="41">
        <v>0.47</v>
      </c>
      <c r="I5" s="41">
        <v>0.65</v>
      </c>
      <c r="J5" s="41"/>
      <c r="K5" s="41">
        <v>0.74</v>
      </c>
      <c r="L5" s="41">
        <v>0</v>
      </c>
      <c r="M5" s="41">
        <v>0.43</v>
      </c>
      <c r="N5" s="41"/>
      <c r="O5" s="42" t="s">
        <v>1819</v>
      </c>
      <c r="P5" s="42" t="s">
        <v>1620</v>
      </c>
      <c r="Q5" s="41">
        <v>0.09</v>
      </c>
      <c r="R5" s="41"/>
      <c r="S5" s="41">
        <v>0.59</v>
      </c>
      <c r="T5" s="41"/>
      <c r="U5" s="41">
        <v>0.08</v>
      </c>
    </row>
    <row r="6" spans="1:22" ht="16.5" customHeight="1" x14ac:dyDescent="0.35">
      <c r="A6" s="40">
        <v>186</v>
      </c>
      <c r="B6" s="40" t="s">
        <v>1820</v>
      </c>
      <c r="D6" s="40">
        <v>2</v>
      </c>
      <c r="E6" s="40">
        <v>49</v>
      </c>
      <c r="F6" s="41">
        <v>0.74</v>
      </c>
      <c r="G6" s="41"/>
      <c r="H6" s="41">
        <v>0.24</v>
      </c>
      <c r="I6" s="41">
        <v>0.39</v>
      </c>
      <c r="J6" s="41"/>
      <c r="K6" s="41">
        <v>0.72</v>
      </c>
      <c r="L6" s="43">
        <v>4.0000000000000001E-3</v>
      </c>
      <c r="M6" s="41">
        <v>0.87</v>
      </c>
      <c r="N6" s="41"/>
      <c r="O6" s="42" t="s">
        <v>1821</v>
      </c>
      <c r="P6" s="42" t="s">
        <v>1636</v>
      </c>
      <c r="Q6" s="41">
        <v>0.08</v>
      </c>
      <c r="R6" s="41"/>
      <c r="S6" s="41">
        <v>0.63</v>
      </c>
      <c r="T6" s="41"/>
      <c r="U6" s="41">
        <v>0.25</v>
      </c>
    </row>
    <row r="7" spans="1:22" ht="16.5" customHeight="1" x14ac:dyDescent="0.35">
      <c r="A7" s="40">
        <v>187</v>
      </c>
      <c r="B7" s="40" t="s">
        <v>1822</v>
      </c>
      <c r="D7" s="40">
        <v>2</v>
      </c>
      <c r="E7" s="40">
        <v>50</v>
      </c>
      <c r="F7" s="41">
        <v>0.72</v>
      </c>
      <c r="G7" s="41"/>
      <c r="H7" s="41">
        <v>0.57999999999999996</v>
      </c>
      <c r="I7" s="41">
        <v>0.53</v>
      </c>
      <c r="J7" s="41"/>
      <c r="K7" s="41">
        <v>0.72</v>
      </c>
      <c r="L7" s="41">
        <v>0.01</v>
      </c>
      <c r="M7" s="41">
        <v>0.81</v>
      </c>
      <c r="N7" s="41"/>
      <c r="O7" s="42" t="s">
        <v>285</v>
      </c>
      <c r="P7" s="42" t="s">
        <v>1630</v>
      </c>
      <c r="Q7" s="41">
        <v>0.14000000000000001</v>
      </c>
      <c r="R7" s="41"/>
      <c r="S7" s="41">
        <v>0.84</v>
      </c>
      <c r="T7" s="41"/>
      <c r="U7" s="41">
        <v>0.18</v>
      </c>
    </row>
    <row r="8" spans="1:22" ht="16.5" customHeight="1" x14ac:dyDescent="0.35">
      <c r="A8" s="40">
        <v>188</v>
      </c>
      <c r="B8" s="40" t="s">
        <v>1823</v>
      </c>
      <c r="D8" s="40">
        <v>2</v>
      </c>
      <c r="E8" s="40">
        <v>45</v>
      </c>
      <c r="F8" s="41">
        <v>0.7</v>
      </c>
      <c r="G8" s="41"/>
      <c r="H8" s="41">
        <v>0.24</v>
      </c>
      <c r="I8" s="41">
        <v>0.32</v>
      </c>
      <c r="J8" s="41"/>
      <c r="K8" s="41">
        <v>0.75</v>
      </c>
      <c r="L8" s="43">
        <v>2E-3</v>
      </c>
      <c r="M8" s="41">
        <v>0.55000000000000004</v>
      </c>
      <c r="N8" s="41"/>
      <c r="O8" s="42" t="s">
        <v>1824</v>
      </c>
      <c r="P8" s="42"/>
      <c r="Q8" s="41">
        <v>0.09</v>
      </c>
      <c r="R8" s="41"/>
      <c r="S8" s="41">
        <v>0.5</v>
      </c>
      <c r="T8" s="41"/>
      <c r="U8" s="41">
        <v>7.0000000000000007E-2</v>
      </c>
    </row>
    <row r="9" spans="1:22" ht="16.5" customHeight="1" x14ac:dyDescent="0.35">
      <c r="A9" s="40">
        <v>189</v>
      </c>
      <c r="B9" s="40" t="s">
        <v>1825</v>
      </c>
      <c r="D9" s="40">
        <v>2</v>
      </c>
      <c r="E9" s="40">
        <v>53</v>
      </c>
      <c r="F9" s="41">
        <v>0.6</v>
      </c>
      <c r="G9" s="41"/>
      <c r="H9" s="41">
        <v>0.48</v>
      </c>
      <c r="I9" s="41">
        <v>0.35</v>
      </c>
      <c r="J9" s="41"/>
      <c r="K9" s="41">
        <v>0.83</v>
      </c>
      <c r="L9" s="41">
        <v>0</v>
      </c>
      <c r="M9" s="41">
        <v>0.83</v>
      </c>
      <c r="N9" s="41"/>
      <c r="O9" s="42" t="s">
        <v>1826</v>
      </c>
      <c r="P9" s="42"/>
      <c r="Q9" s="41">
        <v>0.05</v>
      </c>
      <c r="R9" s="41"/>
      <c r="S9" s="41">
        <v>0.55000000000000004</v>
      </c>
      <c r="T9" s="41"/>
      <c r="U9" s="41">
        <v>7.0000000000000007E-2</v>
      </c>
    </row>
    <row r="10" spans="1:22" ht="16.5" customHeight="1" x14ac:dyDescent="0.35">
      <c r="A10" s="40">
        <v>190</v>
      </c>
      <c r="B10" s="40" t="s">
        <v>1827</v>
      </c>
      <c r="D10" s="40">
        <v>2</v>
      </c>
      <c r="E10" s="40">
        <v>50</v>
      </c>
      <c r="F10" s="41">
        <v>0.73</v>
      </c>
      <c r="G10" s="41"/>
      <c r="H10" s="41">
        <v>0.6</v>
      </c>
      <c r="I10" s="41">
        <v>0.59</v>
      </c>
      <c r="J10" s="41"/>
      <c r="K10" s="41">
        <v>0.54</v>
      </c>
      <c r="L10" s="41">
        <v>0</v>
      </c>
      <c r="M10" s="41">
        <v>0.9</v>
      </c>
      <c r="N10" s="41"/>
      <c r="O10" s="42" t="s">
        <v>758</v>
      </c>
      <c r="P10" s="42"/>
      <c r="Q10" s="41">
        <v>0.17</v>
      </c>
      <c r="R10" s="41"/>
      <c r="S10" s="41">
        <v>0.52</v>
      </c>
      <c r="T10" s="41"/>
      <c r="U10" s="41">
        <v>0.2</v>
      </c>
    </row>
    <row r="11" spans="1:22" ht="16.5" customHeight="1" x14ac:dyDescent="0.35">
      <c r="A11" s="40">
        <v>191</v>
      </c>
      <c r="B11" s="40" t="s">
        <v>1828</v>
      </c>
      <c r="D11" s="40">
        <v>2</v>
      </c>
      <c r="E11" s="40">
        <v>45</v>
      </c>
      <c r="F11" s="41">
        <v>0.72</v>
      </c>
      <c r="G11" s="41"/>
      <c r="H11" s="41">
        <v>0.7</v>
      </c>
      <c r="I11" s="41">
        <v>0.3</v>
      </c>
      <c r="J11" s="41"/>
      <c r="K11" s="41">
        <v>0.85</v>
      </c>
      <c r="L11" s="41">
        <v>0</v>
      </c>
      <c r="M11" s="41">
        <v>0.82</v>
      </c>
      <c r="N11" s="41"/>
      <c r="O11" s="42" t="s">
        <v>1540</v>
      </c>
      <c r="P11" s="42"/>
      <c r="Q11" s="40" t="s">
        <v>176</v>
      </c>
      <c r="S11" s="41">
        <v>0.44</v>
      </c>
      <c r="T11" s="41"/>
      <c r="U11" s="40" t="s">
        <v>176</v>
      </c>
    </row>
    <row r="12" spans="1:22" ht="16.5" customHeight="1" x14ac:dyDescent="0.35">
      <c r="A12" s="40">
        <v>192</v>
      </c>
      <c r="B12" s="40" t="s">
        <v>1829</v>
      </c>
      <c r="D12" s="40">
        <v>1</v>
      </c>
      <c r="E12" s="40">
        <v>45</v>
      </c>
      <c r="F12" s="41">
        <v>0.7</v>
      </c>
      <c r="G12" s="41"/>
      <c r="H12" s="41">
        <v>0.39</v>
      </c>
      <c r="I12" s="41">
        <v>0.52</v>
      </c>
      <c r="J12" s="41"/>
      <c r="K12" s="41">
        <v>0.67</v>
      </c>
      <c r="L12" s="41">
        <v>0.02</v>
      </c>
      <c r="M12" s="41">
        <v>0.66</v>
      </c>
      <c r="N12" s="41"/>
      <c r="O12" s="42" t="s">
        <v>1830</v>
      </c>
      <c r="P12" s="42"/>
      <c r="Q12" s="41">
        <v>0.03</v>
      </c>
      <c r="R12" s="41"/>
      <c r="S12" s="41">
        <v>0.78</v>
      </c>
      <c r="T12" s="41"/>
      <c r="U12" s="41">
        <v>0.12</v>
      </c>
    </row>
    <row r="13" spans="1:22" ht="16.5" customHeight="1" x14ac:dyDescent="0.35">
      <c r="A13" s="40">
        <v>193</v>
      </c>
      <c r="B13" s="40" t="s">
        <v>1831</v>
      </c>
      <c r="D13" s="40">
        <v>2</v>
      </c>
      <c r="E13" s="40">
        <v>52</v>
      </c>
      <c r="F13" s="41">
        <v>0.72</v>
      </c>
      <c r="G13" s="41"/>
      <c r="H13" s="41">
        <v>0.38</v>
      </c>
      <c r="I13" s="41">
        <v>0.4</v>
      </c>
      <c r="J13" s="41"/>
      <c r="K13" s="41">
        <v>0.55000000000000004</v>
      </c>
      <c r="L13" s="43">
        <v>4.0000000000000001E-3</v>
      </c>
      <c r="M13" s="41">
        <v>0.9</v>
      </c>
      <c r="N13" s="41"/>
      <c r="O13" s="42" t="s">
        <v>1832</v>
      </c>
      <c r="P13" s="42"/>
      <c r="Q13" s="41">
        <v>0.13</v>
      </c>
      <c r="R13" s="41"/>
      <c r="S13" s="41">
        <v>0.39</v>
      </c>
      <c r="T13" s="41"/>
      <c r="U13" s="41">
        <v>0.44</v>
      </c>
    </row>
    <row r="14" spans="1:22" ht="16.5" customHeight="1" x14ac:dyDescent="0.35">
      <c r="A14" s="40">
        <v>194</v>
      </c>
      <c r="B14" s="40" t="s">
        <v>1833</v>
      </c>
      <c r="D14" s="40">
        <v>2</v>
      </c>
      <c r="E14" s="40">
        <v>47</v>
      </c>
      <c r="F14" s="41">
        <v>0.69</v>
      </c>
      <c r="G14" s="41"/>
      <c r="H14" s="41">
        <v>0.52</v>
      </c>
      <c r="I14" s="41">
        <v>0.54</v>
      </c>
      <c r="J14" s="41"/>
      <c r="K14" s="41">
        <v>0.74</v>
      </c>
      <c r="L14" s="41">
        <v>0.02</v>
      </c>
      <c r="M14" s="41">
        <v>0.86</v>
      </c>
      <c r="N14" s="41"/>
      <c r="O14" s="42" t="s">
        <v>330</v>
      </c>
      <c r="P14" s="42"/>
      <c r="Q14" s="41">
        <v>0.11</v>
      </c>
      <c r="R14" s="40">
        <v>5</v>
      </c>
      <c r="S14" s="41">
        <v>0.72</v>
      </c>
      <c r="T14" s="41"/>
      <c r="U14" s="41">
        <v>0.05</v>
      </c>
    </row>
    <row r="15" spans="1:22" ht="16.5" customHeight="1" x14ac:dyDescent="0.35">
      <c r="A15" s="40">
        <v>195</v>
      </c>
      <c r="B15" s="40" t="s">
        <v>1834</v>
      </c>
      <c r="C15" s="40">
        <v>1</v>
      </c>
      <c r="D15" s="40">
        <v>2</v>
      </c>
      <c r="E15" s="40">
        <v>52</v>
      </c>
      <c r="F15" s="41">
        <v>0.33</v>
      </c>
      <c r="G15" s="40">
        <v>8</v>
      </c>
      <c r="H15" s="40" t="s">
        <v>176</v>
      </c>
      <c r="I15" s="40" t="s">
        <v>176</v>
      </c>
      <c r="K15" s="40" t="s">
        <v>176</v>
      </c>
      <c r="L15" s="40" t="s">
        <v>176</v>
      </c>
      <c r="M15" s="41">
        <v>0.75</v>
      </c>
      <c r="N15" s="41"/>
      <c r="O15" s="42" t="s">
        <v>176</v>
      </c>
      <c r="P15" s="42" t="s">
        <v>1620</v>
      </c>
      <c r="Q15" s="40" t="s">
        <v>176</v>
      </c>
      <c r="S15" s="41">
        <v>1</v>
      </c>
      <c r="T15" s="41"/>
      <c r="U15" s="40" t="s">
        <v>176</v>
      </c>
    </row>
    <row r="16" spans="1:22" ht="16.5" customHeight="1" x14ac:dyDescent="0.35">
      <c r="A16" s="40">
        <v>196</v>
      </c>
      <c r="B16" s="40" t="s">
        <v>1835</v>
      </c>
      <c r="D16" s="40">
        <v>1</v>
      </c>
      <c r="E16" s="40">
        <v>48</v>
      </c>
      <c r="F16" s="41">
        <v>0.64</v>
      </c>
      <c r="G16" s="41"/>
      <c r="H16" s="41">
        <v>0.32</v>
      </c>
      <c r="I16" s="41">
        <v>0.25</v>
      </c>
      <c r="J16" s="41"/>
      <c r="K16" s="41">
        <v>0.44</v>
      </c>
      <c r="L16" s="41">
        <v>0.08</v>
      </c>
      <c r="M16" s="41">
        <v>0.72</v>
      </c>
      <c r="N16" s="41"/>
      <c r="O16" s="42" t="s">
        <v>273</v>
      </c>
      <c r="P16" s="42"/>
      <c r="Q16" s="41">
        <v>0.08</v>
      </c>
      <c r="R16" s="41"/>
      <c r="S16" s="41">
        <v>0.8</v>
      </c>
      <c r="T16" s="41"/>
      <c r="U16" s="41">
        <v>0.02</v>
      </c>
    </row>
    <row r="17" spans="1:22" ht="16.5" customHeight="1" x14ac:dyDescent="0.35">
      <c r="A17" s="40">
        <v>197</v>
      </c>
      <c r="B17" s="40" t="s">
        <v>1836</v>
      </c>
      <c r="D17" s="40">
        <v>2</v>
      </c>
      <c r="E17" s="40">
        <v>50</v>
      </c>
      <c r="F17" s="41">
        <v>0.68</v>
      </c>
      <c r="G17" s="41"/>
      <c r="H17" s="41">
        <v>0.54</v>
      </c>
      <c r="I17" s="41">
        <v>0.24</v>
      </c>
      <c r="J17" s="41"/>
      <c r="K17" s="41">
        <v>0.6</v>
      </c>
      <c r="L17" s="41">
        <v>0.01</v>
      </c>
      <c r="M17" s="41">
        <v>0.83</v>
      </c>
      <c r="N17" s="41"/>
      <c r="O17" s="42" t="s">
        <v>1209</v>
      </c>
      <c r="P17" s="42"/>
      <c r="Q17" s="41">
        <v>0.16</v>
      </c>
      <c r="R17" s="40">
        <v>4</v>
      </c>
      <c r="S17" s="41">
        <v>0.49</v>
      </c>
      <c r="T17" s="41"/>
      <c r="U17" s="41">
        <v>0.05</v>
      </c>
    </row>
    <row r="18" spans="1:22" ht="16.5" customHeight="1" x14ac:dyDescent="0.35">
      <c r="A18" s="40">
        <v>198</v>
      </c>
      <c r="B18" s="40" t="s">
        <v>1837</v>
      </c>
      <c r="D18" s="40">
        <v>2</v>
      </c>
      <c r="E18" s="40">
        <v>45</v>
      </c>
      <c r="F18" s="41">
        <v>0.67</v>
      </c>
      <c r="G18" s="41"/>
      <c r="H18" s="41">
        <v>0.56999999999999995</v>
      </c>
      <c r="I18" s="41">
        <v>0.52</v>
      </c>
      <c r="J18" s="41"/>
      <c r="K18" s="41">
        <v>0.81</v>
      </c>
      <c r="L18" s="41">
        <v>0.03</v>
      </c>
      <c r="M18" s="41">
        <v>0.66</v>
      </c>
      <c r="N18" s="41"/>
      <c r="O18" s="42" t="s">
        <v>1838</v>
      </c>
      <c r="P18" s="42"/>
      <c r="Q18" s="41">
        <v>0.13</v>
      </c>
      <c r="R18" s="41"/>
      <c r="S18" s="41">
        <v>0.63</v>
      </c>
      <c r="T18" s="41"/>
      <c r="U18" s="40" t="s">
        <v>176</v>
      </c>
    </row>
    <row r="19" spans="1:22" ht="16.5" customHeight="1" x14ac:dyDescent="0.35">
      <c r="A19" s="40">
        <v>199</v>
      </c>
      <c r="B19" s="40" t="s">
        <v>1839</v>
      </c>
      <c r="D19" s="40">
        <v>2</v>
      </c>
      <c r="E19" s="40">
        <v>38</v>
      </c>
      <c r="F19" s="41">
        <v>0.36</v>
      </c>
      <c r="G19" s="41"/>
      <c r="H19" s="41">
        <v>0.3</v>
      </c>
      <c r="I19" s="41">
        <v>0.25</v>
      </c>
      <c r="J19" s="41"/>
      <c r="K19" s="41">
        <v>0.63</v>
      </c>
      <c r="L19" s="41">
        <v>0</v>
      </c>
      <c r="M19" s="40" t="s">
        <v>176</v>
      </c>
      <c r="O19" s="42" t="s">
        <v>176</v>
      </c>
      <c r="P19" s="42"/>
      <c r="Q19" s="40" t="s">
        <v>176</v>
      </c>
      <c r="S19" s="40" t="s">
        <v>176</v>
      </c>
      <c r="U19" s="40" t="s">
        <v>176</v>
      </c>
    </row>
    <row r="20" spans="1:22" ht="16.5" customHeight="1" x14ac:dyDescent="0.35">
      <c r="A20" s="40">
        <v>200</v>
      </c>
      <c r="B20" s="40" t="s">
        <v>1840</v>
      </c>
      <c r="D20" s="40">
        <v>1</v>
      </c>
      <c r="E20" s="40">
        <v>52</v>
      </c>
      <c r="F20" s="41">
        <v>0.6</v>
      </c>
      <c r="G20" s="40">
        <v>8</v>
      </c>
      <c r="H20" s="41">
        <v>0.41</v>
      </c>
      <c r="I20" s="41">
        <v>0.37</v>
      </c>
      <c r="J20" s="41"/>
      <c r="K20" s="41">
        <v>0.49</v>
      </c>
      <c r="L20" s="41">
        <v>0.03</v>
      </c>
      <c r="M20" s="41">
        <v>0.89</v>
      </c>
      <c r="N20" s="41"/>
      <c r="O20" s="42" t="s">
        <v>387</v>
      </c>
      <c r="P20" s="42" t="s">
        <v>1630</v>
      </c>
      <c r="Q20" s="41">
        <v>0.11</v>
      </c>
      <c r="R20" s="41"/>
      <c r="S20" s="41">
        <v>0.9</v>
      </c>
      <c r="T20" s="41"/>
      <c r="U20" s="41">
        <v>0.03</v>
      </c>
    </row>
    <row r="21" spans="1:22" ht="16.5" customHeight="1" x14ac:dyDescent="0.35">
      <c r="A21" s="40">
        <v>201</v>
      </c>
      <c r="B21" s="40" t="s">
        <v>1841</v>
      </c>
      <c r="D21" s="40">
        <v>2</v>
      </c>
      <c r="E21" s="40">
        <v>49</v>
      </c>
      <c r="F21" s="41">
        <v>0.68</v>
      </c>
      <c r="G21" s="40">
        <v>8</v>
      </c>
      <c r="H21" s="41">
        <v>0.51</v>
      </c>
      <c r="I21" s="41">
        <v>0.44</v>
      </c>
      <c r="J21" s="41"/>
      <c r="K21" s="41">
        <v>0.49</v>
      </c>
      <c r="L21" s="41">
        <v>0</v>
      </c>
      <c r="M21" s="41">
        <v>0.83</v>
      </c>
      <c r="N21" s="41"/>
      <c r="O21" s="42" t="s">
        <v>1842</v>
      </c>
      <c r="P21" s="42" t="s">
        <v>1620</v>
      </c>
      <c r="Q21" s="40" t="s">
        <v>176</v>
      </c>
      <c r="S21" s="41">
        <v>0.67</v>
      </c>
      <c r="T21" s="41"/>
      <c r="U21" s="40" t="s">
        <v>176</v>
      </c>
    </row>
    <row r="22" spans="1:22" ht="16.5" customHeight="1" x14ac:dyDescent="0.35">
      <c r="A22" s="40">
        <v>202</v>
      </c>
      <c r="B22" s="40" t="s">
        <v>1843</v>
      </c>
      <c r="D22" s="40">
        <v>2</v>
      </c>
      <c r="E22" s="40">
        <v>47</v>
      </c>
      <c r="F22" s="41">
        <v>0.6</v>
      </c>
      <c r="G22" s="40">
        <v>8</v>
      </c>
      <c r="H22" s="41">
        <v>0.81</v>
      </c>
      <c r="I22" s="41">
        <v>0.09</v>
      </c>
      <c r="J22" s="41"/>
      <c r="K22" s="41">
        <v>0.8</v>
      </c>
      <c r="L22" s="41">
        <v>0</v>
      </c>
      <c r="M22" s="41">
        <v>0.52</v>
      </c>
      <c r="N22" s="41"/>
      <c r="O22" s="42" t="s">
        <v>850</v>
      </c>
      <c r="P22" s="42" t="s">
        <v>1636</v>
      </c>
      <c r="Q22" s="40" t="s">
        <v>176</v>
      </c>
      <c r="S22" s="41">
        <v>0.48</v>
      </c>
      <c r="T22" s="41"/>
      <c r="U22" s="40" t="s">
        <v>176</v>
      </c>
    </row>
    <row r="23" spans="1:22" ht="16.5" customHeight="1" x14ac:dyDescent="0.35">
      <c r="A23" s="40">
        <v>203</v>
      </c>
      <c r="B23" s="40" t="s">
        <v>1844</v>
      </c>
      <c r="D23" s="40">
        <v>2</v>
      </c>
      <c r="E23" s="40">
        <v>59</v>
      </c>
      <c r="F23" s="41">
        <v>0.5</v>
      </c>
      <c r="G23" s="41"/>
      <c r="H23" s="41">
        <v>0.53</v>
      </c>
      <c r="I23" s="41">
        <v>0.13</v>
      </c>
      <c r="J23" s="41"/>
      <c r="K23" s="41">
        <v>0.56999999999999995</v>
      </c>
      <c r="L23" s="41">
        <v>0.02</v>
      </c>
      <c r="M23" s="41">
        <v>0.72</v>
      </c>
      <c r="N23" s="41"/>
      <c r="O23" s="42" t="s">
        <v>741</v>
      </c>
      <c r="P23" s="42" t="s">
        <v>1630</v>
      </c>
      <c r="Q23" s="40" t="s">
        <v>176</v>
      </c>
      <c r="S23" s="41">
        <v>0.83</v>
      </c>
      <c r="T23" s="41"/>
      <c r="U23" s="41">
        <v>0.05</v>
      </c>
    </row>
    <row r="24" spans="1:22" ht="16.5" customHeight="1" x14ac:dyDescent="0.35">
      <c r="A24" s="40">
        <v>204</v>
      </c>
      <c r="B24" s="40" t="s">
        <v>1845</v>
      </c>
      <c r="D24" s="40">
        <v>2</v>
      </c>
      <c r="E24" s="40">
        <v>39</v>
      </c>
      <c r="F24" s="41">
        <v>0.52</v>
      </c>
      <c r="G24" s="41"/>
      <c r="H24" s="41">
        <v>0.22</v>
      </c>
      <c r="I24" s="41">
        <v>0.2</v>
      </c>
      <c r="J24" s="41"/>
      <c r="K24" s="41">
        <v>0.55000000000000004</v>
      </c>
      <c r="L24" s="41">
        <v>0</v>
      </c>
      <c r="M24" s="41">
        <v>0.82</v>
      </c>
      <c r="N24" s="41"/>
      <c r="O24" s="42" t="s">
        <v>1846</v>
      </c>
      <c r="P24" s="42"/>
      <c r="Q24" s="41">
        <v>0.06</v>
      </c>
      <c r="R24" s="41"/>
      <c r="S24" s="40" t="s">
        <v>176</v>
      </c>
      <c r="U24" s="40" t="s">
        <v>176</v>
      </c>
    </row>
    <row r="25" spans="1:22" ht="16.5" customHeight="1" x14ac:dyDescent="0.35">
      <c r="A25" s="40">
        <v>205</v>
      </c>
      <c r="B25" s="40" t="s">
        <v>1847</v>
      </c>
      <c r="D25" s="40">
        <v>2</v>
      </c>
      <c r="E25" s="40">
        <v>48</v>
      </c>
      <c r="F25" s="41">
        <v>0.69</v>
      </c>
      <c r="G25" s="41"/>
      <c r="H25" s="41">
        <v>0.43</v>
      </c>
      <c r="I25" s="41">
        <v>0.37</v>
      </c>
      <c r="J25" s="41"/>
      <c r="K25" s="41">
        <v>0.56999999999999995</v>
      </c>
      <c r="L25" s="43">
        <v>2E-3</v>
      </c>
      <c r="M25" s="41">
        <v>0.85</v>
      </c>
      <c r="N25" s="41"/>
      <c r="O25" s="42" t="s">
        <v>1848</v>
      </c>
      <c r="P25" s="42"/>
      <c r="Q25" s="41">
        <v>0.12</v>
      </c>
      <c r="R25" s="41"/>
      <c r="S25" s="41">
        <v>0.28999999999999998</v>
      </c>
      <c r="T25" s="41"/>
      <c r="U25" s="41">
        <v>0.15</v>
      </c>
    </row>
    <row r="26" spans="1:22" ht="16.5" customHeight="1" x14ac:dyDescent="0.35">
      <c r="A26" s="40">
        <v>206</v>
      </c>
      <c r="B26" s="40" t="s">
        <v>1849</v>
      </c>
      <c r="C26" s="40">
        <v>1</v>
      </c>
      <c r="D26" s="40">
        <v>2</v>
      </c>
      <c r="E26" s="40">
        <v>50</v>
      </c>
      <c r="F26" s="41">
        <v>0.65</v>
      </c>
      <c r="G26" s="40">
        <v>8</v>
      </c>
      <c r="H26" s="41">
        <v>0.52</v>
      </c>
      <c r="I26" s="41">
        <v>0.42</v>
      </c>
      <c r="J26" s="40">
        <v>6</v>
      </c>
      <c r="K26" s="40" t="s">
        <v>176</v>
      </c>
      <c r="L26" s="40" t="s">
        <v>176</v>
      </c>
      <c r="M26" s="41">
        <v>0.84</v>
      </c>
      <c r="N26" s="41"/>
      <c r="O26" s="42" t="s">
        <v>669</v>
      </c>
      <c r="P26" s="42" t="s">
        <v>1630</v>
      </c>
      <c r="Q26" s="40" t="s">
        <v>176</v>
      </c>
      <c r="S26" s="41">
        <v>0.74</v>
      </c>
      <c r="T26" s="41"/>
      <c r="U26" s="41">
        <v>0.36</v>
      </c>
      <c r="V26" s="40">
        <v>7</v>
      </c>
    </row>
    <row r="27" spans="1:22" ht="16.5" customHeight="1" x14ac:dyDescent="0.35">
      <c r="A27" s="40">
        <v>207</v>
      </c>
      <c r="B27" s="40" t="s">
        <v>1583</v>
      </c>
      <c r="D27" s="40">
        <v>1</v>
      </c>
      <c r="E27" s="40">
        <v>51</v>
      </c>
      <c r="F27" s="41">
        <v>0.52</v>
      </c>
      <c r="G27" s="41"/>
      <c r="H27" s="41">
        <v>0.27</v>
      </c>
      <c r="I27" s="41">
        <v>0.22</v>
      </c>
      <c r="J27" s="41"/>
      <c r="K27" s="41">
        <v>0.6</v>
      </c>
      <c r="L27" s="43">
        <v>3.0000000000000001E-3</v>
      </c>
      <c r="M27" s="41">
        <v>0.9</v>
      </c>
      <c r="N27" s="41"/>
      <c r="O27" s="42" t="s">
        <v>1209</v>
      </c>
      <c r="P27" s="42"/>
      <c r="Q27" s="40" t="s">
        <v>176</v>
      </c>
      <c r="S27" s="41">
        <v>0.3</v>
      </c>
      <c r="T27" s="41"/>
      <c r="U27" s="41">
        <v>0.03</v>
      </c>
    </row>
    <row r="28" spans="1:22" ht="16.5" customHeight="1" x14ac:dyDescent="0.35">
      <c r="A28" s="40">
        <v>208</v>
      </c>
      <c r="B28" s="40" t="s">
        <v>1850</v>
      </c>
      <c r="D28" s="40">
        <v>2</v>
      </c>
      <c r="E28" s="40">
        <v>50</v>
      </c>
      <c r="F28" s="41">
        <v>0.71</v>
      </c>
      <c r="G28" s="41"/>
      <c r="H28" s="40" t="s">
        <v>176</v>
      </c>
      <c r="I28" s="41">
        <v>0.51</v>
      </c>
      <c r="J28" s="41"/>
      <c r="K28" s="41">
        <v>0.48</v>
      </c>
      <c r="L28" s="41">
        <v>7.0000000000000007E-2</v>
      </c>
      <c r="M28" s="41">
        <v>0.79</v>
      </c>
      <c r="N28" s="41"/>
      <c r="O28" s="42" t="s">
        <v>349</v>
      </c>
      <c r="P28" s="42"/>
      <c r="Q28" s="41">
        <v>0.24</v>
      </c>
      <c r="R28" s="41"/>
      <c r="S28" s="41">
        <v>0.67</v>
      </c>
      <c r="T28" s="41"/>
      <c r="U28" s="41">
        <v>0.16</v>
      </c>
    </row>
    <row r="29" spans="1:22" ht="16.5" customHeight="1" x14ac:dyDescent="0.35">
      <c r="A29" s="40">
        <v>209</v>
      </c>
      <c r="B29" s="40" t="s">
        <v>1851</v>
      </c>
      <c r="D29" s="40">
        <v>2</v>
      </c>
      <c r="E29" s="40">
        <v>45</v>
      </c>
      <c r="F29" s="41">
        <v>0.6</v>
      </c>
      <c r="G29" s="41"/>
      <c r="H29" s="41">
        <v>0.41</v>
      </c>
      <c r="I29" s="41">
        <v>0.35</v>
      </c>
      <c r="J29" s="41"/>
      <c r="K29" s="41">
        <v>0.35</v>
      </c>
      <c r="L29" s="43">
        <v>2E-3</v>
      </c>
      <c r="M29" s="41">
        <v>0.99</v>
      </c>
      <c r="N29" s="41"/>
      <c r="O29" s="42" t="s">
        <v>1301</v>
      </c>
      <c r="P29" s="42" t="s">
        <v>1630</v>
      </c>
      <c r="Q29" s="41">
        <v>0.04</v>
      </c>
      <c r="R29" s="41"/>
      <c r="S29" s="41">
        <v>0.33</v>
      </c>
      <c r="T29" s="41"/>
      <c r="U29" s="40" t="s">
        <v>176</v>
      </c>
    </row>
    <row r="30" spans="1:22" ht="16.5" customHeight="1" x14ac:dyDescent="0.35">
      <c r="A30" s="40">
        <v>210</v>
      </c>
      <c r="B30" s="40" t="s">
        <v>1852</v>
      </c>
      <c r="D30" s="40">
        <v>2</v>
      </c>
      <c r="E30" s="40">
        <v>38</v>
      </c>
      <c r="F30" s="41">
        <v>0.79</v>
      </c>
      <c r="G30" s="41"/>
      <c r="H30" s="41">
        <v>0.31</v>
      </c>
      <c r="I30" s="41">
        <v>0.2</v>
      </c>
      <c r="J30" s="41"/>
      <c r="K30" s="41">
        <v>0.66</v>
      </c>
      <c r="L30" s="41">
        <v>0.01</v>
      </c>
      <c r="M30" s="41">
        <v>0.87</v>
      </c>
      <c r="N30" s="41"/>
      <c r="O30" s="42" t="s">
        <v>1853</v>
      </c>
      <c r="P30" s="42" t="s">
        <v>1757</v>
      </c>
      <c r="Q30" s="40" t="s">
        <v>176</v>
      </c>
      <c r="S30" s="41">
        <v>0.7</v>
      </c>
      <c r="T30" s="41"/>
      <c r="U30" s="40" t="s">
        <v>176</v>
      </c>
    </row>
    <row r="31" spans="1:22" ht="16.5" customHeight="1" x14ac:dyDescent="0.35">
      <c r="A31" s="40">
        <v>211</v>
      </c>
      <c r="B31" s="40" t="s">
        <v>1586</v>
      </c>
      <c r="D31" s="40">
        <v>1</v>
      </c>
      <c r="E31" s="40">
        <v>49</v>
      </c>
      <c r="F31" s="41">
        <v>0.56999999999999995</v>
      </c>
      <c r="G31" s="41"/>
      <c r="H31" s="41">
        <v>0.32</v>
      </c>
      <c r="I31" s="41">
        <v>0.12</v>
      </c>
      <c r="J31" s="41"/>
      <c r="K31" s="41">
        <v>0.48</v>
      </c>
      <c r="L31" s="41">
        <v>0.04</v>
      </c>
      <c r="M31" s="41">
        <v>0.84</v>
      </c>
      <c r="N31" s="41"/>
      <c r="O31" s="42" t="s">
        <v>1058</v>
      </c>
      <c r="P31" s="42" t="s">
        <v>1620</v>
      </c>
      <c r="Q31" s="41">
        <v>0.1</v>
      </c>
      <c r="R31" s="41"/>
      <c r="S31" s="41">
        <v>0.75</v>
      </c>
      <c r="T31" s="41"/>
      <c r="U31" s="41">
        <v>0.06</v>
      </c>
    </row>
    <row r="32" spans="1:22" ht="16.5" customHeight="1" x14ac:dyDescent="0.35">
      <c r="A32" s="40">
        <v>212</v>
      </c>
      <c r="B32" s="40" t="s">
        <v>1854</v>
      </c>
      <c r="C32" s="40">
        <v>1</v>
      </c>
      <c r="D32" s="40">
        <v>2</v>
      </c>
      <c r="E32" s="40">
        <v>48</v>
      </c>
      <c r="F32" s="41">
        <v>0.64</v>
      </c>
      <c r="G32" s="40">
        <v>8</v>
      </c>
      <c r="H32" s="41">
        <v>0.69</v>
      </c>
      <c r="I32" s="41">
        <v>0.57999999999999996</v>
      </c>
      <c r="J32" s="40">
        <v>6</v>
      </c>
      <c r="K32" s="40" t="s">
        <v>176</v>
      </c>
      <c r="L32" s="40" t="s">
        <v>176</v>
      </c>
      <c r="M32" s="41">
        <v>0.77</v>
      </c>
      <c r="N32" s="41"/>
      <c r="O32" s="42" t="s">
        <v>176</v>
      </c>
      <c r="P32" s="42"/>
      <c r="Q32" s="40" t="s">
        <v>176</v>
      </c>
      <c r="S32" s="41">
        <v>0.87</v>
      </c>
      <c r="T32" s="41"/>
      <c r="U32" s="40" t="s">
        <v>176</v>
      </c>
    </row>
    <row r="33" spans="1:22" ht="16.5" customHeight="1" x14ac:dyDescent="0.35">
      <c r="A33" s="40">
        <v>213</v>
      </c>
      <c r="B33" s="40" t="s">
        <v>1855</v>
      </c>
      <c r="D33" s="40">
        <v>2</v>
      </c>
      <c r="E33" s="40">
        <v>53</v>
      </c>
      <c r="F33" s="41">
        <v>0.64</v>
      </c>
      <c r="G33" s="41"/>
      <c r="H33" s="41">
        <v>0.59</v>
      </c>
      <c r="I33" s="41">
        <v>0.4</v>
      </c>
      <c r="J33" s="41"/>
      <c r="K33" s="41">
        <v>0.78</v>
      </c>
      <c r="L33" s="41">
        <v>0</v>
      </c>
      <c r="M33" s="41">
        <v>0.59</v>
      </c>
      <c r="N33" s="41"/>
      <c r="O33" s="42" t="s">
        <v>1044</v>
      </c>
      <c r="P33" s="42" t="s">
        <v>1630</v>
      </c>
      <c r="Q33" s="40" t="s">
        <v>176</v>
      </c>
      <c r="S33" s="41">
        <v>0.79</v>
      </c>
      <c r="T33" s="41"/>
      <c r="U33" s="41">
        <v>0.14000000000000001</v>
      </c>
    </row>
    <row r="34" spans="1:22" ht="16.5" customHeight="1" x14ac:dyDescent="0.35">
      <c r="A34" s="40">
        <v>214</v>
      </c>
      <c r="B34" s="40" t="s">
        <v>712</v>
      </c>
      <c r="D34" s="40">
        <v>1</v>
      </c>
      <c r="E34" s="40">
        <v>55</v>
      </c>
      <c r="F34" s="41">
        <v>0.74</v>
      </c>
      <c r="G34" s="41"/>
      <c r="H34" s="41">
        <v>0.5</v>
      </c>
      <c r="I34" s="41">
        <v>0.53</v>
      </c>
      <c r="J34" s="41"/>
      <c r="K34" s="41">
        <v>0.66</v>
      </c>
      <c r="L34" s="41">
        <v>0</v>
      </c>
      <c r="M34" s="41">
        <v>0.74</v>
      </c>
      <c r="N34" s="41"/>
      <c r="O34" s="42" t="s">
        <v>1856</v>
      </c>
      <c r="P34" s="42" t="s">
        <v>1630</v>
      </c>
      <c r="Q34" s="41">
        <v>0.09</v>
      </c>
      <c r="R34" s="40">
        <v>5</v>
      </c>
      <c r="S34" s="41">
        <v>0.67</v>
      </c>
      <c r="T34" s="41"/>
      <c r="U34" s="41">
        <v>0.12</v>
      </c>
    </row>
    <row r="35" spans="1:22" ht="16.5" customHeight="1" x14ac:dyDescent="0.35">
      <c r="A35" s="40">
        <v>215</v>
      </c>
      <c r="B35" s="40" t="s">
        <v>1857</v>
      </c>
      <c r="D35" s="40">
        <v>2</v>
      </c>
      <c r="E35" s="40">
        <v>54</v>
      </c>
      <c r="F35" s="41">
        <v>0.72</v>
      </c>
      <c r="G35" s="41"/>
      <c r="H35" s="41">
        <v>0.54</v>
      </c>
      <c r="I35" s="41">
        <v>0.45</v>
      </c>
      <c r="J35" s="41"/>
      <c r="K35" s="41">
        <v>0.56000000000000005</v>
      </c>
      <c r="L35" s="41">
        <v>0.05</v>
      </c>
      <c r="M35" s="41">
        <v>0.87</v>
      </c>
      <c r="N35" s="41"/>
      <c r="O35" s="42" t="s">
        <v>711</v>
      </c>
      <c r="P35" s="42"/>
      <c r="Q35" s="40" t="s">
        <v>176</v>
      </c>
      <c r="S35" s="41">
        <v>0.47</v>
      </c>
      <c r="T35" s="41"/>
      <c r="U35" s="41">
        <v>0.1</v>
      </c>
    </row>
    <row r="36" spans="1:22" ht="16.5" customHeight="1" x14ac:dyDescent="0.35">
      <c r="A36" s="40">
        <v>216</v>
      </c>
      <c r="B36" s="40" t="s">
        <v>1858</v>
      </c>
      <c r="D36" s="40">
        <v>2</v>
      </c>
      <c r="E36" s="40">
        <v>39</v>
      </c>
      <c r="F36" s="41">
        <v>0.62</v>
      </c>
      <c r="G36" s="41"/>
      <c r="H36" s="41">
        <v>0.36</v>
      </c>
      <c r="I36" s="41">
        <v>0.34</v>
      </c>
      <c r="J36" s="41"/>
      <c r="K36" s="41">
        <v>0.92</v>
      </c>
      <c r="L36" s="41">
        <v>0</v>
      </c>
      <c r="M36" s="41">
        <v>0.75</v>
      </c>
      <c r="N36" s="41"/>
      <c r="O36" s="42" t="s">
        <v>1859</v>
      </c>
      <c r="P36" s="42"/>
      <c r="Q36" s="40" t="s">
        <v>176</v>
      </c>
      <c r="S36" s="41">
        <v>0.96</v>
      </c>
      <c r="T36" s="41"/>
      <c r="U36" s="41">
        <v>0.13</v>
      </c>
    </row>
    <row r="37" spans="1:22" ht="16.5" customHeight="1" x14ac:dyDescent="0.35">
      <c r="A37" s="40">
        <v>217</v>
      </c>
      <c r="B37" s="40" t="s">
        <v>1860</v>
      </c>
      <c r="C37" s="40">
        <v>1</v>
      </c>
      <c r="D37" s="40">
        <v>2</v>
      </c>
      <c r="E37" s="40">
        <v>42</v>
      </c>
      <c r="F37" s="41">
        <v>0.89</v>
      </c>
      <c r="G37" s="40">
        <v>8</v>
      </c>
      <c r="H37" s="40" t="s">
        <v>176</v>
      </c>
      <c r="I37" s="40" t="s">
        <v>176</v>
      </c>
      <c r="K37" s="40" t="s">
        <v>176</v>
      </c>
      <c r="L37" s="40" t="s">
        <v>176</v>
      </c>
      <c r="M37" s="41">
        <v>0.48</v>
      </c>
      <c r="N37" s="41"/>
      <c r="O37" s="42" t="s">
        <v>176</v>
      </c>
      <c r="P37" s="42"/>
      <c r="Q37" s="40" t="s">
        <v>176</v>
      </c>
      <c r="S37" s="41">
        <v>0.5</v>
      </c>
      <c r="T37" s="41"/>
      <c r="U37" s="40" t="s">
        <v>176</v>
      </c>
    </row>
    <row r="38" spans="1:22" ht="16.5" customHeight="1" x14ac:dyDescent="0.35">
      <c r="A38" s="40">
        <v>218</v>
      </c>
      <c r="B38" s="40" t="s">
        <v>1861</v>
      </c>
      <c r="D38" s="40">
        <v>2</v>
      </c>
      <c r="E38" s="40">
        <v>47</v>
      </c>
      <c r="F38" s="41">
        <v>0.53</v>
      </c>
      <c r="G38" s="41"/>
      <c r="H38" s="41">
        <v>0.15</v>
      </c>
      <c r="I38" s="41">
        <v>0.28000000000000003</v>
      </c>
      <c r="J38" s="41"/>
      <c r="K38" s="41">
        <v>0.54</v>
      </c>
      <c r="L38" s="41">
        <v>0</v>
      </c>
      <c r="M38" s="41">
        <v>0.99</v>
      </c>
      <c r="N38" s="41"/>
      <c r="O38" s="42" t="s">
        <v>1862</v>
      </c>
      <c r="P38" s="42"/>
      <c r="Q38" s="40" t="s">
        <v>176</v>
      </c>
      <c r="S38" s="41">
        <v>0.46</v>
      </c>
      <c r="T38" s="41"/>
      <c r="U38" s="41">
        <v>0.05</v>
      </c>
    </row>
    <row r="39" spans="1:22" ht="16.5" customHeight="1" x14ac:dyDescent="0.35">
      <c r="A39" s="40">
        <v>219</v>
      </c>
      <c r="B39" s="40" t="s">
        <v>1863</v>
      </c>
      <c r="C39" s="40">
        <v>1</v>
      </c>
      <c r="D39" s="40">
        <v>2</v>
      </c>
      <c r="E39" s="40">
        <v>53</v>
      </c>
      <c r="F39" s="41">
        <v>0.81</v>
      </c>
      <c r="G39" s="40">
        <v>8</v>
      </c>
      <c r="H39" s="41">
        <v>0.59</v>
      </c>
      <c r="I39" s="41">
        <v>0.56999999999999995</v>
      </c>
      <c r="J39" s="40">
        <v>6</v>
      </c>
      <c r="K39" s="40" t="s">
        <v>176</v>
      </c>
      <c r="L39" s="40" t="s">
        <v>176</v>
      </c>
      <c r="M39" s="41">
        <v>0.78</v>
      </c>
      <c r="N39" s="41"/>
      <c r="O39" s="42" t="s">
        <v>1864</v>
      </c>
      <c r="P39" s="42" t="s">
        <v>1630</v>
      </c>
      <c r="Q39" s="40" t="s">
        <v>176</v>
      </c>
      <c r="S39" s="41">
        <v>0.6</v>
      </c>
      <c r="T39" s="41"/>
      <c r="U39" s="41">
        <v>0.18</v>
      </c>
      <c r="V39" s="40">
        <v>7</v>
      </c>
    </row>
    <row r="40" spans="1:22" ht="16.5" customHeight="1" x14ac:dyDescent="0.35">
      <c r="A40" s="40">
        <v>220</v>
      </c>
      <c r="B40" s="40" t="s">
        <v>1128</v>
      </c>
      <c r="C40" s="40">
        <v>1</v>
      </c>
      <c r="D40" s="40">
        <v>2</v>
      </c>
      <c r="E40" s="40">
        <v>45</v>
      </c>
      <c r="F40" s="41">
        <v>0.62</v>
      </c>
      <c r="G40" s="40">
        <v>8</v>
      </c>
      <c r="H40" s="41">
        <v>0.5</v>
      </c>
      <c r="I40" s="41">
        <v>0.44</v>
      </c>
      <c r="J40" s="40">
        <v>6</v>
      </c>
      <c r="K40" s="40" t="s">
        <v>176</v>
      </c>
      <c r="L40" s="40" t="s">
        <v>176</v>
      </c>
      <c r="M40" s="41">
        <v>0.57999999999999996</v>
      </c>
      <c r="N40" s="41"/>
      <c r="O40" s="42" t="s">
        <v>1865</v>
      </c>
      <c r="P40" s="42" t="s">
        <v>1636</v>
      </c>
      <c r="Q40" s="40" t="s">
        <v>176</v>
      </c>
      <c r="S40" s="41">
        <v>0.39</v>
      </c>
      <c r="T40" s="41"/>
      <c r="U40" s="40" t="s">
        <v>176</v>
      </c>
    </row>
    <row r="41" spans="1:22" ht="16.5" customHeight="1" x14ac:dyDescent="0.35">
      <c r="A41" s="40">
        <v>221</v>
      </c>
      <c r="B41" s="40" t="s">
        <v>1866</v>
      </c>
      <c r="D41" s="40">
        <v>1</v>
      </c>
      <c r="E41" s="40">
        <v>45</v>
      </c>
      <c r="F41" s="41">
        <v>0.72</v>
      </c>
      <c r="G41" s="41"/>
      <c r="H41" s="41">
        <v>0.2</v>
      </c>
      <c r="I41" s="41">
        <v>0.3</v>
      </c>
      <c r="J41" s="41"/>
      <c r="K41" s="40" t="s">
        <v>176</v>
      </c>
      <c r="L41" s="40" t="s">
        <v>176</v>
      </c>
      <c r="M41" s="41">
        <v>0.9</v>
      </c>
      <c r="N41" s="41"/>
      <c r="O41" s="42" t="s">
        <v>1570</v>
      </c>
      <c r="P41" s="42"/>
      <c r="Q41" s="40" t="s">
        <v>176</v>
      </c>
      <c r="S41" s="41">
        <v>0.71</v>
      </c>
      <c r="T41" s="41"/>
      <c r="U41" s="40" t="s">
        <v>176</v>
      </c>
    </row>
    <row r="42" spans="1:22" ht="16.5" customHeight="1" x14ac:dyDescent="0.35">
      <c r="A42" s="40">
        <v>222</v>
      </c>
      <c r="B42" s="40" t="s">
        <v>1867</v>
      </c>
      <c r="D42" s="40">
        <v>1</v>
      </c>
      <c r="E42" s="40">
        <v>42</v>
      </c>
      <c r="F42" s="41">
        <v>0.54</v>
      </c>
      <c r="G42" s="41"/>
      <c r="H42" s="41">
        <v>0.28999999999999998</v>
      </c>
      <c r="I42" s="41">
        <v>0.22</v>
      </c>
      <c r="J42" s="41"/>
      <c r="K42" s="41">
        <v>0.43</v>
      </c>
      <c r="L42" s="41">
        <v>0.04</v>
      </c>
      <c r="M42" s="41">
        <v>0.73</v>
      </c>
      <c r="N42" s="41"/>
      <c r="O42" s="42" t="s">
        <v>359</v>
      </c>
      <c r="P42" s="42" t="s">
        <v>1620</v>
      </c>
      <c r="Q42" s="41">
        <v>0.1</v>
      </c>
      <c r="R42" s="41"/>
      <c r="S42" s="41">
        <v>0.85</v>
      </c>
      <c r="T42" s="41"/>
      <c r="U42" s="43">
        <v>4.0000000000000001E-3</v>
      </c>
    </row>
    <row r="43" spans="1:22" ht="16.5" customHeight="1" x14ac:dyDescent="0.35">
      <c r="A43" s="40">
        <v>223</v>
      </c>
      <c r="B43" s="40" t="s">
        <v>1868</v>
      </c>
      <c r="C43" s="40">
        <v>1</v>
      </c>
      <c r="D43" s="40">
        <v>2</v>
      </c>
      <c r="E43" s="40">
        <v>42</v>
      </c>
      <c r="F43" s="41">
        <v>0.78</v>
      </c>
      <c r="G43" s="40">
        <v>8</v>
      </c>
      <c r="H43" s="41">
        <v>0.59</v>
      </c>
      <c r="I43" s="41">
        <v>0.35</v>
      </c>
      <c r="J43" s="40">
        <v>6</v>
      </c>
      <c r="K43" s="40" t="s">
        <v>176</v>
      </c>
      <c r="L43" s="40" t="s">
        <v>176</v>
      </c>
      <c r="M43" s="41">
        <v>0.94</v>
      </c>
      <c r="N43" s="41"/>
      <c r="O43" s="42" t="s">
        <v>176</v>
      </c>
      <c r="P43" s="42" t="s">
        <v>1620</v>
      </c>
      <c r="Q43" s="40" t="s">
        <v>176</v>
      </c>
      <c r="S43" s="41">
        <v>0.46</v>
      </c>
      <c r="T43" s="41"/>
      <c r="U43" s="40" t="s">
        <v>176</v>
      </c>
    </row>
    <row r="44" spans="1:22" ht="16.5" customHeight="1" x14ac:dyDescent="0.35">
      <c r="A44" s="40">
        <v>224</v>
      </c>
      <c r="B44" s="40" t="s">
        <v>1869</v>
      </c>
      <c r="D44" s="40">
        <v>2</v>
      </c>
      <c r="E44" s="40">
        <v>51</v>
      </c>
      <c r="F44" s="41">
        <v>0.73</v>
      </c>
      <c r="G44" s="40">
        <v>8</v>
      </c>
      <c r="H44" s="41">
        <v>0.53</v>
      </c>
      <c r="I44" s="41">
        <v>0.45</v>
      </c>
      <c r="J44" s="41"/>
      <c r="K44" s="41">
        <v>0.5</v>
      </c>
      <c r="L44" s="43">
        <v>3.0000000000000001E-3</v>
      </c>
      <c r="M44" s="41">
        <v>0.75</v>
      </c>
      <c r="N44" s="41"/>
      <c r="O44" s="42" t="s">
        <v>1870</v>
      </c>
      <c r="P44" s="42"/>
      <c r="Q44" s="41">
        <v>0.21</v>
      </c>
      <c r="R44" s="41"/>
      <c r="S44" s="41">
        <v>0.65</v>
      </c>
      <c r="T44" s="41"/>
      <c r="U44" s="41">
        <v>7.0000000000000007E-2</v>
      </c>
    </row>
    <row r="45" spans="1:22" ht="16.5" customHeight="1" x14ac:dyDescent="0.35">
      <c r="A45" s="40">
        <v>225</v>
      </c>
      <c r="B45" s="40" t="s">
        <v>1871</v>
      </c>
      <c r="D45" s="40">
        <v>2</v>
      </c>
      <c r="E45" s="40">
        <v>51</v>
      </c>
      <c r="F45" s="41">
        <v>0.67</v>
      </c>
      <c r="G45" s="41"/>
      <c r="H45" s="41">
        <v>0.49</v>
      </c>
      <c r="I45" s="41">
        <v>0.43</v>
      </c>
      <c r="J45" s="41"/>
      <c r="K45" s="41">
        <v>0.63</v>
      </c>
      <c r="L45" s="41">
        <v>0.04</v>
      </c>
      <c r="M45" s="41">
        <v>0.64</v>
      </c>
      <c r="N45" s="41"/>
      <c r="O45" s="42" t="s">
        <v>954</v>
      </c>
      <c r="P45" s="42"/>
      <c r="Q45" s="41">
        <v>0.27</v>
      </c>
      <c r="R45" s="41"/>
      <c r="S45" s="41">
        <v>0.81</v>
      </c>
      <c r="T45" s="41"/>
      <c r="U45" s="41">
        <v>0.05</v>
      </c>
    </row>
    <row r="46" spans="1:22" ht="16.5" customHeight="1" x14ac:dyDescent="0.35">
      <c r="A46" s="40">
        <v>226</v>
      </c>
      <c r="B46" s="40" t="s">
        <v>1872</v>
      </c>
      <c r="D46" s="40">
        <v>2</v>
      </c>
      <c r="E46" s="40">
        <v>55</v>
      </c>
      <c r="F46" s="41">
        <v>0.56999999999999995</v>
      </c>
      <c r="G46" s="41"/>
      <c r="H46" s="41">
        <v>0.28000000000000003</v>
      </c>
      <c r="I46" s="41">
        <v>0.34</v>
      </c>
      <c r="J46" s="41"/>
      <c r="K46" s="41">
        <v>0.52</v>
      </c>
      <c r="L46" s="41">
        <v>0.12</v>
      </c>
      <c r="M46" s="41">
        <v>0.96</v>
      </c>
      <c r="N46" s="41"/>
      <c r="O46" s="42" t="s">
        <v>847</v>
      </c>
      <c r="P46" s="42"/>
      <c r="Q46" s="41">
        <v>0.12</v>
      </c>
      <c r="R46" s="40">
        <v>5</v>
      </c>
      <c r="S46" s="41">
        <v>0.44</v>
      </c>
      <c r="T46" s="41"/>
      <c r="U46" s="41">
        <v>0.06</v>
      </c>
    </row>
    <row r="47" spans="1:22" ht="16.5" customHeight="1" x14ac:dyDescent="0.35">
      <c r="A47" s="40">
        <v>227</v>
      </c>
      <c r="B47" s="40" t="s">
        <v>1277</v>
      </c>
      <c r="D47" s="40">
        <v>1</v>
      </c>
      <c r="E47" s="40">
        <v>51</v>
      </c>
      <c r="F47" s="41">
        <v>0.75</v>
      </c>
      <c r="G47" s="41"/>
      <c r="H47" s="41">
        <v>0.38</v>
      </c>
      <c r="I47" s="41">
        <v>0.36</v>
      </c>
      <c r="J47" s="41"/>
      <c r="K47" s="41">
        <v>0.23</v>
      </c>
      <c r="L47" s="41">
        <v>0</v>
      </c>
      <c r="M47" s="41">
        <v>0.72</v>
      </c>
      <c r="N47" s="41"/>
      <c r="O47" s="42" t="s">
        <v>1873</v>
      </c>
      <c r="P47" s="42" t="s">
        <v>1630</v>
      </c>
      <c r="Q47" s="41">
        <v>0.12</v>
      </c>
      <c r="R47" s="40">
        <v>5</v>
      </c>
      <c r="S47" s="41">
        <v>0.45</v>
      </c>
      <c r="T47" s="41"/>
      <c r="U47" s="41">
        <v>0.02</v>
      </c>
    </row>
    <row r="48" spans="1:22" ht="16.5" customHeight="1" x14ac:dyDescent="0.35">
      <c r="A48" s="40">
        <v>228</v>
      </c>
      <c r="B48" s="40" t="s">
        <v>1874</v>
      </c>
      <c r="C48" s="40">
        <v>1</v>
      </c>
      <c r="D48" s="40">
        <v>2</v>
      </c>
      <c r="E48" s="40">
        <v>44</v>
      </c>
      <c r="F48" s="41">
        <v>0.59</v>
      </c>
      <c r="G48" s="40">
        <v>8</v>
      </c>
      <c r="H48" s="41">
        <v>0.24</v>
      </c>
      <c r="I48" s="41">
        <v>0.4</v>
      </c>
      <c r="J48" s="40">
        <v>6</v>
      </c>
      <c r="K48" s="40" t="s">
        <v>176</v>
      </c>
      <c r="L48" s="40" t="s">
        <v>176</v>
      </c>
      <c r="M48" s="41">
        <v>0.92</v>
      </c>
      <c r="N48" s="41"/>
      <c r="O48" s="42" t="s">
        <v>176</v>
      </c>
      <c r="P48" s="42"/>
      <c r="Q48" s="40" t="s">
        <v>176</v>
      </c>
      <c r="S48" s="41">
        <v>0.51</v>
      </c>
      <c r="T48" s="40">
        <v>4</v>
      </c>
      <c r="U48" s="40" t="s">
        <v>176</v>
      </c>
    </row>
    <row r="49" spans="1:22" ht="16.5" customHeight="1" x14ac:dyDescent="0.35">
      <c r="A49" s="40">
        <v>229</v>
      </c>
      <c r="B49" s="40" t="s">
        <v>1875</v>
      </c>
      <c r="C49" s="40">
        <v>1</v>
      </c>
      <c r="D49" s="40">
        <v>2</v>
      </c>
      <c r="E49" s="40">
        <v>51</v>
      </c>
      <c r="F49" s="41">
        <v>0.72</v>
      </c>
      <c r="G49" s="40">
        <v>8</v>
      </c>
      <c r="H49" s="41">
        <v>0.54</v>
      </c>
      <c r="I49" s="41">
        <v>0.45</v>
      </c>
      <c r="J49" s="40">
        <v>6</v>
      </c>
      <c r="K49" s="40" t="s">
        <v>176</v>
      </c>
      <c r="L49" s="40" t="s">
        <v>176</v>
      </c>
      <c r="M49" s="41">
        <v>1</v>
      </c>
      <c r="N49" s="41"/>
      <c r="O49" s="42" t="s">
        <v>176</v>
      </c>
      <c r="P49" s="42" t="s">
        <v>1620</v>
      </c>
      <c r="Q49" s="40" t="s">
        <v>176</v>
      </c>
      <c r="S49" s="40" t="s">
        <v>176</v>
      </c>
      <c r="U49" s="40" t="s">
        <v>176</v>
      </c>
    </row>
    <row r="50" spans="1:22" ht="16.5" customHeight="1" x14ac:dyDescent="0.35">
      <c r="A50" s="40">
        <v>230</v>
      </c>
      <c r="B50" s="40" t="s">
        <v>1876</v>
      </c>
      <c r="D50" s="40">
        <v>2</v>
      </c>
      <c r="E50" s="40">
        <v>47</v>
      </c>
      <c r="F50" s="41">
        <v>0.74</v>
      </c>
      <c r="G50" s="41"/>
      <c r="H50" s="41">
        <v>0.39</v>
      </c>
      <c r="I50" s="41">
        <v>0.48</v>
      </c>
      <c r="J50" s="41"/>
      <c r="K50" s="41">
        <v>0.71</v>
      </c>
      <c r="L50" s="43">
        <v>3.0000000000000001E-3</v>
      </c>
      <c r="M50" s="41">
        <v>0.83</v>
      </c>
      <c r="N50" s="41"/>
      <c r="O50" s="42" t="s">
        <v>756</v>
      </c>
      <c r="P50" s="42"/>
      <c r="Q50" s="40" t="s">
        <v>176</v>
      </c>
      <c r="S50" s="41">
        <v>0.37</v>
      </c>
      <c r="T50" s="41"/>
      <c r="U50" s="41">
        <v>0.11</v>
      </c>
    </row>
    <row r="51" spans="1:22" ht="16.5" customHeight="1" x14ac:dyDescent="0.35">
      <c r="A51" s="40">
        <v>231</v>
      </c>
      <c r="B51" s="40" t="s">
        <v>740</v>
      </c>
      <c r="C51" s="40">
        <v>1</v>
      </c>
      <c r="D51" s="40">
        <v>1</v>
      </c>
      <c r="E51" s="40">
        <v>53</v>
      </c>
      <c r="F51" s="41">
        <v>0.69</v>
      </c>
      <c r="G51" s="41"/>
      <c r="H51" s="41">
        <v>0.43</v>
      </c>
      <c r="I51" s="41">
        <v>0.32</v>
      </c>
      <c r="J51" s="40">
        <v>6</v>
      </c>
      <c r="K51" s="40" t="s">
        <v>176</v>
      </c>
      <c r="L51" s="40" t="s">
        <v>176</v>
      </c>
      <c r="M51" s="41">
        <v>0.92</v>
      </c>
      <c r="N51" s="41"/>
      <c r="O51" s="42" t="s">
        <v>1484</v>
      </c>
      <c r="P51" s="42" t="s">
        <v>1757</v>
      </c>
      <c r="Q51" s="41">
        <v>0.17</v>
      </c>
      <c r="R51" s="40">
        <v>4</v>
      </c>
      <c r="S51" s="41">
        <v>0.71</v>
      </c>
      <c r="T51" s="40">
        <v>4</v>
      </c>
      <c r="U51" s="40" t="s">
        <v>176</v>
      </c>
    </row>
    <row r="52" spans="1:22" ht="16.5" customHeight="1" x14ac:dyDescent="0.35">
      <c r="A52" s="40">
        <v>232</v>
      </c>
      <c r="B52" s="40" t="s">
        <v>1284</v>
      </c>
      <c r="D52" s="40">
        <v>1</v>
      </c>
      <c r="E52" s="40">
        <v>49</v>
      </c>
      <c r="F52" s="41">
        <v>0.69</v>
      </c>
      <c r="G52" s="41"/>
      <c r="H52" s="41">
        <v>0.35</v>
      </c>
      <c r="I52" s="41">
        <v>0.38</v>
      </c>
      <c r="J52" s="41"/>
      <c r="K52" s="41">
        <v>0.79</v>
      </c>
      <c r="L52" s="41">
        <v>0</v>
      </c>
      <c r="M52" s="41">
        <v>0.63</v>
      </c>
      <c r="N52" s="41"/>
      <c r="O52" s="42" t="s">
        <v>848</v>
      </c>
      <c r="P52" s="42"/>
      <c r="Q52" s="40" t="s">
        <v>176</v>
      </c>
      <c r="S52" s="41">
        <v>0.79</v>
      </c>
      <c r="T52" s="41"/>
      <c r="U52" s="40" t="s">
        <v>176</v>
      </c>
    </row>
    <row r="53" spans="1:22" ht="16.5" customHeight="1" x14ac:dyDescent="0.35">
      <c r="A53" s="40">
        <v>233</v>
      </c>
      <c r="B53" s="40" t="s">
        <v>1600</v>
      </c>
      <c r="D53" s="40">
        <v>1</v>
      </c>
      <c r="E53" s="40">
        <v>53</v>
      </c>
      <c r="F53" s="41">
        <v>0.67</v>
      </c>
      <c r="G53" s="41"/>
      <c r="H53" s="41">
        <v>0.33</v>
      </c>
      <c r="I53" s="41">
        <v>0.39</v>
      </c>
      <c r="J53" s="41"/>
      <c r="K53" s="41">
        <v>0.64</v>
      </c>
      <c r="L53" s="41">
        <v>0.05</v>
      </c>
      <c r="M53" s="41">
        <v>0.83</v>
      </c>
      <c r="N53" s="41"/>
      <c r="O53" s="42" t="s">
        <v>330</v>
      </c>
      <c r="P53" s="42"/>
      <c r="Q53" s="41">
        <v>0.23</v>
      </c>
      <c r="R53" s="41"/>
      <c r="S53" s="41">
        <v>0.65</v>
      </c>
      <c r="T53" s="41"/>
      <c r="U53" s="41">
        <v>0.08</v>
      </c>
    </row>
    <row r="54" spans="1:22" ht="16.5" customHeight="1" x14ac:dyDescent="0.35">
      <c r="A54" s="40">
        <v>234</v>
      </c>
      <c r="B54" s="40" t="s">
        <v>747</v>
      </c>
      <c r="D54" s="40">
        <v>1</v>
      </c>
      <c r="E54" s="40">
        <v>59</v>
      </c>
      <c r="F54" s="41">
        <v>0.66</v>
      </c>
      <c r="G54" s="41"/>
      <c r="H54" s="41">
        <v>0.44</v>
      </c>
      <c r="I54" s="41">
        <v>0.39</v>
      </c>
      <c r="J54" s="41"/>
      <c r="K54" s="41">
        <v>0.69</v>
      </c>
      <c r="L54" s="41">
        <v>0.01</v>
      </c>
      <c r="M54" s="41">
        <v>0.75</v>
      </c>
      <c r="N54" s="41"/>
      <c r="O54" s="42" t="s">
        <v>1877</v>
      </c>
      <c r="P54" s="42"/>
      <c r="Q54" s="41">
        <v>0.16</v>
      </c>
      <c r="R54" s="41"/>
      <c r="S54" s="41">
        <v>0.73</v>
      </c>
      <c r="T54" s="41"/>
      <c r="U54" s="41">
        <v>0.09</v>
      </c>
    </row>
    <row r="55" spans="1:22" ht="16.5" customHeight="1" x14ac:dyDescent="0.35">
      <c r="A55" s="40">
        <v>235</v>
      </c>
      <c r="B55" s="40" t="s">
        <v>1286</v>
      </c>
      <c r="D55" s="40">
        <v>1</v>
      </c>
      <c r="E55" s="40">
        <v>49</v>
      </c>
      <c r="F55" s="41">
        <v>0.63</v>
      </c>
      <c r="G55" s="41"/>
      <c r="H55" s="41">
        <v>0.37</v>
      </c>
      <c r="I55" s="41">
        <v>0.27</v>
      </c>
      <c r="J55" s="41"/>
      <c r="K55" s="41">
        <v>0.49</v>
      </c>
      <c r="L55" s="41">
        <v>7.0000000000000007E-2</v>
      </c>
      <c r="M55" s="41">
        <v>0.83</v>
      </c>
      <c r="N55" s="41"/>
      <c r="O55" s="42" t="s">
        <v>273</v>
      </c>
      <c r="P55" s="42" t="s">
        <v>1636</v>
      </c>
      <c r="Q55" s="41">
        <v>0.09</v>
      </c>
      <c r="R55" s="41"/>
      <c r="S55" s="41">
        <v>0.67</v>
      </c>
      <c r="T55" s="41"/>
      <c r="U55" s="40" t="s">
        <v>176</v>
      </c>
    </row>
    <row r="56" spans="1:22" ht="16.5" customHeight="1" x14ac:dyDescent="0.35">
      <c r="A56" s="40">
        <v>236</v>
      </c>
      <c r="B56" s="40" t="s">
        <v>1610</v>
      </c>
      <c r="C56" s="40">
        <v>10</v>
      </c>
      <c r="D56" s="40">
        <v>2</v>
      </c>
      <c r="E56" s="40">
        <v>37</v>
      </c>
      <c r="F56" s="41">
        <v>0.63</v>
      </c>
      <c r="G56" s="40">
        <v>8</v>
      </c>
      <c r="H56" s="41">
        <v>0.44</v>
      </c>
      <c r="I56" s="41">
        <v>0.25</v>
      </c>
      <c r="J56" s="41"/>
      <c r="K56" s="41">
        <v>0.95</v>
      </c>
      <c r="L56" s="43">
        <v>3.0000000000000001E-3</v>
      </c>
      <c r="M56" s="41">
        <v>0.55000000000000004</v>
      </c>
      <c r="N56" s="41"/>
      <c r="O56" s="42" t="s">
        <v>1425</v>
      </c>
      <c r="P56" s="42"/>
      <c r="Q56" s="41">
        <v>0.11</v>
      </c>
      <c r="R56" s="41"/>
      <c r="S56" s="41">
        <v>0.97</v>
      </c>
      <c r="T56" s="41"/>
      <c r="U56" s="41">
        <v>0.03</v>
      </c>
    </row>
    <row r="57" spans="1:22" ht="16.5" customHeight="1" x14ac:dyDescent="0.35">
      <c r="A57" s="40">
        <v>237</v>
      </c>
      <c r="B57" s="40" t="s">
        <v>751</v>
      </c>
      <c r="D57" s="40">
        <v>2</v>
      </c>
      <c r="E57" s="40">
        <v>56</v>
      </c>
      <c r="F57" s="41">
        <v>0.65</v>
      </c>
      <c r="G57" s="41"/>
      <c r="H57" s="41">
        <v>0.56000000000000005</v>
      </c>
      <c r="I57" s="41">
        <v>0.48</v>
      </c>
      <c r="J57" s="41"/>
      <c r="K57" s="41">
        <v>0.84</v>
      </c>
      <c r="L57" s="41">
        <v>0</v>
      </c>
      <c r="M57" s="41">
        <v>0.9</v>
      </c>
      <c r="N57" s="41"/>
      <c r="O57" s="42" t="s">
        <v>728</v>
      </c>
      <c r="P57" s="42" t="s">
        <v>1620</v>
      </c>
      <c r="Q57" s="41">
        <v>0.14000000000000001</v>
      </c>
      <c r="R57" s="41"/>
      <c r="S57" s="41">
        <v>0.86</v>
      </c>
      <c r="T57" s="41"/>
      <c r="U57" s="41">
        <v>7.0000000000000007E-2</v>
      </c>
    </row>
    <row r="58" spans="1:22" ht="16.5" customHeight="1" x14ac:dyDescent="0.35">
      <c r="A58" s="40">
        <v>238</v>
      </c>
      <c r="B58" s="40" t="s">
        <v>1878</v>
      </c>
      <c r="D58" s="40">
        <v>1</v>
      </c>
      <c r="E58" s="40">
        <v>45</v>
      </c>
      <c r="F58" s="41">
        <v>0.61</v>
      </c>
      <c r="G58" s="41"/>
      <c r="H58" s="41">
        <v>0.43</v>
      </c>
      <c r="I58" s="41">
        <v>0.39</v>
      </c>
      <c r="J58" s="41"/>
      <c r="K58" s="41">
        <v>0.52</v>
      </c>
      <c r="L58" s="41">
        <v>0.01</v>
      </c>
      <c r="M58" s="41">
        <v>0.93</v>
      </c>
      <c r="N58" s="41"/>
      <c r="O58" s="42" t="s">
        <v>756</v>
      </c>
      <c r="P58" s="42" t="s">
        <v>1630</v>
      </c>
      <c r="Q58" s="41">
        <v>0.02</v>
      </c>
      <c r="R58" s="41"/>
      <c r="S58" s="41">
        <v>0.93</v>
      </c>
      <c r="T58" s="41"/>
      <c r="U58" s="41">
        <v>7.0000000000000007E-2</v>
      </c>
      <c r="V58" s="40">
        <v>4</v>
      </c>
    </row>
    <row r="59" spans="1:22" ht="16.5" customHeight="1" x14ac:dyDescent="0.35">
      <c r="A59" s="40">
        <v>239</v>
      </c>
      <c r="B59" s="40" t="s">
        <v>1288</v>
      </c>
      <c r="D59" s="40">
        <v>1</v>
      </c>
      <c r="E59" s="40">
        <v>49</v>
      </c>
      <c r="F59" s="41">
        <v>0.56000000000000005</v>
      </c>
      <c r="G59" s="40">
        <v>8</v>
      </c>
      <c r="H59" s="41">
        <v>0.12</v>
      </c>
      <c r="I59" s="41">
        <v>0.25</v>
      </c>
      <c r="J59" s="41"/>
      <c r="K59" s="40" t="s">
        <v>176</v>
      </c>
      <c r="L59" s="40" t="s">
        <v>176</v>
      </c>
      <c r="M59" s="41">
        <v>0.82</v>
      </c>
      <c r="N59" s="40">
        <v>4</v>
      </c>
      <c r="O59" s="42" t="s">
        <v>376</v>
      </c>
      <c r="P59" s="42" t="s">
        <v>1757</v>
      </c>
      <c r="Q59" s="40" t="s">
        <v>176</v>
      </c>
      <c r="S59" s="41">
        <v>0.62</v>
      </c>
      <c r="T59" s="41"/>
      <c r="U59" s="40" t="s">
        <v>176</v>
      </c>
    </row>
    <row r="60" spans="1:22" ht="16.5" customHeight="1" x14ac:dyDescent="0.35">
      <c r="A60" s="40">
        <v>240</v>
      </c>
      <c r="B60" s="40" t="s">
        <v>1879</v>
      </c>
      <c r="D60" s="40">
        <v>2</v>
      </c>
      <c r="E60" s="40">
        <v>47</v>
      </c>
      <c r="F60" s="41">
        <v>0.67</v>
      </c>
      <c r="G60" s="41"/>
      <c r="H60" s="41">
        <v>0.48</v>
      </c>
      <c r="I60" s="41">
        <v>0.37</v>
      </c>
      <c r="J60" s="41"/>
      <c r="K60" s="41">
        <v>0.62</v>
      </c>
      <c r="L60" s="41">
        <v>0.01</v>
      </c>
      <c r="M60" s="41">
        <v>0.56999999999999995</v>
      </c>
      <c r="N60" s="41"/>
      <c r="O60" s="42" t="s">
        <v>1371</v>
      </c>
      <c r="P60" s="42"/>
      <c r="Q60" s="41">
        <v>0.21</v>
      </c>
      <c r="R60" s="41"/>
      <c r="S60" s="41">
        <v>0.53</v>
      </c>
      <c r="T60" s="41"/>
      <c r="U60" s="41">
        <v>0.11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5D42E-FCE9-44DD-89B1-3E14AA98525F}">
  <dimension ref="A1:D12"/>
  <sheetViews>
    <sheetView workbookViewId="0">
      <selection activeCell="B187" sqref="B187"/>
    </sheetView>
  </sheetViews>
  <sheetFormatPr defaultColWidth="31.83203125" defaultRowHeight="16.5" customHeight="1" x14ac:dyDescent="0.35"/>
  <cols>
    <col min="1" max="1" width="28.6640625" style="40" bestFit="1" customWidth="1"/>
    <col min="2" max="2" width="8.08203125" style="40" bestFit="1" customWidth="1"/>
    <col min="3" max="3" width="11.6640625" style="40" bestFit="1" customWidth="1"/>
    <col min="4" max="4" width="34.58203125" style="40" bestFit="1" customWidth="1"/>
    <col min="5" max="16384" width="31.83203125" style="40"/>
  </cols>
  <sheetData>
    <row r="1" spans="1:4" s="37" customFormat="1" ht="16.5" customHeight="1" x14ac:dyDescent="0.35">
      <c r="A1" s="37" t="s">
        <v>148</v>
      </c>
      <c r="B1" s="37" t="s">
        <v>152</v>
      </c>
      <c r="C1" s="37" t="s">
        <v>145</v>
      </c>
      <c r="D1" s="37" t="s">
        <v>1612</v>
      </c>
    </row>
    <row r="2" spans="1:4" ht="16.5" customHeight="1" x14ac:dyDescent="0.35">
      <c r="A2" s="40" t="s">
        <v>1880</v>
      </c>
      <c r="B2" s="40">
        <v>1</v>
      </c>
      <c r="C2" s="40">
        <v>2</v>
      </c>
      <c r="D2" s="40">
        <v>39</v>
      </c>
    </row>
    <row r="3" spans="1:4" ht="16.5" customHeight="1" x14ac:dyDescent="0.35">
      <c r="A3" s="40" t="s">
        <v>1881</v>
      </c>
      <c r="C3" s="40">
        <v>2</v>
      </c>
      <c r="D3" s="40">
        <v>51</v>
      </c>
    </row>
    <row r="4" spans="1:4" ht="16.5" customHeight="1" x14ac:dyDescent="0.35">
      <c r="A4" s="40" t="s">
        <v>1882</v>
      </c>
      <c r="B4" s="40">
        <v>1</v>
      </c>
      <c r="C4" s="40">
        <v>1</v>
      </c>
      <c r="D4" s="40">
        <v>39</v>
      </c>
    </row>
    <row r="5" spans="1:4" ht="16.5" customHeight="1" x14ac:dyDescent="0.35">
      <c r="A5" s="40" t="s">
        <v>1883</v>
      </c>
      <c r="B5" s="40">
        <v>1</v>
      </c>
      <c r="C5" s="40">
        <v>2</v>
      </c>
      <c r="D5" s="40">
        <v>42</v>
      </c>
    </row>
    <row r="6" spans="1:4" ht="16.5" customHeight="1" x14ac:dyDescent="0.35">
      <c r="A6" s="40" t="s">
        <v>1884</v>
      </c>
      <c r="B6" s="40">
        <v>1</v>
      </c>
      <c r="C6" s="40">
        <v>2</v>
      </c>
      <c r="D6" s="40">
        <v>39</v>
      </c>
    </row>
    <row r="7" spans="1:4" ht="16.5" customHeight="1" x14ac:dyDescent="0.35">
      <c r="A7" s="40" t="s">
        <v>1885</v>
      </c>
      <c r="C7" s="40">
        <v>1</v>
      </c>
      <c r="D7" s="40">
        <v>39</v>
      </c>
    </row>
    <row r="8" spans="1:4" ht="16.5" customHeight="1" x14ac:dyDescent="0.35">
      <c r="A8" s="40" t="s">
        <v>1886</v>
      </c>
      <c r="B8" s="40">
        <v>1</v>
      </c>
      <c r="C8" s="40">
        <v>2</v>
      </c>
      <c r="D8" s="40">
        <v>47</v>
      </c>
    </row>
    <row r="9" spans="1:4" ht="16.5" customHeight="1" x14ac:dyDescent="0.35">
      <c r="A9" s="40" t="s">
        <v>1887</v>
      </c>
      <c r="B9" s="40">
        <v>1</v>
      </c>
      <c r="C9" s="40">
        <v>3</v>
      </c>
      <c r="D9" s="40">
        <v>48</v>
      </c>
    </row>
    <row r="10" spans="1:4" ht="16.5" customHeight="1" x14ac:dyDescent="0.35">
      <c r="A10" s="40" t="s">
        <v>1888</v>
      </c>
      <c r="B10" s="40">
        <v>1</v>
      </c>
      <c r="C10" s="40">
        <v>2</v>
      </c>
      <c r="D10" s="40">
        <v>75</v>
      </c>
    </row>
    <row r="11" spans="1:4" ht="16.5" customHeight="1" x14ac:dyDescent="0.35">
      <c r="A11" s="40" t="s">
        <v>1889</v>
      </c>
      <c r="C11" s="40">
        <v>2</v>
      </c>
      <c r="D11" s="40">
        <v>45</v>
      </c>
    </row>
    <row r="12" spans="1:4" ht="16.5" customHeight="1" x14ac:dyDescent="0.35">
      <c r="A12" s="40" t="s">
        <v>1890</v>
      </c>
      <c r="C12" s="40">
        <v>2</v>
      </c>
      <c r="D12" s="40">
        <v>43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6D16-5D63-459F-835B-006134F647E0}">
  <dimension ref="A1:AF183"/>
  <sheetViews>
    <sheetView topLeftCell="A172" workbookViewId="0"/>
  </sheetViews>
  <sheetFormatPr defaultColWidth="8.4140625" defaultRowHeight="16.5" customHeight="1" x14ac:dyDescent="0.35"/>
  <cols>
    <col min="1" max="1" width="4.83203125" style="40" bestFit="1" customWidth="1"/>
    <col min="2" max="2" width="29.5" style="40" bestFit="1" customWidth="1"/>
    <col min="3" max="3" width="8.08203125" style="40" bestFit="1" customWidth="1"/>
    <col min="4" max="4" width="11.6640625" style="40" bestFit="1" customWidth="1"/>
    <col min="5" max="5" width="11" style="40" bestFit="1" customWidth="1"/>
    <col min="6" max="6" width="18.83203125" style="50" bestFit="1" customWidth="1"/>
    <col min="7" max="7" width="32.83203125" style="50" bestFit="1" customWidth="1"/>
    <col min="8" max="8" width="25.4140625" style="40" bestFit="1" customWidth="1"/>
    <col min="9" max="9" width="26.75" style="40" bestFit="1" customWidth="1"/>
    <col min="10" max="10" width="8.08203125" style="40" bestFit="1" customWidth="1"/>
    <col min="11" max="11" width="21.25" style="40" bestFit="1" customWidth="1"/>
    <col min="12" max="12" width="18.58203125" style="40" bestFit="1" customWidth="1"/>
    <col min="13" max="13" width="8.08203125" style="40" bestFit="1" customWidth="1"/>
    <col min="14" max="14" width="20.58203125" style="40" bestFit="1" customWidth="1"/>
    <col min="15" max="15" width="18.58203125" style="40" bestFit="1" customWidth="1"/>
    <col min="16" max="16" width="22.25" style="40" bestFit="1" customWidth="1"/>
    <col min="17" max="17" width="8.08203125" style="40" bestFit="1" customWidth="1"/>
    <col min="18" max="18" width="33.4140625" style="40" bestFit="1" customWidth="1"/>
    <col min="19" max="19" width="8.08203125" style="40" bestFit="1" customWidth="1"/>
    <col min="20" max="20" width="17.58203125" style="40" bestFit="1" customWidth="1"/>
    <col min="21" max="21" width="8.08203125" style="40" bestFit="1" customWidth="1"/>
    <col min="22" max="22" width="12.83203125" style="40" bestFit="1" customWidth="1"/>
    <col min="23" max="23" width="24.08203125" style="40" bestFit="1" customWidth="1"/>
    <col min="24" max="24" width="8.08203125" style="40" bestFit="1" customWidth="1"/>
    <col min="25" max="25" width="33.1640625" style="40" bestFit="1" customWidth="1"/>
    <col min="26" max="26" width="8.08203125" style="40" bestFit="1" customWidth="1"/>
    <col min="27" max="27" width="13.5" style="40" bestFit="1" customWidth="1"/>
    <col min="28" max="28" width="8.08203125" style="40" bestFit="1" customWidth="1"/>
    <col min="29" max="29" width="19.9140625" style="40" bestFit="1" customWidth="1"/>
    <col min="30" max="30" width="15.33203125" style="40" bestFit="1" customWidth="1"/>
    <col min="31" max="31" width="21.75" style="40" bestFit="1" customWidth="1"/>
    <col min="32" max="32" width="8.08203125" style="40" bestFit="1" customWidth="1"/>
    <col min="33" max="16384" width="8.4140625" style="40"/>
  </cols>
  <sheetData>
    <row r="1" spans="1:32" s="37" customFormat="1" ht="16.5" customHeight="1" x14ac:dyDescent="0.35">
      <c r="A1" s="37" t="s">
        <v>759</v>
      </c>
      <c r="B1" s="37" t="s">
        <v>1309</v>
      </c>
      <c r="C1" s="37" t="s">
        <v>152</v>
      </c>
      <c r="D1" s="37" t="s">
        <v>145</v>
      </c>
      <c r="E1" s="37" t="s">
        <v>967</v>
      </c>
      <c r="F1" s="48" t="s">
        <v>968</v>
      </c>
      <c r="G1" s="48" t="s">
        <v>1891</v>
      </c>
      <c r="H1" s="37" t="s">
        <v>1313</v>
      </c>
      <c r="I1" s="37" t="s">
        <v>1314</v>
      </c>
      <c r="J1" s="37" t="s">
        <v>152</v>
      </c>
      <c r="K1" s="37" t="s">
        <v>1315</v>
      </c>
      <c r="L1" s="37" t="s">
        <v>1316</v>
      </c>
      <c r="M1" s="37" t="s">
        <v>152</v>
      </c>
      <c r="N1" s="37" t="s">
        <v>766</v>
      </c>
      <c r="O1" s="37" t="s">
        <v>1317</v>
      </c>
      <c r="P1" s="37" t="s">
        <v>1145</v>
      </c>
      <c r="Q1" s="37" t="s">
        <v>152</v>
      </c>
      <c r="R1" s="37" t="s">
        <v>1892</v>
      </c>
      <c r="S1" s="37" t="s">
        <v>152</v>
      </c>
      <c r="T1" s="49" t="s">
        <v>1386</v>
      </c>
      <c r="U1" s="37" t="s">
        <v>152</v>
      </c>
      <c r="V1" s="37" t="s">
        <v>1322</v>
      </c>
      <c r="W1" s="49" t="s">
        <v>770</v>
      </c>
      <c r="X1" s="37" t="s">
        <v>152</v>
      </c>
      <c r="Y1" s="37" t="s">
        <v>1893</v>
      </c>
      <c r="Z1" s="37" t="s">
        <v>152</v>
      </c>
      <c r="AA1" s="37" t="s">
        <v>1324</v>
      </c>
      <c r="AB1" s="37" t="s">
        <v>152</v>
      </c>
      <c r="AC1" s="37" t="s">
        <v>1325</v>
      </c>
      <c r="AD1" s="37" t="s">
        <v>1326</v>
      </c>
      <c r="AE1" s="37" t="s">
        <v>1327</v>
      </c>
      <c r="AF1" s="37" t="s">
        <v>152</v>
      </c>
    </row>
    <row r="2" spans="1:32" ht="16.5" customHeight="1" x14ac:dyDescent="0.35">
      <c r="A2" s="40">
        <v>1</v>
      </c>
      <c r="B2" s="40" t="s">
        <v>1614</v>
      </c>
      <c r="D2" s="40">
        <v>2</v>
      </c>
      <c r="E2" s="40">
        <v>100</v>
      </c>
      <c r="F2" s="50">
        <v>4.7</v>
      </c>
      <c r="G2" s="50">
        <v>4.5999999999999996</v>
      </c>
      <c r="H2" s="40">
        <v>1</v>
      </c>
      <c r="I2" s="41">
        <v>0.97</v>
      </c>
      <c r="K2" s="41">
        <v>0.96</v>
      </c>
      <c r="L2" s="41">
        <v>0.96</v>
      </c>
      <c r="N2" s="40" t="s">
        <v>58</v>
      </c>
      <c r="O2" s="40">
        <v>2</v>
      </c>
      <c r="P2" s="41">
        <v>0.76</v>
      </c>
      <c r="R2" s="41">
        <v>0.03</v>
      </c>
      <c r="T2" s="42" t="s">
        <v>910</v>
      </c>
      <c r="V2" s="40">
        <v>3</v>
      </c>
      <c r="W2" s="42" t="s">
        <v>1894</v>
      </c>
      <c r="Y2" s="41">
        <v>0.92</v>
      </c>
      <c r="Z2" s="40">
        <v>5</v>
      </c>
      <c r="AA2" s="41">
        <v>0.17</v>
      </c>
      <c r="AC2" s="40">
        <v>6</v>
      </c>
      <c r="AD2" s="40">
        <v>2</v>
      </c>
      <c r="AE2" s="41">
        <v>0.57999999999999996</v>
      </c>
    </row>
    <row r="3" spans="1:32" ht="16.5" customHeight="1" x14ac:dyDescent="0.35">
      <c r="A3" s="40">
        <v>2</v>
      </c>
      <c r="B3" s="40" t="s">
        <v>1615</v>
      </c>
      <c r="D3" s="40">
        <v>2</v>
      </c>
      <c r="E3" s="40">
        <v>96</v>
      </c>
      <c r="F3" s="50">
        <v>4.5999999999999996</v>
      </c>
      <c r="G3" s="50">
        <v>4.5</v>
      </c>
      <c r="H3" s="40">
        <v>1</v>
      </c>
      <c r="I3" s="41">
        <v>0.98</v>
      </c>
      <c r="K3" s="41">
        <v>0.94</v>
      </c>
      <c r="L3" s="41">
        <v>0.95</v>
      </c>
      <c r="N3" s="40">
        <v>1</v>
      </c>
      <c r="O3" s="40">
        <v>17</v>
      </c>
      <c r="P3" s="41">
        <v>0.7</v>
      </c>
      <c r="R3" s="41">
        <v>0.04</v>
      </c>
      <c r="T3" s="42" t="s">
        <v>119</v>
      </c>
      <c r="V3" s="40">
        <v>7</v>
      </c>
      <c r="W3" s="42" t="s">
        <v>118</v>
      </c>
      <c r="Y3" s="41">
        <v>0.83</v>
      </c>
      <c r="Z3" s="40">
        <v>5</v>
      </c>
      <c r="AA3" s="41">
        <v>0.13</v>
      </c>
      <c r="AC3" s="40">
        <v>9</v>
      </c>
      <c r="AD3" s="40">
        <v>4</v>
      </c>
      <c r="AE3" s="41">
        <v>0.56000000000000005</v>
      </c>
    </row>
    <row r="4" spans="1:32" ht="16.5" customHeight="1" x14ac:dyDescent="0.35">
      <c r="A4" s="40">
        <v>3</v>
      </c>
      <c r="B4" s="40" t="s">
        <v>1616</v>
      </c>
      <c r="D4" s="40">
        <v>2</v>
      </c>
      <c r="E4" s="40">
        <v>94</v>
      </c>
      <c r="F4" s="50">
        <v>4.5999999999999996</v>
      </c>
      <c r="G4" s="50">
        <v>4.5</v>
      </c>
      <c r="H4" s="40">
        <v>4</v>
      </c>
      <c r="I4" s="41">
        <v>0.97</v>
      </c>
      <c r="K4" s="41">
        <v>0.94</v>
      </c>
      <c r="L4" s="41">
        <v>0.92</v>
      </c>
      <c r="N4" s="40">
        <v>-2</v>
      </c>
      <c r="O4" s="40">
        <v>12</v>
      </c>
      <c r="P4" s="41">
        <v>0.72</v>
      </c>
      <c r="R4" s="41">
        <v>0.02</v>
      </c>
      <c r="T4" s="42" t="s">
        <v>119</v>
      </c>
      <c r="V4" s="40">
        <v>3</v>
      </c>
      <c r="W4" s="42" t="s">
        <v>1895</v>
      </c>
      <c r="Y4" s="41">
        <v>0.92</v>
      </c>
      <c r="Z4" s="40">
        <v>5</v>
      </c>
      <c r="AA4" s="41">
        <v>0.14000000000000001</v>
      </c>
      <c r="AC4" s="40">
        <v>9</v>
      </c>
      <c r="AD4" s="40">
        <v>14</v>
      </c>
      <c r="AE4" s="41">
        <v>0.44</v>
      </c>
    </row>
    <row r="5" spans="1:32" ht="16.5" customHeight="1" x14ac:dyDescent="0.35">
      <c r="A5" s="40">
        <v>4</v>
      </c>
      <c r="B5" s="40" t="s">
        <v>1619</v>
      </c>
      <c r="D5" s="40">
        <v>2</v>
      </c>
      <c r="E5" s="40">
        <v>92</v>
      </c>
      <c r="F5" s="50">
        <v>4.3</v>
      </c>
      <c r="G5" s="50">
        <v>4.5</v>
      </c>
      <c r="H5" s="40">
        <v>4</v>
      </c>
      <c r="I5" s="41">
        <v>0.96</v>
      </c>
      <c r="K5" s="41">
        <v>0.93</v>
      </c>
      <c r="L5" s="41">
        <v>0.95</v>
      </c>
      <c r="N5" s="40">
        <v>2</v>
      </c>
      <c r="O5" s="40">
        <v>14</v>
      </c>
      <c r="P5" s="41">
        <v>0.72</v>
      </c>
      <c r="R5" s="41">
        <v>0.03</v>
      </c>
      <c r="T5" s="42" t="s">
        <v>40</v>
      </c>
      <c r="V5" s="40">
        <v>5</v>
      </c>
      <c r="W5" s="42" t="s">
        <v>1328</v>
      </c>
      <c r="X5" s="40">
        <v>2</v>
      </c>
      <c r="Y5" s="41">
        <v>0.86</v>
      </c>
      <c r="Z5" s="40">
        <v>5</v>
      </c>
      <c r="AA5" s="41">
        <v>0.16</v>
      </c>
      <c r="AC5" s="40">
        <v>15</v>
      </c>
      <c r="AD5" s="40">
        <v>6</v>
      </c>
      <c r="AE5" s="41">
        <v>0.52</v>
      </c>
    </row>
    <row r="6" spans="1:32" ht="16.5" customHeight="1" x14ac:dyDescent="0.35">
      <c r="A6" s="40">
        <v>4</v>
      </c>
      <c r="B6" s="40" t="s">
        <v>1617</v>
      </c>
      <c r="D6" s="40">
        <v>2</v>
      </c>
      <c r="E6" s="40">
        <v>92</v>
      </c>
      <c r="F6" s="50">
        <v>4.3</v>
      </c>
      <c r="G6" s="50">
        <v>4.4000000000000004</v>
      </c>
      <c r="H6" s="40">
        <v>7</v>
      </c>
      <c r="I6" s="41">
        <v>0.96</v>
      </c>
      <c r="K6" s="41">
        <v>0.94</v>
      </c>
      <c r="L6" s="41">
        <v>0.94</v>
      </c>
      <c r="N6" s="40" t="s">
        <v>58</v>
      </c>
      <c r="O6" s="40">
        <v>23</v>
      </c>
      <c r="P6" s="41">
        <v>0.66</v>
      </c>
      <c r="R6" s="41">
        <v>0.02</v>
      </c>
      <c r="T6" s="42" t="s">
        <v>40</v>
      </c>
      <c r="V6" s="40">
        <v>8</v>
      </c>
      <c r="W6" s="42" t="s">
        <v>1155</v>
      </c>
      <c r="Y6" s="41">
        <v>0.82</v>
      </c>
      <c r="Z6" s="40">
        <v>5</v>
      </c>
      <c r="AA6" s="41">
        <v>0.17</v>
      </c>
      <c r="AC6" s="40">
        <v>4</v>
      </c>
      <c r="AD6" s="40">
        <v>5</v>
      </c>
      <c r="AE6" s="41">
        <v>0.54</v>
      </c>
    </row>
    <row r="7" spans="1:32" ht="16.5" customHeight="1" x14ac:dyDescent="0.35">
      <c r="A7" s="40">
        <v>4</v>
      </c>
      <c r="B7" s="40" t="s">
        <v>1618</v>
      </c>
      <c r="D7" s="40">
        <v>2</v>
      </c>
      <c r="E7" s="40">
        <v>92</v>
      </c>
      <c r="F7" s="50">
        <v>4.3</v>
      </c>
      <c r="G7" s="50">
        <v>4.5</v>
      </c>
      <c r="H7" s="40">
        <v>1</v>
      </c>
      <c r="I7" s="41">
        <v>0.98</v>
      </c>
      <c r="K7" s="41">
        <v>0.95</v>
      </c>
      <c r="L7" s="41">
        <v>0.96</v>
      </c>
      <c r="N7" s="40">
        <v>1</v>
      </c>
      <c r="O7" s="40">
        <v>18</v>
      </c>
      <c r="P7" s="41">
        <v>0.73</v>
      </c>
      <c r="R7" s="41">
        <v>0.02</v>
      </c>
      <c r="T7" s="42" t="s">
        <v>119</v>
      </c>
      <c r="V7" s="40">
        <v>2</v>
      </c>
      <c r="W7" s="42" t="s">
        <v>442</v>
      </c>
      <c r="Y7" s="41">
        <v>0.91</v>
      </c>
      <c r="Z7" s="40">
        <v>5</v>
      </c>
      <c r="AA7" s="41">
        <v>0.13</v>
      </c>
      <c r="AC7" s="40">
        <v>6</v>
      </c>
      <c r="AD7" s="40">
        <v>21</v>
      </c>
      <c r="AE7" s="41">
        <v>0.41</v>
      </c>
    </row>
    <row r="8" spans="1:32" ht="16.5" customHeight="1" x14ac:dyDescent="0.35">
      <c r="A8" s="40">
        <v>7</v>
      </c>
      <c r="B8" s="40" t="s">
        <v>1622</v>
      </c>
      <c r="D8" s="40">
        <v>2</v>
      </c>
      <c r="E8" s="40">
        <v>91</v>
      </c>
      <c r="F8" s="50">
        <v>4.3</v>
      </c>
      <c r="G8" s="50">
        <v>4.4000000000000004</v>
      </c>
      <c r="H8" s="40">
        <v>4</v>
      </c>
      <c r="I8" s="41">
        <v>0.97</v>
      </c>
      <c r="K8" s="41">
        <v>0.92</v>
      </c>
      <c r="L8" s="41">
        <v>0.94</v>
      </c>
      <c r="N8" s="40">
        <v>2</v>
      </c>
      <c r="O8" s="40">
        <v>12</v>
      </c>
      <c r="P8" s="41">
        <v>0.64</v>
      </c>
      <c r="R8" s="41">
        <v>0</v>
      </c>
      <c r="T8" s="42" t="s">
        <v>40</v>
      </c>
      <c r="V8" s="40">
        <v>9</v>
      </c>
      <c r="W8" s="42" t="s">
        <v>1328</v>
      </c>
      <c r="Y8" s="41">
        <v>0.8</v>
      </c>
      <c r="Z8" s="40">
        <v>5</v>
      </c>
      <c r="AA8" s="41">
        <v>0.26</v>
      </c>
      <c r="AC8" s="40">
        <v>27</v>
      </c>
      <c r="AD8" s="40">
        <v>3</v>
      </c>
      <c r="AE8" s="41">
        <v>0.56999999999999995</v>
      </c>
    </row>
    <row r="9" spans="1:32" ht="16.5" customHeight="1" x14ac:dyDescent="0.35">
      <c r="A9" s="40">
        <v>7</v>
      </c>
      <c r="B9" s="40" t="s">
        <v>1621</v>
      </c>
      <c r="D9" s="40">
        <v>2</v>
      </c>
      <c r="E9" s="40">
        <v>91</v>
      </c>
      <c r="F9" s="50">
        <v>4.3</v>
      </c>
      <c r="G9" s="50">
        <v>4.5</v>
      </c>
      <c r="H9" s="40">
        <v>12</v>
      </c>
      <c r="I9" s="41">
        <v>0.96</v>
      </c>
      <c r="K9" s="41">
        <v>0.94</v>
      </c>
      <c r="L9" s="41">
        <v>0.92</v>
      </c>
      <c r="N9" s="40">
        <v>-2</v>
      </c>
      <c r="O9" s="40">
        <v>8</v>
      </c>
      <c r="P9" s="41">
        <v>0.72</v>
      </c>
      <c r="R9" s="43">
        <v>4.0000000000000001E-3</v>
      </c>
      <c r="T9" s="42" t="s">
        <v>910</v>
      </c>
      <c r="V9" s="40">
        <v>13</v>
      </c>
      <c r="W9" s="42" t="s">
        <v>1159</v>
      </c>
      <c r="Y9" s="41">
        <v>0.78</v>
      </c>
      <c r="Z9" s="40">
        <v>5</v>
      </c>
      <c r="AA9" s="41">
        <v>0.3</v>
      </c>
      <c r="AC9" s="40">
        <v>11</v>
      </c>
      <c r="AD9" s="40">
        <v>12</v>
      </c>
      <c r="AE9" s="41">
        <v>0.46</v>
      </c>
    </row>
    <row r="10" spans="1:32" ht="16.5" customHeight="1" x14ac:dyDescent="0.35">
      <c r="A10" s="40">
        <v>9</v>
      </c>
      <c r="B10" s="40" t="s">
        <v>1624</v>
      </c>
      <c r="D10" s="40">
        <v>2</v>
      </c>
      <c r="E10" s="40">
        <v>89</v>
      </c>
      <c r="F10" s="50">
        <v>4.0999999999999996</v>
      </c>
      <c r="G10" s="50">
        <v>4.5999999999999996</v>
      </c>
      <c r="H10" s="40">
        <v>12</v>
      </c>
      <c r="I10" s="41">
        <v>0.95</v>
      </c>
      <c r="K10" s="41">
        <v>0.95</v>
      </c>
      <c r="L10" s="41">
        <v>0.92</v>
      </c>
      <c r="N10" s="40">
        <v>-3</v>
      </c>
      <c r="O10" s="40">
        <v>5</v>
      </c>
      <c r="P10" s="41">
        <v>0.83</v>
      </c>
      <c r="R10" s="41">
        <v>0.01</v>
      </c>
      <c r="T10" s="42" t="s">
        <v>119</v>
      </c>
      <c r="V10" s="40">
        <v>15</v>
      </c>
      <c r="W10" s="42" t="s">
        <v>116</v>
      </c>
      <c r="Y10" s="41">
        <v>0.63</v>
      </c>
      <c r="Z10" s="40">
        <v>5</v>
      </c>
      <c r="AA10" s="41">
        <v>0.14000000000000001</v>
      </c>
      <c r="AC10" s="40">
        <v>17</v>
      </c>
      <c r="AD10" s="40">
        <v>14</v>
      </c>
      <c r="AE10" s="41">
        <v>0.45</v>
      </c>
    </row>
    <row r="11" spans="1:32" ht="16.5" customHeight="1" x14ac:dyDescent="0.35">
      <c r="A11" s="40">
        <v>9</v>
      </c>
      <c r="B11" s="40" t="s">
        <v>1626</v>
      </c>
      <c r="D11" s="40">
        <v>2</v>
      </c>
      <c r="E11" s="40">
        <v>89</v>
      </c>
      <c r="F11" s="50">
        <v>4.2</v>
      </c>
      <c r="G11" s="50">
        <v>4.3</v>
      </c>
      <c r="H11" s="40">
        <v>10</v>
      </c>
      <c r="I11" s="41">
        <v>0.97</v>
      </c>
      <c r="K11" s="41">
        <v>0.93</v>
      </c>
      <c r="L11" s="41">
        <v>0.93</v>
      </c>
      <c r="N11" s="40" t="s">
        <v>58</v>
      </c>
      <c r="O11" s="40">
        <v>6</v>
      </c>
      <c r="P11" s="41">
        <v>0.72</v>
      </c>
      <c r="R11" s="41">
        <v>0</v>
      </c>
      <c r="T11" s="42" t="s">
        <v>1</v>
      </c>
      <c r="V11" s="40">
        <v>11</v>
      </c>
      <c r="W11" s="42" t="s">
        <v>932</v>
      </c>
      <c r="Y11" s="41">
        <v>0.79</v>
      </c>
      <c r="Z11" s="40">
        <v>5</v>
      </c>
      <c r="AA11" s="41">
        <v>0.25</v>
      </c>
      <c r="AC11" s="40">
        <v>31</v>
      </c>
      <c r="AD11" s="40">
        <v>10</v>
      </c>
      <c r="AE11" s="41">
        <v>0.51</v>
      </c>
    </row>
    <row r="12" spans="1:32" ht="16.5" customHeight="1" x14ac:dyDescent="0.35">
      <c r="A12" s="40">
        <v>9</v>
      </c>
      <c r="B12" s="40" t="s">
        <v>1623</v>
      </c>
      <c r="D12" s="40">
        <v>2</v>
      </c>
      <c r="E12" s="40">
        <v>89</v>
      </c>
      <c r="F12" s="50">
        <v>4</v>
      </c>
      <c r="G12" s="50">
        <v>4.2</v>
      </c>
      <c r="H12" s="40">
        <v>7</v>
      </c>
      <c r="I12" s="41">
        <v>0.96</v>
      </c>
      <c r="K12" s="41">
        <v>0.96</v>
      </c>
      <c r="L12" s="41">
        <v>0.93</v>
      </c>
      <c r="N12" s="40">
        <v>-3</v>
      </c>
      <c r="O12" s="40">
        <v>4</v>
      </c>
      <c r="P12" s="41">
        <v>0.83</v>
      </c>
      <c r="R12" s="43">
        <v>3.0000000000000001E-3</v>
      </c>
      <c r="T12" s="42" t="s">
        <v>119</v>
      </c>
      <c r="V12" s="40">
        <v>5</v>
      </c>
      <c r="W12" s="42" t="s">
        <v>1896</v>
      </c>
      <c r="Y12" s="41">
        <v>0.92</v>
      </c>
      <c r="Z12" s="40">
        <v>5</v>
      </c>
      <c r="AA12" s="41">
        <v>0.23</v>
      </c>
      <c r="AC12" s="40">
        <v>15</v>
      </c>
      <c r="AD12" s="40">
        <v>14</v>
      </c>
      <c r="AE12" s="41">
        <v>0.44</v>
      </c>
    </row>
    <row r="13" spans="1:32" ht="16.5" customHeight="1" x14ac:dyDescent="0.35">
      <c r="A13" s="40">
        <v>12</v>
      </c>
      <c r="B13" s="40" t="s">
        <v>1629</v>
      </c>
      <c r="D13" s="40">
        <v>1</v>
      </c>
      <c r="E13" s="40">
        <v>88</v>
      </c>
      <c r="F13" s="50">
        <v>4.0999999999999996</v>
      </c>
      <c r="G13" s="50">
        <v>4.8</v>
      </c>
      <c r="H13" s="40">
        <v>21</v>
      </c>
      <c r="I13" s="41">
        <v>0.97</v>
      </c>
      <c r="K13" s="41">
        <v>0.81</v>
      </c>
      <c r="L13" s="41">
        <v>0.87</v>
      </c>
      <c r="N13" s="40">
        <v>6</v>
      </c>
      <c r="O13" s="40">
        <v>34</v>
      </c>
      <c r="P13" s="41">
        <v>0.65</v>
      </c>
      <c r="R13" s="43">
        <v>1E-3</v>
      </c>
      <c r="T13" s="42" t="s">
        <v>119</v>
      </c>
      <c r="V13" s="40">
        <v>28</v>
      </c>
      <c r="W13" s="42" t="s">
        <v>464</v>
      </c>
      <c r="Y13" s="41">
        <v>0.53</v>
      </c>
      <c r="AA13" s="41">
        <v>7.0000000000000007E-2</v>
      </c>
      <c r="AC13" s="40">
        <v>1</v>
      </c>
      <c r="AD13" s="40">
        <v>121</v>
      </c>
      <c r="AE13" s="41">
        <v>0.21</v>
      </c>
    </row>
    <row r="14" spans="1:32" ht="16.5" customHeight="1" x14ac:dyDescent="0.35">
      <c r="A14" s="40">
        <v>13</v>
      </c>
      <c r="B14" s="40" t="s">
        <v>1625</v>
      </c>
      <c r="D14" s="40">
        <v>2</v>
      </c>
      <c r="E14" s="40">
        <v>87</v>
      </c>
      <c r="F14" s="50">
        <v>4.0999999999999996</v>
      </c>
      <c r="G14" s="50">
        <v>4.5</v>
      </c>
      <c r="H14" s="40">
        <v>10</v>
      </c>
      <c r="I14" s="41">
        <v>0.97</v>
      </c>
      <c r="K14" s="41">
        <v>0.9</v>
      </c>
      <c r="L14" s="41">
        <v>0.91</v>
      </c>
      <c r="N14" s="40">
        <v>1</v>
      </c>
      <c r="O14" s="40">
        <v>18</v>
      </c>
      <c r="P14" s="41">
        <v>0.66</v>
      </c>
      <c r="R14" s="43">
        <v>3.0000000000000001E-3</v>
      </c>
      <c r="T14" s="42" t="s">
        <v>119</v>
      </c>
      <c r="V14" s="40">
        <v>15</v>
      </c>
      <c r="W14" s="42" t="s">
        <v>84</v>
      </c>
      <c r="Y14" s="41">
        <v>0.7</v>
      </c>
      <c r="AA14" s="41">
        <v>0.23</v>
      </c>
      <c r="AC14" s="40">
        <v>14</v>
      </c>
      <c r="AD14" s="40">
        <v>50</v>
      </c>
      <c r="AE14" s="41">
        <v>0.33</v>
      </c>
    </row>
    <row r="15" spans="1:32" ht="16.5" customHeight="1" x14ac:dyDescent="0.35">
      <c r="A15" s="40">
        <v>14</v>
      </c>
      <c r="B15" s="40" t="s">
        <v>1632</v>
      </c>
      <c r="D15" s="40">
        <v>2</v>
      </c>
      <c r="E15" s="40">
        <v>86</v>
      </c>
      <c r="F15" s="50">
        <v>3.9</v>
      </c>
      <c r="G15" s="50">
        <v>4.3</v>
      </c>
      <c r="H15" s="40">
        <v>21</v>
      </c>
      <c r="I15" s="41">
        <v>0.95</v>
      </c>
      <c r="K15" s="41">
        <v>0.87</v>
      </c>
      <c r="L15" s="41">
        <v>0.91</v>
      </c>
      <c r="N15" s="40">
        <v>4</v>
      </c>
      <c r="O15" s="40">
        <v>6</v>
      </c>
      <c r="P15" s="41">
        <v>0.73</v>
      </c>
      <c r="R15" s="41">
        <v>0.01</v>
      </c>
      <c r="T15" s="42" t="s">
        <v>40</v>
      </c>
      <c r="V15" s="40">
        <v>11</v>
      </c>
      <c r="W15" s="42" t="s">
        <v>892</v>
      </c>
      <c r="Y15" s="41">
        <v>0.79</v>
      </c>
      <c r="Z15" s="40">
        <v>5</v>
      </c>
      <c r="AA15" s="41">
        <v>0.27</v>
      </c>
      <c r="AC15" s="40">
        <v>23</v>
      </c>
      <c r="AD15" s="40">
        <v>12</v>
      </c>
      <c r="AE15" s="41">
        <v>0.45</v>
      </c>
    </row>
    <row r="16" spans="1:32" ht="16.5" customHeight="1" x14ac:dyDescent="0.35">
      <c r="A16" s="40">
        <v>14</v>
      </c>
      <c r="B16" s="40" t="s">
        <v>1631</v>
      </c>
      <c r="D16" s="40">
        <v>2</v>
      </c>
      <c r="E16" s="40">
        <v>86</v>
      </c>
      <c r="F16" s="50">
        <v>3.8</v>
      </c>
      <c r="G16" s="50">
        <v>4.2</v>
      </c>
      <c r="H16" s="40">
        <v>12</v>
      </c>
      <c r="I16" s="41">
        <v>0.94</v>
      </c>
      <c r="K16" s="41">
        <v>0.95</v>
      </c>
      <c r="L16" s="41">
        <v>0.9</v>
      </c>
      <c r="N16" s="40">
        <v>-5</v>
      </c>
      <c r="O16" s="40">
        <v>2</v>
      </c>
      <c r="P16" s="41">
        <v>0.71</v>
      </c>
      <c r="R16" s="41">
        <v>0</v>
      </c>
      <c r="T16" s="42" t="s">
        <v>119</v>
      </c>
      <c r="V16" s="40">
        <v>9</v>
      </c>
      <c r="W16" s="42" t="s">
        <v>892</v>
      </c>
      <c r="Y16" s="41">
        <v>0.8</v>
      </c>
      <c r="Z16" s="40">
        <v>5</v>
      </c>
      <c r="AA16" s="41">
        <v>0.19</v>
      </c>
      <c r="AC16" s="40">
        <v>27</v>
      </c>
      <c r="AD16" s="40">
        <v>18</v>
      </c>
      <c r="AE16" s="41">
        <v>0.43</v>
      </c>
    </row>
    <row r="17" spans="1:31" ht="16.5" customHeight="1" x14ac:dyDescent="0.35">
      <c r="A17" s="40">
        <v>16</v>
      </c>
      <c r="B17" s="40" t="s">
        <v>1627</v>
      </c>
      <c r="D17" s="40">
        <v>2</v>
      </c>
      <c r="E17" s="40">
        <v>85</v>
      </c>
      <c r="F17" s="50">
        <v>4.2</v>
      </c>
      <c r="G17" s="50">
        <v>4.5999999999999996</v>
      </c>
      <c r="H17" s="40">
        <v>21</v>
      </c>
      <c r="I17" s="41">
        <v>0.98</v>
      </c>
      <c r="K17" s="41">
        <v>0.97</v>
      </c>
      <c r="L17" s="41">
        <v>0.88</v>
      </c>
      <c r="N17" s="40">
        <v>-9</v>
      </c>
      <c r="O17" s="40">
        <v>50</v>
      </c>
      <c r="P17" s="41">
        <v>0.63</v>
      </c>
      <c r="R17" s="41">
        <v>0.05</v>
      </c>
      <c r="T17" s="42" t="s">
        <v>40</v>
      </c>
      <c r="V17" s="40">
        <v>1</v>
      </c>
      <c r="W17" s="42" t="s">
        <v>1392</v>
      </c>
      <c r="Y17" s="41">
        <v>0.96</v>
      </c>
      <c r="AA17" s="41">
        <v>0.19</v>
      </c>
      <c r="AC17" s="40">
        <v>17</v>
      </c>
      <c r="AD17" s="40">
        <v>54</v>
      </c>
      <c r="AE17" s="41">
        <v>0.32</v>
      </c>
    </row>
    <row r="18" spans="1:31" ht="16.5" customHeight="1" x14ac:dyDescent="0.35">
      <c r="A18" s="40">
        <v>17</v>
      </c>
      <c r="B18" s="40" t="s">
        <v>1642</v>
      </c>
      <c r="D18" s="40">
        <v>2</v>
      </c>
      <c r="E18" s="40">
        <v>84</v>
      </c>
      <c r="F18" s="50">
        <v>4.2</v>
      </c>
      <c r="G18" s="50">
        <v>4.2</v>
      </c>
      <c r="H18" s="40">
        <v>28</v>
      </c>
      <c r="I18" s="41">
        <v>0.94</v>
      </c>
      <c r="K18" s="41">
        <v>0.88</v>
      </c>
      <c r="L18" s="41">
        <v>0.9</v>
      </c>
      <c r="N18" s="40">
        <v>2</v>
      </c>
      <c r="O18" s="40">
        <v>23</v>
      </c>
      <c r="P18" s="41">
        <v>0.65</v>
      </c>
      <c r="R18" s="43">
        <v>2E-3</v>
      </c>
      <c r="T18" s="42" t="s">
        <v>40</v>
      </c>
      <c r="V18" s="40">
        <v>20</v>
      </c>
      <c r="W18" s="42" t="s">
        <v>1897</v>
      </c>
      <c r="Y18" s="41">
        <v>0.68</v>
      </c>
      <c r="AA18" s="41">
        <v>0.36</v>
      </c>
      <c r="AC18" s="40">
        <v>26</v>
      </c>
      <c r="AD18" s="40">
        <v>31</v>
      </c>
      <c r="AE18" s="41">
        <v>0.38</v>
      </c>
    </row>
    <row r="19" spans="1:31" ht="16.5" customHeight="1" x14ac:dyDescent="0.35">
      <c r="A19" s="40">
        <v>17</v>
      </c>
      <c r="B19" s="40" t="s">
        <v>1640</v>
      </c>
      <c r="D19" s="40">
        <v>1</v>
      </c>
      <c r="E19" s="40">
        <v>84</v>
      </c>
      <c r="F19" s="50">
        <v>4</v>
      </c>
      <c r="G19" s="50">
        <v>4.8</v>
      </c>
      <c r="H19" s="40">
        <v>44</v>
      </c>
      <c r="I19" s="41">
        <v>0.94</v>
      </c>
      <c r="K19" s="41">
        <v>0.76</v>
      </c>
      <c r="L19" s="41">
        <v>0.83</v>
      </c>
      <c r="N19" s="40">
        <v>7</v>
      </c>
      <c r="O19" s="40">
        <v>30</v>
      </c>
      <c r="P19" s="41">
        <v>0.93</v>
      </c>
      <c r="R19" s="41">
        <v>0</v>
      </c>
      <c r="T19" s="42" t="s">
        <v>910</v>
      </c>
      <c r="V19" s="40">
        <v>47</v>
      </c>
      <c r="W19" s="42" t="s">
        <v>39</v>
      </c>
      <c r="X19" s="40">
        <v>3</v>
      </c>
      <c r="Y19" s="41">
        <v>0.5</v>
      </c>
      <c r="AA19" s="41">
        <v>0.09</v>
      </c>
      <c r="AC19" s="40">
        <v>6</v>
      </c>
      <c r="AD19" s="40">
        <v>62</v>
      </c>
      <c r="AE19" s="41">
        <v>0.28999999999999998</v>
      </c>
    </row>
    <row r="20" spans="1:31" ht="16.5" customHeight="1" x14ac:dyDescent="0.35">
      <c r="A20" s="40">
        <v>17</v>
      </c>
      <c r="B20" s="40" t="s">
        <v>1633</v>
      </c>
      <c r="D20" s="40">
        <v>2</v>
      </c>
      <c r="E20" s="40">
        <v>84</v>
      </c>
      <c r="F20" s="50">
        <v>4.0999999999999996</v>
      </c>
      <c r="G20" s="50">
        <v>4.4000000000000004</v>
      </c>
      <c r="H20" s="40">
        <v>7</v>
      </c>
      <c r="I20" s="41">
        <v>0.96</v>
      </c>
      <c r="K20" s="41">
        <v>0.89</v>
      </c>
      <c r="L20" s="41">
        <v>0.91</v>
      </c>
      <c r="N20" s="40">
        <v>2</v>
      </c>
      <c r="O20" s="40">
        <v>53</v>
      </c>
      <c r="P20" s="41">
        <v>0.68</v>
      </c>
      <c r="R20" s="41">
        <v>0.05</v>
      </c>
      <c r="T20" s="42" t="s">
        <v>40</v>
      </c>
      <c r="V20" s="40">
        <v>15</v>
      </c>
      <c r="W20" s="42" t="s">
        <v>892</v>
      </c>
      <c r="Y20" s="41">
        <v>0.69</v>
      </c>
      <c r="Z20" s="40">
        <v>5</v>
      </c>
      <c r="AA20" s="41">
        <v>0.21</v>
      </c>
      <c r="AC20" s="40">
        <v>39</v>
      </c>
      <c r="AD20" s="40">
        <v>11</v>
      </c>
      <c r="AE20" s="41">
        <v>0.48</v>
      </c>
    </row>
    <row r="21" spans="1:31" ht="16.5" customHeight="1" x14ac:dyDescent="0.35">
      <c r="A21" s="40">
        <v>20</v>
      </c>
      <c r="B21" s="40" t="s">
        <v>1637</v>
      </c>
      <c r="D21" s="40">
        <v>2</v>
      </c>
      <c r="E21" s="40">
        <v>83</v>
      </c>
      <c r="F21" s="50">
        <v>4</v>
      </c>
      <c r="G21" s="50">
        <v>4.4000000000000004</v>
      </c>
      <c r="H21" s="40">
        <v>17</v>
      </c>
      <c r="I21" s="41">
        <v>0.95</v>
      </c>
      <c r="K21" s="41">
        <v>0.89</v>
      </c>
      <c r="L21" s="41">
        <v>0.9</v>
      </c>
      <c r="N21" s="40">
        <v>1</v>
      </c>
      <c r="O21" s="40">
        <v>30</v>
      </c>
      <c r="P21" s="41">
        <v>0.67</v>
      </c>
      <c r="R21" s="41">
        <v>0.02</v>
      </c>
      <c r="T21" s="42" t="s">
        <v>40</v>
      </c>
      <c r="V21" s="40">
        <v>18</v>
      </c>
      <c r="W21" s="42" t="s">
        <v>1092</v>
      </c>
      <c r="Y21" s="41">
        <v>0.68</v>
      </c>
      <c r="Z21" s="40">
        <v>5</v>
      </c>
      <c r="AA21" s="41">
        <v>0.28999999999999998</v>
      </c>
      <c r="AC21" s="40">
        <v>39</v>
      </c>
      <c r="AD21" s="40">
        <v>25</v>
      </c>
      <c r="AE21" s="41">
        <v>0.4</v>
      </c>
    </row>
    <row r="22" spans="1:31" ht="16.5" customHeight="1" x14ac:dyDescent="0.35">
      <c r="A22" s="40">
        <v>20</v>
      </c>
      <c r="B22" s="40" t="s">
        <v>1638</v>
      </c>
      <c r="D22" s="40">
        <v>2</v>
      </c>
      <c r="E22" s="40">
        <v>83</v>
      </c>
      <c r="F22" s="50">
        <v>4.2</v>
      </c>
      <c r="G22" s="50">
        <v>4.4000000000000004</v>
      </c>
      <c r="H22" s="40">
        <v>37</v>
      </c>
      <c r="I22" s="41">
        <v>0.92</v>
      </c>
      <c r="K22" s="41">
        <v>0.81</v>
      </c>
      <c r="L22" s="41">
        <v>0.85</v>
      </c>
      <c r="N22" s="40">
        <v>4</v>
      </c>
      <c r="O22" s="40">
        <v>23</v>
      </c>
      <c r="P22" s="41">
        <v>0.68</v>
      </c>
      <c r="R22" s="41">
        <v>0.05</v>
      </c>
      <c r="T22" s="42" t="s">
        <v>40</v>
      </c>
      <c r="V22" s="40">
        <v>28</v>
      </c>
      <c r="W22" s="42" t="s">
        <v>1548</v>
      </c>
      <c r="X22" s="40">
        <v>2</v>
      </c>
      <c r="Y22" s="41">
        <v>0.68</v>
      </c>
      <c r="Z22" s="40">
        <v>5</v>
      </c>
      <c r="AA22" s="41">
        <v>0.42</v>
      </c>
      <c r="AC22" s="40">
        <v>23</v>
      </c>
      <c r="AD22" s="40">
        <v>39</v>
      </c>
      <c r="AE22" s="41">
        <v>0.35</v>
      </c>
    </row>
    <row r="23" spans="1:31" ht="16.5" customHeight="1" x14ac:dyDescent="0.35">
      <c r="A23" s="40">
        <v>22</v>
      </c>
      <c r="B23" s="40" t="s">
        <v>1641</v>
      </c>
      <c r="D23" s="40">
        <v>2</v>
      </c>
      <c r="E23" s="40">
        <v>82</v>
      </c>
      <c r="F23" s="50">
        <v>4</v>
      </c>
      <c r="G23" s="50">
        <v>4.4000000000000004</v>
      </c>
      <c r="H23" s="40">
        <v>21</v>
      </c>
      <c r="I23" s="41">
        <v>0.94</v>
      </c>
      <c r="K23" s="41">
        <v>0.88</v>
      </c>
      <c r="L23" s="41">
        <v>0.88</v>
      </c>
      <c r="N23" s="40" t="s">
        <v>58</v>
      </c>
      <c r="O23" s="40">
        <v>50</v>
      </c>
      <c r="P23" s="41">
        <v>0.65</v>
      </c>
      <c r="R23" s="41">
        <v>0.03</v>
      </c>
      <c r="T23" s="42" t="s">
        <v>1</v>
      </c>
      <c r="V23" s="40">
        <v>34</v>
      </c>
      <c r="W23" s="42" t="s">
        <v>1898</v>
      </c>
      <c r="X23" s="40">
        <v>2</v>
      </c>
      <c r="Y23" s="41">
        <v>0.45</v>
      </c>
      <c r="AA23" s="41">
        <v>0.27</v>
      </c>
      <c r="AC23" s="40">
        <v>33</v>
      </c>
      <c r="AD23" s="40">
        <v>7</v>
      </c>
      <c r="AE23" s="41">
        <v>0.52</v>
      </c>
    </row>
    <row r="24" spans="1:31" ht="16.5" customHeight="1" x14ac:dyDescent="0.35">
      <c r="A24" s="40">
        <v>22</v>
      </c>
      <c r="B24" s="40" t="s">
        <v>1634</v>
      </c>
      <c r="D24" s="40">
        <v>2</v>
      </c>
      <c r="E24" s="40">
        <v>82</v>
      </c>
      <c r="F24" s="50">
        <v>3.9</v>
      </c>
      <c r="G24" s="50">
        <v>4.3</v>
      </c>
      <c r="H24" s="40">
        <v>17</v>
      </c>
      <c r="I24" s="41">
        <v>0.95</v>
      </c>
      <c r="K24" s="41">
        <v>0.88</v>
      </c>
      <c r="L24" s="41">
        <v>0.9</v>
      </c>
      <c r="N24" s="40">
        <v>2</v>
      </c>
      <c r="O24" s="40">
        <v>30</v>
      </c>
      <c r="P24" s="41">
        <v>0.68</v>
      </c>
      <c r="R24" s="41">
        <v>0.03</v>
      </c>
      <c r="T24" s="42" t="s">
        <v>1</v>
      </c>
      <c r="V24" s="40">
        <v>22</v>
      </c>
      <c r="W24" s="42" t="s">
        <v>64</v>
      </c>
      <c r="X24" s="40">
        <v>2</v>
      </c>
      <c r="Y24" s="41">
        <v>0.65</v>
      </c>
      <c r="Z24" s="40">
        <v>5</v>
      </c>
      <c r="AA24" s="41">
        <v>0.28999999999999998</v>
      </c>
      <c r="AC24" s="40">
        <v>29</v>
      </c>
      <c r="AD24" s="40">
        <v>25</v>
      </c>
      <c r="AE24" s="41">
        <v>0.4</v>
      </c>
    </row>
    <row r="25" spans="1:31" ht="16.5" customHeight="1" x14ac:dyDescent="0.35">
      <c r="A25" s="40">
        <v>24</v>
      </c>
      <c r="B25" s="40" t="s">
        <v>1643</v>
      </c>
      <c r="D25" s="40">
        <v>2</v>
      </c>
      <c r="E25" s="40">
        <v>81</v>
      </c>
      <c r="F25" s="50">
        <v>4</v>
      </c>
      <c r="G25" s="50">
        <v>4.2</v>
      </c>
      <c r="H25" s="40">
        <v>27</v>
      </c>
      <c r="I25" s="41">
        <v>0.95</v>
      </c>
      <c r="K25" s="41">
        <v>0.88</v>
      </c>
      <c r="L25" s="41">
        <v>0.9</v>
      </c>
      <c r="N25" s="40">
        <v>2</v>
      </c>
      <c r="O25" s="40">
        <v>38</v>
      </c>
      <c r="P25" s="41">
        <v>0.69</v>
      </c>
      <c r="R25" s="41">
        <v>0.01</v>
      </c>
      <c r="T25" s="42" t="s">
        <v>1</v>
      </c>
      <c r="V25" s="40">
        <v>22</v>
      </c>
      <c r="W25" s="42" t="s">
        <v>1899</v>
      </c>
      <c r="Y25" s="41">
        <v>0.65</v>
      </c>
      <c r="Z25" s="40">
        <v>5</v>
      </c>
      <c r="AA25" s="41">
        <v>0.37</v>
      </c>
      <c r="AC25" s="40">
        <v>43</v>
      </c>
      <c r="AD25" s="40">
        <v>28</v>
      </c>
      <c r="AE25" s="41">
        <v>0.39</v>
      </c>
    </row>
    <row r="26" spans="1:31" ht="16.5" customHeight="1" x14ac:dyDescent="0.35">
      <c r="A26" s="40">
        <v>25</v>
      </c>
      <c r="B26" s="40" t="s">
        <v>1652</v>
      </c>
      <c r="D26" s="40">
        <v>2</v>
      </c>
      <c r="E26" s="40">
        <v>80</v>
      </c>
      <c r="F26" s="50">
        <v>3.6</v>
      </c>
      <c r="G26" s="50">
        <v>4.2</v>
      </c>
      <c r="H26" s="40">
        <v>12</v>
      </c>
      <c r="I26" s="41">
        <v>0.95</v>
      </c>
      <c r="K26" s="41">
        <v>0.87</v>
      </c>
      <c r="L26" s="41">
        <v>0.93</v>
      </c>
      <c r="N26" s="40">
        <v>6</v>
      </c>
      <c r="O26" s="40">
        <v>44</v>
      </c>
      <c r="P26" s="41">
        <v>0.65</v>
      </c>
      <c r="R26" s="41">
        <v>0.01</v>
      </c>
      <c r="T26" s="42" t="s">
        <v>1</v>
      </c>
      <c r="V26" s="40">
        <v>31</v>
      </c>
      <c r="W26" s="42" t="s">
        <v>1466</v>
      </c>
      <c r="X26" s="40">
        <v>2</v>
      </c>
      <c r="Y26" s="41">
        <v>0.6</v>
      </c>
      <c r="Z26" s="40">
        <v>5</v>
      </c>
      <c r="AA26" s="41">
        <v>0.34</v>
      </c>
      <c r="AC26" s="40">
        <v>53</v>
      </c>
      <c r="AD26" s="40">
        <v>7</v>
      </c>
      <c r="AE26" s="41">
        <v>0.52</v>
      </c>
    </row>
    <row r="27" spans="1:31" ht="16.5" customHeight="1" x14ac:dyDescent="0.35">
      <c r="A27" s="40">
        <v>25</v>
      </c>
      <c r="B27" s="40" t="s">
        <v>1647</v>
      </c>
      <c r="D27" s="40">
        <v>2</v>
      </c>
      <c r="E27" s="40">
        <v>80</v>
      </c>
      <c r="F27" s="50">
        <v>4</v>
      </c>
      <c r="G27" s="50">
        <v>4.2</v>
      </c>
      <c r="H27" s="40">
        <v>32</v>
      </c>
      <c r="I27" s="41">
        <v>0.94</v>
      </c>
      <c r="K27" s="41">
        <v>0.9</v>
      </c>
      <c r="L27" s="41">
        <v>0.85</v>
      </c>
      <c r="N27" s="40">
        <v>-5</v>
      </c>
      <c r="O27" s="40">
        <v>23</v>
      </c>
      <c r="P27" s="41">
        <v>0.75</v>
      </c>
      <c r="R27" s="41">
        <v>0.02</v>
      </c>
      <c r="T27" s="42" t="s">
        <v>40</v>
      </c>
      <c r="V27" s="40">
        <v>22</v>
      </c>
      <c r="W27" s="42" t="s">
        <v>1162</v>
      </c>
      <c r="Y27" s="41">
        <v>0.64</v>
      </c>
      <c r="Z27" s="40">
        <v>5</v>
      </c>
      <c r="AA27" s="41">
        <v>0.31</v>
      </c>
      <c r="AC27" s="40">
        <v>37</v>
      </c>
      <c r="AD27" s="40">
        <v>32</v>
      </c>
      <c r="AE27" s="41">
        <v>0.37</v>
      </c>
    </row>
    <row r="28" spans="1:31" ht="16.5" customHeight="1" x14ac:dyDescent="0.35">
      <c r="A28" s="40">
        <v>25</v>
      </c>
      <c r="B28" s="40" t="s">
        <v>1644</v>
      </c>
      <c r="D28" s="40">
        <v>2</v>
      </c>
      <c r="E28" s="40">
        <v>80</v>
      </c>
      <c r="F28" s="50">
        <v>3.6</v>
      </c>
      <c r="G28" s="50">
        <v>4.4000000000000004</v>
      </c>
      <c r="H28" s="40">
        <v>32</v>
      </c>
      <c r="I28" s="41">
        <v>0.92</v>
      </c>
      <c r="K28" s="41">
        <v>0.91</v>
      </c>
      <c r="L28" s="41">
        <v>0.9</v>
      </c>
      <c r="N28" s="40">
        <v>-1</v>
      </c>
      <c r="O28" s="40">
        <v>34</v>
      </c>
      <c r="P28" s="41">
        <v>0.75</v>
      </c>
      <c r="R28" s="41">
        <v>0.01</v>
      </c>
      <c r="T28" s="42" t="s">
        <v>1</v>
      </c>
      <c r="V28" s="40">
        <v>20</v>
      </c>
      <c r="W28" s="42" t="s">
        <v>904</v>
      </c>
      <c r="Y28" s="41">
        <v>0.7</v>
      </c>
      <c r="Z28" s="40">
        <v>5</v>
      </c>
      <c r="AA28" s="41">
        <v>0.32</v>
      </c>
      <c r="AC28" s="40">
        <v>21</v>
      </c>
      <c r="AD28" s="40">
        <v>18</v>
      </c>
      <c r="AE28" s="41">
        <v>0.43</v>
      </c>
    </row>
    <row r="29" spans="1:31" ht="16.5" customHeight="1" x14ac:dyDescent="0.35">
      <c r="A29" s="40">
        <v>25</v>
      </c>
      <c r="B29" s="40" t="s">
        <v>1650</v>
      </c>
      <c r="D29" s="40">
        <v>1</v>
      </c>
      <c r="E29" s="40">
        <v>80</v>
      </c>
      <c r="F29" s="50">
        <v>3.9</v>
      </c>
      <c r="G29" s="50">
        <v>4.7</v>
      </c>
      <c r="H29" s="40">
        <v>60</v>
      </c>
      <c r="I29" s="41">
        <v>0.9</v>
      </c>
      <c r="K29" s="41">
        <v>0.75</v>
      </c>
      <c r="L29" s="41">
        <v>0.8</v>
      </c>
      <c r="N29" s="40">
        <v>5</v>
      </c>
      <c r="O29" s="40">
        <v>63</v>
      </c>
      <c r="P29" s="41">
        <v>0.72</v>
      </c>
      <c r="R29" s="43">
        <v>2E-3</v>
      </c>
      <c r="T29" s="42" t="s">
        <v>119</v>
      </c>
      <c r="V29" s="40">
        <v>18</v>
      </c>
      <c r="W29" s="42" t="s">
        <v>1522</v>
      </c>
      <c r="Y29" s="41">
        <v>0.62</v>
      </c>
      <c r="AA29" s="41">
        <v>0.1</v>
      </c>
      <c r="AC29" s="40">
        <v>3</v>
      </c>
      <c r="AD29" s="40">
        <v>177</v>
      </c>
      <c r="AE29" s="41">
        <v>0.12</v>
      </c>
    </row>
    <row r="30" spans="1:31" ht="16.5" customHeight="1" x14ac:dyDescent="0.35">
      <c r="A30" s="40">
        <v>25</v>
      </c>
      <c r="B30" s="40" t="s">
        <v>1649</v>
      </c>
      <c r="D30" s="40">
        <v>2</v>
      </c>
      <c r="E30" s="40">
        <v>80</v>
      </c>
      <c r="F30" s="50">
        <v>3.8</v>
      </c>
      <c r="G30" s="50">
        <v>4.0999999999999996</v>
      </c>
      <c r="H30" s="40">
        <v>37</v>
      </c>
      <c r="I30" s="41">
        <v>0.93</v>
      </c>
      <c r="K30" s="41">
        <v>0.83</v>
      </c>
      <c r="L30" s="41">
        <v>0.83</v>
      </c>
      <c r="N30" s="40" t="s">
        <v>58</v>
      </c>
      <c r="O30" s="40">
        <v>8</v>
      </c>
      <c r="P30" s="41">
        <v>0.67</v>
      </c>
      <c r="R30" s="41">
        <v>0</v>
      </c>
      <c r="T30" s="42" t="s">
        <v>40</v>
      </c>
      <c r="V30" s="40">
        <v>28</v>
      </c>
      <c r="W30" s="42" t="s">
        <v>1166</v>
      </c>
      <c r="Y30" s="41">
        <v>0.59</v>
      </c>
      <c r="Z30" s="40">
        <v>5</v>
      </c>
      <c r="AA30" s="41">
        <v>0.3</v>
      </c>
      <c r="AC30" s="40">
        <v>23</v>
      </c>
      <c r="AD30" s="40">
        <v>75</v>
      </c>
      <c r="AE30" s="41">
        <v>0.27</v>
      </c>
    </row>
    <row r="31" spans="1:31" ht="16.5" customHeight="1" x14ac:dyDescent="0.35">
      <c r="A31" s="40">
        <v>30</v>
      </c>
      <c r="B31" s="40" t="s">
        <v>1645</v>
      </c>
      <c r="D31" s="40">
        <v>2</v>
      </c>
      <c r="E31" s="40">
        <v>79</v>
      </c>
      <c r="F31" s="50">
        <v>3.9</v>
      </c>
      <c r="G31" s="50">
        <v>4.3</v>
      </c>
      <c r="H31" s="40">
        <v>56</v>
      </c>
      <c r="I31" s="41">
        <v>0.92</v>
      </c>
      <c r="K31" s="41">
        <v>0.85</v>
      </c>
      <c r="L31" s="41">
        <v>0.82</v>
      </c>
      <c r="N31" s="40">
        <v>-3</v>
      </c>
      <c r="O31" s="40">
        <v>30</v>
      </c>
      <c r="P31" s="41">
        <v>0.74</v>
      </c>
      <c r="R31" s="41">
        <v>0.04</v>
      </c>
      <c r="T31" s="42" t="s">
        <v>119</v>
      </c>
      <c r="V31" s="40">
        <v>25</v>
      </c>
      <c r="W31" s="42" t="s">
        <v>1900</v>
      </c>
      <c r="Y31" s="41">
        <v>0.68</v>
      </c>
      <c r="Z31" s="40">
        <v>5</v>
      </c>
      <c r="AA31" s="41">
        <v>0.41</v>
      </c>
      <c r="AC31" s="40">
        <v>21</v>
      </c>
      <c r="AD31" s="40">
        <v>29</v>
      </c>
      <c r="AE31" s="41">
        <v>0.39</v>
      </c>
    </row>
    <row r="32" spans="1:31" ht="16.5" customHeight="1" x14ac:dyDescent="0.35">
      <c r="A32" s="40">
        <v>31</v>
      </c>
      <c r="B32" s="40" t="s">
        <v>489</v>
      </c>
      <c r="D32" s="40">
        <v>2</v>
      </c>
      <c r="E32" s="40">
        <v>78</v>
      </c>
      <c r="F32" s="50">
        <v>3.7</v>
      </c>
      <c r="G32" s="50">
        <v>4.0999999999999996</v>
      </c>
      <c r="H32" s="40">
        <v>28</v>
      </c>
      <c r="I32" s="41">
        <v>0.95</v>
      </c>
      <c r="K32" s="41">
        <v>0.88</v>
      </c>
      <c r="L32" s="41">
        <v>0.9</v>
      </c>
      <c r="N32" s="40">
        <v>2</v>
      </c>
      <c r="O32" s="40">
        <v>11</v>
      </c>
      <c r="P32" s="41">
        <v>0.65</v>
      </c>
      <c r="R32" s="41">
        <v>0</v>
      </c>
      <c r="T32" s="42" t="s">
        <v>1</v>
      </c>
      <c r="V32" s="40">
        <v>40</v>
      </c>
      <c r="W32" s="42" t="s">
        <v>1518</v>
      </c>
      <c r="X32" s="40">
        <v>2</v>
      </c>
      <c r="Y32" s="41">
        <v>0.62</v>
      </c>
      <c r="Z32" s="40">
        <v>5</v>
      </c>
      <c r="AA32" s="41">
        <v>0.23</v>
      </c>
      <c r="AC32" s="40">
        <v>33</v>
      </c>
      <c r="AD32" s="40">
        <v>121</v>
      </c>
      <c r="AE32" s="41">
        <v>0.2</v>
      </c>
    </row>
    <row r="33" spans="1:31" ht="16.5" customHeight="1" x14ac:dyDescent="0.35">
      <c r="A33" s="40">
        <v>32</v>
      </c>
      <c r="B33" s="40" t="s">
        <v>1648</v>
      </c>
      <c r="D33" s="40">
        <v>2</v>
      </c>
      <c r="E33" s="40">
        <v>77</v>
      </c>
      <c r="F33" s="50">
        <v>3.8</v>
      </c>
      <c r="G33" s="50">
        <v>4.4000000000000004</v>
      </c>
      <c r="H33" s="40">
        <v>17</v>
      </c>
      <c r="I33" s="41">
        <v>0.95</v>
      </c>
      <c r="K33" s="41">
        <v>0.92</v>
      </c>
      <c r="L33" s="41">
        <v>0.9</v>
      </c>
      <c r="N33" s="40">
        <v>-2</v>
      </c>
      <c r="O33" s="40">
        <v>95</v>
      </c>
      <c r="P33" s="41">
        <v>0.7</v>
      </c>
      <c r="R33" s="41">
        <v>0.08</v>
      </c>
      <c r="T33" s="42" t="s">
        <v>1</v>
      </c>
      <c r="V33" s="40">
        <v>13</v>
      </c>
      <c r="W33" s="42" t="s">
        <v>445</v>
      </c>
      <c r="Y33" s="41">
        <v>0.79</v>
      </c>
      <c r="Z33" s="40">
        <v>5</v>
      </c>
      <c r="AA33" s="41">
        <v>0.23</v>
      </c>
      <c r="AC33" s="40">
        <v>49</v>
      </c>
      <c r="AD33" s="40">
        <v>84</v>
      </c>
      <c r="AE33" s="41">
        <v>0.26</v>
      </c>
    </row>
    <row r="34" spans="1:31" ht="16.5" customHeight="1" x14ac:dyDescent="0.35">
      <c r="A34" s="40">
        <v>32</v>
      </c>
      <c r="B34" s="40" t="s">
        <v>1651</v>
      </c>
      <c r="D34" s="40">
        <v>2</v>
      </c>
      <c r="E34" s="40">
        <v>77</v>
      </c>
      <c r="F34" s="50">
        <v>3.8</v>
      </c>
      <c r="G34" s="50">
        <v>4.3</v>
      </c>
      <c r="H34" s="40">
        <v>12</v>
      </c>
      <c r="I34" s="41">
        <v>0.94</v>
      </c>
      <c r="K34" s="41">
        <v>0.9</v>
      </c>
      <c r="L34" s="41">
        <v>0.9</v>
      </c>
      <c r="N34" s="40" t="s">
        <v>58</v>
      </c>
      <c r="O34" s="40">
        <v>73</v>
      </c>
      <c r="P34" s="41">
        <v>0.57999999999999996</v>
      </c>
      <c r="R34" s="41">
        <v>0.02</v>
      </c>
      <c r="T34" s="42" t="s">
        <v>1</v>
      </c>
      <c r="V34" s="40">
        <v>25</v>
      </c>
      <c r="W34" s="42" t="s">
        <v>1097</v>
      </c>
      <c r="Y34" s="41">
        <v>0.66</v>
      </c>
      <c r="Z34" s="40">
        <v>5</v>
      </c>
      <c r="AA34" s="41">
        <v>0.27</v>
      </c>
      <c r="AC34" s="40">
        <v>47</v>
      </c>
      <c r="AD34" s="40">
        <v>51</v>
      </c>
      <c r="AE34" s="41">
        <v>0.32</v>
      </c>
    </row>
    <row r="35" spans="1:31" ht="16.5" customHeight="1" x14ac:dyDescent="0.35">
      <c r="A35" s="40">
        <v>32</v>
      </c>
      <c r="B35" s="40" t="s">
        <v>1653</v>
      </c>
      <c r="D35" s="40">
        <v>2</v>
      </c>
      <c r="E35" s="40">
        <v>77</v>
      </c>
      <c r="F35" s="50">
        <v>3.7</v>
      </c>
      <c r="G35" s="50">
        <v>4.0999999999999996</v>
      </c>
      <c r="H35" s="40">
        <v>28</v>
      </c>
      <c r="I35" s="41">
        <v>0.93</v>
      </c>
      <c r="K35" s="41">
        <v>0.86</v>
      </c>
      <c r="L35" s="41">
        <v>0.9</v>
      </c>
      <c r="N35" s="40">
        <v>4</v>
      </c>
      <c r="O35" s="40">
        <v>40</v>
      </c>
      <c r="P35" s="41">
        <v>0.68</v>
      </c>
      <c r="R35" s="41">
        <v>0.02</v>
      </c>
      <c r="T35" s="42" t="s">
        <v>1</v>
      </c>
      <c r="V35" s="40">
        <v>34</v>
      </c>
      <c r="W35" s="42" t="s">
        <v>498</v>
      </c>
      <c r="Y35" s="41">
        <v>0.52</v>
      </c>
      <c r="Z35" s="40">
        <v>5</v>
      </c>
      <c r="AA35" s="41">
        <v>0.36</v>
      </c>
      <c r="AC35" s="40">
        <v>37</v>
      </c>
      <c r="AD35" s="40">
        <v>39</v>
      </c>
      <c r="AE35" s="41">
        <v>0.35</v>
      </c>
    </row>
    <row r="36" spans="1:31" ht="16.5" customHeight="1" x14ac:dyDescent="0.35">
      <c r="A36" s="40">
        <v>35</v>
      </c>
      <c r="B36" s="40" t="s">
        <v>1663</v>
      </c>
      <c r="D36" s="40">
        <v>2</v>
      </c>
      <c r="E36" s="40">
        <v>76</v>
      </c>
      <c r="F36" s="50">
        <v>3.5</v>
      </c>
      <c r="G36" s="50">
        <v>4.4000000000000004</v>
      </c>
      <c r="H36" s="40">
        <v>53</v>
      </c>
      <c r="I36" s="41">
        <v>0.92</v>
      </c>
      <c r="K36" s="41">
        <v>0.76</v>
      </c>
      <c r="L36" s="41">
        <v>0.87</v>
      </c>
      <c r="N36" s="40">
        <v>11</v>
      </c>
      <c r="O36" s="40">
        <v>38</v>
      </c>
      <c r="P36" s="41">
        <v>0.73</v>
      </c>
      <c r="R36" s="41">
        <v>0</v>
      </c>
      <c r="T36" s="42" t="s">
        <v>1</v>
      </c>
      <c r="V36" s="40">
        <v>50</v>
      </c>
      <c r="W36" s="42" t="s">
        <v>1394</v>
      </c>
      <c r="X36" s="40">
        <v>2</v>
      </c>
      <c r="Y36" s="41">
        <v>0.45</v>
      </c>
      <c r="Z36" s="40">
        <v>5</v>
      </c>
      <c r="AA36" s="41">
        <v>0.16</v>
      </c>
      <c r="AC36" s="40">
        <v>31</v>
      </c>
      <c r="AD36" s="40">
        <v>80</v>
      </c>
      <c r="AE36" s="41">
        <v>0.27</v>
      </c>
    </row>
    <row r="37" spans="1:31" ht="16.5" customHeight="1" x14ac:dyDescent="0.35">
      <c r="A37" s="40">
        <v>36</v>
      </c>
      <c r="B37" s="40" t="s">
        <v>1660</v>
      </c>
      <c r="D37" s="40">
        <v>2</v>
      </c>
      <c r="E37" s="40">
        <v>75</v>
      </c>
      <c r="F37" s="50">
        <v>3.4</v>
      </c>
      <c r="G37" s="50">
        <v>3.8</v>
      </c>
      <c r="H37" s="40">
        <v>21</v>
      </c>
      <c r="I37" s="41">
        <v>0.95</v>
      </c>
      <c r="K37" s="41">
        <v>0.87</v>
      </c>
      <c r="L37" s="41">
        <v>0.91</v>
      </c>
      <c r="N37" s="40">
        <v>4</v>
      </c>
      <c r="O37" s="40">
        <v>44</v>
      </c>
      <c r="P37" s="41">
        <v>0.59</v>
      </c>
      <c r="R37" s="41">
        <v>0.01</v>
      </c>
      <c r="T37" s="42" t="s">
        <v>5</v>
      </c>
      <c r="V37" s="40">
        <v>34</v>
      </c>
      <c r="W37" s="42" t="s">
        <v>1335</v>
      </c>
      <c r="Y37" s="41">
        <v>0.62</v>
      </c>
      <c r="Z37" s="40">
        <v>5</v>
      </c>
      <c r="AA37" s="41">
        <v>0.34</v>
      </c>
      <c r="AC37" s="40">
        <v>33</v>
      </c>
      <c r="AD37" s="40">
        <v>44</v>
      </c>
      <c r="AE37" s="41">
        <v>0.34</v>
      </c>
    </row>
    <row r="38" spans="1:31" ht="16.5" customHeight="1" x14ac:dyDescent="0.35">
      <c r="A38" s="40">
        <v>36</v>
      </c>
      <c r="B38" s="40" t="s">
        <v>1658</v>
      </c>
      <c r="D38" s="40">
        <v>2</v>
      </c>
      <c r="E38" s="40">
        <v>75</v>
      </c>
      <c r="F38" s="50">
        <v>3.6</v>
      </c>
      <c r="G38" s="50">
        <v>4.2</v>
      </c>
      <c r="H38" s="40">
        <v>37</v>
      </c>
      <c r="I38" s="41">
        <v>0.91</v>
      </c>
      <c r="K38" s="41">
        <v>0.83</v>
      </c>
      <c r="L38" s="41">
        <v>0.83</v>
      </c>
      <c r="N38" s="40" t="s">
        <v>58</v>
      </c>
      <c r="O38" s="40">
        <v>84</v>
      </c>
      <c r="P38" s="41">
        <v>0.62</v>
      </c>
      <c r="R38" s="41">
        <v>0.02</v>
      </c>
      <c r="T38" s="42" t="s">
        <v>1</v>
      </c>
      <c r="V38" s="40">
        <v>42</v>
      </c>
      <c r="W38" s="42" t="s">
        <v>1335</v>
      </c>
      <c r="Y38" s="41">
        <v>0.69</v>
      </c>
      <c r="Z38" s="40">
        <v>5</v>
      </c>
      <c r="AA38" s="41">
        <v>0.34</v>
      </c>
      <c r="AC38" s="40">
        <v>29</v>
      </c>
      <c r="AD38" s="40">
        <v>17</v>
      </c>
      <c r="AE38" s="41">
        <v>0.44</v>
      </c>
    </row>
    <row r="39" spans="1:31" ht="16.5" customHeight="1" x14ac:dyDescent="0.35">
      <c r="A39" s="40">
        <v>38</v>
      </c>
      <c r="B39" s="40" t="s">
        <v>1655</v>
      </c>
      <c r="D39" s="40">
        <v>2</v>
      </c>
      <c r="E39" s="40">
        <v>74</v>
      </c>
      <c r="F39" s="50">
        <v>3.4</v>
      </c>
      <c r="G39" s="50">
        <v>4</v>
      </c>
      <c r="H39" s="40">
        <v>75</v>
      </c>
      <c r="I39" s="41">
        <v>0.88</v>
      </c>
      <c r="K39" s="41">
        <v>0.82</v>
      </c>
      <c r="L39" s="41">
        <v>0.79</v>
      </c>
      <c r="N39" s="40">
        <v>-3</v>
      </c>
      <c r="O39" s="40">
        <v>14</v>
      </c>
      <c r="P39" s="41">
        <v>0.77</v>
      </c>
      <c r="R39" s="41">
        <v>0.01</v>
      </c>
      <c r="T39" s="42" t="s">
        <v>1</v>
      </c>
      <c r="V39" s="40">
        <v>49</v>
      </c>
      <c r="W39" s="42" t="s">
        <v>1901</v>
      </c>
      <c r="X39" s="40">
        <v>2</v>
      </c>
      <c r="Y39" s="41">
        <v>0.6</v>
      </c>
      <c r="Z39" s="40">
        <v>5</v>
      </c>
      <c r="AA39" s="41">
        <v>0.35</v>
      </c>
      <c r="AC39" s="40">
        <v>19</v>
      </c>
      <c r="AD39" s="40">
        <v>22</v>
      </c>
      <c r="AE39" s="41">
        <v>0.4</v>
      </c>
    </row>
    <row r="40" spans="1:31" ht="16.5" customHeight="1" x14ac:dyDescent="0.35">
      <c r="A40" s="40">
        <v>38</v>
      </c>
      <c r="B40" s="40" t="s">
        <v>1654</v>
      </c>
      <c r="D40" s="40">
        <v>2</v>
      </c>
      <c r="E40" s="40">
        <v>74</v>
      </c>
      <c r="F40" s="50">
        <v>3.8</v>
      </c>
      <c r="G40" s="50">
        <v>4.0999999999999996</v>
      </c>
      <c r="H40" s="40">
        <v>53</v>
      </c>
      <c r="I40" s="41">
        <v>0.91</v>
      </c>
      <c r="K40" s="41">
        <v>0.81</v>
      </c>
      <c r="L40" s="41">
        <v>0.81</v>
      </c>
      <c r="N40" s="40" t="s">
        <v>58</v>
      </c>
      <c r="O40" s="40">
        <v>84</v>
      </c>
      <c r="P40" s="41">
        <v>0.64</v>
      </c>
      <c r="R40" s="41">
        <v>0.05</v>
      </c>
      <c r="T40" s="42" t="s">
        <v>1</v>
      </c>
      <c r="V40" s="40">
        <v>34</v>
      </c>
      <c r="W40" s="42" t="s">
        <v>265</v>
      </c>
      <c r="X40" s="40">
        <v>2</v>
      </c>
      <c r="Y40" s="41">
        <v>0.56000000000000005</v>
      </c>
      <c r="Z40" s="40">
        <v>5</v>
      </c>
      <c r="AA40" s="41">
        <v>0.42</v>
      </c>
      <c r="AC40" s="40">
        <v>39</v>
      </c>
      <c r="AD40" s="40">
        <v>42</v>
      </c>
      <c r="AE40" s="41">
        <v>0.35</v>
      </c>
    </row>
    <row r="41" spans="1:31" ht="16.5" customHeight="1" x14ac:dyDescent="0.35">
      <c r="A41" s="40">
        <v>38</v>
      </c>
      <c r="B41" s="40" t="s">
        <v>1657</v>
      </c>
      <c r="D41" s="40">
        <v>2</v>
      </c>
      <c r="E41" s="40">
        <v>74</v>
      </c>
      <c r="F41" s="50">
        <v>3.5</v>
      </c>
      <c r="G41" s="50">
        <v>4</v>
      </c>
      <c r="H41" s="40">
        <v>60</v>
      </c>
      <c r="I41" s="41">
        <v>0.88</v>
      </c>
      <c r="K41" s="41">
        <v>0.78</v>
      </c>
      <c r="L41" s="41">
        <v>0.78</v>
      </c>
      <c r="N41" s="40" t="s">
        <v>58</v>
      </c>
      <c r="O41" s="40">
        <v>8</v>
      </c>
      <c r="P41" s="41">
        <v>0.72</v>
      </c>
      <c r="R41" s="43">
        <v>3.0000000000000001E-3</v>
      </c>
      <c r="T41" s="42" t="s">
        <v>1</v>
      </c>
      <c r="V41" s="40">
        <v>64</v>
      </c>
      <c r="W41" s="42" t="s">
        <v>44</v>
      </c>
      <c r="X41" s="40">
        <v>2</v>
      </c>
      <c r="Y41" s="41">
        <v>0.35</v>
      </c>
      <c r="Z41" s="40">
        <v>5</v>
      </c>
      <c r="AA41" s="41">
        <v>0.59</v>
      </c>
      <c r="AC41" s="40">
        <v>43</v>
      </c>
      <c r="AD41" s="40">
        <v>22</v>
      </c>
      <c r="AE41" s="41">
        <v>0.41</v>
      </c>
    </row>
    <row r="42" spans="1:31" ht="16.5" customHeight="1" x14ac:dyDescent="0.35">
      <c r="A42" s="40">
        <v>41</v>
      </c>
      <c r="B42" s="40" t="s">
        <v>1661</v>
      </c>
      <c r="D42" s="40">
        <v>2</v>
      </c>
      <c r="E42" s="40">
        <v>73</v>
      </c>
      <c r="F42" s="50">
        <v>3.7</v>
      </c>
      <c r="G42" s="50">
        <v>4.2</v>
      </c>
      <c r="H42" s="40">
        <v>37</v>
      </c>
      <c r="I42" s="41">
        <v>0.92</v>
      </c>
      <c r="K42" s="41">
        <v>0.84</v>
      </c>
      <c r="L42" s="41">
        <v>0.84</v>
      </c>
      <c r="N42" s="40" t="s">
        <v>58</v>
      </c>
      <c r="O42" s="40">
        <v>58</v>
      </c>
      <c r="P42" s="41">
        <v>0.64</v>
      </c>
      <c r="R42" s="41">
        <v>0</v>
      </c>
      <c r="T42" s="42" t="s">
        <v>1</v>
      </c>
      <c r="V42" s="40">
        <v>34</v>
      </c>
      <c r="W42" s="42" t="s">
        <v>901</v>
      </c>
      <c r="Y42" s="41">
        <v>0.59</v>
      </c>
      <c r="Z42" s="40">
        <v>5</v>
      </c>
      <c r="AA42" s="41">
        <v>0.39</v>
      </c>
      <c r="AC42" s="40">
        <v>61</v>
      </c>
      <c r="AD42" s="40">
        <v>66</v>
      </c>
      <c r="AE42" s="41">
        <v>0.28999999999999998</v>
      </c>
    </row>
    <row r="43" spans="1:31" ht="16.5" customHeight="1" x14ac:dyDescent="0.35">
      <c r="A43" s="40">
        <v>41</v>
      </c>
      <c r="B43" s="40" t="s">
        <v>1673</v>
      </c>
      <c r="D43" s="40">
        <v>2</v>
      </c>
      <c r="E43" s="40">
        <v>73</v>
      </c>
      <c r="F43" s="50">
        <v>2</v>
      </c>
      <c r="G43" s="50">
        <v>3.5</v>
      </c>
      <c r="H43" s="40">
        <v>17</v>
      </c>
      <c r="I43" s="41">
        <v>0.95</v>
      </c>
      <c r="K43" s="41">
        <v>0.76</v>
      </c>
      <c r="L43" s="41">
        <v>0.92</v>
      </c>
      <c r="N43" s="40">
        <v>16</v>
      </c>
      <c r="O43" s="40">
        <v>1</v>
      </c>
      <c r="P43" s="41">
        <v>0.96</v>
      </c>
      <c r="R43" s="41">
        <v>0.01</v>
      </c>
      <c r="T43" s="42" t="s">
        <v>40</v>
      </c>
      <c r="V43" s="40">
        <v>75</v>
      </c>
      <c r="W43" s="42" t="s">
        <v>793</v>
      </c>
      <c r="Y43" s="41">
        <v>0.39</v>
      </c>
      <c r="Z43" s="40">
        <v>5</v>
      </c>
      <c r="AA43" s="41">
        <v>0.46</v>
      </c>
      <c r="AC43" s="40">
        <v>2</v>
      </c>
      <c r="AD43" s="40">
        <v>121</v>
      </c>
      <c r="AE43" s="41">
        <v>0.2</v>
      </c>
    </row>
    <row r="44" spans="1:31" ht="16.5" customHeight="1" x14ac:dyDescent="0.35">
      <c r="A44" s="40">
        <v>41</v>
      </c>
      <c r="B44" s="40" t="s">
        <v>1662</v>
      </c>
      <c r="D44" s="40">
        <v>2</v>
      </c>
      <c r="E44" s="40">
        <v>73</v>
      </c>
      <c r="F44" s="50">
        <v>3.3</v>
      </c>
      <c r="G44" s="50">
        <v>4</v>
      </c>
      <c r="H44" s="40">
        <v>37</v>
      </c>
      <c r="I44" s="41">
        <v>0.93</v>
      </c>
      <c r="K44" s="41">
        <v>0.85</v>
      </c>
      <c r="L44" s="41">
        <v>0.83</v>
      </c>
      <c r="N44" s="40">
        <v>-2</v>
      </c>
      <c r="O44" s="40">
        <v>23</v>
      </c>
      <c r="P44" s="41">
        <v>0.68</v>
      </c>
      <c r="R44" s="41">
        <v>0.01</v>
      </c>
      <c r="T44" s="42" t="s">
        <v>1</v>
      </c>
      <c r="V44" s="40">
        <v>34</v>
      </c>
      <c r="W44" s="42" t="s">
        <v>477</v>
      </c>
      <c r="X44" s="40">
        <v>2</v>
      </c>
      <c r="Y44" s="41">
        <v>0.57999999999999996</v>
      </c>
      <c r="Z44" s="40">
        <v>5</v>
      </c>
      <c r="AA44" s="41">
        <v>0.38</v>
      </c>
      <c r="AC44" s="40">
        <v>49</v>
      </c>
      <c r="AD44" s="40">
        <v>39</v>
      </c>
      <c r="AE44" s="41">
        <v>0.35</v>
      </c>
    </row>
    <row r="45" spans="1:31" ht="16.5" customHeight="1" x14ac:dyDescent="0.35">
      <c r="A45" s="40">
        <v>41</v>
      </c>
      <c r="B45" s="40" t="s">
        <v>1666</v>
      </c>
      <c r="D45" s="40">
        <v>2</v>
      </c>
      <c r="E45" s="40">
        <v>73</v>
      </c>
      <c r="F45" s="50">
        <v>3.4</v>
      </c>
      <c r="G45" s="50">
        <v>3.9</v>
      </c>
      <c r="H45" s="40">
        <v>28</v>
      </c>
      <c r="I45" s="41">
        <v>0.94</v>
      </c>
      <c r="K45" s="41">
        <v>0.85</v>
      </c>
      <c r="L45" s="41">
        <v>0.87</v>
      </c>
      <c r="N45" s="40">
        <v>2</v>
      </c>
      <c r="O45" s="40">
        <v>50</v>
      </c>
      <c r="P45" s="41">
        <v>0.63</v>
      </c>
      <c r="R45" s="43">
        <v>3.0000000000000001E-3</v>
      </c>
      <c r="T45" s="42" t="s">
        <v>40</v>
      </c>
      <c r="V45" s="40">
        <v>31</v>
      </c>
      <c r="W45" s="42" t="s">
        <v>1523</v>
      </c>
      <c r="Y45" s="41">
        <v>0.62</v>
      </c>
      <c r="AA45" s="41">
        <v>0.49</v>
      </c>
      <c r="AC45" s="40">
        <v>68</v>
      </c>
      <c r="AD45" s="40">
        <v>32</v>
      </c>
      <c r="AE45" s="41">
        <v>0.37</v>
      </c>
    </row>
    <row r="46" spans="1:31" ht="16.5" customHeight="1" x14ac:dyDescent="0.35">
      <c r="A46" s="40">
        <v>45</v>
      </c>
      <c r="B46" s="40" t="s">
        <v>490</v>
      </c>
      <c r="D46" s="40">
        <v>2</v>
      </c>
      <c r="E46" s="40">
        <v>72</v>
      </c>
      <c r="F46" s="50">
        <v>3.5</v>
      </c>
      <c r="G46" s="50">
        <v>4.0999999999999996</v>
      </c>
      <c r="H46" s="40">
        <v>37</v>
      </c>
      <c r="I46" s="41">
        <v>0.9</v>
      </c>
      <c r="K46" s="41">
        <v>0.83</v>
      </c>
      <c r="L46" s="41">
        <v>0.85</v>
      </c>
      <c r="N46" s="40">
        <v>2</v>
      </c>
      <c r="O46" s="40">
        <v>73</v>
      </c>
      <c r="P46" s="41">
        <v>0.63</v>
      </c>
      <c r="R46" s="41">
        <v>0.01</v>
      </c>
      <c r="T46" s="42" t="s">
        <v>40</v>
      </c>
      <c r="V46" s="40">
        <v>47</v>
      </c>
      <c r="W46" s="42" t="s">
        <v>455</v>
      </c>
      <c r="X46" s="40">
        <v>2</v>
      </c>
      <c r="Y46" s="41">
        <v>0.56000000000000005</v>
      </c>
      <c r="Z46" s="40">
        <v>5</v>
      </c>
      <c r="AA46" s="41">
        <v>0.36</v>
      </c>
      <c r="AC46" s="40">
        <v>39</v>
      </c>
      <c r="AD46" s="40">
        <v>47</v>
      </c>
      <c r="AE46" s="41">
        <v>0.34</v>
      </c>
    </row>
    <row r="47" spans="1:31" ht="16.5" customHeight="1" x14ac:dyDescent="0.35">
      <c r="A47" s="40">
        <v>45</v>
      </c>
      <c r="B47" s="40" t="s">
        <v>1667</v>
      </c>
      <c r="D47" s="40">
        <v>2</v>
      </c>
      <c r="E47" s="40">
        <v>72</v>
      </c>
      <c r="F47" s="50">
        <v>3.4</v>
      </c>
      <c r="G47" s="50">
        <v>4.0999999999999996</v>
      </c>
      <c r="H47" s="40">
        <v>48</v>
      </c>
      <c r="I47" s="41">
        <v>0.91</v>
      </c>
      <c r="K47" s="41">
        <v>0.83</v>
      </c>
      <c r="L47" s="41">
        <v>0.85</v>
      </c>
      <c r="N47" s="40">
        <v>2</v>
      </c>
      <c r="O47" s="40">
        <v>34</v>
      </c>
      <c r="P47" s="41">
        <v>0.73</v>
      </c>
      <c r="R47" s="41">
        <v>0</v>
      </c>
      <c r="T47" s="42" t="s">
        <v>1</v>
      </c>
      <c r="V47" s="40">
        <v>45</v>
      </c>
      <c r="W47" s="42" t="s">
        <v>781</v>
      </c>
      <c r="X47" s="40">
        <v>2</v>
      </c>
      <c r="Y47" s="41">
        <v>0.48</v>
      </c>
      <c r="Z47" s="40">
        <v>5</v>
      </c>
      <c r="AA47" s="41">
        <v>0.4</v>
      </c>
      <c r="AC47" s="40">
        <v>56</v>
      </c>
      <c r="AD47" s="40">
        <v>57</v>
      </c>
      <c r="AE47" s="41">
        <v>0.31</v>
      </c>
    </row>
    <row r="48" spans="1:31" ht="16.5" customHeight="1" x14ac:dyDescent="0.35">
      <c r="A48" s="40">
        <v>45</v>
      </c>
      <c r="B48" s="40" t="s">
        <v>1668</v>
      </c>
      <c r="D48" s="40">
        <v>2</v>
      </c>
      <c r="E48" s="40">
        <v>72</v>
      </c>
      <c r="F48" s="50">
        <v>3.5</v>
      </c>
      <c r="G48" s="50">
        <v>4</v>
      </c>
      <c r="H48" s="40">
        <v>37</v>
      </c>
      <c r="I48" s="41">
        <v>0.93</v>
      </c>
      <c r="K48" s="41">
        <v>0.85</v>
      </c>
      <c r="L48" s="41">
        <v>0.83</v>
      </c>
      <c r="N48" s="40">
        <v>-2</v>
      </c>
      <c r="O48" s="40">
        <v>63</v>
      </c>
      <c r="P48" s="41">
        <v>0.56999999999999995</v>
      </c>
      <c r="R48" s="43">
        <v>4.0000000000000001E-3</v>
      </c>
      <c r="T48" s="42" t="s">
        <v>40</v>
      </c>
      <c r="V48" s="40">
        <v>31</v>
      </c>
      <c r="W48" s="42" t="s">
        <v>1902</v>
      </c>
      <c r="X48" s="40">
        <v>2</v>
      </c>
      <c r="Y48" s="41">
        <v>0.64</v>
      </c>
      <c r="Z48" s="40">
        <v>5</v>
      </c>
      <c r="AA48" s="41">
        <v>0.39</v>
      </c>
      <c r="AC48" s="40">
        <v>43</v>
      </c>
      <c r="AD48" s="40">
        <v>70</v>
      </c>
      <c r="AE48" s="41">
        <v>0.28000000000000003</v>
      </c>
    </row>
    <row r="49" spans="1:31" ht="16.5" customHeight="1" x14ac:dyDescent="0.35">
      <c r="A49" s="40">
        <v>45</v>
      </c>
      <c r="B49" s="40" t="s">
        <v>1665</v>
      </c>
      <c r="D49" s="40">
        <v>2</v>
      </c>
      <c r="E49" s="40">
        <v>72</v>
      </c>
      <c r="F49" s="50">
        <v>3.4</v>
      </c>
      <c r="G49" s="50">
        <v>4.0999999999999996</v>
      </c>
      <c r="H49" s="40">
        <v>34</v>
      </c>
      <c r="I49" s="41">
        <v>0.94</v>
      </c>
      <c r="K49" s="41">
        <v>0.81</v>
      </c>
      <c r="L49" s="41">
        <v>0.88</v>
      </c>
      <c r="N49" s="40">
        <v>7</v>
      </c>
      <c r="O49" s="40">
        <v>48</v>
      </c>
      <c r="P49" s="41">
        <v>0.72</v>
      </c>
      <c r="R49" s="41">
        <v>0.01</v>
      </c>
      <c r="T49" s="42" t="s">
        <v>40</v>
      </c>
      <c r="V49" s="40">
        <v>59</v>
      </c>
      <c r="W49" s="42" t="s">
        <v>530</v>
      </c>
      <c r="Y49" s="41">
        <v>0.43</v>
      </c>
      <c r="Z49" s="40">
        <v>5</v>
      </c>
      <c r="AA49" s="41">
        <v>0.42</v>
      </c>
      <c r="AC49" s="40">
        <v>49</v>
      </c>
      <c r="AD49" s="40">
        <v>66</v>
      </c>
      <c r="AE49" s="41">
        <v>0.28999999999999998</v>
      </c>
    </row>
    <row r="50" spans="1:31" ht="16.5" customHeight="1" x14ac:dyDescent="0.35">
      <c r="A50" s="40">
        <v>49</v>
      </c>
      <c r="B50" s="40" t="s">
        <v>1674</v>
      </c>
      <c r="D50" s="40">
        <v>2</v>
      </c>
      <c r="E50" s="40">
        <v>71</v>
      </c>
      <c r="F50" s="50">
        <v>3.5</v>
      </c>
      <c r="G50" s="50">
        <v>4</v>
      </c>
      <c r="H50" s="40">
        <v>44</v>
      </c>
      <c r="I50" s="41">
        <v>0.91</v>
      </c>
      <c r="K50" s="41">
        <v>0.84</v>
      </c>
      <c r="L50" s="41">
        <v>0.87</v>
      </c>
      <c r="N50" s="40">
        <v>3</v>
      </c>
      <c r="O50" s="40">
        <v>84</v>
      </c>
      <c r="P50" s="41">
        <v>0.6</v>
      </c>
      <c r="R50" s="41">
        <v>0</v>
      </c>
      <c r="T50" s="42" t="s">
        <v>5</v>
      </c>
      <c r="V50" s="40">
        <v>50</v>
      </c>
      <c r="W50" s="42" t="s">
        <v>557</v>
      </c>
      <c r="Y50" s="41">
        <v>0.49</v>
      </c>
      <c r="AA50" s="41">
        <v>0.7</v>
      </c>
      <c r="AC50" s="40">
        <v>76</v>
      </c>
      <c r="AD50" s="40">
        <v>7</v>
      </c>
      <c r="AE50" s="41">
        <v>0.52</v>
      </c>
    </row>
    <row r="51" spans="1:31" ht="16.5" customHeight="1" x14ac:dyDescent="0.35">
      <c r="A51" s="40">
        <v>50</v>
      </c>
      <c r="B51" s="40" t="s">
        <v>1671</v>
      </c>
      <c r="D51" s="40">
        <v>2</v>
      </c>
      <c r="E51" s="40">
        <v>70</v>
      </c>
      <c r="F51" s="50">
        <v>3.4</v>
      </c>
      <c r="G51" s="50">
        <v>3.8</v>
      </c>
      <c r="H51" s="40">
        <v>48</v>
      </c>
      <c r="I51" s="41">
        <v>0.9</v>
      </c>
      <c r="K51" s="41">
        <v>0.82</v>
      </c>
      <c r="L51" s="41">
        <v>0.86</v>
      </c>
      <c r="N51" s="40">
        <v>4</v>
      </c>
      <c r="O51" s="40">
        <v>22</v>
      </c>
      <c r="P51" s="41">
        <v>0.74</v>
      </c>
      <c r="R51" s="41">
        <v>0</v>
      </c>
      <c r="T51" s="42" t="s">
        <v>40</v>
      </c>
      <c r="V51" s="40">
        <v>75</v>
      </c>
      <c r="W51" s="42" t="s">
        <v>1015</v>
      </c>
      <c r="X51" s="40">
        <v>9</v>
      </c>
      <c r="Y51" s="41">
        <v>0.49</v>
      </c>
      <c r="Z51" s="40">
        <v>5</v>
      </c>
      <c r="AA51" s="41">
        <v>0.5</v>
      </c>
      <c r="AC51" s="40">
        <v>64</v>
      </c>
      <c r="AD51" s="40">
        <v>37</v>
      </c>
      <c r="AE51" s="41">
        <v>0.36</v>
      </c>
    </row>
    <row r="52" spans="1:31" ht="16.5" customHeight="1" x14ac:dyDescent="0.35">
      <c r="A52" s="40">
        <v>50</v>
      </c>
      <c r="B52" s="40" t="s">
        <v>1669</v>
      </c>
      <c r="D52" s="40">
        <v>2</v>
      </c>
      <c r="E52" s="40">
        <v>70</v>
      </c>
      <c r="F52" s="50">
        <v>3.4</v>
      </c>
      <c r="G52" s="50">
        <v>3.8</v>
      </c>
      <c r="H52" s="40">
        <v>44</v>
      </c>
      <c r="I52" s="41">
        <v>0.91</v>
      </c>
      <c r="K52" s="41">
        <v>0.87</v>
      </c>
      <c r="L52" s="41">
        <v>0.84</v>
      </c>
      <c r="N52" s="40">
        <v>-3</v>
      </c>
      <c r="O52" s="40">
        <v>53</v>
      </c>
      <c r="P52" s="41">
        <v>0.69</v>
      </c>
      <c r="R52" s="43">
        <v>3.0000000000000001E-3</v>
      </c>
      <c r="T52" s="42" t="s">
        <v>1</v>
      </c>
      <c r="V52" s="40">
        <v>25</v>
      </c>
      <c r="W52" s="42" t="s">
        <v>1903</v>
      </c>
      <c r="X52" s="40">
        <v>2</v>
      </c>
      <c r="Y52" s="41">
        <v>0.72</v>
      </c>
      <c r="Z52" s="40">
        <v>5</v>
      </c>
      <c r="AA52" s="41">
        <v>0.4</v>
      </c>
      <c r="AC52" s="40">
        <v>56</v>
      </c>
      <c r="AD52" s="40">
        <v>75</v>
      </c>
      <c r="AE52" s="41">
        <v>0.27</v>
      </c>
    </row>
    <row r="53" spans="1:31" ht="16.5" customHeight="1" x14ac:dyDescent="0.35">
      <c r="A53" s="40">
        <v>52</v>
      </c>
      <c r="B53" s="40" t="s">
        <v>1672</v>
      </c>
      <c r="D53" s="40">
        <v>2</v>
      </c>
      <c r="E53" s="40">
        <v>68</v>
      </c>
      <c r="F53" s="50">
        <v>3.5</v>
      </c>
      <c r="G53" s="50">
        <v>3.9</v>
      </c>
      <c r="H53" s="40">
        <v>44</v>
      </c>
      <c r="I53" s="41">
        <v>0.9</v>
      </c>
      <c r="K53" s="41">
        <v>0.87</v>
      </c>
      <c r="L53" s="41">
        <v>0.83</v>
      </c>
      <c r="N53" s="40">
        <v>-4</v>
      </c>
      <c r="O53" s="40">
        <v>63</v>
      </c>
      <c r="P53" s="41">
        <v>0.56999999999999995</v>
      </c>
      <c r="R53" s="43">
        <v>2E-3</v>
      </c>
      <c r="T53" s="42" t="s">
        <v>5</v>
      </c>
      <c r="V53" s="40">
        <v>75</v>
      </c>
      <c r="W53" s="42" t="s">
        <v>538</v>
      </c>
      <c r="X53" s="40">
        <v>2</v>
      </c>
      <c r="Y53" s="41">
        <v>0.4</v>
      </c>
      <c r="AA53" s="41">
        <v>0.77</v>
      </c>
      <c r="AC53" s="40">
        <v>53</v>
      </c>
      <c r="AD53" s="40">
        <v>70</v>
      </c>
      <c r="AE53" s="41">
        <v>0.28999999999999998</v>
      </c>
    </row>
    <row r="54" spans="1:31" ht="16.5" customHeight="1" x14ac:dyDescent="0.35">
      <c r="A54" s="40">
        <v>52</v>
      </c>
      <c r="B54" s="40" t="s">
        <v>1678</v>
      </c>
      <c r="D54" s="40">
        <v>2</v>
      </c>
      <c r="E54" s="40">
        <v>68</v>
      </c>
      <c r="F54" s="50">
        <v>3.6</v>
      </c>
      <c r="G54" s="50">
        <v>4</v>
      </c>
      <c r="H54" s="40">
        <v>34</v>
      </c>
      <c r="I54" s="41">
        <v>0.93</v>
      </c>
      <c r="K54" s="41">
        <v>0.81</v>
      </c>
      <c r="L54" s="41">
        <v>0.86</v>
      </c>
      <c r="N54" s="40">
        <v>5</v>
      </c>
      <c r="O54" s="40">
        <v>117</v>
      </c>
      <c r="P54" s="41">
        <v>0.6</v>
      </c>
      <c r="R54" s="41">
        <v>0.03</v>
      </c>
      <c r="T54" s="42" t="s">
        <v>14</v>
      </c>
      <c r="V54" s="40">
        <v>44</v>
      </c>
      <c r="W54" s="42" t="s">
        <v>557</v>
      </c>
      <c r="Y54" s="41">
        <v>0.5</v>
      </c>
      <c r="Z54" s="40">
        <v>5</v>
      </c>
      <c r="AA54" s="41">
        <v>0.6</v>
      </c>
      <c r="AC54" s="40">
        <v>101</v>
      </c>
      <c r="AD54" s="40">
        <v>98</v>
      </c>
      <c r="AE54" s="41">
        <v>0.24</v>
      </c>
    </row>
    <row r="55" spans="1:31" ht="16.5" customHeight="1" x14ac:dyDescent="0.35">
      <c r="A55" s="40">
        <v>54</v>
      </c>
      <c r="B55" s="40" t="s">
        <v>1677</v>
      </c>
      <c r="D55" s="40">
        <v>2</v>
      </c>
      <c r="E55" s="40">
        <v>67</v>
      </c>
      <c r="F55" s="50">
        <v>3.4</v>
      </c>
      <c r="G55" s="50">
        <v>3.8</v>
      </c>
      <c r="H55" s="40">
        <v>48</v>
      </c>
      <c r="I55" s="41">
        <v>0.9</v>
      </c>
      <c r="K55" s="41">
        <v>0.8</v>
      </c>
      <c r="L55" s="41">
        <v>0.78</v>
      </c>
      <c r="N55" s="40">
        <v>-2</v>
      </c>
      <c r="O55" s="40">
        <v>53</v>
      </c>
      <c r="P55" s="41">
        <v>0.67</v>
      </c>
      <c r="R55" s="41">
        <v>0</v>
      </c>
      <c r="T55" s="42" t="s">
        <v>1</v>
      </c>
      <c r="V55" s="40">
        <v>64</v>
      </c>
      <c r="W55" s="42" t="s">
        <v>792</v>
      </c>
      <c r="Y55" s="41">
        <v>0.44</v>
      </c>
      <c r="AA55" s="41">
        <v>0.62</v>
      </c>
      <c r="AC55" s="40">
        <v>68</v>
      </c>
      <c r="AD55" s="40">
        <v>57</v>
      </c>
      <c r="AE55" s="41">
        <v>0.31</v>
      </c>
    </row>
    <row r="56" spans="1:31" ht="16.5" customHeight="1" x14ac:dyDescent="0.35">
      <c r="A56" s="40">
        <v>54</v>
      </c>
      <c r="B56" s="40" t="s">
        <v>1675</v>
      </c>
      <c r="D56" s="40">
        <v>2</v>
      </c>
      <c r="E56" s="40">
        <v>67</v>
      </c>
      <c r="F56" s="50">
        <v>3.4</v>
      </c>
      <c r="G56" s="50">
        <v>4.0999999999999996</v>
      </c>
      <c r="H56" s="40">
        <v>63</v>
      </c>
      <c r="I56" s="41">
        <v>0.9</v>
      </c>
      <c r="K56" s="41">
        <v>0.82</v>
      </c>
      <c r="L56" s="41">
        <v>0.81</v>
      </c>
      <c r="N56" s="40">
        <v>-1</v>
      </c>
      <c r="O56" s="40">
        <v>73</v>
      </c>
      <c r="P56" s="41">
        <v>0.63</v>
      </c>
      <c r="R56" s="41">
        <v>0</v>
      </c>
      <c r="T56" s="42" t="s">
        <v>1</v>
      </c>
      <c r="V56" s="40">
        <v>45</v>
      </c>
      <c r="W56" s="42" t="s">
        <v>557</v>
      </c>
      <c r="Y56" s="41">
        <v>0.49</v>
      </c>
      <c r="Z56" s="40">
        <v>5</v>
      </c>
      <c r="AA56" s="41">
        <v>0.55000000000000004</v>
      </c>
      <c r="AC56" s="40">
        <v>91</v>
      </c>
      <c r="AD56" s="40">
        <v>47</v>
      </c>
      <c r="AE56" s="41">
        <v>0.33</v>
      </c>
    </row>
    <row r="57" spans="1:31" ht="16.5" customHeight="1" x14ac:dyDescent="0.35">
      <c r="A57" s="40">
        <v>56</v>
      </c>
      <c r="B57" s="40" t="s">
        <v>1680</v>
      </c>
      <c r="D57" s="40">
        <v>2</v>
      </c>
      <c r="E57" s="40">
        <v>66</v>
      </c>
      <c r="F57" s="50">
        <v>3.3</v>
      </c>
      <c r="G57" s="50">
        <v>3.7</v>
      </c>
      <c r="H57" s="40">
        <v>56</v>
      </c>
      <c r="I57" s="41">
        <v>0.92</v>
      </c>
      <c r="K57" s="41">
        <v>0.73</v>
      </c>
      <c r="L57" s="41">
        <v>0.8</v>
      </c>
      <c r="N57" s="40">
        <v>7</v>
      </c>
      <c r="O57" s="40">
        <v>78</v>
      </c>
      <c r="P57" s="41">
        <v>0.62</v>
      </c>
      <c r="R57" s="41">
        <v>0.01</v>
      </c>
      <c r="T57" s="42" t="s">
        <v>14</v>
      </c>
      <c r="V57" s="40">
        <v>64</v>
      </c>
      <c r="W57" s="42" t="s">
        <v>23</v>
      </c>
      <c r="X57" s="40">
        <v>2</v>
      </c>
      <c r="Y57" s="41">
        <v>0.44</v>
      </c>
      <c r="Z57" s="40">
        <v>5</v>
      </c>
      <c r="AA57" s="41">
        <v>0.48</v>
      </c>
      <c r="AC57" s="40">
        <v>73</v>
      </c>
      <c r="AD57" s="40">
        <v>66</v>
      </c>
      <c r="AE57" s="41">
        <v>0.28999999999999998</v>
      </c>
    </row>
    <row r="58" spans="1:31" ht="16.5" customHeight="1" x14ac:dyDescent="0.35">
      <c r="A58" s="40">
        <v>57</v>
      </c>
      <c r="B58" s="40" t="s">
        <v>1681</v>
      </c>
      <c r="D58" s="40">
        <v>2</v>
      </c>
      <c r="E58" s="40">
        <v>65</v>
      </c>
      <c r="F58" s="50">
        <v>3.3</v>
      </c>
      <c r="G58" s="50">
        <v>3.7</v>
      </c>
      <c r="H58" s="40">
        <v>99</v>
      </c>
      <c r="I58" s="41">
        <v>0.86</v>
      </c>
      <c r="K58" s="41">
        <v>0.74</v>
      </c>
      <c r="L58" s="41">
        <v>0.73</v>
      </c>
      <c r="N58" s="40">
        <v>-1</v>
      </c>
      <c r="O58" s="40">
        <v>53</v>
      </c>
      <c r="P58" s="41">
        <v>0.73</v>
      </c>
      <c r="R58" s="41">
        <v>0.02</v>
      </c>
      <c r="T58" s="42" t="s">
        <v>1</v>
      </c>
      <c r="V58" s="40">
        <v>99</v>
      </c>
      <c r="W58" s="42" t="s">
        <v>1904</v>
      </c>
      <c r="Y58" s="41">
        <v>0.37</v>
      </c>
      <c r="AA58" s="41">
        <v>0.67</v>
      </c>
      <c r="AC58" s="40">
        <v>33</v>
      </c>
      <c r="AD58" s="40">
        <v>35</v>
      </c>
      <c r="AE58" s="41">
        <v>0.37</v>
      </c>
    </row>
    <row r="59" spans="1:31" ht="16.5" customHeight="1" x14ac:dyDescent="0.35">
      <c r="A59" s="40">
        <v>57</v>
      </c>
      <c r="B59" s="40" t="s">
        <v>1683</v>
      </c>
      <c r="D59" s="40">
        <v>2</v>
      </c>
      <c r="E59" s="40">
        <v>65</v>
      </c>
      <c r="F59" s="50">
        <v>3.2</v>
      </c>
      <c r="G59" s="50">
        <v>3.9</v>
      </c>
      <c r="H59" s="40">
        <v>21</v>
      </c>
      <c r="I59" s="41">
        <v>0.96</v>
      </c>
      <c r="K59" s="41">
        <v>0.84</v>
      </c>
      <c r="L59" s="41">
        <v>0.9</v>
      </c>
      <c r="N59" s="40">
        <v>6</v>
      </c>
      <c r="O59" s="40">
        <v>174</v>
      </c>
      <c r="P59" s="41">
        <v>0.56999999999999995</v>
      </c>
      <c r="R59" s="41">
        <v>0.06</v>
      </c>
      <c r="T59" s="42" t="s">
        <v>14</v>
      </c>
      <c r="V59" s="40">
        <v>42</v>
      </c>
      <c r="W59" s="42" t="s">
        <v>1472</v>
      </c>
      <c r="Y59" s="41">
        <v>0.57999999999999996</v>
      </c>
      <c r="Z59" s="40">
        <v>5</v>
      </c>
      <c r="AA59" s="41">
        <v>0.69</v>
      </c>
      <c r="AC59" s="40">
        <v>76</v>
      </c>
      <c r="AD59" s="40">
        <v>80</v>
      </c>
      <c r="AE59" s="41">
        <v>0.27</v>
      </c>
    </row>
    <row r="60" spans="1:31" ht="16.5" customHeight="1" x14ac:dyDescent="0.35">
      <c r="A60" s="40">
        <v>59</v>
      </c>
      <c r="B60" s="40" t="s">
        <v>1689</v>
      </c>
      <c r="D60" s="40">
        <v>2</v>
      </c>
      <c r="E60" s="40">
        <v>64</v>
      </c>
      <c r="F60" s="50">
        <v>3.2</v>
      </c>
      <c r="G60" s="50">
        <v>3.7</v>
      </c>
      <c r="H60" s="40">
        <v>68</v>
      </c>
      <c r="I60" s="41">
        <v>0.89</v>
      </c>
      <c r="K60" s="41">
        <v>0.75</v>
      </c>
      <c r="L60" s="41">
        <v>0.78</v>
      </c>
      <c r="N60" s="40">
        <v>3</v>
      </c>
      <c r="O60" s="40">
        <v>58</v>
      </c>
      <c r="P60" s="41">
        <v>0.76</v>
      </c>
      <c r="R60" s="43">
        <v>3.0000000000000001E-3</v>
      </c>
      <c r="T60" s="42" t="s">
        <v>14</v>
      </c>
      <c r="V60" s="40">
        <v>72</v>
      </c>
      <c r="W60" s="42" t="s">
        <v>792</v>
      </c>
      <c r="Y60" s="41">
        <v>0.34</v>
      </c>
      <c r="Z60" s="40">
        <v>5</v>
      </c>
      <c r="AA60" s="41">
        <v>0.67</v>
      </c>
      <c r="AC60" s="40">
        <v>84</v>
      </c>
      <c r="AD60" s="40">
        <v>75</v>
      </c>
      <c r="AE60" s="41">
        <v>0.27</v>
      </c>
    </row>
    <row r="61" spans="1:31" ht="16.5" customHeight="1" x14ac:dyDescent="0.35">
      <c r="A61" s="40">
        <v>59</v>
      </c>
      <c r="B61" s="40" t="s">
        <v>1679</v>
      </c>
      <c r="D61" s="40">
        <v>2</v>
      </c>
      <c r="E61" s="40">
        <v>64</v>
      </c>
      <c r="F61" s="50">
        <v>3.2</v>
      </c>
      <c r="G61" s="50">
        <v>3.8</v>
      </c>
      <c r="H61" s="40">
        <v>88</v>
      </c>
      <c r="I61" s="41">
        <v>0.89</v>
      </c>
      <c r="K61" s="41">
        <v>0.76</v>
      </c>
      <c r="L61" s="41">
        <v>0.73</v>
      </c>
      <c r="N61" s="40">
        <v>-3</v>
      </c>
      <c r="O61" s="40">
        <v>58</v>
      </c>
      <c r="P61" s="41">
        <v>0.78</v>
      </c>
      <c r="R61" s="41">
        <v>0.03</v>
      </c>
      <c r="T61" s="42" t="s">
        <v>40</v>
      </c>
      <c r="V61" s="40">
        <v>53</v>
      </c>
      <c r="W61" s="42" t="s">
        <v>201</v>
      </c>
      <c r="X61" s="40">
        <v>2</v>
      </c>
      <c r="Y61" s="41">
        <v>0.46</v>
      </c>
      <c r="Z61" s="40">
        <v>5</v>
      </c>
      <c r="AA61" s="41">
        <v>0.76</v>
      </c>
      <c r="AC61" s="40">
        <v>68</v>
      </c>
      <c r="AD61" s="40">
        <v>44</v>
      </c>
      <c r="AE61" s="41">
        <v>0.34</v>
      </c>
    </row>
    <row r="62" spans="1:31" ht="16.5" customHeight="1" x14ac:dyDescent="0.35">
      <c r="A62" s="40">
        <v>61</v>
      </c>
      <c r="B62" s="40" t="s">
        <v>1905</v>
      </c>
      <c r="D62" s="40">
        <v>2</v>
      </c>
      <c r="E62" s="40">
        <v>63</v>
      </c>
      <c r="F62" s="50">
        <v>3.2</v>
      </c>
      <c r="G62" s="50">
        <v>3.8</v>
      </c>
      <c r="H62" s="40">
        <v>82</v>
      </c>
      <c r="I62" s="41">
        <v>0.88</v>
      </c>
      <c r="K62" s="41">
        <v>0.74</v>
      </c>
      <c r="L62" s="41">
        <v>0.76</v>
      </c>
      <c r="N62" s="40">
        <v>2</v>
      </c>
      <c r="O62" s="40">
        <v>58</v>
      </c>
      <c r="P62" s="41">
        <v>0.65</v>
      </c>
      <c r="R62" s="43">
        <v>2E-3</v>
      </c>
      <c r="T62" s="42" t="s">
        <v>5</v>
      </c>
      <c r="V62" s="40">
        <v>99</v>
      </c>
      <c r="W62" s="42" t="s">
        <v>1906</v>
      </c>
      <c r="X62" s="40">
        <v>2</v>
      </c>
      <c r="Y62" s="41">
        <v>0.34</v>
      </c>
      <c r="Z62" s="40">
        <v>5</v>
      </c>
      <c r="AA62" s="41">
        <v>0.53</v>
      </c>
      <c r="AC62" s="40">
        <v>76</v>
      </c>
      <c r="AD62" s="40">
        <v>57</v>
      </c>
      <c r="AE62" s="41">
        <v>0.3</v>
      </c>
    </row>
    <row r="63" spans="1:31" ht="16.5" customHeight="1" x14ac:dyDescent="0.35">
      <c r="A63" s="40">
        <v>61</v>
      </c>
      <c r="B63" s="40" t="s">
        <v>1693</v>
      </c>
      <c r="D63" s="40">
        <v>2</v>
      </c>
      <c r="E63" s="40">
        <v>63</v>
      </c>
      <c r="F63" s="50">
        <v>3.3</v>
      </c>
      <c r="G63" s="50">
        <v>3.8</v>
      </c>
      <c r="H63" s="40">
        <v>60</v>
      </c>
      <c r="I63" s="41">
        <v>0.91</v>
      </c>
      <c r="K63" s="41">
        <v>0.8</v>
      </c>
      <c r="L63" s="41">
        <v>0.8</v>
      </c>
      <c r="N63" s="40" t="s">
        <v>58</v>
      </c>
      <c r="O63" s="40">
        <v>111</v>
      </c>
      <c r="P63" s="41">
        <v>0.63</v>
      </c>
      <c r="R63" s="41">
        <v>0.01</v>
      </c>
      <c r="T63" s="42" t="s">
        <v>14</v>
      </c>
      <c r="V63" s="40">
        <v>53</v>
      </c>
      <c r="W63" s="42" t="s">
        <v>209</v>
      </c>
      <c r="Y63" s="41">
        <v>0.46</v>
      </c>
      <c r="Z63" s="40">
        <v>5</v>
      </c>
      <c r="AA63" s="41">
        <v>0.69</v>
      </c>
      <c r="AC63" s="40">
        <v>88</v>
      </c>
      <c r="AD63" s="40">
        <v>57</v>
      </c>
      <c r="AE63" s="41">
        <v>0.3</v>
      </c>
    </row>
    <row r="64" spans="1:31" ht="16.5" customHeight="1" x14ac:dyDescent="0.35">
      <c r="A64" s="40">
        <v>61</v>
      </c>
      <c r="B64" s="40" t="s">
        <v>1712</v>
      </c>
      <c r="D64" s="40">
        <v>2</v>
      </c>
      <c r="E64" s="40">
        <v>63</v>
      </c>
      <c r="F64" s="50">
        <v>2.8</v>
      </c>
      <c r="G64" s="50">
        <v>3.4</v>
      </c>
      <c r="H64" s="40">
        <v>93</v>
      </c>
      <c r="I64" s="41">
        <v>0.85</v>
      </c>
      <c r="K64" s="41">
        <v>0.71</v>
      </c>
      <c r="L64" s="41">
        <v>0.76</v>
      </c>
      <c r="N64" s="40">
        <v>5</v>
      </c>
      <c r="O64" s="40">
        <v>44</v>
      </c>
      <c r="P64" s="41">
        <v>1</v>
      </c>
      <c r="R64" s="41">
        <v>0</v>
      </c>
      <c r="T64" s="42" t="s">
        <v>14</v>
      </c>
      <c r="V64" s="40">
        <v>83</v>
      </c>
      <c r="W64" s="42" t="s">
        <v>69</v>
      </c>
      <c r="Y64" s="41">
        <v>0.44</v>
      </c>
      <c r="Z64" s="40">
        <v>5</v>
      </c>
      <c r="AA64" s="41">
        <v>0.81</v>
      </c>
      <c r="AC64" s="40">
        <v>105</v>
      </c>
      <c r="AD64" s="40">
        <v>1</v>
      </c>
      <c r="AE64" s="41">
        <v>0.64</v>
      </c>
    </row>
    <row r="65" spans="1:32" ht="16.5" customHeight="1" x14ac:dyDescent="0.35">
      <c r="A65" s="40">
        <v>61</v>
      </c>
      <c r="B65" s="40" t="s">
        <v>1691</v>
      </c>
      <c r="D65" s="40">
        <v>2</v>
      </c>
      <c r="E65" s="40">
        <v>63</v>
      </c>
      <c r="F65" s="50">
        <v>3.1</v>
      </c>
      <c r="G65" s="50">
        <v>3.8</v>
      </c>
      <c r="H65" s="40">
        <v>73</v>
      </c>
      <c r="I65" s="41">
        <v>0.88</v>
      </c>
      <c r="K65" s="41">
        <v>0.78</v>
      </c>
      <c r="L65" s="41">
        <v>0.77</v>
      </c>
      <c r="N65" s="40">
        <v>-1</v>
      </c>
      <c r="O65" s="40">
        <v>18</v>
      </c>
      <c r="P65" s="41">
        <v>0.72</v>
      </c>
      <c r="R65" s="41">
        <v>0</v>
      </c>
      <c r="T65" s="42" t="s">
        <v>1</v>
      </c>
      <c r="V65" s="40">
        <v>69</v>
      </c>
      <c r="W65" s="42" t="s">
        <v>530</v>
      </c>
      <c r="Y65" s="41">
        <v>0.38</v>
      </c>
      <c r="AA65" s="41">
        <v>0.6</v>
      </c>
      <c r="AC65" s="40">
        <v>105</v>
      </c>
      <c r="AD65" s="40">
        <v>145</v>
      </c>
      <c r="AE65" s="41">
        <v>0.18</v>
      </c>
    </row>
    <row r="66" spans="1:32" ht="16.5" customHeight="1" x14ac:dyDescent="0.35">
      <c r="A66" s="40">
        <v>65</v>
      </c>
      <c r="B66" s="40" t="s">
        <v>1690</v>
      </c>
      <c r="D66" s="40">
        <v>2</v>
      </c>
      <c r="E66" s="40">
        <v>62</v>
      </c>
      <c r="F66" s="50">
        <v>3.2</v>
      </c>
      <c r="G66" s="50">
        <v>3.6</v>
      </c>
      <c r="H66" s="40">
        <v>75</v>
      </c>
      <c r="I66" s="41">
        <v>0.89</v>
      </c>
      <c r="K66" s="41">
        <v>0.72</v>
      </c>
      <c r="L66" s="41">
        <v>0.76</v>
      </c>
      <c r="N66" s="40">
        <v>4</v>
      </c>
      <c r="O66" s="40">
        <v>78</v>
      </c>
      <c r="P66" s="41">
        <v>0.66</v>
      </c>
      <c r="R66" s="41">
        <v>0.01</v>
      </c>
      <c r="T66" s="42" t="s">
        <v>14</v>
      </c>
      <c r="V66" s="40">
        <v>67</v>
      </c>
      <c r="W66" s="42" t="s">
        <v>4</v>
      </c>
      <c r="Y66" s="41">
        <v>0.41</v>
      </c>
      <c r="AA66" s="41">
        <v>0.57999999999999996</v>
      </c>
      <c r="AC66" s="40">
        <v>84</v>
      </c>
      <c r="AD66" s="40">
        <v>75</v>
      </c>
      <c r="AE66" s="41">
        <v>0.27</v>
      </c>
    </row>
    <row r="67" spans="1:32" ht="16.5" customHeight="1" x14ac:dyDescent="0.35">
      <c r="A67" s="40">
        <v>65</v>
      </c>
      <c r="B67" s="40" t="s">
        <v>1710</v>
      </c>
      <c r="D67" s="40">
        <v>2</v>
      </c>
      <c r="E67" s="40">
        <v>62</v>
      </c>
      <c r="F67" s="50">
        <v>3.4</v>
      </c>
      <c r="G67" s="50">
        <v>3.9</v>
      </c>
      <c r="H67" s="40">
        <v>110</v>
      </c>
      <c r="I67" s="41">
        <v>0.83</v>
      </c>
      <c r="K67" s="41">
        <v>0.72</v>
      </c>
      <c r="L67" s="41">
        <v>0.71</v>
      </c>
      <c r="N67" s="40">
        <v>-1</v>
      </c>
      <c r="O67" s="40">
        <v>78</v>
      </c>
      <c r="P67" s="41">
        <v>0.76</v>
      </c>
      <c r="R67" s="41">
        <v>0.03</v>
      </c>
      <c r="T67" s="42" t="s">
        <v>1</v>
      </c>
      <c r="V67" s="40">
        <v>99</v>
      </c>
      <c r="W67" s="42" t="s">
        <v>1907</v>
      </c>
      <c r="X67" s="40">
        <v>2</v>
      </c>
      <c r="Y67" s="41">
        <v>0.3</v>
      </c>
      <c r="Z67" s="40">
        <v>5</v>
      </c>
      <c r="AA67" s="41">
        <v>0.75</v>
      </c>
      <c r="AC67" s="40">
        <v>68</v>
      </c>
      <c r="AD67" s="40">
        <v>57</v>
      </c>
      <c r="AE67" s="41">
        <v>0.3</v>
      </c>
    </row>
    <row r="68" spans="1:32" ht="16.5" customHeight="1" x14ac:dyDescent="0.35">
      <c r="A68" s="40">
        <v>65</v>
      </c>
      <c r="B68" s="40" t="s">
        <v>518</v>
      </c>
      <c r="D68" s="40">
        <v>2</v>
      </c>
      <c r="E68" s="40">
        <v>62</v>
      </c>
      <c r="F68" s="50">
        <v>3.1</v>
      </c>
      <c r="G68" s="50">
        <v>3.6</v>
      </c>
      <c r="H68" s="40">
        <v>48</v>
      </c>
      <c r="I68" s="41">
        <v>0.91</v>
      </c>
      <c r="K68" s="41">
        <v>0.8</v>
      </c>
      <c r="L68" s="41">
        <v>0.82</v>
      </c>
      <c r="N68" s="40">
        <v>2</v>
      </c>
      <c r="O68" s="40">
        <v>84</v>
      </c>
      <c r="P68" s="41">
        <v>0.67</v>
      </c>
      <c r="R68" s="41">
        <v>0.01</v>
      </c>
      <c r="T68" s="42" t="s">
        <v>5</v>
      </c>
      <c r="V68" s="40">
        <v>50</v>
      </c>
      <c r="W68" s="42" t="s">
        <v>4</v>
      </c>
      <c r="Y68" s="41">
        <v>0.45</v>
      </c>
      <c r="AA68" s="41">
        <v>0.6</v>
      </c>
      <c r="AC68" s="40">
        <v>101</v>
      </c>
      <c r="AD68" s="40">
        <v>138</v>
      </c>
      <c r="AE68" s="41">
        <v>0.19</v>
      </c>
    </row>
    <row r="69" spans="1:32" ht="16.5" customHeight="1" x14ac:dyDescent="0.35">
      <c r="A69" s="40">
        <v>65</v>
      </c>
      <c r="B69" s="40" t="s">
        <v>1698</v>
      </c>
      <c r="D69" s="40">
        <v>2</v>
      </c>
      <c r="E69" s="40">
        <v>62</v>
      </c>
      <c r="F69" s="50">
        <v>2.8</v>
      </c>
      <c r="G69" s="50">
        <v>3.5</v>
      </c>
      <c r="H69" s="40">
        <v>34</v>
      </c>
      <c r="I69" s="41">
        <v>0.92</v>
      </c>
      <c r="K69" s="41">
        <v>0.8</v>
      </c>
      <c r="L69" s="41">
        <v>0.87</v>
      </c>
      <c r="N69" s="40">
        <v>7</v>
      </c>
      <c r="O69" s="40">
        <v>70</v>
      </c>
      <c r="P69" s="41">
        <v>0.69</v>
      </c>
      <c r="R69" s="41">
        <v>0.01</v>
      </c>
      <c r="T69" s="42" t="s">
        <v>14</v>
      </c>
      <c r="V69" s="40">
        <v>53</v>
      </c>
      <c r="W69" s="42" t="s">
        <v>1908</v>
      </c>
      <c r="X69" s="40">
        <v>2</v>
      </c>
      <c r="Y69" s="41">
        <v>0.45</v>
      </c>
      <c r="Z69" s="40">
        <v>5</v>
      </c>
      <c r="AA69" s="41">
        <v>0.46</v>
      </c>
      <c r="AC69" s="40">
        <v>105</v>
      </c>
      <c r="AD69" s="40">
        <v>121</v>
      </c>
      <c r="AE69" s="41">
        <v>0.2</v>
      </c>
    </row>
    <row r="70" spans="1:32" ht="16.5" customHeight="1" x14ac:dyDescent="0.35">
      <c r="A70" s="40">
        <v>65</v>
      </c>
      <c r="B70" s="40" t="s">
        <v>1686</v>
      </c>
      <c r="D70" s="40">
        <v>2</v>
      </c>
      <c r="E70" s="40">
        <v>62</v>
      </c>
      <c r="F70" s="50">
        <v>3.1</v>
      </c>
      <c r="G70" s="50">
        <v>3.8</v>
      </c>
      <c r="H70" s="40">
        <v>93</v>
      </c>
      <c r="I70" s="41">
        <v>0.86</v>
      </c>
      <c r="K70" s="41">
        <v>0.8</v>
      </c>
      <c r="L70" s="41">
        <v>0.75</v>
      </c>
      <c r="N70" s="40">
        <v>-5</v>
      </c>
      <c r="O70" s="40">
        <v>48</v>
      </c>
      <c r="P70" s="41">
        <v>0.8</v>
      </c>
      <c r="R70" s="43">
        <v>2E-3</v>
      </c>
      <c r="T70" s="42" t="s">
        <v>1</v>
      </c>
      <c r="V70" s="40">
        <v>69</v>
      </c>
      <c r="W70" s="42" t="s">
        <v>991</v>
      </c>
      <c r="Y70" s="41">
        <v>0.41</v>
      </c>
      <c r="AA70" s="41">
        <v>0.61</v>
      </c>
      <c r="AC70" s="40">
        <v>56</v>
      </c>
      <c r="AD70" s="40">
        <v>102</v>
      </c>
      <c r="AE70" s="41">
        <v>0.23</v>
      </c>
    </row>
    <row r="71" spans="1:32" ht="16.5" customHeight="1" x14ac:dyDescent="0.35">
      <c r="A71" s="40">
        <v>65</v>
      </c>
      <c r="B71" s="40" t="s">
        <v>1694</v>
      </c>
      <c r="D71" s="40">
        <v>2</v>
      </c>
      <c r="E71" s="40">
        <v>62</v>
      </c>
      <c r="F71" s="50">
        <v>3.4</v>
      </c>
      <c r="G71" s="50">
        <v>3.8</v>
      </c>
      <c r="H71" s="40">
        <v>75</v>
      </c>
      <c r="I71" s="41">
        <v>0.88</v>
      </c>
      <c r="K71" s="41">
        <v>0.61</v>
      </c>
      <c r="L71" s="41">
        <v>0.73</v>
      </c>
      <c r="N71" s="40">
        <v>12</v>
      </c>
      <c r="O71" s="40">
        <v>178</v>
      </c>
      <c r="P71" s="41">
        <v>0.6</v>
      </c>
      <c r="R71" s="41">
        <v>0.04</v>
      </c>
      <c r="T71" s="42" t="s">
        <v>5</v>
      </c>
      <c r="V71" s="40">
        <v>140</v>
      </c>
      <c r="W71" s="42" t="s">
        <v>1909</v>
      </c>
      <c r="Y71" s="41">
        <v>0.4</v>
      </c>
      <c r="AA71" s="41">
        <v>0.38</v>
      </c>
      <c r="AC71" s="40">
        <v>68</v>
      </c>
      <c r="AD71" s="40">
        <v>32</v>
      </c>
      <c r="AE71" s="41">
        <v>0.37</v>
      </c>
    </row>
    <row r="72" spans="1:32" ht="16.5" customHeight="1" x14ac:dyDescent="0.35">
      <c r="A72" s="40">
        <v>65</v>
      </c>
      <c r="B72" s="40" t="s">
        <v>590</v>
      </c>
      <c r="D72" s="40">
        <v>1</v>
      </c>
      <c r="E72" s="40">
        <v>62</v>
      </c>
      <c r="F72" s="50">
        <v>3</v>
      </c>
      <c r="G72" s="50">
        <v>3.9</v>
      </c>
      <c r="H72" s="40">
        <v>107</v>
      </c>
      <c r="I72" s="41">
        <v>0.84</v>
      </c>
      <c r="K72" s="41">
        <v>0.54</v>
      </c>
      <c r="L72" s="41">
        <v>0.71</v>
      </c>
      <c r="N72" s="40">
        <v>17</v>
      </c>
      <c r="O72" s="40">
        <v>70</v>
      </c>
      <c r="P72" s="41">
        <v>0.6</v>
      </c>
      <c r="R72" s="41">
        <v>0</v>
      </c>
      <c r="T72" s="42" t="s">
        <v>14</v>
      </c>
      <c r="V72" s="40">
        <v>117</v>
      </c>
      <c r="W72" s="42" t="s">
        <v>1910</v>
      </c>
      <c r="Y72" s="41">
        <v>0.17</v>
      </c>
      <c r="AA72" s="41">
        <v>0.46</v>
      </c>
      <c r="AC72" s="40">
        <v>105</v>
      </c>
      <c r="AD72" s="40">
        <v>54</v>
      </c>
      <c r="AE72" s="41">
        <v>0.31</v>
      </c>
    </row>
    <row r="73" spans="1:32" ht="16.5" customHeight="1" x14ac:dyDescent="0.35">
      <c r="A73" s="40">
        <v>65</v>
      </c>
      <c r="B73" s="40" t="s">
        <v>1687</v>
      </c>
      <c r="D73" s="40">
        <v>2</v>
      </c>
      <c r="E73" s="40">
        <v>62</v>
      </c>
      <c r="F73" s="50">
        <v>3.3</v>
      </c>
      <c r="G73" s="50">
        <v>4</v>
      </c>
      <c r="H73" s="40">
        <v>75</v>
      </c>
      <c r="I73" s="41">
        <v>0.87</v>
      </c>
      <c r="K73" s="41">
        <v>0.82</v>
      </c>
      <c r="L73" s="41">
        <v>0.82</v>
      </c>
      <c r="N73" s="40" t="s">
        <v>58</v>
      </c>
      <c r="O73" s="40">
        <v>122</v>
      </c>
      <c r="P73" s="41">
        <v>0.66</v>
      </c>
      <c r="R73" s="41">
        <v>0.03</v>
      </c>
      <c r="T73" s="42" t="s">
        <v>5</v>
      </c>
      <c r="V73" s="40">
        <v>99</v>
      </c>
      <c r="W73" s="42" t="s">
        <v>11</v>
      </c>
      <c r="X73" s="40">
        <v>2</v>
      </c>
      <c r="Y73" s="41">
        <v>0.37</v>
      </c>
      <c r="AA73" s="41">
        <v>0.64</v>
      </c>
      <c r="AC73" s="40">
        <v>61</v>
      </c>
      <c r="AD73" s="40">
        <v>75</v>
      </c>
      <c r="AE73" s="41">
        <v>0.27</v>
      </c>
    </row>
    <row r="74" spans="1:32" ht="16.5" customHeight="1" x14ac:dyDescent="0.35">
      <c r="A74" s="40">
        <v>65</v>
      </c>
      <c r="B74" s="40" t="s">
        <v>1692</v>
      </c>
      <c r="D74" s="40">
        <v>2</v>
      </c>
      <c r="E74" s="40">
        <v>62</v>
      </c>
      <c r="F74" s="50">
        <v>3</v>
      </c>
      <c r="G74" s="50">
        <v>3.7</v>
      </c>
      <c r="H74" s="40">
        <v>56</v>
      </c>
      <c r="I74" s="41">
        <v>0.89</v>
      </c>
      <c r="K74" s="41">
        <v>0.82</v>
      </c>
      <c r="L74" s="41">
        <v>0.84</v>
      </c>
      <c r="N74" s="40">
        <v>2</v>
      </c>
      <c r="O74" s="40">
        <v>117</v>
      </c>
      <c r="P74" s="41">
        <v>0.56999999999999995</v>
      </c>
      <c r="R74" s="43">
        <v>2E-3</v>
      </c>
      <c r="T74" s="42" t="s">
        <v>5</v>
      </c>
      <c r="V74" s="40">
        <v>53</v>
      </c>
      <c r="W74" s="42" t="s">
        <v>20</v>
      </c>
      <c r="Y74" s="41">
        <v>0.55000000000000004</v>
      </c>
      <c r="AA74" s="41">
        <v>0.63</v>
      </c>
      <c r="AC74" s="40">
        <v>101</v>
      </c>
      <c r="AD74" s="40">
        <v>37</v>
      </c>
      <c r="AE74" s="41">
        <v>0.36</v>
      </c>
    </row>
    <row r="75" spans="1:32" ht="16.5" customHeight="1" x14ac:dyDescent="0.35">
      <c r="A75" s="40">
        <v>74</v>
      </c>
      <c r="B75" s="40" t="s">
        <v>1697</v>
      </c>
      <c r="D75" s="40">
        <v>2</v>
      </c>
      <c r="E75" s="40">
        <v>61</v>
      </c>
      <c r="F75" s="50">
        <v>3.2</v>
      </c>
      <c r="G75" s="50">
        <v>3.9</v>
      </c>
      <c r="H75" s="40">
        <v>88</v>
      </c>
      <c r="I75" s="41">
        <v>0.86</v>
      </c>
      <c r="K75" s="41">
        <v>0.78</v>
      </c>
      <c r="L75" s="41">
        <v>0.76</v>
      </c>
      <c r="N75" s="40">
        <v>-2</v>
      </c>
      <c r="O75" s="40">
        <v>84</v>
      </c>
      <c r="P75" s="41">
        <v>0.67</v>
      </c>
      <c r="R75" s="41">
        <v>0.02</v>
      </c>
      <c r="T75" s="42" t="s">
        <v>14</v>
      </c>
      <c r="V75" s="40">
        <v>61</v>
      </c>
      <c r="W75" s="42" t="s">
        <v>13</v>
      </c>
      <c r="X75" s="40">
        <v>2</v>
      </c>
      <c r="Y75" s="41">
        <v>0.37</v>
      </c>
      <c r="Z75" s="40">
        <v>5</v>
      </c>
      <c r="AA75" s="41">
        <v>0.64</v>
      </c>
      <c r="AC75" s="40">
        <v>96</v>
      </c>
      <c r="AD75" s="40">
        <v>121</v>
      </c>
      <c r="AE75" s="41">
        <v>0.2</v>
      </c>
    </row>
    <row r="76" spans="1:32" ht="16.5" customHeight="1" x14ac:dyDescent="0.35">
      <c r="A76" s="40">
        <v>74</v>
      </c>
      <c r="B76" s="40" t="s">
        <v>1703</v>
      </c>
      <c r="C76" s="40">
        <v>1</v>
      </c>
      <c r="D76" s="40">
        <v>2</v>
      </c>
      <c r="E76" s="40">
        <v>61</v>
      </c>
      <c r="F76" s="50">
        <v>3.7</v>
      </c>
      <c r="G76" s="50">
        <v>4.3</v>
      </c>
      <c r="H76" s="40">
        <v>63</v>
      </c>
      <c r="I76" s="41">
        <v>0.9</v>
      </c>
      <c r="J76" s="40">
        <v>8</v>
      </c>
      <c r="K76" s="41">
        <v>0.88</v>
      </c>
      <c r="L76" s="41">
        <v>0.79</v>
      </c>
      <c r="M76" s="40">
        <v>6</v>
      </c>
      <c r="N76" s="40">
        <v>-9</v>
      </c>
      <c r="O76" s="40">
        <v>139</v>
      </c>
      <c r="P76" s="40" t="s">
        <v>176</v>
      </c>
      <c r="R76" s="40" t="s">
        <v>176</v>
      </c>
      <c r="T76" s="42" t="s">
        <v>1</v>
      </c>
      <c r="U76" s="40">
        <v>4</v>
      </c>
      <c r="V76" s="40">
        <v>61</v>
      </c>
      <c r="W76" s="42" t="s">
        <v>1161</v>
      </c>
      <c r="X76" s="40">
        <v>4</v>
      </c>
      <c r="Y76" s="40" t="s">
        <v>176</v>
      </c>
      <c r="AA76" s="41">
        <v>0.4</v>
      </c>
      <c r="AB76" s="40">
        <v>4</v>
      </c>
      <c r="AC76" s="40">
        <v>179</v>
      </c>
      <c r="AD76" s="40">
        <v>90</v>
      </c>
      <c r="AE76" s="41">
        <v>0.25</v>
      </c>
      <c r="AF76" s="40">
        <v>7</v>
      </c>
    </row>
    <row r="77" spans="1:32" ht="16.5" customHeight="1" x14ac:dyDescent="0.35">
      <c r="A77" s="40">
        <v>76</v>
      </c>
      <c r="B77" s="40" t="s">
        <v>1701</v>
      </c>
      <c r="D77" s="40">
        <v>2</v>
      </c>
      <c r="E77" s="40">
        <v>60</v>
      </c>
      <c r="F77" s="50">
        <v>3.3</v>
      </c>
      <c r="G77" s="50">
        <v>3.4</v>
      </c>
      <c r="H77" s="40">
        <v>139</v>
      </c>
      <c r="I77" s="41">
        <v>0.81</v>
      </c>
      <c r="K77" s="41">
        <v>0.5</v>
      </c>
      <c r="L77" s="41">
        <v>0.66</v>
      </c>
      <c r="N77" s="40">
        <v>16</v>
      </c>
      <c r="O77" s="40">
        <v>111</v>
      </c>
      <c r="P77" s="41">
        <v>0.68</v>
      </c>
      <c r="R77" s="43">
        <v>2E-3</v>
      </c>
      <c r="T77" s="42" t="s">
        <v>5</v>
      </c>
      <c r="V77" s="40">
        <v>83</v>
      </c>
      <c r="W77" s="42" t="s">
        <v>181</v>
      </c>
      <c r="Y77" s="41">
        <v>0.28999999999999998</v>
      </c>
      <c r="AA77" s="41">
        <v>0.32</v>
      </c>
      <c r="AC77" s="40">
        <v>56</v>
      </c>
      <c r="AD77" s="40">
        <v>127</v>
      </c>
      <c r="AE77" s="41">
        <v>0.2</v>
      </c>
    </row>
    <row r="78" spans="1:32" ht="16.5" customHeight="1" x14ac:dyDescent="0.35">
      <c r="A78" s="40">
        <v>76</v>
      </c>
      <c r="B78" s="40" t="s">
        <v>1713</v>
      </c>
      <c r="D78" s="40">
        <v>2</v>
      </c>
      <c r="E78" s="40">
        <v>60</v>
      </c>
      <c r="F78" s="50">
        <v>3.1</v>
      </c>
      <c r="G78" s="50">
        <v>3.7</v>
      </c>
      <c r="H78" s="40">
        <v>53</v>
      </c>
      <c r="I78" s="41">
        <v>0.92</v>
      </c>
      <c r="K78" s="41">
        <v>0.73</v>
      </c>
      <c r="L78" s="41">
        <v>0.83</v>
      </c>
      <c r="N78" s="40">
        <v>10</v>
      </c>
      <c r="O78" s="40">
        <v>178</v>
      </c>
      <c r="P78" s="41">
        <v>0.54</v>
      </c>
      <c r="R78" s="41">
        <v>0.02</v>
      </c>
      <c r="T78" s="42" t="s">
        <v>14</v>
      </c>
      <c r="V78" s="40">
        <v>61</v>
      </c>
      <c r="W78" s="42" t="s">
        <v>4</v>
      </c>
      <c r="X78" s="40">
        <v>2</v>
      </c>
      <c r="Y78" s="41">
        <v>0.37</v>
      </c>
      <c r="AA78" s="41">
        <v>0.63</v>
      </c>
      <c r="AC78" s="40">
        <v>120</v>
      </c>
      <c r="AD78" s="40">
        <v>73</v>
      </c>
      <c r="AE78" s="41">
        <v>0.28000000000000003</v>
      </c>
    </row>
    <row r="79" spans="1:32" ht="16.5" customHeight="1" x14ac:dyDescent="0.35">
      <c r="A79" s="40">
        <v>76</v>
      </c>
      <c r="B79" s="40" t="s">
        <v>1704</v>
      </c>
      <c r="D79" s="40">
        <v>2</v>
      </c>
      <c r="E79" s="40">
        <v>60</v>
      </c>
      <c r="F79" s="50">
        <v>3.2</v>
      </c>
      <c r="G79" s="50">
        <v>3.7</v>
      </c>
      <c r="H79" s="40">
        <v>68</v>
      </c>
      <c r="I79" s="41">
        <v>0.91</v>
      </c>
      <c r="K79" s="41">
        <v>0.68</v>
      </c>
      <c r="L79" s="41">
        <v>0.77</v>
      </c>
      <c r="N79" s="40">
        <v>9</v>
      </c>
      <c r="O79" s="40">
        <v>132</v>
      </c>
      <c r="P79" s="41">
        <v>0.56999999999999995</v>
      </c>
      <c r="R79" s="41">
        <v>0.01</v>
      </c>
      <c r="T79" s="42" t="s">
        <v>14</v>
      </c>
      <c r="V79" s="40">
        <v>117</v>
      </c>
      <c r="W79" s="42" t="s">
        <v>163</v>
      </c>
      <c r="Y79" s="41">
        <v>0.22</v>
      </c>
      <c r="AA79" s="41">
        <v>0.75</v>
      </c>
      <c r="AC79" s="40">
        <v>105</v>
      </c>
      <c r="AD79" s="40">
        <v>70</v>
      </c>
      <c r="AE79" s="41">
        <v>0.28000000000000003</v>
      </c>
    </row>
    <row r="80" spans="1:32" ht="16.5" customHeight="1" x14ac:dyDescent="0.35">
      <c r="A80" s="40">
        <v>76</v>
      </c>
      <c r="B80" s="40" t="s">
        <v>1715</v>
      </c>
      <c r="D80" s="40">
        <v>2</v>
      </c>
      <c r="E80" s="40">
        <v>60</v>
      </c>
      <c r="F80" s="50">
        <v>3</v>
      </c>
      <c r="G80" s="50">
        <v>3.8</v>
      </c>
      <c r="H80" s="40">
        <v>68</v>
      </c>
      <c r="I80" s="41">
        <v>0.87</v>
      </c>
      <c r="K80" s="41">
        <v>0.72</v>
      </c>
      <c r="L80" s="41">
        <v>0.78</v>
      </c>
      <c r="N80" s="40">
        <v>6</v>
      </c>
      <c r="O80" s="40">
        <v>132</v>
      </c>
      <c r="P80" s="41">
        <v>0.63</v>
      </c>
      <c r="R80" s="41">
        <v>0.01</v>
      </c>
      <c r="T80" s="42" t="s">
        <v>1</v>
      </c>
      <c r="V80" s="40">
        <v>109</v>
      </c>
      <c r="W80" s="42" t="s">
        <v>163</v>
      </c>
      <c r="Y80" s="41">
        <v>0.36</v>
      </c>
      <c r="AA80" s="41">
        <v>0.85</v>
      </c>
      <c r="AC80" s="40">
        <v>88</v>
      </c>
      <c r="AD80" s="40">
        <v>62</v>
      </c>
      <c r="AE80" s="41">
        <v>0.28999999999999998</v>
      </c>
    </row>
    <row r="81" spans="1:31" ht="16.5" customHeight="1" x14ac:dyDescent="0.35">
      <c r="A81" s="40">
        <v>76</v>
      </c>
      <c r="B81" s="40" t="s">
        <v>1706</v>
      </c>
      <c r="D81" s="40">
        <v>2</v>
      </c>
      <c r="E81" s="40">
        <v>60</v>
      </c>
      <c r="F81" s="50">
        <v>2.9</v>
      </c>
      <c r="G81" s="50">
        <v>3.4</v>
      </c>
      <c r="H81" s="40">
        <v>97</v>
      </c>
      <c r="I81" s="41">
        <v>0.86</v>
      </c>
      <c r="K81" s="41">
        <v>0.74</v>
      </c>
      <c r="L81" s="41">
        <v>0.74</v>
      </c>
      <c r="N81" s="40" t="s">
        <v>58</v>
      </c>
      <c r="O81" s="40">
        <v>40</v>
      </c>
      <c r="P81" s="41">
        <v>0.73</v>
      </c>
      <c r="R81" s="41">
        <v>0</v>
      </c>
      <c r="T81" s="42" t="s">
        <v>5</v>
      </c>
      <c r="V81" s="40">
        <v>75</v>
      </c>
      <c r="W81" s="42" t="s">
        <v>792</v>
      </c>
      <c r="Y81" s="41">
        <v>0.4</v>
      </c>
      <c r="AA81" s="41">
        <v>0.85</v>
      </c>
      <c r="AC81" s="40">
        <v>112</v>
      </c>
      <c r="AD81" s="40">
        <v>29</v>
      </c>
      <c r="AE81" s="41">
        <v>0.39</v>
      </c>
    </row>
    <row r="82" spans="1:31" ht="16.5" customHeight="1" x14ac:dyDescent="0.35">
      <c r="A82" s="40">
        <v>76</v>
      </c>
      <c r="B82" s="40" t="s">
        <v>1714</v>
      </c>
      <c r="D82" s="40">
        <v>2</v>
      </c>
      <c r="E82" s="40">
        <v>60</v>
      </c>
      <c r="F82" s="50">
        <v>3.2</v>
      </c>
      <c r="G82" s="50">
        <v>3.7</v>
      </c>
      <c r="H82" s="40">
        <v>82</v>
      </c>
      <c r="I82" s="41">
        <v>0.87</v>
      </c>
      <c r="K82" s="41">
        <v>0.76</v>
      </c>
      <c r="L82" s="41">
        <v>0.77</v>
      </c>
      <c r="N82" s="40">
        <v>1</v>
      </c>
      <c r="O82" s="40">
        <v>78</v>
      </c>
      <c r="P82" s="41">
        <v>0.56000000000000005</v>
      </c>
      <c r="R82" s="41">
        <v>0.01</v>
      </c>
      <c r="T82" s="42" t="s">
        <v>14</v>
      </c>
      <c r="V82" s="40">
        <v>75</v>
      </c>
      <c r="W82" s="42" t="s">
        <v>1911</v>
      </c>
      <c r="Y82" s="41">
        <v>0.36</v>
      </c>
      <c r="Z82" s="40">
        <v>5</v>
      </c>
      <c r="AA82" s="41">
        <v>0.83</v>
      </c>
      <c r="AC82" s="40">
        <v>91</v>
      </c>
      <c r="AD82" s="40">
        <v>155</v>
      </c>
      <c r="AE82" s="41">
        <v>0.17</v>
      </c>
    </row>
    <row r="83" spans="1:31" ht="16.5" customHeight="1" x14ac:dyDescent="0.35">
      <c r="A83" s="40">
        <v>82</v>
      </c>
      <c r="B83" s="40" t="s">
        <v>1709</v>
      </c>
      <c r="D83" s="40">
        <v>2</v>
      </c>
      <c r="E83" s="40">
        <v>59</v>
      </c>
      <c r="F83" s="50">
        <v>3</v>
      </c>
      <c r="G83" s="50">
        <v>3.5</v>
      </c>
      <c r="H83" s="40">
        <v>75</v>
      </c>
      <c r="I83" s="41">
        <v>0.87</v>
      </c>
      <c r="K83" s="41">
        <v>0.74</v>
      </c>
      <c r="L83" s="41">
        <v>0.78</v>
      </c>
      <c r="N83" s="40">
        <v>4</v>
      </c>
      <c r="O83" s="40">
        <v>90</v>
      </c>
      <c r="P83" s="41">
        <v>0.63</v>
      </c>
      <c r="R83" s="41">
        <v>0.01</v>
      </c>
      <c r="T83" s="42" t="s">
        <v>14</v>
      </c>
      <c r="V83" s="40">
        <v>75</v>
      </c>
      <c r="W83" s="42" t="s">
        <v>514</v>
      </c>
      <c r="Y83" s="41">
        <v>0.4</v>
      </c>
      <c r="AA83" s="41">
        <v>0.63</v>
      </c>
      <c r="AC83" s="40">
        <v>101</v>
      </c>
      <c r="AD83" s="40">
        <v>102</v>
      </c>
      <c r="AE83" s="41">
        <v>0.23</v>
      </c>
    </row>
    <row r="84" spans="1:31" ht="16.5" customHeight="1" x14ac:dyDescent="0.35">
      <c r="A84" s="40">
        <v>82</v>
      </c>
      <c r="B84" s="40" t="s">
        <v>1688</v>
      </c>
      <c r="D84" s="40">
        <v>2</v>
      </c>
      <c r="E84" s="40">
        <v>59</v>
      </c>
      <c r="F84" s="50">
        <v>3.1</v>
      </c>
      <c r="G84" s="50">
        <v>3.9</v>
      </c>
      <c r="H84" s="40">
        <v>93</v>
      </c>
      <c r="I84" s="41">
        <v>0.83</v>
      </c>
      <c r="K84" s="41">
        <v>0.78</v>
      </c>
      <c r="L84" s="41">
        <v>0.77</v>
      </c>
      <c r="N84" s="40">
        <v>-1</v>
      </c>
      <c r="O84" s="40">
        <v>68</v>
      </c>
      <c r="P84" s="41">
        <v>0.67</v>
      </c>
      <c r="R84" s="41">
        <v>0.01</v>
      </c>
      <c r="T84" s="42" t="s">
        <v>14</v>
      </c>
      <c r="V84" s="40">
        <v>72</v>
      </c>
      <c r="W84" s="42" t="s">
        <v>946</v>
      </c>
      <c r="Y84" s="41">
        <v>0.36</v>
      </c>
      <c r="AA84" s="41">
        <v>0.59</v>
      </c>
      <c r="AC84" s="40">
        <v>112</v>
      </c>
      <c r="AD84" s="40">
        <v>179</v>
      </c>
      <c r="AE84" s="40" t="s">
        <v>176</v>
      </c>
    </row>
    <row r="85" spans="1:31" ht="16.5" customHeight="1" x14ac:dyDescent="0.35">
      <c r="A85" s="40">
        <v>82</v>
      </c>
      <c r="B85" s="40" t="s">
        <v>1696</v>
      </c>
      <c r="D85" s="40">
        <v>2</v>
      </c>
      <c r="E85" s="40">
        <v>59</v>
      </c>
      <c r="F85" s="50">
        <v>3.2</v>
      </c>
      <c r="G85" s="50">
        <v>4</v>
      </c>
      <c r="H85" s="40">
        <v>118</v>
      </c>
      <c r="I85" s="41">
        <v>0.85</v>
      </c>
      <c r="K85" s="41">
        <v>0.77</v>
      </c>
      <c r="L85" s="41">
        <v>0.72</v>
      </c>
      <c r="N85" s="40">
        <v>-5</v>
      </c>
      <c r="O85" s="40">
        <v>84</v>
      </c>
      <c r="P85" s="41">
        <v>0.65</v>
      </c>
      <c r="R85" s="41">
        <v>0.01</v>
      </c>
      <c r="T85" s="42" t="s">
        <v>5</v>
      </c>
      <c r="V85" s="40">
        <v>53</v>
      </c>
      <c r="W85" s="42" t="s">
        <v>1526</v>
      </c>
      <c r="Y85" s="41">
        <v>0.51</v>
      </c>
      <c r="AA85" s="41">
        <v>0.83</v>
      </c>
      <c r="AC85" s="40">
        <v>96</v>
      </c>
      <c r="AD85" s="40">
        <v>90</v>
      </c>
      <c r="AE85" s="41">
        <v>0.25</v>
      </c>
    </row>
    <row r="86" spans="1:31" ht="16.5" customHeight="1" x14ac:dyDescent="0.35">
      <c r="A86" s="40">
        <v>82</v>
      </c>
      <c r="B86" s="40" t="s">
        <v>1725</v>
      </c>
      <c r="D86" s="40">
        <v>2</v>
      </c>
      <c r="E86" s="40">
        <v>59</v>
      </c>
      <c r="F86" s="50">
        <v>2.4</v>
      </c>
      <c r="G86" s="50">
        <v>3.5</v>
      </c>
      <c r="H86" s="40">
        <v>68</v>
      </c>
      <c r="I86" s="41">
        <v>0.96</v>
      </c>
      <c r="K86" s="41">
        <v>0.78</v>
      </c>
      <c r="L86" s="41">
        <v>0.77</v>
      </c>
      <c r="N86" s="40">
        <v>-1</v>
      </c>
      <c r="O86" s="40">
        <v>63</v>
      </c>
      <c r="P86" s="41">
        <v>0.77</v>
      </c>
      <c r="R86" s="41">
        <v>0.01</v>
      </c>
      <c r="T86" s="42" t="s">
        <v>1</v>
      </c>
      <c r="V86" s="40">
        <v>41</v>
      </c>
      <c r="W86" s="42" t="s">
        <v>1526</v>
      </c>
      <c r="Y86" s="41">
        <v>0.55000000000000004</v>
      </c>
      <c r="AA86" s="41">
        <v>0.49</v>
      </c>
      <c r="AC86" s="40">
        <v>76</v>
      </c>
      <c r="AD86" s="40">
        <v>80</v>
      </c>
      <c r="AE86" s="41">
        <v>0.27</v>
      </c>
    </row>
    <row r="87" spans="1:31" ht="16.5" customHeight="1" x14ac:dyDescent="0.35">
      <c r="A87" s="40">
        <v>82</v>
      </c>
      <c r="B87" s="40" t="s">
        <v>1702</v>
      </c>
      <c r="D87" s="40">
        <v>2</v>
      </c>
      <c r="E87" s="40">
        <v>59</v>
      </c>
      <c r="F87" s="50">
        <v>3.1</v>
      </c>
      <c r="G87" s="50">
        <v>3.4</v>
      </c>
      <c r="H87" s="40">
        <v>75</v>
      </c>
      <c r="I87" s="41">
        <v>0.89</v>
      </c>
      <c r="K87" s="41">
        <v>0.73</v>
      </c>
      <c r="L87" s="41">
        <v>0.79</v>
      </c>
      <c r="N87" s="40">
        <v>6</v>
      </c>
      <c r="O87" s="40">
        <v>122</v>
      </c>
      <c r="P87" s="41">
        <v>0.65</v>
      </c>
      <c r="R87" s="43">
        <v>4.0000000000000001E-3</v>
      </c>
      <c r="T87" s="42" t="s">
        <v>14</v>
      </c>
      <c r="V87" s="40">
        <v>72</v>
      </c>
      <c r="W87" s="42" t="s">
        <v>557</v>
      </c>
      <c r="X87" s="40">
        <v>2</v>
      </c>
      <c r="Y87" s="41">
        <v>0.3</v>
      </c>
      <c r="AA87" s="41">
        <v>0.78</v>
      </c>
      <c r="AC87" s="40">
        <v>120</v>
      </c>
      <c r="AD87" s="40">
        <v>44</v>
      </c>
      <c r="AE87" s="41">
        <v>0.34</v>
      </c>
    </row>
    <row r="88" spans="1:31" ht="16.5" customHeight="1" x14ac:dyDescent="0.35">
      <c r="A88" s="40">
        <v>82</v>
      </c>
      <c r="B88" s="40" t="s">
        <v>1718</v>
      </c>
      <c r="D88" s="40">
        <v>2</v>
      </c>
      <c r="E88" s="40">
        <v>59</v>
      </c>
      <c r="F88" s="50">
        <v>3</v>
      </c>
      <c r="G88" s="50">
        <v>3.6</v>
      </c>
      <c r="H88" s="40">
        <v>121</v>
      </c>
      <c r="I88" s="41">
        <v>0.81</v>
      </c>
      <c r="K88" s="41">
        <v>0.73</v>
      </c>
      <c r="L88" s="41">
        <v>0.72</v>
      </c>
      <c r="N88" s="40">
        <v>-1</v>
      </c>
      <c r="O88" s="40">
        <v>28</v>
      </c>
      <c r="P88" s="41">
        <v>0.86</v>
      </c>
      <c r="R88" s="41">
        <v>0</v>
      </c>
      <c r="T88" s="42" t="s">
        <v>119</v>
      </c>
      <c r="V88" s="40">
        <v>83</v>
      </c>
      <c r="W88" s="42" t="s">
        <v>170</v>
      </c>
      <c r="Y88" s="41">
        <v>0.35</v>
      </c>
      <c r="AA88" s="41">
        <v>0.55000000000000004</v>
      </c>
      <c r="AC88" s="40">
        <v>73</v>
      </c>
      <c r="AD88" s="40">
        <v>111</v>
      </c>
      <c r="AE88" s="41">
        <v>0.22</v>
      </c>
    </row>
    <row r="89" spans="1:31" ht="16.5" customHeight="1" x14ac:dyDescent="0.35">
      <c r="A89" s="40">
        <v>82</v>
      </c>
      <c r="B89" s="40" t="s">
        <v>1707</v>
      </c>
      <c r="D89" s="40">
        <v>2</v>
      </c>
      <c r="E89" s="40">
        <v>59</v>
      </c>
      <c r="F89" s="50">
        <v>3</v>
      </c>
      <c r="G89" s="50">
        <v>3.4</v>
      </c>
      <c r="H89" s="40">
        <v>63</v>
      </c>
      <c r="I89" s="41">
        <v>0.9</v>
      </c>
      <c r="K89" s="41">
        <v>0.78</v>
      </c>
      <c r="L89" s="41">
        <v>0.74</v>
      </c>
      <c r="N89" s="40">
        <v>-4</v>
      </c>
      <c r="O89" s="40">
        <v>53</v>
      </c>
      <c r="P89" s="41">
        <v>0.79</v>
      </c>
      <c r="R89" s="41">
        <v>0.01</v>
      </c>
      <c r="T89" s="42" t="s">
        <v>5</v>
      </c>
      <c r="V89" s="40">
        <v>92</v>
      </c>
      <c r="W89" s="42" t="s">
        <v>991</v>
      </c>
      <c r="X89" s="40">
        <v>2</v>
      </c>
      <c r="Y89" s="41">
        <v>0.33</v>
      </c>
      <c r="Z89" s="40">
        <v>4</v>
      </c>
      <c r="AA89" s="41">
        <v>0.7</v>
      </c>
      <c r="AC89" s="40">
        <v>91</v>
      </c>
      <c r="AD89" s="40">
        <v>129</v>
      </c>
      <c r="AE89" s="41">
        <v>0.19</v>
      </c>
    </row>
    <row r="90" spans="1:31" ht="16.5" customHeight="1" x14ac:dyDescent="0.35">
      <c r="A90" s="40">
        <v>89</v>
      </c>
      <c r="B90" s="40" t="s">
        <v>1699</v>
      </c>
      <c r="D90" s="40">
        <v>2</v>
      </c>
      <c r="E90" s="40">
        <v>58</v>
      </c>
      <c r="F90" s="50">
        <v>3.1</v>
      </c>
      <c r="G90" s="50">
        <v>3.7</v>
      </c>
      <c r="H90" s="40">
        <v>127</v>
      </c>
      <c r="I90" s="41">
        <v>0.83</v>
      </c>
      <c r="K90" s="41">
        <v>0.71</v>
      </c>
      <c r="L90" s="41">
        <v>0.64</v>
      </c>
      <c r="N90" s="40">
        <v>-7</v>
      </c>
      <c r="O90" s="40">
        <v>103</v>
      </c>
      <c r="P90" s="41">
        <v>0.64</v>
      </c>
      <c r="R90" s="41">
        <v>0</v>
      </c>
      <c r="T90" s="42" t="s">
        <v>5</v>
      </c>
      <c r="V90" s="40">
        <v>89</v>
      </c>
      <c r="W90" s="42" t="s">
        <v>232</v>
      </c>
      <c r="X90" s="40">
        <v>2</v>
      </c>
      <c r="Y90" s="41">
        <v>0.39</v>
      </c>
      <c r="Z90" s="40">
        <v>5</v>
      </c>
      <c r="AA90" s="41">
        <v>0.62</v>
      </c>
      <c r="AC90" s="40">
        <v>43</v>
      </c>
      <c r="AD90" s="40">
        <v>22</v>
      </c>
      <c r="AE90" s="41">
        <v>0.41</v>
      </c>
    </row>
    <row r="91" spans="1:31" ht="16.5" customHeight="1" x14ac:dyDescent="0.35">
      <c r="A91" s="40">
        <v>89</v>
      </c>
      <c r="B91" s="40" t="s">
        <v>1033</v>
      </c>
      <c r="D91" s="40">
        <v>1</v>
      </c>
      <c r="E91" s="40">
        <v>58</v>
      </c>
      <c r="F91" s="50">
        <v>3</v>
      </c>
      <c r="G91" s="50">
        <v>3.7</v>
      </c>
      <c r="H91" s="40">
        <v>121</v>
      </c>
      <c r="I91" s="41">
        <v>0.84</v>
      </c>
      <c r="K91" s="41">
        <v>0.69</v>
      </c>
      <c r="L91" s="41">
        <v>0.69</v>
      </c>
      <c r="N91" s="40" t="s">
        <v>58</v>
      </c>
      <c r="O91" s="40">
        <v>70</v>
      </c>
      <c r="P91" s="41">
        <v>0.73</v>
      </c>
      <c r="R91" s="41">
        <v>0.01</v>
      </c>
      <c r="T91" s="42" t="s">
        <v>1</v>
      </c>
      <c r="V91" s="40">
        <v>59</v>
      </c>
      <c r="W91" s="42" t="s">
        <v>1345</v>
      </c>
      <c r="Y91" s="41">
        <v>0.35</v>
      </c>
      <c r="AA91" s="41">
        <v>0.6</v>
      </c>
      <c r="AC91" s="40">
        <v>84</v>
      </c>
      <c r="AD91" s="40">
        <v>90</v>
      </c>
      <c r="AE91" s="41">
        <v>0.25</v>
      </c>
    </row>
    <row r="92" spans="1:31" ht="16.5" customHeight="1" x14ac:dyDescent="0.35">
      <c r="A92" s="40">
        <v>89</v>
      </c>
      <c r="B92" s="40" t="s">
        <v>580</v>
      </c>
      <c r="D92" s="40">
        <v>1</v>
      </c>
      <c r="E92" s="40">
        <v>58</v>
      </c>
      <c r="F92" s="50">
        <v>2.9</v>
      </c>
      <c r="G92" s="50">
        <v>3.6</v>
      </c>
      <c r="H92" s="40">
        <v>68</v>
      </c>
      <c r="I92" s="41">
        <v>0.88</v>
      </c>
      <c r="K92" s="41">
        <v>0.68</v>
      </c>
      <c r="L92" s="41">
        <v>0.81</v>
      </c>
      <c r="N92" s="40">
        <v>13</v>
      </c>
      <c r="O92" s="40">
        <v>99</v>
      </c>
      <c r="P92" s="41">
        <v>0.66</v>
      </c>
      <c r="R92" s="41">
        <v>0.01</v>
      </c>
      <c r="T92" s="42" t="s">
        <v>5</v>
      </c>
      <c r="V92" s="40">
        <v>92</v>
      </c>
      <c r="W92" s="42" t="s">
        <v>174</v>
      </c>
      <c r="Y92" s="41">
        <v>0.32</v>
      </c>
      <c r="Z92" s="40">
        <v>5</v>
      </c>
      <c r="AA92" s="41">
        <v>0.72</v>
      </c>
      <c r="AC92" s="40">
        <v>112</v>
      </c>
      <c r="AD92" s="40">
        <v>179</v>
      </c>
      <c r="AE92" s="41">
        <v>0.11</v>
      </c>
    </row>
    <row r="93" spans="1:31" ht="16.5" customHeight="1" x14ac:dyDescent="0.35">
      <c r="A93" s="40">
        <v>89</v>
      </c>
      <c r="B93" s="40" t="s">
        <v>1719</v>
      </c>
      <c r="D93" s="40">
        <v>2</v>
      </c>
      <c r="E93" s="40">
        <v>58</v>
      </c>
      <c r="F93" s="50">
        <v>2.9</v>
      </c>
      <c r="G93" s="50">
        <v>3.5</v>
      </c>
      <c r="H93" s="40">
        <v>63</v>
      </c>
      <c r="I93" s="41">
        <v>0.89</v>
      </c>
      <c r="K93" s="41">
        <v>0.66</v>
      </c>
      <c r="L93" s="41">
        <v>0.82</v>
      </c>
      <c r="N93" s="40">
        <v>16</v>
      </c>
      <c r="O93" s="40">
        <v>90</v>
      </c>
      <c r="P93" s="41">
        <v>0.63</v>
      </c>
      <c r="R93" s="41">
        <v>0.01</v>
      </c>
      <c r="T93" s="42" t="s">
        <v>14</v>
      </c>
      <c r="V93" s="40">
        <v>129</v>
      </c>
      <c r="W93" s="42" t="s">
        <v>211</v>
      </c>
      <c r="X93" s="40">
        <v>2</v>
      </c>
      <c r="Y93" s="41">
        <v>0.27</v>
      </c>
      <c r="AA93" s="41">
        <v>0.78</v>
      </c>
      <c r="AC93" s="40">
        <v>129</v>
      </c>
      <c r="AD93" s="40">
        <v>149</v>
      </c>
      <c r="AE93" s="41">
        <v>0.17</v>
      </c>
    </row>
    <row r="94" spans="1:31" ht="16.5" customHeight="1" x14ac:dyDescent="0.35">
      <c r="A94" s="40">
        <v>93</v>
      </c>
      <c r="B94" s="40" t="s">
        <v>1716</v>
      </c>
      <c r="D94" s="40">
        <v>2</v>
      </c>
      <c r="E94" s="40">
        <v>57</v>
      </c>
      <c r="F94" s="50">
        <v>2.5</v>
      </c>
      <c r="G94" s="50">
        <v>3.2</v>
      </c>
      <c r="H94" s="40">
        <v>121</v>
      </c>
      <c r="I94" s="41">
        <v>0.85</v>
      </c>
      <c r="K94" s="41">
        <v>0.71</v>
      </c>
      <c r="L94" s="41">
        <v>0.64</v>
      </c>
      <c r="N94" s="40">
        <v>-7</v>
      </c>
      <c r="O94" s="40">
        <v>14</v>
      </c>
      <c r="P94" s="41">
        <v>0.96</v>
      </c>
      <c r="R94" s="41">
        <v>0</v>
      </c>
      <c r="T94" s="42" t="s">
        <v>40</v>
      </c>
      <c r="V94" s="40">
        <v>53</v>
      </c>
      <c r="W94" s="42" t="s">
        <v>898</v>
      </c>
      <c r="X94" s="40">
        <v>2</v>
      </c>
      <c r="Y94" s="41">
        <v>0.52</v>
      </c>
      <c r="Z94" s="40">
        <v>5</v>
      </c>
      <c r="AA94" s="41">
        <v>0.71</v>
      </c>
      <c r="AC94" s="40">
        <v>64</v>
      </c>
      <c r="AD94" s="40">
        <v>47</v>
      </c>
      <c r="AE94" s="41">
        <v>0.33</v>
      </c>
    </row>
    <row r="95" spans="1:31" ht="16.5" customHeight="1" x14ac:dyDescent="0.35">
      <c r="A95" s="40">
        <v>94</v>
      </c>
      <c r="B95" s="40" t="s">
        <v>1724</v>
      </c>
      <c r="D95" s="40">
        <v>2</v>
      </c>
      <c r="E95" s="40">
        <v>56</v>
      </c>
      <c r="F95" s="50">
        <v>3</v>
      </c>
      <c r="G95" s="50">
        <v>3.5</v>
      </c>
      <c r="H95" s="40">
        <v>63</v>
      </c>
      <c r="I95" s="41">
        <v>0.89</v>
      </c>
      <c r="K95" s="41">
        <v>0.74</v>
      </c>
      <c r="L95" s="41">
        <v>0.81</v>
      </c>
      <c r="N95" s="40">
        <v>7</v>
      </c>
      <c r="O95" s="40">
        <v>134</v>
      </c>
      <c r="P95" s="41">
        <v>0.56999999999999995</v>
      </c>
      <c r="R95" s="41">
        <v>0.01</v>
      </c>
      <c r="T95" s="42" t="s">
        <v>14</v>
      </c>
      <c r="V95" s="40">
        <v>83</v>
      </c>
      <c r="W95" s="42" t="s">
        <v>170</v>
      </c>
      <c r="Y95" s="41">
        <v>0.37</v>
      </c>
      <c r="AA95" s="41">
        <v>0.77</v>
      </c>
      <c r="AC95" s="40">
        <v>165</v>
      </c>
      <c r="AD95" s="40">
        <v>115</v>
      </c>
      <c r="AE95" s="41">
        <v>0.21</v>
      </c>
    </row>
    <row r="96" spans="1:31" ht="16.5" customHeight="1" x14ac:dyDescent="0.35">
      <c r="A96" s="40">
        <v>94</v>
      </c>
      <c r="B96" s="40" t="s">
        <v>1734</v>
      </c>
      <c r="D96" s="40">
        <v>2</v>
      </c>
      <c r="E96" s="40">
        <v>56</v>
      </c>
      <c r="F96" s="50">
        <v>3</v>
      </c>
      <c r="G96" s="50">
        <v>3.7</v>
      </c>
      <c r="H96" s="40">
        <v>93</v>
      </c>
      <c r="I96" s="41">
        <v>0.88</v>
      </c>
      <c r="K96" s="41">
        <v>0.7</v>
      </c>
      <c r="L96" s="41">
        <v>0.77</v>
      </c>
      <c r="N96" s="40">
        <v>7</v>
      </c>
      <c r="O96" s="40">
        <v>139</v>
      </c>
      <c r="P96" s="41">
        <v>0.55000000000000004</v>
      </c>
      <c r="R96" s="41">
        <v>0.01</v>
      </c>
      <c r="T96" s="42" t="s">
        <v>14</v>
      </c>
      <c r="V96" s="40">
        <v>88</v>
      </c>
      <c r="W96" s="42" t="s">
        <v>163</v>
      </c>
      <c r="Y96" s="41">
        <v>0.32</v>
      </c>
      <c r="AA96" s="41">
        <v>0.7</v>
      </c>
      <c r="AC96" s="40">
        <v>143</v>
      </c>
      <c r="AD96" s="40">
        <v>98</v>
      </c>
      <c r="AE96" s="41">
        <v>0.24</v>
      </c>
    </row>
    <row r="97" spans="1:32" ht="16.5" customHeight="1" x14ac:dyDescent="0.35">
      <c r="A97" s="40">
        <v>94</v>
      </c>
      <c r="B97" s="40" t="s">
        <v>1722</v>
      </c>
      <c r="D97" s="40">
        <v>2</v>
      </c>
      <c r="E97" s="40">
        <v>56</v>
      </c>
      <c r="F97" s="50">
        <v>2.7</v>
      </c>
      <c r="G97" s="50">
        <v>3.5</v>
      </c>
      <c r="H97" s="40">
        <v>75</v>
      </c>
      <c r="I97" s="41">
        <v>0.87</v>
      </c>
      <c r="K97" s="41">
        <v>0.77</v>
      </c>
      <c r="L97" s="41">
        <v>0.78</v>
      </c>
      <c r="N97" s="40">
        <v>1</v>
      </c>
      <c r="O97" s="40">
        <v>128</v>
      </c>
      <c r="P97" s="41">
        <v>0.59</v>
      </c>
      <c r="R97" s="41">
        <v>0.03</v>
      </c>
      <c r="T97" s="42" t="s">
        <v>5</v>
      </c>
      <c r="V97" s="40">
        <v>69</v>
      </c>
      <c r="W97" s="42" t="s">
        <v>991</v>
      </c>
      <c r="Y97" s="41">
        <v>0.45</v>
      </c>
      <c r="Z97" s="40">
        <v>5</v>
      </c>
      <c r="AA97" s="41">
        <v>0.66</v>
      </c>
      <c r="AC97" s="40">
        <v>81</v>
      </c>
      <c r="AD97" s="40">
        <v>84</v>
      </c>
      <c r="AE97" s="41">
        <v>0.26</v>
      </c>
    </row>
    <row r="98" spans="1:32" ht="16.5" customHeight="1" x14ac:dyDescent="0.35">
      <c r="A98" s="40">
        <v>97</v>
      </c>
      <c r="B98" s="40" t="s">
        <v>1717</v>
      </c>
      <c r="D98" s="40">
        <v>2</v>
      </c>
      <c r="E98" s="40">
        <v>55</v>
      </c>
      <c r="F98" s="50">
        <v>3</v>
      </c>
      <c r="G98" s="50">
        <v>3.9</v>
      </c>
      <c r="H98" s="40">
        <v>118</v>
      </c>
      <c r="I98" s="41">
        <v>0.81</v>
      </c>
      <c r="K98" s="41">
        <v>0.7</v>
      </c>
      <c r="L98" s="41">
        <v>0.71</v>
      </c>
      <c r="N98" s="40">
        <v>1</v>
      </c>
      <c r="O98" s="40">
        <v>103</v>
      </c>
      <c r="P98" s="41">
        <v>0.69</v>
      </c>
      <c r="R98" s="41">
        <v>0</v>
      </c>
      <c r="T98" s="42" t="s">
        <v>14</v>
      </c>
      <c r="V98" s="40">
        <v>67</v>
      </c>
      <c r="W98" s="42" t="s">
        <v>792</v>
      </c>
      <c r="Y98" s="41">
        <v>0.38</v>
      </c>
      <c r="AA98" s="41">
        <v>0.53</v>
      </c>
      <c r="AC98" s="40">
        <v>160</v>
      </c>
      <c r="AD98" s="40">
        <v>98</v>
      </c>
      <c r="AE98" s="41">
        <v>0.24</v>
      </c>
    </row>
    <row r="99" spans="1:32" ht="16.5" customHeight="1" x14ac:dyDescent="0.35">
      <c r="A99" s="40">
        <v>97</v>
      </c>
      <c r="B99" s="40" t="s">
        <v>1738</v>
      </c>
      <c r="D99" s="40">
        <v>2</v>
      </c>
      <c r="E99" s="40">
        <v>55</v>
      </c>
      <c r="F99" s="50">
        <v>2.8</v>
      </c>
      <c r="G99" s="50">
        <v>3.3</v>
      </c>
      <c r="H99" s="40">
        <v>129</v>
      </c>
      <c r="I99" s="41">
        <v>0.79</v>
      </c>
      <c r="K99" s="41">
        <v>0.64</v>
      </c>
      <c r="L99" s="41">
        <v>0.68</v>
      </c>
      <c r="N99" s="40">
        <v>4</v>
      </c>
      <c r="O99" s="40">
        <v>34</v>
      </c>
      <c r="P99" s="41">
        <v>0.72</v>
      </c>
      <c r="R99" s="41">
        <v>0</v>
      </c>
      <c r="T99" s="42" t="s">
        <v>5</v>
      </c>
      <c r="V99" s="40">
        <v>156</v>
      </c>
      <c r="W99" s="42" t="s">
        <v>1912</v>
      </c>
      <c r="Y99" s="41">
        <v>0.13</v>
      </c>
      <c r="Z99" s="40">
        <v>5</v>
      </c>
      <c r="AA99" s="41">
        <v>0.56000000000000005</v>
      </c>
      <c r="AC99" s="40">
        <v>81</v>
      </c>
      <c r="AD99" s="40">
        <v>62</v>
      </c>
      <c r="AE99" s="41">
        <v>0.3</v>
      </c>
    </row>
    <row r="100" spans="1:32" ht="16.5" customHeight="1" x14ac:dyDescent="0.35">
      <c r="A100" s="40">
        <v>97</v>
      </c>
      <c r="B100" s="40" t="s">
        <v>1720</v>
      </c>
      <c r="D100" s="40">
        <v>2</v>
      </c>
      <c r="E100" s="40">
        <v>55</v>
      </c>
      <c r="F100" s="50">
        <v>2.8</v>
      </c>
      <c r="G100" s="50">
        <v>3.5</v>
      </c>
      <c r="H100" s="40">
        <v>99</v>
      </c>
      <c r="I100" s="41">
        <v>0.85</v>
      </c>
      <c r="J100" s="40">
        <v>8</v>
      </c>
      <c r="K100" s="41">
        <v>0.68</v>
      </c>
      <c r="L100" s="41">
        <v>0.74</v>
      </c>
      <c r="N100" s="40">
        <v>6</v>
      </c>
      <c r="O100" s="40">
        <v>95</v>
      </c>
      <c r="P100" s="41">
        <v>0.7</v>
      </c>
      <c r="R100" s="41">
        <v>0</v>
      </c>
      <c r="T100" s="42" t="s">
        <v>5</v>
      </c>
      <c r="V100" s="40">
        <v>111</v>
      </c>
      <c r="W100" s="42" t="s">
        <v>263</v>
      </c>
      <c r="X100" s="40">
        <v>2</v>
      </c>
      <c r="Y100" s="41">
        <v>0.32</v>
      </c>
      <c r="AA100" s="41">
        <v>0.41</v>
      </c>
      <c r="AC100" s="40">
        <v>91</v>
      </c>
      <c r="AD100" s="40">
        <v>155</v>
      </c>
      <c r="AE100" s="41">
        <v>0.16</v>
      </c>
    </row>
    <row r="101" spans="1:32" ht="16.5" customHeight="1" x14ac:dyDescent="0.35">
      <c r="A101" s="40">
        <v>100</v>
      </c>
      <c r="B101" s="40" t="s">
        <v>1741</v>
      </c>
      <c r="D101" s="40">
        <v>2</v>
      </c>
      <c r="E101" s="40">
        <v>54</v>
      </c>
      <c r="F101" s="50">
        <v>2.8</v>
      </c>
      <c r="G101" s="50">
        <v>3.5</v>
      </c>
      <c r="H101" s="40">
        <v>104</v>
      </c>
      <c r="I101" s="41">
        <v>0.8</v>
      </c>
      <c r="K101" s="41">
        <v>0.69</v>
      </c>
      <c r="L101" s="41">
        <v>0.72</v>
      </c>
      <c r="N101" s="40">
        <v>3</v>
      </c>
      <c r="O101" s="40">
        <v>99</v>
      </c>
      <c r="P101" s="41">
        <v>0.71</v>
      </c>
      <c r="R101" s="43">
        <v>3.0000000000000001E-3</v>
      </c>
      <c r="T101" s="42" t="s">
        <v>5</v>
      </c>
      <c r="V101" s="40">
        <v>121</v>
      </c>
      <c r="W101" s="42" t="s">
        <v>181</v>
      </c>
      <c r="Y101" s="41">
        <v>0.22</v>
      </c>
      <c r="AA101" s="41">
        <v>0.7</v>
      </c>
      <c r="AC101" s="40">
        <v>96</v>
      </c>
      <c r="AD101" s="40">
        <v>108</v>
      </c>
      <c r="AE101" s="41">
        <v>0.23</v>
      </c>
    </row>
    <row r="102" spans="1:32" ht="16.5" customHeight="1" x14ac:dyDescent="0.35">
      <c r="A102" s="40">
        <v>100</v>
      </c>
      <c r="B102" s="40" t="s">
        <v>1723</v>
      </c>
      <c r="D102" s="40">
        <v>2</v>
      </c>
      <c r="E102" s="40">
        <v>54</v>
      </c>
      <c r="F102" s="50">
        <v>2.9</v>
      </c>
      <c r="G102" s="50">
        <v>3.4</v>
      </c>
      <c r="H102" s="40">
        <v>82</v>
      </c>
      <c r="I102" s="41">
        <v>0.85</v>
      </c>
      <c r="K102" s="41">
        <v>0.67</v>
      </c>
      <c r="L102" s="41">
        <v>0.78</v>
      </c>
      <c r="N102" s="40">
        <v>11</v>
      </c>
      <c r="O102" s="40">
        <v>134</v>
      </c>
      <c r="P102" s="41">
        <v>0.61</v>
      </c>
      <c r="R102" s="41">
        <v>0.01</v>
      </c>
      <c r="T102" s="42" t="s">
        <v>14</v>
      </c>
      <c r="V102" s="40">
        <v>121</v>
      </c>
      <c r="W102" s="42" t="s">
        <v>163</v>
      </c>
      <c r="X102" s="40">
        <v>9</v>
      </c>
      <c r="Y102" s="41">
        <v>0.28999999999999998</v>
      </c>
      <c r="AA102" s="41">
        <v>0.69</v>
      </c>
      <c r="AC102" s="40">
        <v>160</v>
      </c>
      <c r="AD102" s="40">
        <v>80</v>
      </c>
      <c r="AE102" s="41">
        <v>0.27</v>
      </c>
    </row>
    <row r="103" spans="1:32" ht="16.5" customHeight="1" x14ac:dyDescent="0.35">
      <c r="A103" s="40">
        <v>100</v>
      </c>
      <c r="B103" s="40" t="s">
        <v>1728</v>
      </c>
      <c r="D103" s="40">
        <v>2</v>
      </c>
      <c r="E103" s="40">
        <v>54</v>
      </c>
      <c r="F103" s="50">
        <v>2.8</v>
      </c>
      <c r="G103" s="50">
        <v>3.7</v>
      </c>
      <c r="H103" s="40">
        <v>134</v>
      </c>
      <c r="I103" s="41">
        <v>0.86</v>
      </c>
      <c r="K103" s="41">
        <v>0.7</v>
      </c>
      <c r="L103" s="41">
        <v>0.64</v>
      </c>
      <c r="N103" s="40">
        <v>-6</v>
      </c>
      <c r="O103" s="40">
        <v>78</v>
      </c>
      <c r="P103" s="41">
        <v>0.82</v>
      </c>
      <c r="R103" s="43">
        <v>4.0000000000000001E-3</v>
      </c>
      <c r="T103" s="42" t="s">
        <v>40</v>
      </c>
      <c r="V103" s="40">
        <v>92</v>
      </c>
      <c r="W103" s="42" t="s">
        <v>493</v>
      </c>
      <c r="X103" s="40">
        <v>2</v>
      </c>
      <c r="Y103" s="41">
        <v>0.35</v>
      </c>
      <c r="Z103" s="40">
        <v>5</v>
      </c>
      <c r="AA103" s="41">
        <v>0.63</v>
      </c>
      <c r="AC103" s="40">
        <v>64</v>
      </c>
      <c r="AD103" s="40">
        <v>90</v>
      </c>
      <c r="AE103" s="41">
        <v>0.25</v>
      </c>
    </row>
    <row r="104" spans="1:32" ht="16.5" customHeight="1" x14ac:dyDescent="0.35">
      <c r="A104" s="40">
        <v>100</v>
      </c>
      <c r="B104" s="40" t="s">
        <v>1739</v>
      </c>
      <c r="D104" s="40">
        <v>2</v>
      </c>
      <c r="E104" s="40">
        <v>54</v>
      </c>
      <c r="F104" s="50">
        <v>2.9</v>
      </c>
      <c r="G104" s="50">
        <v>3.6</v>
      </c>
      <c r="H104" s="40">
        <v>82</v>
      </c>
      <c r="I104" s="41">
        <v>0.87</v>
      </c>
      <c r="K104" s="41">
        <v>0.71</v>
      </c>
      <c r="L104" s="41">
        <v>0.77</v>
      </c>
      <c r="N104" s="40">
        <v>6</v>
      </c>
      <c r="O104" s="40">
        <v>196</v>
      </c>
      <c r="P104" s="41">
        <v>0.4</v>
      </c>
      <c r="R104" s="41">
        <v>0.01</v>
      </c>
      <c r="T104" s="42" t="s">
        <v>14</v>
      </c>
      <c r="V104" s="40">
        <v>75</v>
      </c>
      <c r="W104" s="42" t="s">
        <v>792</v>
      </c>
      <c r="X104" s="40">
        <v>2</v>
      </c>
      <c r="Y104" s="41">
        <v>0.34</v>
      </c>
      <c r="AA104" s="41">
        <v>0.76</v>
      </c>
      <c r="AC104" s="40">
        <v>124</v>
      </c>
      <c r="AD104" s="40">
        <v>90</v>
      </c>
      <c r="AE104" s="41">
        <v>0.25</v>
      </c>
    </row>
    <row r="105" spans="1:32" ht="16.5" customHeight="1" x14ac:dyDescent="0.35">
      <c r="A105" s="40">
        <v>100</v>
      </c>
      <c r="B105" s="40" t="s">
        <v>1730</v>
      </c>
      <c r="D105" s="40">
        <v>2</v>
      </c>
      <c r="E105" s="40">
        <v>54</v>
      </c>
      <c r="F105" s="50">
        <v>3</v>
      </c>
      <c r="G105" s="50">
        <v>3.6</v>
      </c>
      <c r="H105" s="40">
        <v>73</v>
      </c>
      <c r="I105" s="41">
        <v>0.89</v>
      </c>
      <c r="K105" s="41">
        <v>0.72</v>
      </c>
      <c r="L105" s="41">
        <v>0.77</v>
      </c>
      <c r="N105" s="40">
        <v>5</v>
      </c>
      <c r="O105" s="40">
        <v>174</v>
      </c>
      <c r="P105" s="41">
        <v>0.56000000000000005</v>
      </c>
      <c r="R105" s="41">
        <v>0.02</v>
      </c>
      <c r="T105" s="42" t="s">
        <v>14</v>
      </c>
      <c r="V105" s="40">
        <v>83</v>
      </c>
      <c r="W105" s="42" t="s">
        <v>170</v>
      </c>
      <c r="Y105" s="41">
        <v>0.37</v>
      </c>
      <c r="AA105" s="41">
        <v>0.85</v>
      </c>
      <c r="AC105" s="40">
        <v>174</v>
      </c>
      <c r="AD105" s="40">
        <v>102</v>
      </c>
      <c r="AE105" s="41">
        <v>0.24</v>
      </c>
    </row>
    <row r="106" spans="1:32" ht="16.5" customHeight="1" x14ac:dyDescent="0.35">
      <c r="A106" s="40">
        <v>100</v>
      </c>
      <c r="B106" s="40" t="s">
        <v>1731</v>
      </c>
      <c r="D106" s="40">
        <v>2</v>
      </c>
      <c r="E106" s="40">
        <v>54</v>
      </c>
      <c r="F106" s="50">
        <v>2.6</v>
      </c>
      <c r="G106" s="50">
        <v>3.4</v>
      </c>
      <c r="H106" s="40">
        <v>88</v>
      </c>
      <c r="I106" s="41">
        <v>0.86</v>
      </c>
      <c r="K106" s="41">
        <v>0.69</v>
      </c>
      <c r="L106" s="41">
        <v>0.75</v>
      </c>
      <c r="N106" s="40">
        <v>6</v>
      </c>
      <c r="O106" s="40">
        <v>111</v>
      </c>
      <c r="P106" s="41">
        <v>0.68</v>
      </c>
      <c r="R106" s="41">
        <v>0.03</v>
      </c>
      <c r="T106" s="42" t="s">
        <v>787</v>
      </c>
      <c r="V106" s="40">
        <v>92</v>
      </c>
      <c r="W106" s="42" t="s">
        <v>1913</v>
      </c>
      <c r="X106" s="40">
        <v>2</v>
      </c>
      <c r="Y106" s="41">
        <v>0.42</v>
      </c>
      <c r="AA106" s="41">
        <v>0.66</v>
      </c>
      <c r="AC106" s="40">
        <v>129</v>
      </c>
      <c r="AD106" s="40">
        <v>73</v>
      </c>
      <c r="AE106" s="41">
        <v>0.28000000000000003</v>
      </c>
    </row>
    <row r="107" spans="1:32" ht="16.5" customHeight="1" x14ac:dyDescent="0.35">
      <c r="A107" s="40">
        <v>100</v>
      </c>
      <c r="B107" s="40" t="s">
        <v>567</v>
      </c>
      <c r="D107" s="40">
        <v>2</v>
      </c>
      <c r="E107" s="40">
        <v>54</v>
      </c>
      <c r="F107" s="50">
        <v>3</v>
      </c>
      <c r="G107" s="50">
        <v>3.7</v>
      </c>
      <c r="H107" s="40">
        <v>134</v>
      </c>
      <c r="I107" s="41">
        <v>0.83</v>
      </c>
      <c r="K107" s="41">
        <v>0.74</v>
      </c>
      <c r="L107" s="41">
        <v>0.68</v>
      </c>
      <c r="N107" s="40">
        <v>-6</v>
      </c>
      <c r="O107" s="40">
        <v>73</v>
      </c>
      <c r="P107" s="41">
        <v>0.69</v>
      </c>
      <c r="R107" s="41">
        <v>0</v>
      </c>
      <c r="T107" s="42" t="s">
        <v>5</v>
      </c>
      <c r="V107" s="40">
        <v>92</v>
      </c>
      <c r="W107" s="42" t="s">
        <v>163</v>
      </c>
      <c r="Y107" s="41">
        <v>0.32</v>
      </c>
      <c r="Z107" s="40">
        <v>5</v>
      </c>
      <c r="AA107" s="41">
        <v>0.74</v>
      </c>
      <c r="AC107" s="40">
        <v>91</v>
      </c>
      <c r="AD107" s="40">
        <v>102</v>
      </c>
      <c r="AE107" s="41">
        <v>0.24</v>
      </c>
    </row>
    <row r="108" spans="1:32" ht="16.5" customHeight="1" x14ac:dyDescent="0.35">
      <c r="A108" s="40">
        <v>107</v>
      </c>
      <c r="B108" s="40" t="s">
        <v>1729</v>
      </c>
      <c r="D108" s="40">
        <v>2</v>
      </c>
      <c r="E108" s="40">
        <v>53</v>
      </c>
      <c r="F108" s="50">
        <v>2.9</v>
      </c>
      <c r="G108" s="50">
        <v>3.3</v>
      </c>
      <c r="H108" s="40">
        <v>112</v>
      </c>
      <c r="I108" s="41">
        <v>0.8</v>
      </c>
      <c r="K108" s="41">
        <v>0.74</v>
      </c>
      <c r="L108" s="41">
        <v>0.69</v>
      </c>
      <c r="N108" s="40">
        <v>-5</v>
      </c>
      <c r="O108" s="40">
        <v>63</v>
      </c>
      <c r="P108" s="41">
        <v>0.7</v>
      </c>
      <c r="R108" s="41">
        <v>0.01</v>
      </c>
      <c r="T108" s="42" t="s">
        <v>1</v>
      </c>
      <c r="V108" s="40">
        <v>151</v>
      </c>
      <c r="W108" s="42" t="s">
        <v>1229</v>
      </c>
      <c r="X108" s="40">
        <v>2</v>
      </c>
      <c r="Y108" s="41">
        <v>0.31</v>
      </c>
      <c r="Z108" s="40">
        <v>5</v>
      </c>
      <c r="AA108" s="41">
        <v>0.85</v>
      </c>
      <c r="AC108" s="40">
        <v>73</v>
      </c>
      <c r="AD108" s="40">
        <v>129</v>
      </c>
      <c r="AE108" s="41">
        <v>0.19</v>
      </c>
    </row>
    <row r="109" spans="1:32" ht="16.5" customHeight="1" x14ac:dyDescent="0.35">
      <c r="A109" s="40">
        <v>107</v>
      </c>
      <c r="B109" s="40" t="s">
        <v>1752</v>
      </c>
      <c r="D109" s="40">
        <v>2</v>
      </c>
      <c r="E109" s="40">
        <v>53</v>
      </c>
      <c r="F109" s="50">
        <v>2.2000000000000002</v>
      </c>
      <c r="G109" s="50">
        <v>3</v>
      </c>
      <c r="H109" s="40">
        <v>88</v>
      </c>
      <c r="I109" s="41">
        <v>0.84</v>
      </c>
      <c r="J109" s="40">
        <v>8</v>
      </c>
      <c r="K109" s="41">
        <v>0.69</v>
      </c>
      <c r="L109" s="41">
        <v>0.76</v>
      </c>
      <c r="M109" s="40">
        <v>8</v>
      </c>
      <c r="N109" s="40">
        <v>7</v>
      </c>
      <c r="O109" s="40">
        <v>122</v>
      </c>
      <c r="P109" s="41">
        <v>0.88</v>
      </c>
      <c r="Q109" s="40">
        <v>4</v>
      </c>
      <c r="R109" s="41">
        <v>0</v>
      </c>
      <c r="S109" s="40">
        <v>4</v>
      </c>
      <c r="T109" s="42" t="s">
        <v>910</v>
      </c>
      <c r="V109" s="40">
        <v>163</v>
      </c>
      <c r="W109" s="42" t="s">
        <v>1914</v>
      </c>
      <c r="Y109" s="41">
        <v>0.17</v>
      </c>
      <c r="Z109" s="40">
        <v>4</v>
      </c>
      <c r="AA109" s="41">
        <v>0.87</v>
      </c>
      <c r="AC109" s="40">
        <v>12</v>
      </c>
      <c r="AD109" s="40">
        <v>119</v>
      </c>
      <c r="AE109" s="41">
        <v>0.21</v>
      </c>
      <c r="AF109" s="40">
        <v>4</v>
      </c>
    </row>
    <row r="110" spans="1:32" ht="16.5" customHeight="1" x14ac:dyDescent="0.35">
      <c r="A110" s="40">
        <v>107</v>
      </c>
      <c r="B110" s="40" t="s">
        <v>1726</v>
      </c>
      <c r="D110" s="40">
        <v>2</v>
      </c>
      <c r="E110" s="40">
        <v>53</v>
      </c>
      <c r="F110" s="50">
        <v>2.9</v>
      </c>
      <c r="G110" s="50">
        <v>3.7</v>
      </c>
      <c r="H110" s="40">
        <v>99</v>
      </c>
      <c r="I110" s="41">
        <v>0.84</v>
      </c>
      <c r="K110" s="41">
        <v>0.75</v>
      </c>
      <c r="L110" s="41">
        <v>0.69</v>
      </c>
      <c r="N110" s="40">
        <v>-6</v>
      </c>
      <c r="O110" s="40">
        <v>139</v>
      </c>
      <c r="P110" s="41">
        <v>0.6</v>
      </c>
      <c r="R110" s="41">
        <v>0.02</v>
      </c>
      <c r="T110" s="42" t="s">
        <v>14</v>
      </c>
      <c r="V110" s="40">
        <v>114</v>
      </c>
      <c r="W110" s="42" t="s">
        <v>983</v>
      </c>
      <c r="Y110" s="41">
        <v>0.35</v>
      </c>
      <c r="AA110" s="41">
        <v>0.66</v>
      </c>
      <c r="AC110" s="40">
        <v>84</v>
      </c>
      <c r="AD110" s="40">
        <v>121</v>
      </c>
      <c r="AE110" s="41">
        <v>0.2</v>
      </c>
    </row>
    <row r="111" spans="1:32" ht="16.5" customHeight="1" x14ac:dyDescent="0.35">
      <c r="A111" s="40">
        <v>110</v>
      </c>
      <c r="B111" s="40" t="s">
        <v>1740</v>
      </c>
      <c r="D111" s="40">
        <v>2</v>
      </c>
      <c r="E111" s="40">
        <v>52</v>
      </c>
      <c r="F111" s="50">
        <v>3.1</v>
      </c>
      <c r="G111" s="50">
        <v>3.7</v>
      </c>
      <c r="H111" s="40">
        <v>121</v>
      </c>
      <c r="I111" s="41">
        <v>0.81</v>
      </c>
      <c r="K111" s="41">
        <v>0.72</v>
      </c>
      <c r="L111" s="41">
        <v>0.66</v>
      </c>
      <c r="N111" s="40">
        <v>-6</v>
      </c>
      <c r="O111" s="40">
        <v>103</v>
      </c>
      <c r="P111" s="41">
        <v>0.75</v>
      </c>
      <c r="R111" s="41">
        <v>0.01</v>
      </c>
      <c r="T111" s="42" t="s">
        <v>40</v>
      </c>
      <c r="V111" s="40">
        <v>140</v>
      </c>
      <c r="W111" s="42" t="s">
        <v>809</v>
      </c>
      <c r="X111" s="40">
        <v>2</v>
      </c>
      <c r="Y111" s="41">
        <v>0.26</v>
      </c>
      <c r="Z111" s="40">
        <v>5</v>
      </c>
      <c r="AA111" s="41">
        <v>0.72</v>
      </c>
      <c r="AC111" s="40">
        <v>105</v>
      </c>
      <c r="AD111" s="40">
        <v>145</v>
      </c>
      <c r="AE111" s="41">
        <v>0.18</v>
      </c>
    </row>
    <row r="112" spans="1:32" ht="16.5" customHeight="1" x14ac:dyDescent="0.35">
      <c r="A112" s="40">
        <v>110</v>
      </c>
      <c r="B112" s="40" t="s">
        <v>1743</v>
      </c>
      <c r="D112" s="40">
        <v>2</v>
      </c>
      <c r="E112" s="40">
        <v>52</v>
      </c>
      <c r="F112" s="50">
        <v>2.8</v>
      </c>
      <c r="G112" s="50">
        <v>3.7</v>
      </c>
      <c r="H112" s="40">
        <v>134</v>
      </c>
      <c r="I112" s="41">
        <v>0.83</v>
      </c>
      <c r="K112" s="41">
        <v>0.72</v>
      </c>
      <c r="L112" s="41">
        <v>0.64</v>
      </c>
      <c r="N112" s="40">
        <v>-8</v>
      </c>
      <c r="O112" s="40">
        <v>90</v>
      </c>
      <c r="P112" s="41">
        <v>0.72</v>
      </c>
      <c r="R112" s="41">
        <v>0</v>
      </c>
      <c r="T112" s="42" t="s">
        <v>14</v>
      </c>
      <c r="V112" s="40">
        <v>99</v>
      </c>
      <c r="W112" s="42" t="s">
        <v>917</v>
      </c>
      <c r="X112" s="40">
        <v>2</v>
      </c>
      <c r="Y112" s="41">
        <v>0.17</v>
      </c>
      <c r="Z112" s="40">
        <v>5</v>
      </c>
      <c r="AA112" s="41">
        <v>0.64</v>
      </c>
      <c r="AC112" s="40">
        <v>88</v>
      </c>
      <c r="AD112" s="40">
        <v>84</v>
      </c>
      <c r="AE112" s="41">
        <v>0.26</v>
      </c>
    </row>
    <row r="113" spans="1:31" ht="16.5" customHeight="1" x14ac:dyDescent="0.35">
      <c r="A113" s="40">
        <v>110</v>
      </c>
      <c r="B113" s="40" t="s">
        <v>1745</v>
      </c>
      <c r="D113" s="40">
        <v>2</v>
      </c>
      <c r="E113" s="40">
        <v>52</v>
      </c>
      <c r="F113" s="50">
        <v>2.6</v>
      </c>
      <c r="G113" s="50">
        <v>3.4</v>
      </c>
      <c r="H113" s="40">
        <v>158</v>
      </c>
      <c r="I113" s="41">
        <v>0.72</v>
      </c>
      <c r="K113" s="41">
        <v>0.64</v>
      </c>
      <c r="L113" s="41">
        <v>0.56000000000000005</v>
      </c>
      <c r="N113" s="40">
        <v>-8</v>
      </c>
      <c r="O113" s="40">
        <v>21</v>
      </c>
      <c r="P113" s="41">
        <v>0.9</v>
      </c>
      <c r="R113" s="41">
        <v>0</v>
      </c>
      <c r="T113" s="42" t="s">
        <v>40</v>
      </c>
      <c r="V113" s="40">
        <v>146</v>
      </c>
      <c r="W113" s="42" t="s">
        <v>1915</v>
      </c>
      <c r="Y113" s="41">
        <v>0.18</v>
      </c>
      <c r="AA113" s="41">
        <v>0.66</v>
      </c>
      <c r="AC113" s="40">
        <v>61</v>
      </c>
      <c r="AD113" s="40">
        <v>56</v>
      </c>
      <c r="AE113" s="41">
        <v>0.31</v>
      </c>
    </row>
    <row r="114" spans="1:31" ht="16.5" customHeight="1" x14ac:dyDescent="0.35">
      <c r="A114" s="40">
        <v>110</v>
      </c>
      <c r="B114" s="40" t="s">
        <v>1733</v>
      </c>
      <c r="D114" s="40">
        <v>2</v>
      </c>
      <c r="E114" s="40">
        <v>52</v>
      </c>
      <c r="F114" s="50">
        <v>2.9</v>
      </c>
      <c r="G114" s="50">
        <v>3.5</v>
      </c>
      <c r="H114" s="40">
        <v>112</v>
      </c>
      <c r="I114" s="41">
        <v>0.84</v>
      </c>
      <c r="K114" s="41">
        <v>0.69</v>
      </c>
      <c r="L114" s="41">
        <v>0.7</v>
      </c>
      <c r="N114" s="40">
        <v>1</v>
      </c>
      <c r="O114" s="40">
        <v>139</v>
      </c>
      <c r="P114" s="41">
        <v>0.59</v>
      </c>
      <c r="R114" s="41">
        <v>0.01</v>
      </c>
      <c r="T114" s="42" t="s">
        <v>14</v>
      </c>
      <c r="V114" s="40">
        <v>92</v>
      </c>
      <c r="W114" s="42" t="s">
        <v>163</v>
      </c>
      <c r="X114" s="40">
        <v>2</v>
      </c>
      <c r="Y114" s="41">
        <v>0.35</v>
      </c>
      <c r="Z114" s="40">
        <v>5</v>
      </c>
      <c r="AA114" s="41">
        <v>0.56999999999999995</v>
      </c>
      <c r="AC114" s="40">
        <v>129</v>
      </c>
      <c r="AD114" s="40">
        <v>108</v>
      </c>
      <c r="AE114" s="41">
        <v>0.23</v>
      </c>
    </row>
    <row r="115" spans="1:31" ht="16.5" customHeight="1" x14ac:dyDescent="0.35">
      <c r="A115" s="40">
        <v>110</v>
      </c>
      <c r="B115" s="40" t="s">
        <v>1736</v>
      </c>
      <c r="D115" s="40">
        <v>2</v>
      </c>
      <c r="E115" s="40">
        <v>52</v>
      </c>
      <c r="F115" s="50">
        <v>2.7</v>
      </c>
      <c r="G115" s="50">
        <v>3.4</v>
      </c>
      <c r="H115" s="40">
        <v>149</v>
      </c>
      <c r="I115" s="41">
        <v>0.77</v>
      </c>
      <c r="K115" s="41">
        <v>0.68</v>
      </c>
      <c r="L115" s="41">
        <v>0.62</v>
      </c>
      <c r="N115" s="40">
        <v>-6</v>
      </c>
      <c r="O115" s="40">
        <v>40</v>
      </c>
      <c r="P115" s="41">
        <v>0.9</v>
      </c>
      <c r="R115" s="41">
        <v>0</v>
      </c>
      <c r="T115" s="42" t="s">
        <v>119</v>
      </c>
      <c r="V115" s="40">
        <v>169</v>
      </c>
      <c r="W115" s="42" t="s">
        <v>824</v>
      </c>
      <c r="Y115" s="41">
        <v>0.24</v>
      </c>
      <c r="AA115" s="41">
        <v>0.79</v>
      </c>
      <c r="AC115" s="40">
        <v>47</v>
      </c>
      <c r="AD115" s="40">
        <v>51</v>
      </c>
      <c r="AE115" s="41">
        <v>0.32</v>
      </c>
    </row>
    <row r="116" spans="1:31" ht="16.5" customHeight="1" x14ac:dyDescent="0.35">
      <c r="A116" s="40">
        <v>115</v>
      </c>
      <c r="B116" s="40" t="s">
        <v>1756</v>
      </c>
      <c r="D116" s="40">
        <v>2</v>
      </c>
      <c r="E116" s="40">
        <v>51</v>
      </c>
      <c r="F116" s="50">
        <v>2.7</v>
      </c>
      <c r="G116" s="50">
        <v>3.4</v>
      </c>
      <c r="H116" s="40">
        <v>129</v>
      </c>
      <c r="I116" s="41">
        <v>0.81</v>
      </c>
      <c r="K116" s="41">
        <v>0.73</v>
      </c>
      <c r="L116" s="41">
        <v>0.65</v>
      </c>
      <c r="N116" s="40">
        <v>-8</v>
      </c>
      <c r="O116" s="40">
        <v>117</v>
      </c>
      <c r="P116" s="41">
        <v>0.65</v>
      </c>
      <c r="R116" s="41">
        <v>0.01</v>
      </c>
      <c r="T116" s="42" t="s">
        <v>787</v>
      </c>
      <c r="V116" s="40">
        <v>99</v>
      </c>
      <c r="W116" s="42" t="s">
        <v>170</v>
      </c>
      <c r="Y116" s="41">
        <v>0.28999999999999998</v>
      </c>
      <c r="AA116" s="41">
        <v>0.81</v>
      </c>
      <c r="AC116" s="40">
        <v>64</v>
      </c>
      <c r="AD116" s="40">
        <v>90</v>
      </c>
      <c r="AE116" s="41">
        <v>0.25</v>
      </c>
    </row>
    <row r="117" spans="1:31" ht="16.5" customHeight="1" x14ac:dyDescent="0.35">
      <c r="A117" s="40">
        <v>115</v>
      </c>
      <c r="B117" s="40" t="s">
        <v>1744</v>
      </c>
      <c r="D117" s="40">
        <v>2</v>
      </c>
      <c r="E117" s="40">
        <v>51</v>
      </c>
      <c r="F117" s="50">
        <v>2.7</v>
      </c>
      <c r="G117" s="50">
        <v>3.4</v>
      </c>
      <c r="H117" s="40">
        <v>129</v>
      </c>
      <c r="I117" s="41">
        <v>0.81</v>
      </c>
      <c r="K117" s="41">
        <v>0.73</v>
      </c>
      <c r="L117" s="41">
        <v>0.65</v>
      </c>
      <c r="N117" s="40">
        <v>-8</v>
      </c>
      <c r="O117" s="40">
        <v>40</v>
      </c>
      <c r="P117" s="41">
        <v>0.81</v>
      </c>
      <c r="R117" s="43">
        <v>3.0000000000000001E-3</v>
      </c>
      <c r="T117" s="42" t="s">
        <v>14</v>
      </c>
      <c r="V117" s="40">
        <v>121</v>
      </c>
      <c r="W117" s="42" t="s">
        <v>342</v>
      </c>
      <c r="Y117" s="41">
        <v>0.28000000000000003</v>
      </c>
      <c r="AA117" s="41">
        <v>0.64</v>
      </c>
      <c r="AC117" s="40">
        <v>129</v>
      </c>
      <c r="AD117" s="40">
        <v>111</v>
      </c>
      <c r="AE117" s="41">
        <v>0.22</v>
      </c>
    </row>
    <row r="118" spans="1:31" ht="16.5" customHeight="1" x14ac:dyDescent="0.35">
      <c r="A118" s="40">
        <v>115</v>
      </c>
      <c r="B118" s="40" t="s">
        <v>1735</v>
      </c>
      <c r="D118" s="40">
        <v>2</v>
      </c>
      <c r="E118" s="40">
        <v>51</v>
      </c>
      <c r="F118" s="50">
        <v>2.7</v>
      </c>
      <c r="G118" s="50">
        <v>3.5</v>
      </c>
      <c r="H118" s="40">
        <v>56</v>
      </c>
      <c r="I118" s="41">
        <v>0.89</v>
      </c>
      <c r="K118" s="41">
        <v>0.78</v>
      </c>
      <c r="L118" s="41">
        <v>0.8</v>
      </c>
      <c r="N118" s="40">
        <v>2</v>
      </c>
      <c r="O118" s="40">
        <v>196</v>
      </c>
      <c r="P118" s="41">
        <v>0.49</v>
      </c>
      <c r="R118" s="41">
        <v>0.01</v>
      </c>
      <c r="T118" s="42" t="s">
        <v>787</v>
      </c>
      <c r="V118" s="40">
        <v>115</v>
      </c>
      <c r="W118" s="42" t="s">
        <v>211</v>
      </c>
      <c r="X118" s="40">
        <v>2</v>
      </c>
      <c r="Y118" s="41">
        <v>0.35</v>
      </c>
      <c r="Z118" s="40">
        <v>5</v>
      </c>
      <c r="AA118" s="41">
        <v>0.8</v>
      </c>
      <c r="AC118" s="40">
        <v>112</v>
      </c>
      <c r="AD118" s="40">
        <v>159</v>
      </c>
      <c r="AE118" s="41">
        <v>0.16</v>
      </c>
    </row>
    <row r="119" spans="1:31" ht="16.5" customHeight="1" x14ac:dyDescent="0.35">
      <c r="A119" s="40">
        <v>115</v>
      </c>
      <c r="B119" s="40" t="s">
        <v>1760</v>
      </c>
      <c r="D119" s="40">
        <v>2</v>
      </c>
      <c r="E119" s="40">
        <v>51</v>
      </c>
      <c r="F119" s="50">
        <v>2.8</v>
      </c>
      <c r="G119" s="50">
        <v>3.1</v>
      </c>
      <c r="H119" s="40">
        <v>82</v>
      </c>
      <c r="I119" s="41">
        <v>0.85</v>
      </c>
      <c r="K119" s="41">
        <v>0.66</v>
      </c>
      <c r="L119" s="41">
        <v>0.74</v>
      </c>
      <c r="N119" s="40">
        <v>8</v>
      </c>
      <c r="O119" s="40">
        <v>139</v>
      </c>
      <c r="P119" s="41">
        <v>0.56999999999999995</v>
      </c>
      <c r="R119" s="43">
        <v>2E-3</v>
      </c>
      <c r="T119" s="42" t="s">
        <v>14</v>
      </c>
      <c r="V119" s="40">
        <v>156</v>
      </c>
      <c r="W119" s="42" t="s">
        <v>324</v>
      </c>
      <c r="X119" s="40">
        <v>2</v>
      </c>
      <c r="Y119" s="41">
        <v>0.22</v>
      </c>
      <c r="AA119" s="41">
        <v>0.76</v>
      </c>
      <c r="AC119" s="40">
        <v>124</v>
      </c>
      <c r="AD119" s="40">
        <v>138</v>
      </c>
      <c r="AE119" s="41">
        <v>0.18</v>
      </c>
    </row>
    <row r="120" spans="1:31" ht="16.5" customHeight="1" x14ac:dyDescent="0.35">
      <c r="A120" s="40">
        <v>115</v>
      </c>
      <c r="B120" s="40" t="s">
        <v>1761</v>
      </c>
      <c r="D120" s="40">
        <v>2</v>
      </c>
      <c r="E120" s="40">
        <v>51</v>
      </c>
      <c r="F120" s="50">
        <v>2.6</v>
      </c>
      <c r="G120" s="50">
        <v>3.4</v>
      </c>
      <c r="H120" s="40">
        <v>82</v>
      </c>
      <c r="I120" s="41">
        <v>0.86</v>
      </c>
      <c r="K120" s="41">
        <v>0.63</v>
      </c>
      <c r="L120" s="41">
        <v>0.78</v>
      </c>
      <c r="N120" s="40">
        <v>15</v>
      </c>
      <c r="O120" s="40">
        <v>149</v>
      </c>
      <c r="P120" s="41">
        <v>0.67</v>
      </c>
      <c r="R120" s="41">
        <v>0.01</v>
      </c>
      <c r="T120" s="42" t="s">
        <v>5</v>
      </c>
      <c r="V120" s="40">
        <v>163</v>
      </c>
      <c r="W120" s="42" t="s">
        <v>351</v>
      </c>
      <c r="Y120" s="41">
        <v>0.23</v>
      </c>
      <c r="AA120" s="41">
        <v>0.56000000000000005</v>
      </c>
      <c r="AC120" s="40">
        <v>174</v>
      </c>
      <c r="AD120" s="40">
        <v>108</v>
      </c>
      <c r="AE120" s="41">
        <v>0.23</v>
      </c>
    </row>
    <row r="121" spans="1:31" ht="16.5" customHeight="1" x14ac:dyDescent="0.35">
      <c r="A121" s="40">
        <v>120</v>
      </c>
      <c r="B121" s="40" t="s">
        <v>1742</v>
      </c>
      <c r="D121" s="40">
        <v>2</v>
      </c>
      <c r="E121" s="40">
        <v>50</v>
      </c>
      <c r="F121" s="50">
        <v>2.9</v>
      </c>
      <c r="G121" s="50">
        <v>3.2</v>
      </c>
      <c r="H121" s="40">
        <v>118</v>
      </c>
      <c r="I121" s="41">
        <v>0.8</v>
      </c>
      <c r="K121" s="41">
        <v>0.7</v>
      </c>
      <c r="L121" s="41">
        <v>0.7</v>
      </c>
      <c r="N121" s="40" t="s">
        <v>58</v>
      </c>
      <c r="O121" s="40">
        <v>111</v>
      </c>
      <c r="P121" s="41">
        <v>0.68</v>
      </c>
      <c r="R121" s="41">
        <v>0.01</v>
      </c>
      <c r="T121" s="42" t="s">
        <v>5</v>
      </c>
      <c r="V121" s="40">
        <v>89</v>
      </c>
      <c r="W121" s="42" t="s">
        <v>163</v>
      </c>
      <c r="Y121" s="41">
        <v>0.27</v>
      </c>
      <c r="AA121" s="41">
        <v>0.67</v>
      </c>
      <c r="AC121" s="40">
        <v>171</v>
      </c>
      <c r="AD121" s="40">
        <v>111</v>
      </c>
      <c r="AE121" s="41">
        <v>0.22</v>
      </c>
    </row>
    <row r="122" spans="1:31" ht="16.5" customHeight="1" x14ac:dyDescent="0.35">
      <c r="A122" s="40">
        <v>120</v>
      </c>
      <c r="B122" s="40" t="s">
        <v>1759</v>
      </c>
      <c r="D122" s="40">
        <v>2</v>
      </c>
      <c r="E122" s="40">
        <v>50</v>
      </c>
      <c r="F122" s="50">
        <v>2.5</v>
      </c>
      <c r="G122" s="50">
        <v>3.2</v>
      </c>
      <c r="H122" s="40">
        <v>104</v>
      </c>
      <c r="I122" s="41">
        <v>0.84</v>
      </c>
      <c r="K122" s="41">
        <v>0.64</v>
      </c>
      <c r="L122" s="41">
        <v>0.72</v>
      </c>
      <c r="N122" s="40">
        <v>8</v>
      </c>
      <c r="O122" s="40">
        <v>128</v>
      </c>
      <c r="P122" s="41">
        <v>0.7</v>
      </c>
      <c r="R122" s="43">
        <v>4.0000000000000001E-3</v>
      </c>
      <c r="T122" s="42" t="s">
        <v>14</v>
      </c>
      <c r="V122" s="40">
        <v>129</v>
      </c>
      <c r="W122" s="42" t="s">
        <v>285</v>
      </c>
      <c r="Y122" s="41">
        <v>0.26</v>
      </c>
      <c r="AA122" s="41">
        <v>0.78</v>
      </c>
      <c r="AC122" s="40">
        <v>153</v>
      </c>
      <c r="AD122" s="40">
        <v>51</v>
      </c>
      <c r="AE122" s="41">
        <v>0.32</v>
      </c>
    </row>
    <row r="123" spans="1:31" ht="16.5" customHeight="1" x14ac:dyDescent="0.35">
      <c r="A123" s="40">
        <v>120</v>
      </c>
      <c r="B123" s="40" t="s">
        <v>1766</v>
      </c>
      <c r="D123" s="40">
        <v>2</v>
      </c>
      <c r="E123" s="40">
        <v>50</v>
      </c>
      <c r="F123" s="50">
        <v>2.6</v>
      </c>
      <c r="G123" s="50">
        <v>3.4</v>
      </c>
      <c r="H123" s="40">
        <v>97</v>
      </c>
      <c r="I123" s="41">
        <v>0.86</v>
      </c>
      <c r="K123" s="41">
        <v>0.67</v>
      </c>
      <c r="L123" s="41">
        <v>0.74</v>
      </c>
      <c r="N123" s="40">
        <v>7</v>
      </c>
      <c r="O123" s="40">
        <v>139</v>
      </c>
      <c r="P123" s="41">
        <v>0.57999999999999996</v>
      </c>
      <c r="R123" s="41">
        <v>0.03</v>
      </c>
      <c r="T123" s="42" t="s">
        <v>5</v>
      </c>
      <c r="V123" s="40">
        <v>151</v>
      </c>
      <c r="W123" s="42" t="s">
        <v>928</v>
      </c>
      <c r="X123" s="40">
        <v>2</v>
      </c>
      <c r="Y123" s="41">
        <v>0.2</v>
      </c>
      <c r="Z123" s="40">
        <v>5</v>
      </c>
      <c r="AA123" s="41">
        <v>0.75</v>
      </c>
      <c r="AC123" s="40">
        <v>124</v>
      </c>
      <c r="AD123" s="40">
        <v>149</v>
      </c>
      <c r="AE123" s="41">
        <v>0.17</v>
      </c>
    </row>
    <row r="124" spans="1:31" ht="16.5" customHeight="1" x14ac:dyDescent="0.35">
      <c r="A124" s="40">
        <v>123</v>
      </c>
      <c r="B124" s="40" t="s">
        <v>1746</v>
      </c>
      <c r="D124" s="40">
        <v>2</v>
      </c>
      <c r="E124" s="40">
        <v>49</v>
      </c>
      <c r="F124" s="50">
        <v>2.7</v>
      </c>
      <c r="G124" s="50">
        <v>3.3</v>
      </c>
      <c r="H124" s="40">
        <v>112</v>
      </c>
      <c r="I124" s="41">
        <v>0.83</v>
      </c>
      <c r="K124" s="41">
        <v>0.68</v>
      </c>
      <c r="L124" s="41">
        <v>0.67</v>
      </c>
      <c r="N124" s="40">
        <v>-1</v>
      </c>
      <c r="O124" s="40">
        <v>95</v>
      </c>
      <c r="P124" s="41">
        <v>0.7</v>
      </c>
      <c r="R124" s="41">
        <v>0.02</v>
      </c>
      <c r="T124" s="42" t="s">
        <v>5</v>
      </c>
      <c r="V124" s="40">
        <v>156</v>
      </c>
      <c r="W124" s="42" t="s">
        <v>811</v>
      </c>
      <c r="Y124" s="41">
        <v>0.27</v>
      </c>
      <c r="AA124" s="41">
        <v>0.83</v>
      </c>
      <c r="AC124" s="40">
        <v>112</v>
      </c>
      <c r="AD124" s="40">
        <v>165</v>
      </c>
      <c r="AE124" s="41">
        <v>0.15</v>
      </c>
    </row>
    <row r="125" spans="1:31" ht="16.5" customHeight="1" x14ac:dyDescent="0.35">
      <c r="A125" s="40">
        <v>123</v>
      </c>
      <c r="B125" s="40" t="s">
        <v>1771</v>
      </c>
      <c r="C125" s="40">
        <v>1</v>
      </c>
      <c r="D125" s="40">
        <v>2</v>
      </c>
      <c r="E125" s="40">
        <v>49</v>
      </c>
      <c r="F125" s="50">
        <v>3.4</v>
      </c>
      <c r="G125" s="50">
        <v>4</v>
      </c>
      <c r="H125" s="40">
        <v>110</v>
      </c>
      <c r="I125" s="41">
        <v>0.9</v>
      </c>
      <c r="J125" s="40">
        <v>8</v>
      </c>
      <c r="K125" s="41">
        <v>0.74</v>
      </c>
      <c r="L125" s="41">
        <v>0.67</v>
      </c>
      <c r="M125" s="40">
        <v>6</v>
      </c>
      <c r="N125" s="40">
        <v>-7</v>
      </c>
      <c r="O125" s="40">
        <v>208</v>
      </c>
      <c r="P125" s="40" t="s">
        <v>176</v>
      </c>
      <c r="R125" s="40" t="s">
        <v>176</v>
      </c>
      <c r="T125" s="42" t="s">
        <v>119</v>
      </c>
      <c r="U125" s="40">
        <v>4</v>
      </c>
      <c r="V125" s="40">
        <v>99</v>
      </c>
      <c r="W125" s="42" t="s">
        <v>902</v>
      </c>
      <c r="X125" s="40">
        <v>4</v>
      </c>
      <c r="Y125" s="40" t="s">
        <v>176</v>
      </c>
      <c r="AA125" s="41">
        <v>0.78</v>
      </c>
      <c r="AB125" s="40">
        <v>4</v>
      </c>
      <c r="AC125" s="40">
        <v>179</v>
      </c>
      <c r="AD125" s="40">
        <v>179</v>
      </c>
      <c r="AE125" s="40" t="s">
        <v>176</v>
      </c>
    </row>
    <row r="126" spans="1:31" ht="16.5" customHeight="1" x14ac:dyDescent="0.35">
      <c r="A126" s="40">
        <v>123</v>
      </c>
      <c r="B126" s="40" t="s">
        <v>1754</v>
      </c>
      <c r="D126" s="40">
        <v>2</v>
      </c>
      <c r="E126" s="40">
        <v>49</v>
      </c>
      <c r="F126" s="50">
        <v>2.7</v>
      </c>
      <c r="G126" s="50">
        <v>3.6</v>
      </c>
      <c r="H126" s="40">
        <v>129</v>
      </c>
      <c r="I126" s="41">
        <v>0.78</v>
      </c>
      <c r="K126" s="41">
        <v>0.7</v>
      </c>
      <c r="L126" s="41">
        <v>0.65</v>
      </c>
      <c r="N126" s="40">
        <v>-5</v>
      </c>
      <c r="O126" s="40">
        <v>109</v>
      </c>
      <c r="P126" s="41">
        <v>0.63</v>
      </c>
      <c r="R126" s="41">
        <v>0.01</v>
      </c>
      <c r="T126" s="42" t="s">
        <v>5</v>
      </c>
      <c r="V126" s="40">
        <v>117</v>
      </c>
      <c r="W126" s="42" t="s">
        <v>163</v>
      </c>
      <c r="X126" s="40">
        <v>2</v>
      </c>
      <c r="Y126" s="41">
        <v>0.23</v>
      </c>
      <c r="AA126" s="41">
        <v>0.91</v>
      </c>
      <c r="AC126" s="40">
        <v>112</v>
      </c>
      <c r="AD126" s="40">
        <v>165</v>
      </c>
      <c r="AE126" s="41">
        <v>0.15</v>
      </c>
    </row>
    <row r="127" spans="1:31" ht="16.5" customHeight="1" x14ac:dyDescent="0.35">
      <c r="A127" s="40">
        <v>126</v>
      </c>
      <c r="B127" s="40" t="s">
        <v>1763</v>
      </c>
      <c r="D127" s="40">
        <v>2</v>
      </c>
      <c r="E127" s="40">
        <v>48</v>
      </c>
      <c r="F127" s="50">
        <v>2.6</v>
      </c>
      <c r="G127" s="50">
        <v>3.5</v>
      </c>
      <c r="H127" s="40">
        <v>139</v>
      </c>
      <c r="I127" s="41">
        <v>0.8</v>
      </c>
      <c r="K127" s="41">
        <v>0.66</v>
      </c>
      <c r="L127" s="41">
        <v>0.66</v>
      </c>
      <c r="N127" s="40" t="s">
        <v>58</v>
      </c>
      <c r="O127" s="40">
        <v>128</v>
      </c>
      <c r="P127" s="41">
        <v>0.68</v>
      </c>
      <c r="R127" s="41">
        <v>0.02</v>
      </c>
      <c r="T127" s="42" t="s">
        <v>14</v>
      </c>
      <c r="V127" s="40">
        <v>121</v>
      </c>
      <c r="W127" s="42" t="s">
        <v>177</v>
      </c>
      <c r="Y127" s="41">
        <v>0.23</v>
      </c>
      <c r="AA127" s="41">
        <v>0.72</v>
      </c>
      <c r="AC127" s="40">
        <v>138</v>
      </c>
      <c r="AD127" s="40">
        <v>90</v>
      </c>
      <c r="AE127" s="41">
        <v>0.25</v>
      </c>
    </row>
    <row r="128" spans="1:31" ht="16.5" customHeight="1" x14ac:dyDescent="0.35">
      <c r="A128" s="40">
        <v>126</v>
      </c>
      <c r="B128" s="40" t="s">
        <v>1755</v>
      </c>
      <c r="D128" s="40">
        <v>2</v>
      </c>
      <c r="E128" s="40">
        <v>48</v>
      </c>
      <c r="F128" s="50">
        <v>2.9</v>
      </c>
      <c r="G128" s="50">
        <v>3.5</v>
      </c>
      <c r="H128" s="40">
        <v>158</v>
      </c>
      <c r="I128" s="41">
        <v>0.77</v>
      </c>
      <c r="K128" s="41">
        <v>0.72</v>
      </c>
      <c r="L128" s="41">
        <v>0.62</v>
      </c>
      <c r="N128" s="40">
        <v>-10</v>
      </c>
      <c r="O128" s="40">
        <v>122</v>
      </c>
      <c r="P128" s="41">
        <v>0.57999999999999996</v>
      </c>
      <c r="R128" s="41">
        <v>0.01</v>
      </c>
      <c r="T128" s="42" t="s">
        <v>787</v>
      </c>
      <c r="V128" s="40">
        <v>99</v>
      </c>
      <c r="W128" s="42" t="s">
        <v>198</v>
      </c>
      <c r="Y128" s="41">
        <v>0.33</v>
      </c>
      <c r="AA128" s="41">
        <v>0.66</v>
      </c>
      <c r="AC128" s="40">
        <v>81</v>
      </c>
      <c r="AD128" s="40">
        <v>115</v>
      </c>
      <c r="AE128" s="41">
        <v>0.22</v>
      </c>
    </row>
    <row r="129" spans="1:31" ht="16.5" customHeight="1" x14ac:dyDescent="0.35">
      <c r="A129" s="40">
        <v>126</v>
      </c>
      <c r="B129" s="40" t="s">
        <v>1777</v>
      </c>
      <c r="D129" s="40">
        <v>2</v>
      </c>
      <c r="E129" s="40">
        <v>48</v>
      </c>
      <c r="F129" s="50">
        <v>2.6</v>
      </c>
      <c r="G129" s="50">
        <v>3.4</v>
      </c>
      <c r="H129" s="40">
        <v>107</v>
      </c>
      <c r="I129" s="41">
        <v>0.82</v>
      </c>
      <c r="K129" s="41">
        <v>0.67</v>
      </c>
      <c r="L129" s="41">
        <v>0.74</v>
      </c>
      <c r="N129" s="40">
        <v>7</v>
      </c>
      <c r="O129" s="40">
        <v>122</v>
      </c>
      <c r="P129" s="41">
        <v>0.67</v>
      </c>
      <c r="R129" s="41">
        <v>0</v>
      </c>
      <c r="T129" s="42" t="s">
        <v>5</v>
      </c>
      <c r="V129" s="40">
        <v>151</v>
      </c>
      <c r="W129" s="42" t="s">
        <v>342</v>
      </c>
      <c r="X129" s="40">
        <v>3</v>
      </c>
      <c r="Y129" s="41">
        <v>0.28999999999999998</v>
      </c>
      <c r="AA129" s="41">
        <v>0.64</v>
      </c>
      <c r="AC129" s="40">
        <v>177</v>
      </c>
      <c r="AD129" s="40">
        <v>159</v>
      </c>
      <c r="AE129" s="41">
        <v>0.16</v>
      </c>
    </row>
    <row r="130" spans="1:31" ht="16.5" customHeight="1" x14ac:dyDescent="0.35">
      <c r="A130" s="40">
        <v>126</v>
      </c>
      <c r="B130" s="40" t="s">
        <v>1758</v>
      </c>
      <c r="D130" s="40">
        <v>2</v>
      </c>
      <c r="E130" s="40">
        <v>48</v>
      </c>
      <c r="F130" s="50">
        <v>3.2</v>
      </c>
      <c r="G130" s="50">
        <v>3.8</v>
      </c>
      <c r="H130" s="40">
        <v>158</v>
      </c>
      <c r="I130" s="41">
        <v>0.83</v>
      </c>
      <c r="K130" s="41">
        <v>0.55000000000000004</v>
      </c>
      <c r="L130" s="41">
        <v>0.56000000000000005</v>
      </c>
      <c r="N130" s="40">
        <v>1</v>
      </c>
      <c r="O130" s="40">
        <v>171</v>
      </c>
      <c r="P130" s="41">
        <v>0.51</v>
      </c>
      <c r="R130" s="41">
        <v>0.01</v>
      </c>
      <c r="T130" s="42" t="s">
        <v>14</v>
      </c>
      <c r="V130" s="40">
        <v>182</v>
      </c>
      <c r="W130" s="42" t="s">
        <v>921</v>
      </c>
      <c r="Y130" s="41">
        <v>0.2</v>
      </c>
      <c r="Z130" s="40">
        <v>5</v>
      </c>
      <c r="AA130" s="41">
        <v>0.66</v>
      </c>
      <c r="AC130" s="40">
        <v>105</v>
      </c>
      <c r="AD130" s="40">
        <v>66</v>
      </c>
      <c r="AE130" s="41">
        <v>0.28999999999999998</v>
      </c>
    </row>
    <row r="131" spans="1:31" ht="16.5" customHeight="1" x14ac:dyDescent="0.35">
      <c r="A131" s="40">
        <v>126</v>
      </c>
      <c r="B131" s="40" t="s">
        <v>1750</v>
      </c>
      <c r="D131" s="40">
        <v>2</v>
      </c>
      <c r="E131" s="40">
        <v>48</v>
      </c>
      <c r="F131" s="50">
        <v>2.6</v>
      </c>
      <c r="G131" s="50">
        <v>3.5</v>
      </c>
      <c r="H131" s="40">
        <v>121</v>
      </c>
      <c r="I131" s="41">
        <v>0.83</v>
      </c>
      <c r="K131" s="41">
        <v>0.69</v>
      </c>
      <c r="L131" s="41">
        <v>0.68</v>
      </c>
      <c r="N131" s="40">
        <v>-1</v>
      </c>
      <c r="O131" s="40">
        <v>111</v>
      </c>
      <c r="P131" s="41">
        <v>0.6</v>
      </c>
      <c r="R131" s="41">
        <v>0</v>
      </c>
      <c r="T131" s="42" t="s">
        <v>799</v>
      </c>
      <c r="V131" s="40">
        <v>134</v>
      </c>
      <c r="W131" s="42" t="s">
        <v>835</v>
      </c>
      <c r="Y131" s="41">
        <v>0.31</v>
      </c>
      <c r="AA131" s="41">
        <v>0.57999999999999996</v>
      </c>
      <c r="AC131" s="40">
        <v>138</v>
      </c>
      <c r="AD131" s="40">
        <v>129</v>
      </c>
      <c r="AE131" s="41">
        <v>0.19</v>
      </c>
    </row>
    <row r="132" spans="1:31" ht="16.5" customHeight="1" x14ac:dyDescent="0.35">
      <c r="A132" s="40">
        <v>126</v>
      </c>
      <c r="B132" s="40" t="s">
        <v>1770</v>
      </c>
      <c r="D132" s="40">
        <v>2</v>
      </c>
      <c r="E132" s="40">
        <v>48</v>
      </c>
      <c r="F132" s="50">
        <v>2.8</v>
      </c>
      <c r="G132" s="50">
        <v>3.3</v>
      </c>
      <c r="H132" s="40">
        <v>129</v>
      </c>
      <c r="I132" s="41">
        <v>0.79</v>
      </c>
      <c r="K132" s="41">
        <v>0.55000000000000004</v>
      </c>
      <c r="L132" s="41">
        <v>0.65</v>
      </c>
      <c r="N132" s="40">
        <v>10</v>
      </c>
      <c r="O132" s="40">
        <v>156</v>
      </c>
      <c r="P132" s="41">
        <v>0.53</v>
      </c>
      <c r="R132" s="41">
        <v>0.01</v>
      </c>
      <c r="T132" s="42" t="s">
        <v>5</v>
      </c>
      <c r="V132" s="40">
        <v>156</v>
      </c>
      <c r="W132" s="42" t="s">
        <v>804</v>
      </c>
      <c r="Y132" s="41">
        <v>0.25</v>
      </c>
      <c r="AA132" s="41">
        <v>0.69</v>
      </c>
      <c r="AC132" s="40">
        <v>148</v>
      </c>
      <c r="AD132" s="40">
        <v>138</v>
      </c>
      <c r="AE132" s="41">
        <v>0.19</v>
      </c>
    </row>
    <row r="133" spans="1:31" ht="16.5" customHeight="1" x14ac:dyDescent="0.35">
      <c r="A133" s="40">
        <v>126</v>
      </c>
      <c r="B133" s="40" t="s">
        <v>1749</v>
      </c>
      <c r="D133" s="40">
        <v>2</v>
      </c>
      <c r="E133" s="40">
        <v>48</v>
      </c>
      <c r="F133" s="50">
        <v>2.8</v>
      </c>
      <c r="G133" s="50">
        <v>3.3</v>
      </c>
      <c r="H133" s="40">
        <v>88</v>
      </c>
      <c r="I133" s="41">
        <v>0.88</v>
      </c>
      <c r="K133" s="41">
        <v>0.66</v>
      </c>
      <c r="L133" s="41">
        <v>0.73</v>
      </c>
      <c r="N133" s="40">
        <v>7</v>
      </c>
      <c r="O133" s="40">
        <v>139</v>
      </c>
      <c r="P133" s="41">
        <v>0.48</v>
      </c>
      <c r="R133" s="41">
        <v>0</v>
      </c>
      <c r="T133" s="42" t="s">
        <v>14</v>
      </c>
      <c r="V133" s="40">
        <v>140</v>
      </c>
      <c r="W133" s="42" t="s">
        <v>295</v>
      </c>
      <c r="Y133" s="41">
        <v>0.22</v>
      </c>
      <c r="AA133" s="41">
        <v>0.56999999999999995</v>
      </c>
      <c r="AC133" s="40">
        <v>223</v>
      </c>
      <c r="AD133" s="40">
        <v>159</v>
      </c>
      <c r="AE133" s="41">
        <v>0.16</v>
      </c>
    </row>
    <row r="134" spans="1:31" ht="16.5" customHeight="1" x14ac:dyDescent="0.35">
      <c r="A134" s="40">
        <v>126</v>
      </c>
      <c r="B134" s="40" t="s">
        <v>1785</v>
      </c>
      <c r="D134" s="40">
        <v>2</v>
      </c>
      <c r="E134" s="40">
        <v>48</v>
      </c>
      <c r="F134" s="50">
        <v>3</v>
      </c>
      <c r="G134" s="50">
        <v>3.5</v>
      </c>
      <c r="H134" s="40">
        <v>144</v>
      </c>
      <c r="I134" s="41">
        <v>0.82</v>
      </c>
      <c r="K134" s="41">
        <v>0.63</v>
      </c>
      <c r="L134" s="41">
        <v>0.67</v>
      </c>
      <c r="N134" s="40">
        <v>4</v>
      </c>
      <c r="O134" s="40">
        <v>154</v>
      </c>
      <c r="P134" s="41">
        <v>0.57999999999999996</v>
      </c>
      <c r="R134" s="41">
        <v>0.01</v>
      </c>
      <c r="T134" s="42" t="s">
        <v>787</v>
      </c>
      <c r="V134" s="40">
        <v>174</v>
      </c>
      <c r="W134" s="42" t="s">
        <v>1113</v>
      </c>
      <c r="X134" s="40">
        <v>9</v>
      </c>
      <c r="Y134" s="41">
        <v>0.28000000000000003</v>
      </c>
      <c r="AA134" s="41">
        <v>0.64</v>
      </c>
      <c r="AC134" s="40">
        <v>143</v>
      </c>
      <c r="AD134" s="40">
        <v>119</v>
      </c>
      <c r="AE134" s="41">
        <v>0.21</v>
      </c>
    </row>
    <row r="135" spans="1:31" ht="16.5" customHeight="1" x14ac:dyDescent="0.35">
      <c r="A135" s="40">
        <v>134</v>
      </c>
      <c r="B135" s="40" t="s">
        <v>1788</v>
      </c>
      <c r="D135" s="40">
        <v>2</v>
      </c>
      <c r="E135" s="40">
        <v>47</v>
      </c>
      <c r="F135" s="50">
        <v>2.7</v>
      </c>
      <c r="G135" s="50">
        <v>3.3</v>
      </c>
      <c r="H135" s="40">
        <v>134</v>
      </c>
      <c r="I135" s="41">
        <v>0.8</v>
      </c>
      <c r="K135" s="41">
        <v>0.65</v>
      </c>
      <c r="L135" s="41">
        <v>0.69</v>
      </c>
      <c r="N135" s="40">
        <v>4</v>
      </c>
      <c r="O135" s="40">
        <v>134</v>
      </c>
      <c r="P135" s="41">
        <v>0.67</v>
      </c>
      <c r="R135" s="41">
        <v>0</v>
      </c>
      <c r="T135" s="42" t="s">
        <v>787</v>
      </c>
      <c r="V135" s="40">
        <v>121</v>
      </c>
      <c r="W135" s="42" t="s">
        <v>177</v>
      </c>
      <c r="Y135" s="41">
        <v>0.25</v>
      </c>
      <c r="AA135" s="41">
        <v>0.65</v>
      </c>
      <c r="AC135" s="40">
        <v>148</v>
      </c>
      <c r="AD135" s="40">
        <v>129</v>
      </c>
      <c r="AE135" s="41">
        <v>0.19</v>
      </c>
    </row>
    <row r="136" spans="1:31" ht="16.5" customHeight="1" x14ac:dyDescent="0.35">
      <c r="A136" s="40">
        <v>134</v>
      </c>
      <c r="B136" s="40" t="s">
        <v>1747</v>
      </c>
      <c r="D136" s="40">
        <v>2</v>
      </c>
      <c r="E136" s="40">
        <v>47</v>
      </c>
      <c r="F136" s="50">
        <v>2.5</v>
      </c>
      <c r="G136" s="50">
        <v>3.2</v>
      </c>
      <c r="H136" s="40">
        <v>155</v>
      </c>
      <c r="I136" s="41">
        <v>0.76</v>
      </c>
      <c r="K136" s="41">
        <v>0.7</v>
      </c>
      <c r="L136" s="41">
        <v>0.56999999999999995</v>
      </c>
      <c r="N136" s="40">
        <v>-13</v>
      </c>
      <c r="O136" s="40">
        <v>28</v>
      </c>
      <c r="P136" s="41">
        <v>0.88</v>
      </c>
      <c r="R136" s="41">
        <v>0</v>
      </c>
      <c r="T136" s="42" t="s">
        <v>40</v>
      </c>
      <c r="V136" s="40">
        <v>169</v>
      </c>
      <c r="W136" s="42" t="s">
        <v>1229</v>
      </c>
      <c r="Y136" s="41">
        <v>0.22</v>
      </c>
      <c r="AA136" s="41">
        <v>0.83</v>
      </c>
      <c r="AC136" s="40">
        <v>55</v>
      </c>
      <c r="AD136" s="40">
        <v>138</v>
      </c>
      <c r="AE136" s="41">
        <v>0.19</v>
      </c>
    </row>
    <row r="137" spans="1:31" ht="16.5" customHeight="1" x14ac:dyDescent="0.35">
      <c r="A137" s="40">
        <v>134</v>
      </c>
      <c r="B137" s="40" t="s">
        <v>1748</v>
      </c>
      <c r="D137" s="40">
        <v>2</v>
      </c>
      <c r="E137" s="40">
        <v>47</v>
      </c>
      <c r="F137" s="50">
        <v>2.8</v>
      </c>
      <c r="G137" s="50">
        <v>3.4</v>
      </c>
      <c r="H137" s="40">
        <v>150</v>
      </c>
      <c r="I137" s="41">
        <v>0.78</v>
      </c>
      <c r="K137" s="41">
        <v>0.64</v>
      </c>
      <c r="L137" s="41">
        <v>0.56000000000000005</v>
      </c>
      <c r="N137" s="40">
        <v>-8</v>
      </c>
      <c r="O137" s="40">
        <v>103</v>
      </c>
      <c r="P137" s="41">
        <v>0.66</v>
      </c>
      <c r="R137" s="41">
        <v>0</v>
      </c>
      <c r="T137" s="42" t="s">
        <v>14</v>
      </c>
      <c r="V137" s="40">
        <v>172</v>
      </c>
      <c r="W137" s="42" t="s">
        <v>911</v>
      </c>
      <c r="X137" s="40">
        <v>3</v>
      </c>
      <c r="Y137" s="41">
        <v>0.2</v>
      </c>
      <c r="AA137" s="41">
        <v>0.54</v>
      </c>
      <c r="AC137" s="40">
        <v>120</v>
      </c>
      <c r="AD137" s="40">
        <v>35</v>
      </c>
      <c r="AE137" s="41">
        <v>0.37</v>
      </c>
    </row>
    <row r="138" spans="1:31" ht="16.5" customHeight="1" x14ac:dyDescent="0.35">
      <c r="A138" s="40">
        <v>134</v>
      </c>
      <c r="B138" s="40" t="s">
        <v>1774</v>
      </c>
      <c r="D138" s="40">
        <v>2</v>
      </c>
      <c r="E138" s="40">
        <v>47</v>
      </c>
      <c r="F138" s="50">
        <v>2.6</v>
      </c>
      <c r="G138" s="50">
        <v>3.4</v>
      </c>
      <c r="H138" s="40">
        <v>104</v>
      </c>
      <c r="I138" s="41">
        <v>0.83</v>
      </c>
      <c r="K138" s="41">
        <v>0.68</v>
      </c>
      <c r="L138" s="41">
        <v>0.75</v>
      </c>
      <c r="N138" s="40">
        <v>7</v>
      </c>
      <c r="O138" s="40">
        <v>196</v>
      </c>
      <c r="P138" s="41">
        <v>0.4</v>
      </c>
      <c r="R138" s="41">
        <v>0</v>
      </c>
      <c r="T138" s="42" t="s">
        <v>799</v>
      </c>
      <c r="V138" s="40">
        <v>111</v>
      </c>
      <c r="W138" s="42" t="s">
        <v>181</v>
      </c>
      <c r="Y138" s="41">
        <v>0.25</v>
      </c>
      <c r="AA138" s="41">
        <v>0.8</v>
      </c>
      <c r="AC138" s="40">
        <v>165</v>
      </c>
      <c r="AD138" s="40">
        <v>138</v>
      </c>
      <c r="AE138" s="41">
        <v>0.19</v>
      </c>
    </row>
    <row r="139" spans="1:31" ht="16.5" customHeight="1" x14ac:dyDescent="0.35">
      <c r="A139" s="40">
        <v>138</v>
      </c>
      <c r="B139" s="40" t="s">
        <v>1767</v>
      </c>
      <c r="D139" s="40">
        <v>2</v>
      </c>
      <c r="E139" s="40">
        <v>46</v>
      </c>
      <c r="F139" s="50">
        <v>2.7</v>
      </c>
      <c r="G139" s="50">
        <v>3.7</v>
      </c>
      <c r="H139" s="40">
        <v>121</v>
      </c>
      <c r="I139" s="41">
        <v>0.83</v>
      </c>
      <c r="K139" s="41">
        <v>0.66</v>
      </c>
      <c r="L139" s="41">
        <v>0.68</v>
      </c>
      <c r="N139" s="40">
        <v>2</v>
      </c>
      <c r="O139" s="40">
        <v>205</v>
      </c>
      <c r="P139" s="41">
        <v>0.47</v>
      </c>
      <c r="R139" s="41">
        <v>0.01</v>
      </c>
      <c r="T139" s="42" t="s">
        <v>787</v>
      </c>
      <c r="V139" s="40">
        <v>99</v>
      </c>
      <c r="W139" s="42" t="s">
        <v>181</v>
      </c>
      <c r="Y139" s="41">
        <v>0.32</v>
      </c>
      <c r="AA139" s="41">
        <v>0.78</v>
      </c>
      <c r="AC139" s="40">
        <v>171</v>
      </c>
      <c r="AD139" s="40">
        <v>115</v>
      </c>
      <c r="AE139" s="41">
        <v>0.22</v>
      </c>
    </row>
    <row r="140" spans="1:31" ht="16.5" customHeight="1" x14ac:dyDescent="0.35">
      <c r="A140" s="40">
        <v>138</v>
      </c>
      <c r="B140" s="40" t="s">
        <v>1764</v>
      </c>
      <c r="D140" s="40">
        <v>2</v>
      </c>
      <c r="E140" s="40">
        <v>46</v>
      </c>
      <c r="F140" s="50">
        <v>2.5</v>
      </c>
      <c r="G140" s="50">
        <v>3.3</v>
      </c>
      <c r="H140" s="40">
        <v>99</v>
      </c>
      <c r="I140" s="41">
        <v>0.84</v>
      </c>
      <c r="K140" s="41">
        <v>0.69</v>
      </c>
      <c r="L140" s="41">
        <v>0.74</v>
      </c>
      <c r="N140" s="40">
        <v>5</v>
      </c>
      <c r="O140" s="40">
        <v>156</v>
      </c>
      <c r="P140" s="41">
        <v>0.69</v>
      </c>
      <c r="R140" s="41">
        <v>0.04</v>
      </c>
      <c r="T140" s="42" t="s">
        <v>787</v>
      </c>
      <c r="V140" s="40">
        <v>121</v>
      </c>
      <c r="W140" s="42" t="s">
        <v>1916</v>
      </c>
      <c r="X140" s="40">
        <v>3</v>
      </c>
      <c r="Y140" s="41">
        <v>0.32</v>
      </c>
      <c r="Z140" s="40">
        <v>5</v>
      </c>
      <c r="AA140" s="41">
        <v>0.4</v>
      </c>
      <c r="AC140" s="40">
        <v>165</v>
      </c>
      <c r="AD140" s="40">
        <v>174</v>
      </c>
      <c r="AE140" s="41">
        <v>0.13</v>
      </c>
    </row>
    <row r="141" spans="1:31" ht="16.5" customHeight="1" x14ac:dyDescent="0.35">
      <c r="A141" s="40">
        <v>138</v>
      </c>
      <c r="B141" s="40" t="s">
        <v>1778</v>
      </c>
      <c r="D141" s="40">
        <v>2</v>
      </c>
      <c r="E141" s="40">
        <v>46</v>
      </c>
      <c r="F141" s="50">
        <v>2.4</v>
      </c>
      <c r="G141" s="50">
        <v>3</v>
      </c>
      <c r="H141" s="40">
        <v>107</v>
      </c>
      <c r="I141" s="41">
        <v>0.78</v>
      </c>
      <c r="K141" s="41">
        <v>0.66</v>
      </c>
      <c r="L141" s="41">
        <v>0.74</v>
      </c>
      <c r="N141" s="40">
        <v>8</v>
      </c>
      <c r="O141" s="40">
        <v>103</v>
      </c>
      <c r="P141" s="41">
        <v>0.67</v>
      </c>
      <c r="R141" s="43">
        <v>3.0000000000000001E-3</v>
      </c>
      <c r="T141" s="42" t="s">
        <v>14</v>
      </c>
      <c r="V141" s="40">
        <v>182</v>
      </c>
      <c r="W141" s="42" t="s">
        <v>1216</v>
      </c>
      <c r="X141" s="40">
        <v>2</v>
      </c>
      <c r="Y141" s="41">
        <v>0.17</v>
      </c>
      <c r="AA141" s="41">
        <v>0.79</v>
      </c>
      <c r="AC141" s="40">
        <v>143</v>
      </c>
      <c r="AD141" s="40">
        <v>155</v>
      </c>
      <c r="AE141" s="41">
        <v>0.17</v>
      </c>
    </row>
    <row r="142" spans="1:31" ht="16.5" customHeight="1" x14ac:dyDescent="0.35">
      <c r="A142" s="40">
        <v>141</v>
      </c>
      <c r="B142" s="40" t="s">
        <v>1773</v>
      </c>
      <c r="D142" s="40">
        <v>2</v>
      </c>
      <c r="E142" s="40">
        <v>45</v>
      </c>
      <c r="F142" s="50">
        <v>2.9</v>
      </c>
      <c r="G142" s="50">
        <v>3.5</v>
      </c>
      <c r="H142" s="40">
        <v>139</v>
      </c>
      <c r="I142" s="41">
        <v>0.8</v>
      </c>
      <c r="K142" s="41">
        <v>0.63</v>
      </c>
      <c r="L142" s="41">
        <v>0.6</v>
      </c>
      <c r="N142" s="40">
        <v>-3</v>
      </c>
      <c r="O142" s="40">
        <v>189</v>
      </c>
      <c r="P142" s="41">
        <v>0.41</v>
      </c>
      <c r="R142" s="41">
        <v>0.01</v>
      </c>
      <c r="T142" s="42" t="s">
        <v>787</v>
      </c>
      <c r="V142" s="40">
        <v>146</v>
      </c>
      <c r="W142" s="42" t="s">
        <v>622</v>
      </c>
      <c r="Y142" s="40" t="s">
        <v>176</v>
      </c>
      <c r="AA142" s="41">
        <v>0.71</v>
      </c>
      <c r="AC142" s="40">
        <v>96</v>
      </c>
      <c r="AD142" s="40">
        <v>179</v>
      </c>
      <c r="AE142" s="40" t="s">
        <v>176</v>
      </c>
    </row>
    <row r="143" spans="1:31" ht="16.5" customHeight="1" x14ac:dyDescent="0.35">
      <c r="A143" s="40">
        <v>141</v>
      </c>
      <c r="B143" s="40" t="s">
        <v>1775</v>
      </c>
      <c r="D143" s="40">
        <v>2</v>
      </c>
      <c r="E143" s="40">
        <v>45</v>
      </c>
      <c r="F143" s="50">
        <v>2.6</v>
      </c>
      <c r="G143" s="50">
        <v>3.4</v>
      </c>
      <c r="H143" s="40">
        <v>112</v>
      </c>
      <c r="I143" s="41">
        <v>0.81</v>
      </c>
      <c r="K143" s="41">
        <v>0.68</v>
      </c>
      <c r="L143" s="41">
        <v>0.7</v>
      </c>
      <c r="N143" s="40">
        <v>2</v>
      </c>
      <c r="O143" s="40">
        <v>202</v>
      </c>
      <c r="P143" s="41">
        <v>0.65</v>
      </c>
      <c r="R143" s="41">
        <v>0.01</v>
      </c>
      <c r="T143" s="42" t="s">
        <v>1</v>
      </c>
      <c r="V143" s="40">
        <v>163</v>
      </c>
      <c r="W143" s="42" t="s">
        <v>1917</v>
      </c>
      <c r="X143" s="40">
        <v>3</v>
      </c>
      <c r="Y143" s="41">
        <v>0.27</v>
      </c>
      <c r="AA143" s="41">
        <v>0.6</v>
      </c>
      <c r="AC143" s="40">
        <v>129</v>
      </c>
      <c r="AD143" s="40">
        <v>97</v>
      </c>
      <c r="AE143" s="41">
        <v>0.25</v>
      </c>
    </row>
    <row r="144" spans="1:31" ht="16.5" customHeight="1" x14ac:dyDescent="0.35">
      <c r="A144" s="40">
        <v>141</v>
      </c>
      <c r="B144" s="40" t="s">
        <v>1768</v>
      </c>
      <c r="D144" s="40">
        <v>2</v>
      </c>
      <c r="E144" s="40">
        <v>45</v>
      </c>
      <c r="F144" s="50">
        <v>2.4</v>
      </c>
      <c r="G144" s="50">
        <v>3.3</v>
      </c>
      <c r="H144" s="40">
        <v>48</v>
      </c>
      <c r="I144" s="41">
        <v>0.91</v>
      </c>
      <c r="K144" s="41">
        <v>0.8</v>
      </c>
      <c r="L144" s="41">
        <v>0.82</v>
      </c>
      <c r="N144" s="40">
        <v>2</v>
      </c>
      <c r="O144" s="40">
        <v>229</v>
      </c>
      <c r="P144" s="41">
        <v>0.46</v>
      </c>
      <c r="R144" s="41">
        <v>0.04</v>
      </c>
      <c r="T144" s="42" t="s">
        <v>919</v>
      </c>
      <c r="V144" s="40">
        <v>75</v>
      </c>
      <c r="W144" s="42" t="s">
        <v>1918</v>
      </c>
      <c r="Y144" s="41">
        <v>0.43</v>
      </c>
      <c r="AA144" s="41">
        <v>0.84</v>
      </c>
      <c r="AC144" s="40">
        <v>211</v>
      </c>
      <c r="AD144" s="40">
        <v>115</v>
      </c>
      <c r="AE144" s="41">
        <v>0.22</v>
      </c>
    </row>
    <row r="145" spans="1:32" ht="16.5" customHeight="1" x14ac:dyDescent="0.35">
      <c r="A145" s="40">
        <v>141</v>
      </c>
      <c r="B145" s="40" t="s">
        <v>1776</v>
      </c>
      <c r="D145" s="40">
        <v>2</v>
      </c>
      <c r="E145" s="40">
        <v>45</v>
      </c>
      <c r="F145" s="50">
        <v>2.5</v>
      </c>
      <c r="G145" s="50">
        <v>3.2</v>
      </c>
      <c r="H145" s="40">
        <v>112</v>
      </c>
      <c r="I145" s="41">
        <v>0.86</v>
      </c>
      <c r="K145" s="41">
        <v>0.67</v>
      </c>
      <c r="L145" s="41">
        <v>0.67</v>
      </c>
      <c r="N145" s="40" t="s">
        <v>58</v>
      </c>
      <c r="O145" s="40">
        <v>160</v>
      </c>
      <c r="P145" s="41">
        <v>0.67</v>
      </c>
      <c r="R145" s="43">
        <v>4.0000000000000001E-3</v>
      </c>
      <c r="T145" s="42" t="s">
        <v>14</v>
      </c>
      <c r="V145" s="40">
        <v>117</v>
      </c>
      <c r="W145" s="42" t="s">
        <v>340</v>
      </c>
      <c r="Y145" s="41">
        <v>0.3</v>
      </c>
      <c r="AA145" s="41">
        <v>0.73</v>
      </c>
      <c r="AC145" s="40">
        <v>148</v>
      </c>
      <c r="AD145" s="40">
        <v>145</v>
      </c>
      <c r="AE145" s="41">
        <v>0.18</v>
      </c>
    </row>
    <row r="146" spans="1:32" ht="16.5" customHeight="1" x14ac:dyDescent="0.35">
      <c r="A146" s="40">
        <v>141</v>
      </c>
      <c r="B146" s="40" t="s">
        <v>1772</v>
      </c>
      <c r="C146" s="40">
        <v>1</v>
      </c>
      <c r="D146" s="40">
        <v>2</v>
      </c>
      <c r="E146" s="40">
        <v>45</v>
      </c>
      <c r="F146" s="50">
        <v>2.5</v>
      </c>
      <c r="G146" s="50">
        <v>3.6</v>
      </c>
      <c r="H146" s="40">
        <v>168</v>
      </c>
      <c r="I146" s="41">
        <v>0.71</v>
      </c>
      <c r="J146" s="40">
        <v>8</v>
      </c>
      <c r="K146" s="41">
        <v>0.61</v>
      </c>
      <c r="L146" s="41">
        <v>0.59</v>
      </c>
      <c r="M146" s="40">
        <v>8</v>
      </c>
      <c r="N146" s="40">
        <v>-2</v>
      </c>
      <c r="O146" s="40">
        <v>58</v>
      </c>
      <c r="P146" s="41">
        <v>0.89</v>
      </c>
      <c r="Q146" s="40">
        <v>4</v>
      </c>
      <c r="R146" s="41">
        <v>0</v>
      </c>
      <c r="S146" s="40">
        <v>4</v>
      </c>
      <c r="T146" s="42" t="s">
        <v>1</v>
      </c>
      <c r="U146" s="40">
        <v>4</v>
      </c>
      <c r="V146" s="40">
        <v>166</v>
      </c>
      <c r="W146" s="42" t="s">
        <v>181</v>
      </c>
      <c r="X146" s="40">
        <v>4</v>
      </c>
      <c r="Y146" s="41">
        <v>0.21</v>
      </c>
      <c r="Z146" s="40">
        <v>4</v>
      </c>
      <c r="AA146" s="41">
        <v>0.63</v>
      </c>
      <c r="AB146" s="40">
        <v>4</v>
      </c>
      <c r="AC146" s="40">
        <v>179</v>
      </c>
      <c r="AD146" s="40">
        <v>84</v>
      </c>
      <c r="AE146" s="41">
        <v>0.26</v>
      </c>
      <c r="AF146" s="40">
        <v>4</v>
      </c>
    </row>
    <row r="147" spans="1:32" ht="16.5" customHeight="1" x14ac:dyDescent="0.35">
      <c r="A147" s="40">
        <v>146</v>
      </c>
      <c r="B147" s="40" t="s">
        <v>1780</v>
      </c>
      <c r="C147" s="40">
        <v>1</v>
      </c>
      <c r="D147" s="40">
        <v>2</v>
      </c>
      <c r="E147" s="40">
        <v>44</v>
      </c>
      <c r="F147" s="50">
        <v>2.5</v>
      </c>
      <c r="G147" s="50">
        <v>3.4</v>
      </c>
      <c r="H147" s="40">
        <v>177</v>
      </c>
      <c r="I147" s="41">
        <v>0.73</v>
      </c>
      <c r="J147" s="40">
        <v>8</v>
      </c>
      <c r="K147" s="41">
        <v>0.55000000000000004</v>
      </c>
      <c r="L147" s="41">
        <v>0.54</v>
      </c>
      <c r="M147" s="40">
        <v>6</v>
      </c>
      <c r="N147" s="40">
        <v>-1</v>
      </c>
      <c r="O147" s="40">
        <v>73</v>
      </c>
      <c r="P147" s="41">
        <v>0.84</v>
      </c>
      <c r="Q147" s="40">
        <v>4</v>
      </c>
      <c r="R147" s="41">
        <v>0</v>
      </c>
      <c r="S147" s="40">
        <v>4</v>
      </c>
      <c r="T147" s="42" t="s">
        <v>119</v>
      </c>
      <c r="U147" s="40">
        <v>4</v>
      </c>
      <c r="V147" s="40">
        <v>204</v>
      </c>
      <c r="W147" s="42" t="s">
        <v>941</v>
      </c>
      <c r="X147" s="40">
        <v>4</v>
      </c>
      <c r="Y147" s="41">
        <v>0.13</v>
      </c>
      <c r="Z147" s="40">
        <v>4</v>
      </c>
      <c r="AA147" s="41">
        <v>1</v>
      </c>
      <c r="AB147" s="40">
        <v>4</v>
      </c>
      <c r="AC147" s="40">
        <v>49</v>
      </c>
      <c r="AD147" s="40">
        <v>129</v>
      </c>
      <c r="AE147" s="41">
        <v>0.19</v>
      </c>
      <c r="AF147" s="40">
        <v>4</v>
      </c>
    </row>
    <row r="148" spans="1:32" ht="16.5" customHeight="1" x14ac:dyDescent="0.35">
      <c r="A148" s="40">
        <v>146</v>
      </c>
      <c r="B148" s="40" t="s">
        <v>1789</v>
      </c>
      <c r="D148" s="40">
        <v>2</v>
      </c>
      <c r="E148" s="40">
        <v>44</v>
      </c>
      <c r="F148" s="50">
        <v>2.5</v>
      </c>
      <c r="G148" s="50">
        <v>3.7</v>
      </c>
      <c r="H148" s="40">
        <v>150</v>
      </c>
      <c r="I148" s="41">
        <v>0.76</v>
      </c>
      <c r="K148" s="41">
        <v>0.64</v>
      </c>
      <c r="L148" s="41">
        <v>0.6</v>
      </c>
      <c r="N148" s="40">
        <v>-4</v>
      </c>
      <c r="O148" s="40">
        <v>109</v>
      </c>
      <c r="P148" s="41">
        <v>0.74</v>
      </c>
      <c r="R148" s="41">
        <v>0</v>
      </c>
      <c r="T148" s="42" t="s">
        <v>40</v>
      </c>
      <c r="V148" s="40">
        <v>146</v>
      </c>
      <c r="W148" s="42" t="s">
        <v>177</v>
      </c>
      <c r="Y148" s="41">
        <v>0.27</v>
      </c>
      <c r="AA148" s="41">
        <v>0.82</v>
      </c>
      <c r="AC148" s="40">
        <v>171</v>
      </c>
      <c r="AD148" s="40">
        <v>159</v>
      </c>
      <c r="AE148" s="41">
        <v>0.16</v>
      </c>
    </row>
    <row r="149" spans="1:32" ht="16.5" customHeight="1" x14ac:dyDescent="0.35">
      <c r="A149" s="40">
        <v>146</v>
      </c>
      <c r="B149" s="40" t="s">
        <v>641</v>
      </c>
      <c r="D149" s="40">
        <v>2</v>
      </c>
      <c r="E149" s="40">
        <v>44</v>
      </c>
      <c r="F149" s="50">
        <v>2.6</v>
      </c>
      <c r="G149" s="50">
        <v>3.3</v>
      </c>
      <c r="H149" s="40">
        <v>139</v>
      </c>
      <c r="I149" s="41">
        <v>0.8</v>
      </c>
      <c r="K149" s="41">
        <v>0.61</v>
      </c>
      <c r="L149" s="41">
        <v>0.65</v>
      </c>
      <c r="N149" s="40">
        <v>4</v>
      </c>
      <c r="O149" s="40">
        <v>160</v>
      </c>
      <c r="P149" s="41">
        <v>0.65</v>
      </c>
      <c r="R149" s="41">
        <v>0.02</v>
      </c>
      <c r="T149" s="42" t="s">
        <v>14</v>
      </c>
      <c r="V149" s="40">
        <v>111</v>
      </c>
      <c r="W149" s="42" t="s">
        <v>163</v>
      </c>
      <c r="Y149" s="41">
        <v>0.25</v>
      </c>
      <c r="AA149" s="41">
        <v>0.79</v>
      </c>
      <c r="AC149" s="40">
        <v>211</v>
      </c>
      <c r="AD149" s="40">
        <v>149</v>
      </c>
      <c r="AE149" s="41">
        <v>0.17</v>
      </c>
    </row>
    <row r="150" spans="1:32" ht="16.5" customHeight="1" x14ac:dyDescent="0.35">
      <c r="A150" s="40">
        <v>146</v>
      </c>
      <c r="B150" s="40" t="s">
        <v>1782</v>
      </c>
      <c r="D150" s="40">
        <v>2</v>
      </c>
      <c r="E150" s="40">
        <v>44</v>
      </c>
      <c r="F150" s="50">
        <v>2.2000000000000002</v>
      </c>
      <c r="G150" s="50">
        <v>3</v>
      </c>
      <c r="H150" s="40">
        <v>99</v>
      </c>
      <c r="I150" s="41">
        <v>0.83</v>
      </c>
      <c r="K150" s="41">
        <v>0.61</v>
      </c>
      <c r="L150" s="41">
        <v>0.73</v>
      </c>
      <c r="N150" s="40">
        <v>12</v>
      </c>
      <c r="O150" s="40">
        <v>167</v>
      </c>
      <c r="P150" s="41">
        <v>0.57999999999999996</v>
      </c>
      <c r="R150" s="41">
        <v>0</v>
      </c>
      <c r="T150" s="42" t="s">
        <v>14</v>
      </c>
      <c r="V150" s="40">
        <v>172</v>
      </c>
      <c r="W150" s="42" t="s">
        <v>1202</v>
      </c>
      <c r="Y150" s="41">
        <v>0.23</v>
      </c>
      <c r="AA150" s="41">
        <v>0.66</v>
      </c>
      <c r="AC150" s="40">
        <v>160</v>
      </c>
      <c r="AD150" s="40">
        <v>149</v>
      </c>
      <c r="AE150" s="41">
        <v>0.17</v>
      </c>
    </row>
    <row r="151" spans="1:32" ht="16.5" customHeight="1" x14ac:dyDescent="0.35">
      <c r="A151" s="40">
        <v>146</v>
      </c>
      <c r="B151" s="40" t="s">
        <v>661</v>
      </c>
      <c r="D151" s="40">
        <v>1</v>
      </c>
      <c r="E151" s="40">
        <v>44</v>
      </c>
      <c r="F151" s="50">
        <v>3</v>
      </c>
      <c r="G151" s="50">
        <v>3.6</v>
      </c>
      <c r="H151" s="40">
        <v>158</v>
      </c>
      <c r="I151" s="41">
        <v>0.81</v>
      </c>
      <c r="K151" s="41">
        <v>0.54</v>
      </c>
      <c r="L151" s="41">
        <v>0.55000000000000004</v>
      </c>
      <c r="N151" s="40">
        <v>1</v>
      </c>
      <c r="O151" s="40">
        <v>149</v>
      </c>
      <c r="P151" s="41">
        <v>0.55000000000000004</v>
      </c>
      <c r="R151" s="41">
        <v>0.01</v>
      </c>
      <c r="T151" s="42" t="s">
        <v>799</v>
      </c>
      <c r="V151" s="40">
        <v>115</v>
      </c>
      <c r="W151" s="42" t="s">
        <v>502</v>
      </c>
      <c r="Y151" s="41">
        <v>0.22</v>
      </c>
      <c r="AA151" s="41">
        <v>0.64</v>
      </c>
      <c r="AC151" s="40">
        <v>216</v>
      </c>
      <c r="AD151" s="40">
        <v>219</v>
      </c>
      <c r="AE151" s="41">
        <v>7.0000000000000007E-2</v>
      </c>
    </row>
    <row r="152" spans="1:32" ht="16.5" customHeight="1" x14ac:dyDescent="0.35">
      <c r="A152" s="40">
        <v>146</v>
      </c>
      <c r="B152" s="40" t="s">
        <v>1790</v>
      </c>
      <c r="D152" s="40">
        <v>2</v>
      </c>
      <c r="E152" s="40">
        <v>44</v>
      </c>
      <c r="F152" s="50">
        <v>2.7</v>
      </c>
      <c r="G152" s="50">
        <v>3.5</v>
      </c>
      <c r="H152" s="40">
        <v>139</v>
      </c>
      <c r="I152" s="41">
        <v>0.8</v>
      </c>
      <c r="K152" s="41">
        <v>0.68</v>
      </c>
      <c r="L152" s="41">
        <v>0.65</v>
      </c>
      <c r="N152" s="40">
        <v>-3</v>
      </c>
      <c r="O152" s="40">
        <v>174</v>
      </c>
      <c r="P152" s="41">
        <v>0.54</v>
      </c>
      <c r="R152" s="41">
        <v>0.02</v>
      </c>
      <c r="T152" s="42" t="s">
        <v>5</v>
      </c>
      <c r="V152" s="40">
        <v>146</v>
      </c>
      <c r="W152" s="42" t="s">
        <v>177</v>
      </c>
      <c r="X152" s="40">
        <v>3</v>
      </c>
      <c r="Y152" s="41">
        <v>0.27</v>
      </c>
      <c r="AA152" s="41">
        <v>0.7</v>
      </c>
      <c r="AC152" s="40">
        <v>153</v>
      </c>
      <c r="AD152" s="40">
        <v>98</v>
      </c>
      <c r="AE152" s="41">
        <v>0.24</v>
      </c>
    </row>
    <row r="153" spans="1:32" ht="16.5" customHeight="1" x14ac:dyDescent="0.35">
      <c r="A153" s="40">
        <v>146</v>
      </c>
      <c r="B153" s="40" t="s">
        <v>1791</v>
      </c>
      <c r="D153" s="40">
        <v>2</v>
      </c>
      <c r="E153" s="40">
        <v>44</v>
      </c>
      <c r="F153" s="50">
        <v>2.5</v>
      </c>
      <c r="G153" s="50">
        <v>3.5</v>
      </c>
      <c r="H153" s="40">
        <v>144</v>
      </c>
      <c r="I153" s="41">
        <v>0.81</v>
      </c>
      <c r="K153" s="41">
        <v>0.63</v>
      </c>
      <c r="L153" s="41">
        <v>0.7</v>
      </c>
      <c r="N153" s="40">
        <v>7</v>
      </c>
      <c r="O153" s="40">
        <v>167</v>
      </c>
      <c r="P153" s="41">
        <v>0.65</v>
      </c>
      <c r="R153" s="41">
        <v>0</v>
      </c>
      <c r="T153" s="42" t="s">
        <v>799</v>
      </c>
      <c r="V153" s="40">
        <v>140</v>
      </c>
      <c r="W153" s="42" t="s">
        <v>285</v>
      </c>
      <c r="Y153" s="41">
        <v>0.23</v>
      </c>
      <c r="AA153" s="41">
        <v>0.72</v>
      </c>
      <c r="AC153" s="40">
        <v>198</v>
      </c>
      <c r="AD153" s="40">
        <v>145</v>
      </c>
      <c r="AE153" s="41">
        <v>0.18</v>
      </c>
    </row>
    <row r="154" spans="1:32" ht="16.5" customHeight="1" x14ac:dyDescent="0.35">
      <c r="A154" s="40">
        <v>146</v>
      </c>
      <c r="B154" s="40" t="s">
        <v>1779</v>
      </c>
      <c r="D154" s="40">
        <v>2</v>
      </c>
      <c r="E154" s="40">
        <v>44</v>
      </c>
      <c r="F154" s="50">
        <v>2.5</v>
      </c>
      <c r="G154" s="50">
        <v>3.6</v>
      </c>
      <c r="H154" s="40">
        <v>144</v>
      </c>
      <c r="I154" s="41">
        <v>0.76</v>
      </c>
      <c r="K154" s="41">
        <v>0.72</v>
      </c>
      <c r="L154" s="41">
        <v>0.69</v>
      </c>
      <c r="N154" s="40">
        <v>-3</v>
      </c>
      <c r="O154" s="40">
        <v>160</v>
      </c>
      <c r="P154" s="41">
        <v>0.65</v>
      </c>
      <c r="R154" s="43">
        <v>3.0000000000000001E-3</v>
      </c>
      <c r="T154" s="42" t="s">
        <v>5</v>
      </c>
      <c r="V154" s="40">
        <v>109</v>
      </c>
      <c r="W154" s="42" t="s">
        <v>167</v>
      </c>
      <c r="X154" s="40">
        <v>2</v>
      </c>
      <c r="Y154" s="41">
        <v>0.25</v>
      </c>
      <c r="AA154" s="41">
        <v>0.61</v>
      </c>
      <c r="AC154" s="40">
        <v>153</v>
      </c>
      <c r="AD154" s="40">
        <v>171</v>
      </c>
      <c r="AE154" s="41">
        <v>0.13</v>
      </c>
    </row>
    <row r="155" spans="1:32" ht="16.5" customHeight="1" x14ac:dyDescent="0.35">
      <c r="A155" s="40">
        <v>154</v>
      </c>
      <c r="B155" s="40" t="s">
        <v>1781</v>
      </c>
      <c r="D155" s="40">
        <v>2</v>
      </c>
      <c r="E155" s="40">
        <v>43</v>
      </c>
      <c r="F155" s="50">
        <v>2.5</v>
      </c>
      <c r="G155" s="50">
        <v>3.4</v>
      </c>
      <c r="H155" s="40">
        <v>127</v>
      </c>
      <c r="I155" s="41">
        <v>0.81</v>
      </c>
      <c r="K155" s="41">
        <v>0.63</v>
      </c>
      <c r="L155" s="41">
        <v>0.67</v>
      </c>
      <c r="N155" s="40">
        <v>4</v>
      </c>
      <c r="O155" s="40">
        <v>160</v>
      </c>
      <c r="P155" s="41">
        <v>0.69</v>
      </c>
      <c r="R155" s="41">
        <v>0.02</v>
      </c>
      <c r="T155" s="42" t="s">
        <v>14</v>
      </c>
      <c r="V155" s="40">
        <v>151</v>
      </c>
      <c r="W155" s="42" t="s">
        <v>285</v>
      </c>
      <c r="X155" s="40">
        <v>3</v>
      </c>
      <c r="Y155" s="41">
        <v>0.27</v>
      </c>
      <c r="AA155" s="41">
        <v>0.89</v>
      </c>
      <c r="AC155" s="40">
        <v>195</v>
      </c>
      <c r="AD155" s="40">
        <v>159</v>
      </c>
      <c r="AE155" s="41">
        <v>0.16</v>
      </c>
    </row>
    <row r="156" spans="1:32" ht="16.5" customHeight="1" x14ac:dyDescent="0.35">
      <c r="A156" s="40">
        <v>154</v>
      </c>
      <c r="B156" s="40" t="s">
        <v>660</v>
      </c>
      <c r="D156" s="40">
        <v>1</v>
      </c>
      <c r="E156" s="40">
        <v>43</v>
      </c>
      <c r="F156" s="50">
        <v>2.5</v>
      </c>
      <c r="G156" s="50">
        <v>3.4</v>
      </c>
      <c r="H156" s="40">
        <v>147</v>
      </c>
      <c r="I156" s="41">
        <v>0.82</v>
      </c>
      <c r="K156" s="41">
        <v>0.56000000000000005</v>
      </c>
      <c r="L156" s="41">
        <v>0.6</v>
      </c>
      <c r="N156" s="40">
        <v>4</v>
      </c>
      <c r="O156" s="40">
        <v>139</v>
      </c>
      <c r="P156" s="41">
        <v>0.64</v>
      </c>
      <c r="R156" s="41">
        <v>0.03</v>
      </c>
      <c r="T156" s="42" t="s">
        <v>919</v>
      </c>
      <c r="V156" s="40">
        <v>89</v>
      </c>
      <c r="W156" s="42" t="s">
        <v>163</v>
      </c>
      <c r="Y156" s="41">
        <v>0.32</v>
      </c>
      <c r="AA156" s="41">
        <v>0.6</v>
      </c>
      <c r="AC156" s="40">
        <v>218</v>
      </c>
      <c r="AD156" s="40">
        <v>174</v>
      </c>
      <c r="AE156" s="41">
        <v>0.13</v>
      </c>
    </row>
    <row r="157" spans="1:32" ht="16.5" customHeight="1" x14ac:dyDescent="0.35">
      <c r="A157" s="40">
        <v>156</v>
      </c>
      <c r="B157" s="40" t="s">
        <v>1800</v>
      </c>
      <c r="D157" s="40">
        <v>2</v>
      </c>
      <c r="E157" s="40">
        <v>42</v>
      </c>
      <c r="F157" s="50">
        <v>2.1</v>
      </c>
      <c r="G157" s="50">
        <v>3.2</v>
      </c>
      <c r="H157" s="40">
        <v>150</v>
      </c>
      <c r="I157" s="41">
        <v>0.76</v>
      </c>
      <c r="K157" s="41">
        <v>0.53</v>
      </c>
      <c r="L157" s="41">
        <v>0.64</v>
      </c>
      <c r="N157" s="40">
        <v>11</v>
      </c>
      <c r="O157" s="40">
        <v>134</v>
      </c>
      <c r="P157" s="41">
        <v>0.73</v>
      </c>
      <c r="R157" s="43">
        <v>2E-3</v>
      </c>
      <c r="T157" s="42" t="s">
        <v>14</v>
      </c>
      <c r="V157" s="40">
        <v>156</v>
      </c>
      <c r="W157" s="42" t="s">
        <v>177</v>
      </c>
      <c r="Y157" s="41">
        <v>0.17</v>
      </c>
      <c r="AA157" s="41">
        <v>0.76</v>
      </c>
      <c r="AC157" s="40">
        <v>179</v>
      </c>
      <c r="AD157" s="40">
        <v>129</v>
      </c>
      <c r="AE157" s="41">
        <v>0.19</v>
      </c>
    </row>
    <row r="158" spans="1:32" ht="16.5" customHeight="1" x14ac:dyDescent="0.35">
      <c r="A158" s="40">
        <v>156</v>
      </c>
      <c r="B158" s="40" t="s">
        <v>1802</v>
      </c>
      <c r="D158" s="40">
        <v>2</v>
      </c>
      <c r="E158" s="40">
        <v>42</v>
      </c>
      <c r="F158" s="50">
        <v>2.5</v>
      </c>
      <c r="G158" s="50">
        <v>3.3</v>
      </c>
      <c r="H158" s="40">
        <v>134</v>
      </c>
      <c r="I158" s="41">
        <v>0.76</v>
      </c>
      <c r="K158" s="41">
        <v>0.61</v>
      </c>
      <c r="L158" s="41">
        <v>0.63</v>
      </c>
      <c r="N158" s="40">
        <v>2</v>
      </c>
      <c r="O158" s="40">
        <v>167</v>
      </c>
      <c r="P158" s="41">
        <v>0.77</v>
      </c>
      <c r="R158" s="41">
        <v>0</v>
      </c>
      <c r="T158" s="42" t="s">
        <v>176</v>
      </c>
      <c r="V158" s="40">
        <v>169</v>
      </c>
      <c r="W158" s="42" t="s">
        <v>387</v>
      </c>
      <c r="Y158" s="41">
        <v>0.17</v>
      </c>
      <c r="AA158" s="41">
        <v>0.62</v>
      </c>
      <c r="AC158" s="40">
        <v>153</v>
      </c>
      <c r="AD158" s="40">
        <v>165</v>
      </c>
      <c r="AE158" s="41">
        <v>0.15</v>
      </c>
    </row>
    <row r="159" spans="1:32" ht="16.5" customHeight="1" x14ac:dyDescent="0.35">
      <c r="A159" s="40">
        <v>156</v>
      </c>
      <c r="B159" s="40" t="s">
        <v>1215</v>
      </c>
      <c r="D159" s="40">
        <v>2</v>
      </c>
      <c r="E159" s="40">
        <v>42</v>
      </c>
      <c r="F159" s="50">
        <v>2.5</v>
      </c>
      <c r="G159" s="50">
        <v>2.9</v>
      </c>
      <c r="H159" s="40">
        <v>150</v>
      </c>
      <c r="I159" s="41">
        <v>0.81</v>
      </c>
      <c r="K159" s="41">
        <v>0.63</v>
      </c>
      <c r="L159" s="41">
        <v>0.62</v>
      </c>
      <c r="N159" s="40">
        <v>-1</v>
      </c>
      <c r="O159" s="40">
        <v>149</v>
      </c>
      <c r="P159" s="41">
        <v>0.7</v>
      </c>
      <c r="R159" s="41">
        <v>0.02</v>
      </c>
      <c r="T159" s="42" t="s">
        <v>5</v>
      </c>
      <c r="V159" s="40">
        <v>121</v>
      </c>
      <c r="W159" s="42" t="s">
        <v>330</v>
      </c>
      <c r="X159" s="40">
        <v>2</v>
      </c>
      <c r="Y159" s="41">
        <v>0.3</v>
      </c>
      <c r="AA159" s="41">
        <v>0.57999999999999996</v>
      </c>
      <c r="AC159" s="40">
        <v>143</v>
      </c>
      <c r="AD159" s="40">
        <v>102</v>
      </c>
      <c r="AE159" s="41">
        <v>0.23</v>
      </c>
    </row>
    <row r="160" spans="1:32" ht="16.5" customHeight="1" x14ac:dyDescent="0.35">
      <c r="A160" s="40">
        <v>156</v>
      </c>
      <c r="B160" s="40" t="s">
        <v>1434</v>
      </c>
      <c r="D160" s="40">
        <v>1</v>
      </c>
      <c r="E160" s="40">
        <v>42</v>
      </c>
      <c r="F160" s="50">
        <v>2.4</v>
      </c>
      <c r="G160" s="50">
        <v>3.4</v>
      </c>
      <c r="H160" s="40">
        <v>164</v>
      </c>
      <c r="I160" s="41">
        <v>0.82</v>
      </c>
      <c r="K160" s="41">
        <v>0.47</v>
      </c>
      <c r="L160" s="41">
        <v>0.63</v>
      </c>
      <c r="N160" s="40">
        <v>16</v>
      </c>
      <c r="O160" s="40">
        <v>171</v>
      </c>
      <c r="P160" s="41">
        <v>0.74</v>
      </c>
      <c r="R160" s="41">
        <v>0.02</v>
      </c>
      <c r="T160" s="42" t="s">
        <v>1478</v>
      </c>
      <c r="V160" s="40">
        <v>174</v>
      </c>
      <c r="W160" s="42" t="s">
        <v>1192</v>
      </c>
      <c r="X160" s="40">
        <v>3</v>
      </c>
      <c r="Y160" s="41">
        <v>0.1</v>
      </c>
      <c r="Z160" s="40">
        <v>5</v>
      </c>
      <c r="AA160" s="41">
        <v>0.33</v>
      </c>
      <c r="AC160" s="40">
        <v>153</v>
      </c>
      <c r="AD160" s="40">
        <v>229</v>
      </c>
      <c r="AE160" s="41">
        <v>0.05</v>
      </c>
    </row>
    <row r="161" spans="1:31" ht="16.5" customHeight="1" x14ac:dyDescent="0.35">
      <c r="A161" s="40">
        <v>156</v>
      </c>
      <c r="B161" s="40" t="s">
        <v>1863</v>
      </c>
      <c r="D161" s="40">
        <v>2</v>
      </c>
      <c r="E161" s="40">
        <v>42</v>
      </c>
      <c r="F161" s="50">
        <v>2.2000000000000002</v>
      </c>
      <c r="G161" s="50">
        <v>3.3</v>
      </c>
      <c r="H161" s="40">
        <v>164</v>
      </c>
      <c r="I161" s="41">
        <v>0.79</v>
      </c>
      <c r="J161" s="40">
        <v>8</v>
      </c>
      <c r="K161" s="41">
        <v>0.65</v>
      </c>
      <c r="L161" s="41">
        <v>0.62</v>
      </c>
      <c r="N161" s="40">
        <v>-3</v>
      </c>
      <c r="O161" s="40">
        <v>90</v>
      </c>
      <c r="P161" s="41">
        <v>0.89</v>
      </c>
      <c r="R161" s="41">
        <v>0</v>
      </c>
      <c r="T161" s="42" t="s">
        <v>5</v>
      </c>
      <c r="V161" s="40">
        <v>121</v>
      </c>
      <c r="W161" s="42" t="s">
        <v>194</v>
      </c>
      <c r="Y161" s="41">
        <v>0.4</v>
      </c>
      <c r="AA161" s="41">
        <v>0.73</v>
      </c>
      <c r="AC161" s="40">
        <v>179</v>
      </c>
      <c r="AD161" s="40">
        <v>102</v>
      </c>
      <c r="AE161" s="41">
        <v>0.24</v>
      </c>
    </row>
    <row r="162" spans="1:31" ht="16.5" customHeight="1" x14ac:dyDescent="0.35">
      <c r="A162" s="40">
        <v>161</v>
      </c>
      <c r="B162" s="40" t="s">
        <v>1798</v>
      </c>
      <c r="D162" s="40">
        <v>2</v>
      </c>
      <c r="E162" s="40">
        <v>41</v>
      </c>
      <c r="F162" s="50">
        <v>2.6</v>
      </c>
      <c r="G162" s="50">
        <v>3.4</v>
      </c>
      <c r="H162" s="40">
        <v>171</v>
      </c>
      <c r="I162" s="41">
        <v>0.75</v>
      </c>
      <c r="K162" s="41">
        <v>0.61</v>
      </c>
      <c r="L162" s="41">
        <v>0.57999999999999996</v>
      </c>
      <c r="N162" s="40">
        <v>-3</v>
      </c>
      <c r="O162" s="40">
        <v>147</v>
      </c>
      <c r="P162" s="41">
        <v>0.63</v>
      </c>
      <c r="R162" s="41">
        <v>0.01</v>
      </c>
      <c r="T162" s="42" t="s">
        <v>5</v>
      </c>
      <c r="V162" s="40">
        <v>166</v>
      </c>
      <c r="W162" s="42" t="s">
        <v>295</v>
      </c>
      <c r="X162" s="40">
        <v>2</v>
      </c>
      <c r="Y162" s="41">
        <v>0.2</v>
      </c>
      <c r="AA162" s="41">
        <v>0.85</v>
      </c>
      <c r="AC162" s="40">
        <v>129</v>
      </c>
      <c r="AD162" s="40">
        <v>149</v>
      </c>
      <c r="AE162" s="41">
        <v>0.17</v>
      </c>
    </row>
    <row r="163" spans="1:31" ht="16.5" customHeight="1" x14ac:dyDescent="0.35">
      <c r="A163" s="40">
        <v>161</v>
      </c>
      <c r="B163" s="40" t="s">
        <v>1793</v>
      </c>
      <c r="D163" s="40">
        <v>2</v>
      </c>
      <c r="E163" s="40">
        <v>41</v>
      </c>
      <c r="F163" s="50">
        <v>2.4</v>
      </c>
      <c r="G163" s="50">
        <v>3.1</v>
      </c>
      <c r="H163" s="40">
        <v>112</v>
      </c>
      <c r="I163" s="41">
        <v>0.81</v>
      </c>
      <c r="K163" s="41">
        <v>0.59</v>
      </c>
      <c r="L163" s="41">
        <v>0.65</v>
      </c>
      <c r="N163" s="40">
        <v>6</v>
      </c>
      <c r="O163" s="40">
        <v>178</v>
      </c>
      <c r="P163" s="41">
        <v>0.6</v>
      </c>
      <c r="R163" s="41">
        <v>0.02</v>
      </c>
      <c r="T163" s="42" t="s">
        <v>799</v>
      </c>
      <c r="V163" s="40">
        <v>180</v>
      </c>
      <c r="W163" s="42" t="s">
        <v>680</v>
      </c>
      <c r="X163" s="40">
        <v>2</v>
      </c>
      <c r="Y163" s="41">
        <v>0.2</v>
      </c>
      <c r="AA163" s="41">
        <v>0.72</v>
      </c>
      <c r="AC163" s="40">
        <v>204</v>
      </c>
      <c r="AD163" s="40">
        <v>129</v>
      </c>
      <c r="AE163" s="41">
        <v>0.19</v>
      </c>
    </row>
    <row r="164" spans="1:31" ht="16.5" customHeight="1" x14ac:dyDescent="0.35">
      <c r="A164" s="40">
        <v>161</v>
      </c>
      <c r="B164" s="40" t="s">
        <v>1783</v>
      </c>
      <c r="D164" s="40">
        <v>2</v>
      </c>
      <c r="E164" s="40">
        <v>41</v>
      </c>
      <c r="F164" s="50">
        <v>2.6</v>
      </c>
      <c r="G164" s="50">
        <v>3.6</v>
      </c>
      <c r="H164" s="40">
        <v>180</v>
      </c>
      <c r="I164" s="41">
        <v>0.81</v>
      </c>
      <c r="K164" s="41">
        <v>0.62</v>
      </c>
      <c r="L164" s="41">
        <v>0.48</v>
      </c>
      <c r="N164" s="40">
        <v>-14</v>
      </c>
      <c r="O164" s="40">
        <v>90</v>
      </c>
      <c r="P164" s="41">
        <v>0.88</v>
      </c>
      <c r="R164" s="43">
        <v>4.0000000000000001E-3</v>
      </c>
      <c r="T164" s="42" t="s">
        <v>1</v>
      </c>
      <c r="V164" s="40">
        <v>180</v>
      </c>
      <c r="W164" s="42" t="s">
        <v>1919</v>
      </c>
      <c r="Y164" s="41">
        <v>0.35</v>
      </c>
      <c r="Z164" s="40">
        <v>4</v>
      </c>
      <c r="AA164" s="41">
        <v>0.5</v>
      </c>
      <c r="AC164" s="40">
        <v>138</v>
      </c>
      <c r="AD164" s="40">
        <v>84</v>
      </c>
      <c r="AE164" s="41">
        <v>0.26</v>
      </c>
    </row>
    <row r="165" spans="1:31" ht="16.5" customHeight="1" x14ac:dyDescent="0.35">
      <c r="A165" s="40">
        <v>161</v>
      </c>
      <c r="B165" s="40" t="s">
        <v>1601</v>
      </c>
      <c r="D165" s="40">
        <v>2</v>
      </c>
      <c r="E165" s="40">
        <v>41</v>
      </c>
      <c r="F165" s="50">
        <v>2.7</v>
      </c>
      <c r="G165" s="50">
        <v>3.3</v>
      </c>
      <c r="H165" s="40">
        <v>196</v>
      </c>
      <c r="I165" s="41">
        <v>0.67</v>
      </c>
      <c r="K165" s="41">
        <v>0.28999999999999998</v>
      </c>
      <c r="L165" s="41">
        <v>0.47</v>
      </c>
      <c r="N165" s="40">
        <v>18</v>
      </c>
      <c r="O165" s="40">
        <v>211</v>
      </c>
      <c r="P165" s="41">
        <v>0.53</v>
      </c>
      <c r="R165" s="41">
        <v>0.04</v>
      </c>
      <c r="T165" s="42" t="s">
        <v>787</v>
      </c>
      <c r="V165" s="40">
        <v>194</v>
      </c>
      <c r="W165" s="42" t="s">
        <v>1587</v>
      </c>
      <c r="X165" s="40">
        <v>3</v>
      </c>
      <c r="Y165" s="41">
        <v>0.33</v>
      </c>
      <c r="AA165" s="41">
        <v>0.64</v>
      </c>
      <c r="AC165" s="40">
        <v>124</v>
      </c>
      <c r="AD165" s="40">
        <v>177</v>
      </c>
      <c r="AE165" s="41">
        <v>0.12</v>
      </c>
    </row>
    <row r="166" spans="1:31" ht="16.5" customHeight="1" x14ac:dyDescent="0.35">
      <c r="A166" s="40">
        <v>165</v>
      </c>
      <c r="B166" s="40" t="s">
        <v>1807</v>
      </c>
      <c r="D166" s="40">
        <v>2</v>
      </c>
      <c r="E166" s="40">
        <v>40</v>
      </c>
      <c r="F166" s="50">
        <v>2.6</v>
      </c>
      <c r="G166" s="50">
        <v>3.2</v>
      </c>
      <c r="H166" s="40">
        <v>168</v>
      </c>
      <c r="I166" s="41">
        <v>0.75</v>
      </c>
      <c r="K166" s="41">
        <v>0.56999999999999995</v>
      </c>
      <c r="L166" s="41">
        <v>0.57999999999999996</v>
      </c>
      <c r="N166" s="40">
        <v>1</v>
      </c>
      <c r="O166" s="40">
        <v>156</v>
      </c>
      <c r="P166" s="41">
        <v>0.65</v>
      </c>
      <c r="R166" s="43">
        <v>3.0000000000000001E-3</v>
      </c>
      <c r="T166" s="42" t="s">
        <v>787</v>
      </c>
      <c r="V166" s="40">
        <v>151</v>
      </c>
      <c r="W166" s="42" t="s">
        <v>941</v>
      </c>
      <c r="Y166" s="41">
        <v>0.13</v>
      </c>
      <c r="AA166" s="41">
        <v>0.62</v>
      </c>
      <c r="AC166" s="40">
        <v>204</v>
      </c>
      <c r="AD166" s="40">
        <v>127</v>
      </c>
      <c r="AE166" s="41">
        <v>0.2</v>
      </c>
    </row>
    <row r="167" spans="1:31" ht="16.5" customHeight="1" x14ac:dyDescent="0.35">
      <c r="A167" s="40">
        <v>165</v>
      </c>
      <c r="B167" s="40" t="s">
        <v>1799</v>
      </c>
      <c r="D167" s="40">
        <v>2</v>
      </c>
      <c r="E167" s="40">
        <v>40</v>
      </c>
      <c r="F167" s="50">
        <v>2.7</v>
      </c>
      <c r="G167" s="50">
        <v>3.5</v>
      </c>
      <c r="H167" s="40">
        <v>173</v>
      </c>
      <c r="I167" s="41">
        <v>0.77</v>
      </c>
      <c r="K167" s="41">
        <v>0.67</v>
      </c>
      <c r="L167" s="41">
        <v>0.55000000000000004</v>
      </c>
      <c r="N167" s="40">
        <v>-12</v>
      </c>
      <c r="O167" s="40">
        <v>111</v>
      </c>
      <c r="P167" s="41">
        <v>0.78</v>
      </c>
      <c r="R167" s="41">
        <v>0</v>
      </c>
      <c r="T167" s="42" t="s">
        <v>787</v>
      </c>
      <c r="V167" s="40">
        <v>140</v>
      </c>
      <c r="W167" s="42" t="s">
        <v>263</v>
      </c>
      <c r="Y167" s="41">
        <v>0.25</v>
      </c>
      <c r="AA167" s="41">
        <v>0.83</v>
      </c>
      <c r="AC167" s="40">
        <v>198</v>
      </c>
      <c r="AD167" s="40">
        <v>169</v>
      </c>
      <c r="AE167" s="41">
        <v>0.14000000000000001</v>
      </c>
    </row>
    <row r="168" spans="1:31" ht="16.5" customHeight="1" x14ac:dyDescent="0.35">
      <c r="A168" s="40">
        <v>167</v>
      </c>
      <c r="B168" s="40" t="s">
        <v>1786</v>
      </c>
      <c r="C168" s="40">
        <v>1</v>
      </c>
      <c r="D168" s="40">
        <v>2</v>
      </c>
      <c r="E168" s="40">
        <v>39</v>
      </c>
      <c r="F168" s="50">
        <v>2.1</v>
      </c>
      <c r="G168" s="50">
        <v>2.9</v>
      </c>
      <c r="H168" s="40">
        <v>185</v>
      </c>
      <c r="I168" s="41">
        <v>0.9</v>
      </c>
      <c r="J168" s="40">
        <v>8</v>
      </c>
      <c r="K168" s="41">
        <v>0.63</v>
      </c>
      <c r="L168" s="41">
        <v>0.42</v>
      </c>
      <c r="M168" s="40">
        <v>6</v>
      </c>
      <c r="N168" s="40">
        <v>-21</v>
      </c>
      <c r="O168" s="40">
        <v>95</v>
      </c>
      <c r="P168" s="41">
        <v>0.86</v>
      </c>
      <c r="Q168" s="40">
        <v>4</v>
      </c>
      <c r="R168" s="41">
        <v>0</v>
      </c>
      <c r="S168" s="40">
        <v>4</v>
      </c>
      <c r="T168" s="42" t="s">
        <v>119</v>
      </c>
      <c r="U168" s="40">
        <v>4</v>
      </c>
      <c r="V168" s="40">
        <v>156</v>
      </c>
      <c r="W168" s="42" t="s">
        <v>1920</v>
      </c>
      <c r="X168" s="40">
        <v>4</v>
      </c>
      <c r="Y168" s="41">
        <v>0.5</v>
      </c>
      <c r="Z168" s="40">
        <v>4</v>
      </c>
      <c r="AA168" s="41">
        <v>0.95</v>
      </c>
      <c r="AB168" s="40">
        <v>4</v>
      </c>
      <c r="AC168" s="40">
        <v>5</v>
      </c>
      <c r="AD168" s="40">
        <v>179</v>
      </c>
      <c r="AE168" s="40" t="s">
        <v>176</v>
      </c>
    </row>
    <row r="169" spans="1:31" ht="16.5" customHeight="1" x14ac:dyDescent="0.35">
      <c r="A169" s="40">
        <v>167</v>
      </c>
      <c r="B169" s="40" t="s">
        <v>1795</v>
      </c>
      <c r="D169" s="40">
        <v>2</v>
      </c>
      <c r="E169" s="40">
        <v>39</v>
      </c>
      <c r="F169" s="50">
        <v>2.4</v>
      </c>
      <c r="G169" s="50">
        <v>3.3</v>
      </c>
      <c r="H169" s="40">
        <v>168</v>
      </c>
      <c r="I169" s="41">
        <v>0.75</v>
      </c>
      <c r="K169" s="41">
        <v>0.63</v>
      </c>
      <c r="L169" s="41">
        <v>0.6</v>
      </c>
      <c r="N169" s="40">
        <v>-3</v>
      </c>
      <c r="O169" s="40">
        <v>134</v>
      </c>
      <c r="P169" s="41">
        <v>0.59</v>
      </c>
      <c r="R169" s="41">
        <v>0.01</v>
      </c>
      <c r="T169" s="42" t="s">
        <v>14</v>
      </c>
      <c r="V169" s="40">
        <v>134</v>
      </c>
      <c r="W169" s="42" t="s">
        <v>181</v>
      </c>
      <c r="Y169" s="41">
        <v>0.17</v>
      </c>
      <c r="AA169" s="41">
        <v>0.7</v>
      </c>
      <c r="AC169" s="40">
        <v>204</v>
      </c>
      <c r="AD169" s="40">
        <v>138</v>
      </c>
      <c r="AE169" s="41">
        <v>0.18</v>
      </c>
    </row>
    <row r="170" spans="1:31" ht="16.5" customHeight="1" x14ac:dyDescent="0.35">
      <c r="A170" s="40">
        <v>167</v>
      </c>
      <c r="B170" s="40" t="s">
        <v>1203</v>
      </c>
      <c r="D170" s="40">
        <v>2</v>
      </c>
      <c r="E170" s="40">
        <v>39</v>
      </c>
      <c r="F170" s="50">
        <v>2.5</v>
      </c>
      <c r="G170" s="50">
        <v>3.2</v>
      </c>
      <c r="H170" s="40">
        <v>158</v>
      </c>
      <c r="I170" s="40" t="s">
        <v>176</v>
      </c>
      <c r="K170" s="41">
        <v>0.72</v>
      </c>
      <c r="L170" s="41">
        <v>0.56000000000000005</v>
      </c>
      <c r="N170" s="40">
        <v>-16</v>
      </c>
      <c r="O170" s="40">
        <v>122</v>
      </c>
      <c r="P170" s="41">
        <v>0.74</v>
      </c>
      <c r="R170" s="41">
        <v>0.02</v>
      </c>
      <c r="T170" s="42" t="s">
        <v>40</v>
      </c>
      <c r="V170" s="40">
        <v>129</v>
      </c>
      <c r="W170" s="42" t="s">
        <v>163</v>
      </c>
      <c r="X170" s="40">
        <v>3</v>
      </c>
      <c r="Y170" s="41">
        <v>0.32</v>
      </c>
      <c r="AA170" s="41">
        <v>0.64</v>
      </c>
      <c r="AC170" s="40">
        <v>179</v>
      </c>
      <c r="AD170" s="40">
        <v>169</v>
      </c>
      <c r="AE170" s="41">
        <v>0.14000000000000001</v>
      </c>
    </row>
    <row r="171" spans="1:31" ht="16.5" customHeight="1" x14ac:dyDescent="0.35">
      <c r="A171" s="40">
        <v>167</v>
      </c>
      <c r="B171" s="40" t="s">
        <v>1349</v>
      </c>
      <c r="D171" s="40">
        <v>2</v>
      </c>
      <c r="E171" s="40">
        <v>39</v>
      </c>
      <c r="F171" s="50">
        <v>2.4</v>
      </c>
      <c r="G171" s="50">
        <v>3</v>
      </c>
      <c r="H171" s="40">
        <v>147</v>
      </c>
      <c r="I171" s="41">
        <v>0.81</v>
      </c>
      <c r="K171" s="41">
        <v>0.7</v>
      </c>
      <c r="L171" s="41">
        <v>0.64</v>
      </c>
      <c r="N171" s="40">
        <v>-6</v>
      </c>
      <c r="O171" s="40">
        <v>200</v>
      </c>
      <c r="P171" s="41">
        <v>0.6</v>
      </c>
      <c r="R171" s="41">
        <v>0.02</v>
      </c>
      <c r="T171" s="42" t="s">
        <v>5</v>
      </c>
      <c r="V171" s="40">
        <v>134</v>
      </c>
      <c r="W171" s="42" t="s">
        <v>181</v>
      </c>
      <c r="Y171" s="41">
        <v>0.25</v>
      </c>
      <c r="AA171" s="41">
        <v>0.65</v>
      </c>
      <c r="AC171" s="40">
        <v>177</v>
      </c>
      <c r="AD171" s="40">
        <v>42</v>
      </c>
      <c r="AE171" s="41">
        <v>0.35</v>
      </c>
    </row>
    <row r="172" spans="1:31" ht="16.5" customHeight="1" x14ac:dyDescent="0.35">
      <c r="A172" s="40">
        <v>167</v>
      </c>
      <c r="B172" s="40" t="s">
        <v>1794</v>
      </c>
      <c r="D172" s="40">
        <v>2</v>
      </c>
      <c r="E172" s="40">
        <v>39</v>
      </c>
      <c r="F172" s="50">
        <v>2.4</v>
      </c>
      <c r="G172" s="50">
        <v>3.6</v>
      </c>
      <c r="H172" s="40">
        <v>189</v>
      </c>
      <c r="I172" s="41">
        <v>0.65</v>
      </c>
      <c r="K172" s="41">
        <v>0.69</v>
      </c>
      <c r="L172" s="41">
        <v>0.49</v>
      </c>
      <c r="N172" s="40">
        <v>-20</v>
      </c>
      <c r="O172" s="40">
        <v>78</v>
      </c>
      <c r="P172" s="41">
        <v>0.72</v>
      </c>
      <c r="R172" s="41">
        <v>0</v>
      </c>
      <c r="T172" s="42" t="s">
        <v>14</v>
      </c>
      <c r="V172" s="40">
        <v>92</v>
      </c>
      <c r="W172" s="42" t="s">
        <v>181</v>
      </c>
      <c r="Y172" s="41">
        <v>0.36</v>
      </c>
      <c r="AA172" s="41">
        <v>0.69</v>
      </c>
      <c r="AC172" s="40">
        <v>129</v>
      </c>
      <c r="AD172" s="40">
        <v>155</v>
      </c>
      <c r="AE172" s="41">
        <v>0.16</v>
      </c>
    </row>
    <row r="173" spans="1:31" ht="16.5" customHeight="1" x14ac:dyDescent="0.35">
      <c r="A173" s="40">
        <v>167</v>
      </c>
      <c r="B173" s="40" t="s">
        <v>1810</v>
      </c>
      <c r="D173" s="40">
        <v>2</v>
      </c>
      <c r="E173" s="40">
        <v>39</v>
      </c>
      <c r="F173" s="50">
        <v>2.5</v>
      </c>
      <c r="G173" s="50">
        <v>3.2</v>
      </c>
      <c r="H173" s="40">
        <v>187</v>
      </c>
      <c r="I173" s="41">
        <v>0.68</v>
      </c>
      <c r="K173" s="41">
        <v>0.64</v>
      </c>
      <c r="L173" s="41">
        <v>0.56999999999999995</v>
      </c>
      <c r="N173" s="40">
        <v>-7</v>
      </c>
      <c r="O173" s="40">
        <v>68</v>
      </c>
      <c r="P173" s="41">
        <v>0.82</v>
      </c>
      <c r="R173" s="41">
        <v>0</v>
      </c>
      <c r="T173" s="42" t="s">
        <v>5</v>
      </c>
      <c r="V173" s="40">
        <v>166</v>
      </c>
      <c r="W173" s="42" t="s">
        <v>703</v>
      </c>
      <c r="X173" s="40">
        <v>3</v>
      </c>
      <c r="Y173" s="41">
        <v>0.21</v>
      </c>
      <c r="Z173" s="40">
        <v>5</v>
      </c>
      <c r="AA173" s="41">
        <v>0.72</v>
      </c>
      <c r="AC173" s="40">
        <v>129</v>
      </c>
      <c r="AD173" s="40">
        <v>179</v>
      </c>
      <c r="AE173" s="41">
        <v>0.12</v>
      </c>
    </row>
    <row r="174" spans="1:31" ht="16.5" customHeight="1" x14ac:dyDescent="0.35">
      <c r="A174" s="40">
        <v>173</v>
      </c>
      <c r="B174" s="40" t="s">
        <v>1805</v>
      </c>
      <c r="D174" s="40">
        <v>2</v>
      </c>
      <c r="E174" s="40">
        <v>37</v>
      </c>
      <c r="F174" s="50">
        <v>2.5</v>
      </c>
      <c r="G174" s="50">
        <v>3.2</v>
      </c>
      <c r="H174" s="40">
        <v>182</v>
      </c>
      <c r="I174" s="41">
        <v>0.73</v>
      </c>
      <c r="K174" s="41">
        <v>0.59</v>
      </c>
      <c r="L174" s="41">
        <v>0.46</v>
      </c>
      <c r="N174" s="40">
        <v>-13</v>
      </c>
      <c r="O174" s="40">
        <v>99</v>
      </c>
      <c r="P174" s="41">
        <v>0.74</v>
      </c>
      <c r="R174" s="41">
        <v>0</v>
      </c>
      <c r="T174" s="42" t="s">
        <v>5</v>
      </c>
      <c r="V174" s="40">
        <v>189</v>
      </c>
      <c r="W174" s="42" t="s">
        <v>1921</v>
      </c>
      <c r="X174" s="40">
        <v>3</v>
      </c>
      <c r="Y174" s="41">
        <v>0.26</v>
      </c>
      <c r="AA174" s="41">
        <v>0.72</v>
      </c>
      <c r="AC174" s="40">
        <v>153</v>
      </c>
      <c r="AD174" s="40">
        <v>62</v>
      </c>
      <c r="AE174" s="41">
        <v>0.3</v>
      </c>
    </row>
    <row r="175" spans="1:31" ht="16.5" customHeight="1" x14ac:dyDescent="0.35">
      <c r="A175" s="40">
        <v>173</v>
      </c>
      <c r="B175" s="40" t="s">
        <v>1801</v>
      </c>
      <c r="D175" s="40">
        <v>2</v>
      </c>
      <c r="E175" s="40">
        <v>37</v>
      </c>
      <c r="F175" s="50">
        <v>2.7</v>
      </c>
      <c r="G175" s="50">
        <v>3.3</v>
      </c>
      <c r="H175" s="40">
        <v>164</v>
      </c>
      <c r="I175" s="41">
        <v>0.76</v>
      </c>
      <c r="K175" s="41">
        <v>0.57999999999999996</v>
      </c>
      <c r="L175" s="41">
        <v>0.56999999999999995</v>
      </c>
      <c r="N175" s="40">
        <v>-1</v>
      </c>
      <c r="O175" s="40">
        <v>182</v>
      </c>
      <c r="P175" s="41">
        <v>0.55000000000000004</v>
      </c>
      <c r="R175" s="41">
        <v>0</v>
      </c>
      <c r="T175" s="42" t="s">
        <v>919</v>
      </c>
      <c r="V175" s="40">
        <v>176</v>
      </c>
      <c r="W175" s="42" t="s">
        <v>619</v>
      </c>
      <c r="X175" s="40">
        <v>2</v>
      </c>
      <c r="Y175" s="41">
        <v>0.11</v>
      </c>
      <c r="AA175" s="41">
        <v>0.8</v>
      </c>
      <c r="AC175" s="40">
        <v>215</v>
      </c>
      <c r="AD175" s="40">
        <v>171</v>
      </c>
      <c r="AE175" s="41">
        <v>0.13</v>
      </c>
    </row>
    <row r="176" spans="1:31" ht="16.5" customHeight="1" x14ac:dyDescent="0.35">
      <c r="A176" s="40">
        <v>173</v>
      </c>
      <c r="B176" s="40" t="s">
        <v>1803</v>
      </c>
      <c r="D176" s="40">
        <v>2</v>
      </c>
      <c r="E176" s="40">
        <v>37</v>
      </c>
      <c r="F176" s="50">
        <v>2.1</v>
      </c>
      <c r="G176" s="50">
        <v>3.4</v>
      </c>
      <c r="H176" s="40">
        <v>158</v>
      </c>
      <c r="I176" s="41">
        <v>0.78</v>
      </c>
      <c r="K176" s="41">
        <v>0.66</v>
      </c>
      <c r="L176" s="41">
        <v>0.59</v>
      </c>
      <c r="N176" s="40">
        <v>-7</v>
      </c>
      <c r="O176" s="40">
        <v>178</v>
      </c>
      <c r="P176" s="41">
        <v>0.55000000000000004</v>
      </c>
      <c r="R176" s="41">
        <v>0.01</v>
      </c>
      <c r="T176" s="42" t="s">
        <v>787</v>
      </c>
      <c r="V176" s="40">
        <v>99</v>
      </c>
      <c r="W176" s="42" t="s">
        <v>1049</v>
      </c>
      <c r="Y176" s="41">
        <v>0.38</v>
      </c>
      <c r="AA176" s="41">
        <v>0.69</v>
      </c>
      <c r="AC176" s="40">
        <v>198</v>
      </c>
      <c r="AD176" s="40">
        <v>129</v>
      </c>
      <c r="AE176" s="41">
        <v>0.19</v>
      </c>
    </row>
    <row r="177" spans="1:31" ht="16.5" customHeight="1" x14ac:dyDescent="0.35">
      <c r="A177" s="40">
        <v>176</v>
      </c>
      <c r="B177" s="40" t="s">
        <v>1804</v>
      </c>
      <c r="D177" s="40">
        <v>2</v>
      </c>
      <c r="E177" s="40">
        <v>36</v>
      </c>
      <c r="F177" s="50">
        <v>2.5</v>
      </c>
      <c r="G177" s="50">
        <v>3.2</v>
      </c>
      <c r="H177" s="40">
        <v>171</v>
      </c>
      <c r="I177" s="41">
        <v>0.74</v>
      </c>
      <c r="K177" s="41">
        <v>0.56999999999999995</v>
      </c>
      <c r="L177" s="41">
        <v>0.53</v>
      </c>
      <c r="N177" s="40">
        <v>-4</v>
      </c>
      <c r="O177" s="40">
        <v>147</v>
      </c>
      <c r="P177" s="41">
        <v>0.62</v>
      </c>
      <c r="R177" s="41">
        <v>0.01</v>
      </c>
      <c r="T177" s="42" t="s">
        <v>14</v>
      </c>
      <c r="V177" s="40">
        <v>176</v>
      </c>
      <c r="W177" s="42" t="s">
        <v>1922</v>
      </c>
      <c r="X177" s="40">
        <v>9</v>
      </c>
      <c r="Y177" s="41">
        <v>0.22</v>
      </c>
      <c r="AA177" s="41">
        <v>0.47</v>
      </c>
      <c r="AC177" s="40">
        <v>198</v>
      </c>
      <c r="AD177" s="40">
        <v>179</v>
      </c>
      <c r="AE177" s="41">
        <v>0.12</v>
      </c>
    </row>
    <row r="178" spans="1:31" ht="16.5" customHeight="1" x14ac:dyDescent="0.35">
      <c r="A178" s="40">
        <v>176</v>
      </c>
      <c r="B178" s="40" t="s">
        <v>1796</v>
      </c>
      <c r="D178" s="40">
        <v>2</v>
      </c>
      <c r="E178" s="40">
        <v>36</v>
      </c>
      <c r="F178" s="50">
        <v>2.4</v>
      </c>
      <c r="G178" s="50">
        <v>3.1</v>
      </c>
      <c r="H178" s="40">
        <v>173</v>
      </c>
      <c r="I178" s="41">
        <v>0.73</v>
      </c>
      <c r="K178" s="41">
        <v>0.64</v>
      </c>
      <c r="L178" s="41">
        <v>0.53</v>
      </c>
      <c r="N178" s="40">
        <v>-11</v>
      </c>
      <c r="O178" s="40">
        <v>160</v>
      </c>
      <c r="P178" s="41">
        <v>0.57999999999999996</v>
      </c>
      <c r="R178" s="41">
        <v>0</v>
      </c>
      <c r="T178" s="42" t="s">
        <v>787</v>
      </c>
      <c r="V178" s="40">
        <v>134</v>
      </c>
      <c r="W178" s="42" t="s">
        <v>330</v>
      </c>
      <c r="Y178" s="41">
        <v>0.26</v>
      </c>
      <c r="AA178" s="41">
        <v>0.66</v>
      </c>
      <c r="AC178" s="40">
        <v>195</v>
      </c>
      <c r="AD178" s="40">
        <v>84</v>
      </c>
      <c r="AE178" s="41">
        <v>0.26</v>
      </c>
    </row>
    <row r="179" spans="1:31" ht="16.5" customHeight="1" x14ac:dyDescent="0.35">
      <c r="A179" s="40">
        <v>176</v>
      </c>
      <c r="B179" s="40" t="s">
        <v>712</v>
      </c>
      <c r="D179" s="40">
        <v>1</v>
      </c>
      <c r="E179" s="40">
        <v>36</v>
      </c>
      <c r="F179" s="50">
        <v>2.2999999999999998</v>
      </c>
      <c r="G179" s="50">
        <v>3.3</v>
      </c>
      <c r="H179" s="40">
        <v>182</v>
      </c>
      <c r="I179" s="41">
        <v>0.74</v>
      </c>
      <c r="K179" s="41">
        <v>0.44</v>
      </c>
      <c r="L179" s="41">
        <v>0.47</v>
      </c>
      <c r="N179" s="40">
        <v>3</v>
      </c>
      <c r="O179" s="40">
        <v>117</v>
      </c>
      <c r="P179" s="41">
        <v>0.69</v>
      </c>
      <c r="R179" s="43">
        <v>2E-3</v>
      </c>
      <c r="T179" s="42" t="s">
        <v>787</v>
      </c>
      <c r="V179" s="40">
        <v>200</v>
      </c>
      <c r="W179" s="42" t="s">
        <v>1040</v>
      </c>
      <c r="X179" s="40">
        <v>3</v>
      </c>
      <c r="Y179" s="41">
        <v>0.15</v>
      </c>
      <c r="Z179" s="40">
        <v>4</v>
      </c>
      <c r="AA179" s="41">
        <v>0.67</v>
      </c>
      <c r="AC179" s="40">
        <v>179</v>
      </c>
      <c r="AD179" s="40">
        <v>213</v>
      </c>
      <c r="AE179" s="41">
        <v>0.1</v>
      </c>
    </row>
    <row r="180" spans="1:31" ht="16.5" customHeight="1" x14ac:dyDescent="0.35">
      <c r="A180" s="40">
        <v>176</v>
      </c>
      <c r="B180" s="40" t="s">
        <v>751</v>
      </c>
      <c r="D180" s="40">
        <v>2</v>
      </c>
      <c r="E180" s="40">
        <v>36</v>
      </c>
      <c r="F180" s="50">
        <v>2.4</v>
      </c>
      <c r="G180" s="50">
        <v>3.2</v>
      </c>
      <c r="H180" s="40">
        <v>193</v>
      </c>
      <c r="I180" s="41">
        <v>0.66</v>
      </c>
      <c r="K180" s="41">
        <v>0.53</v>
      </c>
      <c r="L180" s="41">
        <v>0.48</v>
      </c>
      <c r="N180" s="40">
        <v>-5</v>
      </c>
      <c r="O180" s="40">
        <v>44</v>
      </c>
      <c r="P180" s="41">
        <v>0.86</v>
      </c>
      <c r="R180" s="43">
        <v>2E-3</v>
      </c>
      <c r="T180" s="42" t="s">
        <v>14</v>
      </c>
      <c r="V180" s="40">
        <v>200</v>
      </c>
      <c r="W180" s="42" t="s">
        <v>411</v>
      </c>
      <c r="X180" s="40">
        <v>2</v>
      </c>
      <c r="Y180" s="41">
        <v>0.13</v>
      </c>
      <c r="AA180" s="41">
        <v>0.86</v>
      </c>
      <c r="AC180" s="40">
        <v>165</v>
      </c>
      <c r="AD180" s="40">
        <v>216</v>
      </c>
      <c r="AE180" s="41">
        <v>0.08</v>
      </c>
    </row>
    <row r="181" spans="1:31" ht="16.5" customHeight="1" x14ac:dyDescent="0.35">
      <c r="A181" s="40">
        <v>180</v>
      </c>
      <c r="B181" s="40" t="s">
        <v>1808</v>
      </c>
      <c r="D181" s="40">
        <v>2</v>
      </c>
      <c r="E181" s="40">
        <v>35</v>
      </c>
      <c r="F181" s="50">
        <v>2.2000000000000002</v>
      </c>
      <c r="G181" s="50">
        <v>2.9</v>
      </c>
      <c r="H181" s="40">
        <v>150</v>
      </c>
      <c r="I181" s="41">
        <v>0.78</v>
      </c>
      <c r="K181" s="41">
        <v>0.61</v>
      </c>
      <c r="L181" s="41">
        <v>0.59</v>
      </c>
      <c r="N181" s="40">
        <v>-2</v>
      </c>
      <c r="O181" s="40">
        <v>196</v>
      </c>
      <c r="P181" s="41">
        <v>0.66</v>
      </c>
      <c r="R181" s="41">
        <v>0.03</v>
      </c>
      <c r="T181" s="42" t="s">
        <v>1</v>
      </c>
      <c r="V181" s="40">
        <v>178</v>
      </c>
      <c r="W181" s="42" t="s">
        <v>1923</v>
      </c>
      <c r="Y181" s="41">
        <v>0.17</v>
      </c>
      <c r="AA181" s="41">
        <v>0.7</v>
      </c>
      <c r="AC181" s="40">
        <v>153</v>
      </c>
      <c r="AD181" s="40">
        <v>111</v>
      </c>
      <c r="AE181" s="41">
        <v>0.22</v>
      </c>
    </row>
    <row r="182" spans="1:31" ht="16.5" customHeight="1" x14ac:dyDescent="0.35">
      <c r="A182" s="40">
        <v>180</v>
      </c>
      <c r="B182" s="40" t="s">
        <v>1792</v>
      </c>
      <c r="C182" s="40">
        <v>1</v>
      </c>
      <c r="D182" s="40">
        <v>2</v>
      </c>
      <c r="E182" s="40">
        <v>35</v>
      </c>
      <c r="F182" s="50">
        <v>2.4</v>
      </c>
      <c r="G182" s="50">
        <v>3.6</v>
      </c>
      <c r="H182" s="40">
        <v>155</v>
      </c>
      <c r="I182" s="41">
        <v>0.73</v>
      </c>
      <c r="J182" s="40">
        <v>8</v>
      </c>
      <c r="K182" s="41">
        <v>0.65</v>
      </c>
      <c r="L182" s="41">
        <v>0.62</v>
      </c>
      <c r="M182" s="40">
        <v>6</v>
      </c>
      <c r="N182" s="40">
        <v>-3</v>
      </c>
      <c r="O182" s="40">
        <v>218</v>
      </c>
      <c r="P182" s="40" t="s">
        <v>176</v>
      </c>
      <c r="R182" s="40" t="s">
        <v>176</v>
      </c>
      <c r="T182" s="42" t="s">
        <v>14</v>
      </c>
      <c r="U182" s="40">
        <v>4</v>
      </c>
      <c r="V182" s="40">
        <v>189</v>
      </c>
      <c r="W182" s="42" t="s">
        <v>1589</v>
      </c>
      <c r="X182" s="40">
        <v>4</v>
      </c>
      <c r="Y182" s="40" t="s">
        <v>176</v>
      </c>
      <c r="AA182" s="41">
        <v>0.67</v>
      </c>
      <c r="AB182" s="40">
        <v>4</v>
      </c>
      <c r="AC182" s="40">
        <v>179</v>
      </c>
      <c r="AD182" s="40">
        <v>179</v>
      </c>
      <c r="AE182" s="40" t="s">
        <v>176</v>
      </c>
    </row>
    <row r="183" spans="1:31" ht="16.5" customHeight="1" x14ac:dyDescent="0.35">
      <c r="A183" s="40">
        <v>180</v>
      </c>
      <c r="B183" s="40" t="s">
        <v>1813</v>
      </c>
      <c r="D183" s="40">
        <v>2</v>
      </c>
      <c r="E183" s="40">
        <v>35</v>
      </c>
      <c r="F183" s="50">
        <v>2.1</v>
      </c>
      <c r="G183" s="50">
        <v>3.1</v>
      </c>
      <c r="H183" s="40">
        <v>177</v>
      </c>
      <c r="I183" s="41">
        <v>0.71</v>
      </c>
      <c r="K183" s="41">
        <v>0.63</v>
      </c>
      <c r="L183" s="41">
        <v>0.54</v>
      </c>
      <c r="N183" s="40">
        <v>-9</v>
      </c>
      <c r="O183" s="40">
        <v>149</v>
      </c>
      <c r="P183" s="41">
        <v>0.62</v>
      </c>
      <c r="R183" s="41">
        <v>0</v>
      </c>
      <c r="T183" s="42" t="s">
        <v>5</v>
      </c>
      <c r="V183" s="40">
        <v>129</v>
      </c>
      <c r="W183" s="42" t="s">
        <v>285</v>
      </c>
      <c r="Y183" s="41">
        <v>0.2</v>
      </c>
      <c r="AA183" s="41">
        <v>0.66</v>
      </c>
      <c r="AC183" s="40">
        <v>124</v>
      </c>
      <c r="AD183" s="40">
        <v>213</v>
      </c>
      <c r="AE183" s="41">
        <v>0.1</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00F8-92D4-4C71-8ED2-E80DFFBE33F9}">
  <dimension ref="A1:W59"/>
  <sheetViews>
    <sheetView topLeftCell="A31" workbookViewId="0">
      <selection activeCell="D40" sqref="D40"/>
    </sheetView>
  </sheetViews>
  <sheetFormatPr defaultColWidth="8.4140625" defaultRowHeight="16.5" customHeight="1" x14ac:dyDescent="0.35"/>
  <cols>
    <col min="1" max="1" width="8.4140625" style="40"/>
    <col min="2" max="2" width="33.25" style="40" bestFit="1" customWidth="1"/>
    <col min="3" max="3" width="8.08203125" style="40" bestFit="1" customWidth="1"/>
    <col min="4" max="4" width="11.6640625" style="40" bestFit="1" customWidth="1"/>
    <col min="5" max="5" width="18.83203125" style="50" bestFit="1" customWidth="1"/>
    <col min="6" max="6" width="32.83203125" style="50" bestFit="1" customWidth="1"/>
    <col min="7" max="7" width="26.75" style="40" bestFit="1" customWidth="1"/>
    <col min="8" max="8" width="8.08203125" style="40" bestFit="1" customWidth="1"/>
    <col min="9" max="9" width="21.25" style="40" bestFit="1" customWidth="1"/>
    <col min="10" max="10" width="18.58203125" style="40" bestFit="1" customWidth="1"/>
    <col min="11" max="11" width="8.08203125" style="40" bestFit="1" customWidth="1"/>
    <col min="12" max="12" width="22.25" style="40" bestFit="1" customWidth="1"/>
    <col min="13" max="13" width="8.08203125" style="40" bestFit="1" customWidth="1"/>
    <col min="14" max="14" width="33.4140625" style="40" bestFit="1" customWidth="1"/>
    <col min="15" max="15" width="8.08203125" style="40" bestFit="1" customWidth="1"/>
    <col min="16" max="16" width="24.08203125" style="40" bestFit="1" customWidth="1"/>
    <col min="17" max="17" width="8.08203125" style="40" bestFit="1" customWidth="1"/>
    <col min="18" max="18" width="33.1640625" style="40" bestFit="1" customWidth="1"/>
    <col min="19" max="19" width="8.08203125" style="40" bestFit="1" customWidth="1"/>
    <col min="20" max="20" width="13.5" style="40" bestFit="1" customWidth="1"/>
    <col min="21" max="21" width="8.08203125" style="40" bestFit="1" customWidth="1"/>
    <col min="22" max="22" width="21.75" style="40" bestFit="1" customWidth="1"/>
    <col min="23" max="23" width="8.08203125" style="40" bestFit="1" customWidth="1"/>
    <col min="24" max="16384" width="8.4140625" style="40"/>
  </cols>
  <sheetData>
    <row r="1" spans="1:23" s="37" customFormat="1" ht="16.5" customHeight="1" x14ac:dyDescent="0.35">
      <c r="B1" s="37" t="s">
        <v>1309</v>
      </c>
      <c r="C1" s="37" t="s">
        <v>152</v>
      </c>
      <c r="D1" s="37" t="s">
        <v>145</v>
      </c>
      <c r="E1" s="48" t="s">
        <v>968</v>
      </c>
      <c r="F1" s="48" t="s">
        <v>1891</v>
      </c>
      <c r="G1" s="37" t="s">
        <v>1314</v>
      </c>
      <c r="H1" s="37" t="s">
        <v>152</v>
      </c>
      <c r="I1" s="37" t="s">
        <v>1315</v>
      </c>
      <c r="J1" s="37" t="s">
        <v>1316</v>
      </c>
      <c r="K1" s="37" t="s">
        <v>152</v>
      </c>
      <c r="L1" s="37" t="s">
        <v>1145</v>
      </c>
      <c r="M1" s="37" t="s">
        <v>152</v>
      </c>
      <c r="N1" s="37" t="s">
        <v>1892</v>
      </c>
      <c r="O1" s="37" t="s">
        <v>152</v>
      </c>
      <c r="P1" s="49" t="s">
        <v>770</v>
      </c>
      <c r="Q1" s="37" t="s">
        <v>152</v>
      </c>
      <c r="R1" s="37" t="s">
        <v>1893</v>
      </c>
      <c r="S1" s="37" t="s">
        <v>152</v>
      </c>
      <c r="T1" s="37" t="s">
        <v>1324</v>
      </c>
      <c r="U1" s="37" t="s">
        <v>152</v>
      </c>
      <c r="V1" s="37" t="s">
        <v>1327</v>
      </c>
      <c r="W1" s="37" t="s">
        <v>152</v>
      </c>
    </row>
    <row r="2" spans="1:23" ht="16.5" customHeight="1" x14ac:dyDescent="0.35">
      <c r="A2" s="40">
        <v>183</v>
      </c>
      <c r="B2" s="40" t="s">
        <v>1815</v>
      </c>
      <c r="D2" s="40">
        <v>2</v>
      </c>
      <c r="E2" s="50">
        <v>1.7</v>
      </c>
      <c r="F2" s="50">
        <v>2.6</v>
      </c>
      <c r="G2" s="41">
        <v>0.51</v>
      </c>
      <c r="I2" s="41">
        <v>0.26</v>
      </c>
      <c r="J2" s="41">
        <v>0.21</v>
      </c>
      <c r="L2" s="40" t="s">
        <v>176</v>
      </c>
      <c r="N2" s="40" t="s">
        <v>176</v>
      </c>
      <c r="P2" s="42" t="s">
        <v>1301</v>
      </c>
      <c r="Q2" s="40">
        <v>2</v>
      </c>
      <c r="R2" s="40" t="s">
        <v>176</v>
      </c>
      <c r="T2" s="41">
        <v>0.57999999999999996</v>
      </c>
      <c r="V2" s="40" t="s">
        <v>176</v>
      </c>
    </row>
    <row r="3" spans="1:23" ht="16.5" customHeight="1" x14ac:dyDescent="0.35">
      <c r="A3" s="40">
        <v>184</v>
      </c>
      <c r="B3" s="40" t="s">
        <v>1816</v>
      </c>
      <c r="D3" s="40">
        <v>2</v>
      </c>
      <c r="E3" s="50">
        <v>1.5</v>
      </c>
      <c r="F3" s="50">
        <v>2.8</v>
      </c>
      <c r="G3" s="40" t="s">
        <v>176</v>
      </c>
      <c r="I3" s="41">
        <v>0.34</v>
      </c>
      <c r="J3" s="41">
        <v>0.23</v>
      </c>
      <c r="K3" s="40">
        <v>6</v>
      </c>
      <c r="L3" s="40" t="s">
        <v>176</v>
      </c>
      <c r="N3" s="40" t="s">
        <v>176</v>
      </c>
      <c r="P3" s="42" t="s">
        <v>176</v>
      </c>
      <c r="Q3" s="40">
        <v>2</v>
      </c>
      <c r="R3" s="40" t="s">
        <v>176</v>
      </c>
      <c r="T3" s="40" t="s">
        <v>176</v>
      </c>
      <c r="V3" s="40" t="s">
        <v>176</v>
      </c>
    </row>
    <row r="4" spans="1:23" ht="16.5" customHeight="1" x14ac:dyDescent="0.35">
      <c r="A4" s="40">
        <v>185</v>
      </c>
      <c r="B4" s="40" t="s">
        <v>1817</v>
      </c>
      <c r="D4" s="40">
        <v>2</v>
      </c>
      <c r="E4" s="50">
        <v>2</v>
      </c>
      <c r="F4" s="50">
        <v>2.6</v>
      </c>
      <c r="G4" s="41">
        <v>0.68</v>
      </c>
      <c r="I4" s="41">
        <v>0.6</v>
      </c>
      <c r="J4" s="41">
        <v>0.6</v>
      </c>
      <c r="L4" s="40" t="s">
        <v>176</v>
      </c>
      <c r="N4" s="40" t="s">
        <v>176</v>
      </c>
      <c r="P4" s="42" t="s">
        <v>625</v>
      </c>
      <c r="Q4" s="40">
        <v>2</v>
      </c>
      <c r="R4" s="40" t="s">
        <v>176</v>
      </c>
      <c r="T4" s="41">
        <v>0.61</v>
      </c>
      <c r="V4" s="40" t="s">
        <v>176</v>
      </c>
    </row>
    <row r="5" spans="1:23" ht="16.5" customHeight="1" x14ac:dyDescent="0.35">
      <c r="A5" s="40">
        <v>186</v>
      </c>
      <c r="B5" s="40" t="s">
        <v>1818</v>
      </c>
      <c r="D5" s="40">
        <v>2</v>
      </c>
      <c r="E5" s="50">
        <v>2</v>
      </c>
      <c r="F5" s="50">
        <v>2.4</v>
      </c>
      <c r="G5" s="41">
        <v>0.74</v>
      </c>
      <c r="I5" s="41">
        <v>0.5</v>
      </c>
      <c r="J5" s="41">
        <v>0.5</v>
      </c>
      <c r="L5" s="41">
        <v>0.77</v>
      </c>
      <c r="N5" s="41">
        <v>0</v>
      </c>
      <c r="P5" s="42" t="s">
        <v>1924</v>
      </c>
      <c r="Q5" s="40">
        <v>2</v>
      </c>
      <c r="R5" s="41">
        <v>0.12</v>
      </c>
      <c r="T5" s="41">
        <v>0.61</v>
      </c>
      <c r="V5" s="41">
        <v>0.06</v>
      </c>
    </row>
    <row r="6" spans="1:23" ht="16.5" customHeight="1" x14ac:dyDescent="0.35">
      <c r="A6" s="40">
        <v>187</v>
      </c>
      <c r="B6" s="40" t="s">
        <v>1820</v>
      </c>
      <c r="D6" s="40">
        <v>2</v>
      </c>
      <c r="E6" s="50">
        <v>2.2000000000000002</v>
      </c>
      <c r="F6" s="50">
        <v>2.6</v>
      </c>
      <c r="G6" s="41">
        <v>0.7</v>
      </c>
      <c r="I6" s="41">
        <v>0.28000000000000003</v>
      </c>
      <c r="J6" s="41">
        <v>0.34</v>
      </c>
      <c r="L6" s="41">
        <v>0.74</v>
      </c>
      <c r="N6" s="43">
        <v>4.0000000000000001E-3</v>
      </c>
      <c r="P6" s="42" t="s">
        <v>1925</v>
      </c>
      <c r="Q6" s="40">
        <v>9</v>
      </c>
      <c r="R6" s="41">
        <v>0.05</v>
      </c>
      <c r="T6" s="41">
        <v>0.69</v>
      </c>
      <c r="V6" s="40" t="s">
        <v>176</v>
      </c>
    </row>
    <row r="7" spans="1:23" ht="16.5" customHeight="1" x14ac:dyDescent="0.35">
      <c r="A7" s="40">
        <v>188</v>
      </c>
      <c r="B7" s="40" t="s">
        <v>1811</v>
      </c>
      <c r="D7" s="40">
        <v>2</v>
      </c>
      <c r="E7" s="50">
        <v>2.2999999999999998</v>
      </c>
      <c r="F7" s="50">
        <v>3.1</v>
      </c>
      <c r="G7" s="41">
        <v>0.62</v>
      </c>
      <c r="I7" s="41">
        <v>0.52</v>
      </c>
      <c r="J7" s="41">
        <v>0.48</v>
      </c>
      <c r="L7" s="41">
        <v>0.79</v>
      </c>
      <c r="N7" s="41">
        <v>0.01</v>
      </c>
      <c r="P7" s="42" t="s">
        <v>1926</v>
      </c>
      <c r="R7" s="41">
        <v>0.08</v>
      </c>
      <c r="T7" s="41">
        <v>0.43</v>
      </c>
      <c r="V7" s="41">
        <v>0.19</v>
      </c>
    </row>
    <row r="8" spans="1:23" ht="16.5" customHeight="1" x14ac:dyDescent="0.35">
      <c r="A8" s="40">
        <v>189</v>
      </c>
      <c r="B8" s="40" t="s">
        <v>1822</v>
      </c>
      <c r="D8" s="40">
        <v>2</v>
      </c>
      <c r="E8" s="50">
        <v>2</v>
      </c>
      <c r="F8" s="50">
        <v>3</v>
      </c>
      <c r="G8" s="41">
        <v>0.72</v>
      </c>
      <c r="I8" s="41">
        <v>0.56000000000000005</v>
      </c>
      <c r="J8" s="41">
        <v>0.51</v>
      </c>
      <c r="L8" s="41">
        <v>0.75</v>
      </c>
      <c r="N8" s="43">
        <v>4.0000000000000001E-3</v>
      </c>
      <c r="P8" s="42" t="s">
        <v>625</v>
      </c>
      <c r="R8" s="41">
        <v>0.17</v>
      </c>
      <c r="T8" s="41">
        <v>0.78</v>
      </c>
      <c r="V8" s="41">
        <v>0.17</v>
      </c>
    </row>
    <row r="9" spans="1:23" ht="16.5" customHeight="1" x14ac:dyDescent="0.35">
      <c r="A9" s="40">
        <v>190</v>
      </c>
      <c r="B9" s="40" t="s">
        <v>1823</v>
      </c>
      <c r="D9" s="40">
        <v>2</v>
      </c>
      <c r="E9" s="50">
        <v>1.8</v>
      </c>
      <c r="F9" s="50">
        <v>2.7</v>
      </c>
      <c r="G9" s="41">
        <v>0.69</v>
      </c>
      <c r="I9" s="41">
        <v>0.31</v>
      </c>
      <c r="J9" s="41">
        <v>0.37</v>
      </c>
      <c r="L9" s="41">
        <v>0.78</v>
      </c>
      <c r="N9" s="43">
        <v>4.0000000000000001E-3</v>
      </c>
      <c r="P9" s="42" t="s">
        <v>1927</v>
      </c>
      <c r="R9" s="41">
        <v>0.06</v>
      </c>
      <c r="T9" s="41">
        <v>0.55000000000000004</v>
      </c>
      <c r="V9" s="41">
        <v>0.05</v>
      </c>
    </row>
    <row r="10" spans="1:23" ht="16.5" customHeight="1" x14ac:dyDescent="0.35">
      <c r="A10" s="40">
        <v>191</v>
      </c>
      <c r="B10" s="40" t="s">
        <v>1825</v>
      </c>
      <c r="D10" s="40">
        <v>2</v>
      </c>
      <c r="E10" s="50">
        <v>2.2999999999999998</v>
      </c>
      <c r="F10" s="50">
        <v>3.1</v>
      </c>
      <c r="G10" s="41">
        <v>0.57999999999999996</v>
      </c>
      <c r="I10" s="41">
        <v>0.49</v>
      </c>
      <c r="J10" s="41">
        <v>0.32</v>
      </c>
      <c r="L10" s="41">
        <v>0.71</v>
      </c>
      <c r="N10" s="41">
        <v>0</v>
      </c>
      <c r="P10" s="42" t="s">
        <v>1928</v>
      </c>
      <c r="R10" s="41">
        <v>0.09</v>
      </c>
      <c r="T10" s="41">
        <v>0.54</v>
      </c>
      <c r="V10" s="41">
        <v>7.0000000000000007E-2</v>
      </c>
    </row>
    <row r="11" spans="1:23" ht="16.5" customHeight="1" x14ac:dyDescent="0.35">
      <c r="A11" s="40">
        <v>192</v>
      </c>
      <c r="B11" s="40" t="s">
        <v>1827</v>
      </c>
      <c r="D11" s="40">
        <v>2</v>
      </c>
      <c r="E11" s="50">
        <v>2.2999999999999998</v>
      </c>
      <c r="F11" s="50">
        <v>2.9</v>
      </c>
      <c r="G11" s="41">
        <v>0.74</v>
      </c>
      <c r="I11" s="41">
        <v>0.56000000000000005</v>
      </c>
      <c r="J11" s="41">
        <v>0.56999999999999995</v>
      </c>
      <c r="L11" s="41">
        <v>0.49</v>
      </c>
      <c r="N11" s="41">
        <v>0.01</v>
      </c>
      <c r="P11" s="42" t="s">
        <v>1106</v>
      </c>
      <c r="R11" s="41">
        <v>0.17</v>
      </c>
      <c r="T11" s="41">
        <v>0.54</v>
      </c>
      <c r="V11" s="41">
        <v>0.19</v>
      </c>
    </row>
    <row r="12" spans="1:23" ht="16.5" customHeight="1" x14ac:dyDescent="0.35">
      <c r="A12" s="40">
        <v>193</v>
      </c>
      <c r="B12" s="40" t="s">
        <v>1828</v>
      </c>
      <c r="D12" s="40">
        <v>2</v>
      </c>
      <c r="E12" s="50">
        <v>1.8</v>
      </c>
      <c r="F12" s="50">
        <v>2.5</v>
      </c>
      <c r="G12" s="41">
        <v>0.72</v>
      </c>
      <c r="I12" s="41">
        <v>0.63</v>
      </c>
      <c r="J12" s="41">
        <v>0.38</v>
      </c>
      <c r="L12" s="41">
        <v>0.81</v>
      </c>
      <c r="N12" s="41">
        <v>0</v>
      </c>
      <c r="P12" s="42" t="s">
        <v>731</v>
      </c>
      <c r="R12" s="40" t="s">
        <v>176</v>
      </c>
      <c r="T12" s="41">
        <v>0.45</v>
      </c>
      <c r="V12" s="40" t="s">
        <v>176</v>
      </c>
    </row>
    <row r="13" spans="1:23" ht="16.5" customHeight="1" x14ac:dyDescent="0.35">
      <c r="A13" s="40">
        <v>194</v>
      </c>
      <c r="B13" s="40" t="s">
        <v>1881</v>
      </c>
      <c r="D13" s="40">
        <v>2</v>
      </c>
      <c r="E13" s="50">
        <v>2.2999999999999998</v>
      </c>
      <c r="F13" s="50">
        <v>2.9</v>
      </c>
      <c r="G13" s="41">
        <v>0.61</v>
      </c>
      <c r="I13" s="41">
        <v>0.46</v>
      </c>
      <c r="J13" s="41">
        <v>0.23</v>
      </c>
      <c r="L13" s="41">
        <v>0.97</v>
      </c>
      <c r="N13" s="41">
        <v>0</v>
      </c>
      <c r="P13" s="42" t="s">
        <v>1929</v>
      </c>
      <c r="Q13" s="40">
        <v>2</v>
      </c>
      <c r="R13" s="41">
        <v>0.08</v>
      </c>
      <c r="S13" s="40">
        <v>5</v>
      </c>
      <c r="T13" s="41">
        <v>0.86</v>
      </c>
      <c r="V13" s="41">
        <v>0.06</v>
      </c>
    </row>
    <row r="14" spans="1:23" ht="16.5" customHeight="1" x14ac:dyDescent="0.35">
      <c r="A14" s="40">
        <v>195</v>
      </c>
      <c r="B14" s="40" t="s">
        <v>1829</v>
      </c>
      <c r="D14" s="40">
        <v>1</v>
      </c>
      <c r="E14" s="50">
        <v>2</v>
      </c>
      <c r="F14" s="50">
        <v>2.6</v>
      </c>
      <c r="G14" s="41">
        <v>0.7</v>
      </c>
      <c r="I14" s="41">
        <v>0.38</v>
      </c>
      <c r="J14" s="41">
        <v>0.41</v>
      </c>
      <c r="L14" s="41">
        <v>0.71</v>
      </c>
      <c r="N14" s="41">
        <v>0.01</v>
      </c>
      <c r="P14" s="42" t="s">
        <v>1930</v>
      </c>
      <c r="R14" s="41">
        <v>0.05</v>
      </c>
      <c r="T14" s="41">
        <v>0.76</v>
      </c>
      <c r="V14" s="41">
        <v>0.11</v>
      </c>
    </row>
    <row r="15" spans="1:23" ht="16.5" customHeight="1" x14ac:dyDescent="0.35">
      <c r="A15" s="40">
        <v>196</v>
      </c>
      <c r="B15" s="40" t="s">
        <v>1831</v>
      </c>
      <c r="D15" s="40">
        <v>2</v>
      </c>
      <c r="E15" s="50">
        <v>2.1</v>
      </c>
      <c r="F15" s="50">
        <v>2.9</v>
      </c>
      <c r="G15" s="41">
        <v>0.73</v>
      </c>
      <c r="I15" s="41">
        <v>0.39</v>
      </c>
      <c r="J15" s="41">
        <v>0.44</v>
      </c>
      <c r="L15" s="41">
        <v>0.54</v>
      </c>
      <c r="N15" s="43">
        <v>4.0000000000000001E-3</v>
      </c>
      <c r="P15" s="42" t="s">
        <v>1931</v>
      </c>
      <c r="R15" s="41">
        <v>0.13</v>
      </c>
      <c r="T15" s="41">
        <v>0.53</v>
      </c>
      <c r="V15" s="41">
        <v>0.43</v>
      </c>
    </row>
    <row r="16" spans="1:23" ht="16.5" customHeight="1" x14ac:dyDescent="0.35">
      <c r="A16" s="40">
        <v>197</v>
      </c>
      <c r="B16" s="40" t="s">
        <v>1833</v>
      </c>
      <c r="D16" s="40">
        <v>2</v>
      </c>
      <c r="E16" s="50">
        <v>1.8</v>
      </c>
      <c r="F16" s="50">
        <v>3.1</v>
      </c>
      <c r="G16" s="41">
        <v>0.68</v>
      </c>
      <c r="I16" s="41">
        <v>0.5</v>
      </c>
      <c r="J16" s="41">
        <v>0.45</v>
      </c>
      <c r="L16" s="41">
        <v>0.77</v>
      </c>
      <c r="N16" s="41">
        <v>0.01</v>
      </c>
      <c r="P16" s="42" t="s">
        <v>756</v>
      </c>
      <c r="R16" s="41">
        <v>0.1</v>
      </c>
      <c r="S16" s="40">
        <v>5</v>
      </c>
      <c r="T16" s="41">
        <v>0.72</v>
      </c>
      <c r="V16" s="41">
        <v>0.04</v>
      </c>
    </row>
    <row r="17" spans="1:23" ht="16.5" customHeight="1" x14ac:dyDescent="0.35">
      <c r="A17" s="40">
        <v>198</v>
      </c>
      <c r="B17" s="40" t="s">
        <v>1932</v>
      </c>
      <c r="C17" s="40">
        <v>1</v>
      </c>
      <c r="D17" s="40">
        <v>2</v>
      </c>
      <c r="E17" s="50">
        <v>2.6</v>
      </c>
      <c r="F17" s="50">
        <v>2.9</v>
      </c>
      <c r="G17" s="41">
        <v>0.33</v>
      </c>
      <c r="H17" s="40">
        <v>8</v>
      </c>
      <c r="I17" s="41">
        <v>0.55000000000000004</v>
      </c>
      <c r="J17" s="41">
        <v>0.33</v>
      </c>
      <c r="K17" s="40">
        <v>6</v>
      </c>
      <c r="L17" s="40" t="s">
        <v>176</v>
      </c>
      <c r="N17" s="40" t="s">
        <v>176</v>
      </c>
      <c r="P17" s="42" t="s">
        <v>176</v>
      </c>
      <c r="Q17" s="40">
        <v>2</v>
      </c>
      <c r="R17" s="40" t="s">
        <v>176</v>
      </c>
      <c r="T17" s="41">
        <v>1</v>
      </c>
      <c r="U17" s="40">
        <v>4</v>
      </c>
      <c r="V17" s="40" t="s">
        <v>176</v>
      </c>
    </row>
    <row r="18" spans="1:23" ht="16.5" customHeight="1" x14ac:dyDescent="0.35">
      <c r="A18" s="40">
        <v>199</v>
      </c>
      <c r="B18" s="40" t="s">
        <v>1835</v>
      </c>
      <c r="D18" s="40">
        <v>1</v>
      </c>
      <c r="E18" s="50">
        <v>2.1</v>
      </c>
      <c r="F18" s="50">
        <v>3</v>
      </c>
      <c r="G18" s="41">
        <v>0.65</v>
      </c>
      <c r="I18" s="41">
        <v>0.35</v>
      </c>
      <c r="J18" s="41">
        <v>0.28999999999999998</v>
      </c>
      <c r="L18" s="41">
        <v>0.46</v>
      </c>
      <c r="N18" s="41">
        <v>7.0000000000000007E-2</v>
      </c>
      <c r="P18" s="42" t="s">
        <v>359</v>
      </c>
      <c r="R18" s="41">
        <v>7.0000000000000007E-2</v>
      </c>
      <c r="T18" s="41">
        <v>0.82</v>
      </c>
      <c r="V18" s="41">
        <v>0.02</v>
      </c>
    </row>
    <row r="19" spans="1:23" ht="16.5" customHeight="1" x14ac:dyDescent="0.35">
      <c r="A19" s="40">
        <v>200</v>
      </c>
      <c r="B19" s="40" t="s">
        <v>1836</v>
      </c>
      <c r="D19" s="40">
        <v>2</v>
      </c>
      <c r="E19" s="50">
        <v>2.2000000000000002</v>
      </c>
      <c r="F19" s="50">
        <v>2.9</v>
      </c>
      <c r="G19" s="41">
        <v>0.67</v>
      </c>
      <c r="H19" s="40">
        <v>8</v>
      </c>
      <c r="I19" s="41">
        <v>0.33</v>
      </c>
      <c r="J19" s="41">
        <v>0.31</v>
      </c>
      <c r="L19" s="41">
        <v>0.57999999999999996</v>
      </c>
      <c r="N19" s="41">
        <v>0.02</v>
      </c>
      <c r="P19" s="42" t="s">
        <v>1209</v>
      </c>
      <c r="R19" s="41">
        <v>0.06</v>
      </c>
      <c r="S19" s="40">
        <v>5</v>
      </c>
      <c r="T19" s="41">
        <v>0.33</v>
      </c>
      <c r="V19" s="41">
        <v>0.04</v>
      </c>
    </row>
    <row r="20" spans="1:23" ht="16.5" customHeight="1" x14ac:dyDescent="0.35">
      <c r="A20" s="40">
        <v>201</v>
      </c>
      <c r="B20" s="40" t="s">
        <v>1837</v>
      </c>
      <c r="D20" s="40">
        <v>2</v>
      </c>
      <c r="E20" s="50">
        <v>1.9</v>
      </c>
      <c r="F20" s="50">
        <v>2.7</v>
      </c>
      <c r="G20" s="41">
        <v>0.67</v>
      </c>
      <c r="I20" s="41">
        <v>0.56999999999999995</v>
      </c>
      <c r="J20" s="41">
        <v>0.48</v>
      </c>
      <c r="L20" s="41">
        <v>0.85</v>
      </c>
      <c r="N20" s="41">
        <v>0.03</v>
      </c>
      <c r="P20" s="42" t="s">
        <v>1933</v>
      </c>
      <c r="R20" s="41">
        <v>0.1</v>
      </c>
      <c r="T20" s="41">
        <v>0.6</v>
      </c>
      <c r="V20" s="40" t="s">
        <v>176</v>
      </c>
    </row>
    <row r="21" spans="1:23" ht="16.5" customHeight="1" x14ac:dyDescent="0.35">
      <c r="A21" s="40">
        <v>202</v>
      </c>
      <c r="B21" s="40" t="s">
        <v>1839</v>
      </c>
      <c r="D21" s="40">
        <v>2</v>
      </c>
      <c r="E21" s="50">
        <v>1.6</v>
      </c>
      <c r="F21" s="50">
        <v>2.1</v>
      </c>
      <c r="G21" s="41">
        <v>0.35</v>
      </c>
      <c r="H21" s="40">
        <v>8</v>
      </c>
      <c r="I21" s="41">
        <v>0.3</v>
      </c>
      <c r="J21" s="41">
        <v>0.19</v>
      </c>
      <c r="L21" s="41">
        <v>0.56999999999999995</v>
      </c>
      <c r="N21" s="41">
        <v>0</v>
      </c>
      <c r="P21" s="42" t="s">
        <v>176</v>
      </c>
      <c r="R21" s="40" t="s">
        <v>176</v>
      </c>
      <c r="T21" s="40" t="s">
        <v>176</v>
      </c>
      <c r="V21" s="40" t="s">
        <v>176</v>
      </c>
    </row>
    <row r="22" spans="1:23" ht="16.5" customHeight="1" x14ac:dyDescent="0.35">
      <c r="A22" s="40">
        <v>203</v>
      </c>
      <c r="B22" s="40" t="s">
        <v>1840</v>
      </c>
      <c r="D22" s="40">
        <v>1</v>
      </c>
      <c r="E22" s="50">
        <v>2.2999999999999998</v>
      </c>
      <c r="F22" s="50">
        <v>3.1</v>
      </c>
      <c r="G22" s="41">
        <v>0.62</v>
      </c>
      <c r="I22" s="41">
        <v>0.41</v>
      </c>
      <c r="J22" s="41">
        <v>0.38</v>
      </c>
      <c r="L22" s="41">
        <v>0.53</v>
      </c>
      <c r="N22" s="41">
        <v>0.02</v>
      </c>
      <c r="P22" s="42" t="s">
        <v>756</v>
      </c>
      <c r="R22" s="41">
        <v>0.11</v>
      </c>
      <c r="T22" s="41">
        <v>0.87</v>
      </c>
      <c r="V22" s="41">
        <v>0.03</v>
      </c>
    </row>
    <row r="23" spans="1:23" ht="16.5" customHeight="1" x14ac:dyDescent="0.35">
      <c r="A23" s="40">
        <v>204</v>
      </c>
      <c r="B23" s="40" t="s">
        <v>1841</v>
      </c>
      <c r="D23" s="40">
        <v>2</v>
      </c>
      <c r="E23" s="50">
        <v>2.1</v>
      </c>
      <c r="F23" s="50">
        <v>2.8</v>
      </c>
      <c r="G23" s="41">
        <v>0.7</v>
      </c>
      <c r="H23" s="40">
        <v>8</v>
      </c>
      <c r="I23" s="41">
        <v>0.55000000000000004</v>
      </c>
      <c r="J23" s="41">
        <v>0.42</v>
      </c>
      <c r="L23" s="41">
        <v>0.55000000000000004</v>
      </c>
      <c r="N23" s="41">
        <v>0</v>
      </c>
      <c r="P23" s="42" t="s">
        <v>351</v>
      </c>
      <c r="Q23" s="40">
        <v>2</v>
      </c>
      <c r="R23" s="40" t="s">
        <v>176</v>
      </c>
      <c r="T23" s="41">
        <v>0.69</v>
      </c>
      <c r="V23" s="40" t="s">
        <v>176</v>
      </c>
    </row>
    <row r="24" spans="1:23" ht="16.5" customHeight="1" x14ac:dyDescent="0.35">
      <c r="A24" s="40">
        <v>205</v>
      </c>
      <c r="B24" s="40" t="s">
        <v>1934</v>
      </c>
      <c r="D24" s="40">
        <v>2</v>
      </c>
      <c r="E24" s="50">
        <v>2.2000000000000002</v>
      </c>
      <c r="F24" s="50">
        <v>3.3</v>
      </c>
      <c r="G24" s="41">
        <v>0.6</v>
      </c>
      <c r="H24" s="40">
        <v>8</v>
      </c>
      <c r="I24" s="41">
        <v>0.54</v>
      </c>
      <c r="J24" s="41">
        <v>0.18</v>
      </c>
      <c r="L24" s="41">
        <v>0.61</v>
      </c>
      <c r="N24" s="41">
        <v>0</v>
      </c>
      <c r="P24" s="42" t="s">
        <v>850</v>
      </c>
      <c r="Q24" s="40">
        <v>2</v>
      </c>
      <c r="R24" s="40" t="s">
        <v>176</v>
      </c>
      <c r="T24" s="41">
        <v>0.47</v>
      </c>
      <c r="V24" s="40" t="s">
        <v>176</v>
      </c>
    </row>
    <row r="25" spans="1:23" ht="16.5" customHeight="1" x14ac:dyDescent="0.35">
      <c r="A25" s="40">
        <v>206</v>
      </c>
      <c r="B25" s="40" t="s">
        <v>1844</v>
      </c>
      <c r="D25" s="40">
        <v>2</v>
      </c>
      <c r="E25" s="50">
        <v>2.7</v>
      </c>
      <c r="F25" s="50">
        <v>3.7</v>
      </c>
      <c r="G25" s="41">
        <v>0.49</v>
      </c>
      <c r="I25" s="41">
        <v>0.26</v>
      </c>
      <c r="J25" s="41">
        <v>0.19</v>
      </c>
      <c r="L25" s="41">
        <v>0.66</v>
      </c>
      <c r="N25" s="41">
        <v>0.01</v>
      </c>
      <c r="P25" s="42" t="s">
        <v>424</v>
      </c>
      <c r="Q25" s="40">
        <v>3</v>
      </c>
      <c r="R25" s="40" t="s">
        <v>176</v>
      </c>
      <c r="T25" s="41">
        <v>0.81</v>
      </c>
      <c r="V25" s="41">
        <v>0.05</v>
      </c>
    </row>
    <row r="26" spans="1:23" ht="16.5" customHeight="1" x14ac:dyDescent="0.35">
      <c r="A26" s="40">
        <v>207</v>
      </c>
      <c r="B26" s="40" t="s">
        <v>1845</v>
      </c>
      <c r="C26" s="40">
        <v>1</v>
      </c>
      <c r="D26" s="40">
        <v>2</v>
      </c>
      <c r="E26" s="50">
        <v>1.8</v>
      </c>
      <c r="F26" s="50">
        <v>2.8</v>
      </c>
      <c r="G26" s="41">
        <v>0.52</v>
      </c>
      <c r="H26" s="40">
        <v>8</v>
      </c>
      <c r="I26" s="41">
        <v>0.28000000000000003</v>
      </c>
      <c r="J26" s="41">
        <v>0.24</v>
      </c>
      <c r="K26" s="40">
        <v>6</v>
      </c>
      <c r="L26" s="41">
        <v>0.55000000000000004</v>
      </c>
      <c r="M26" s="40">
        <v>4</v>
      </c>
      <c r="N26" s="41">
        <v>0</v>
      </c>
      <c r="O26" s="40">
        <v>4</v>
      </c>
      <c r="P26" s="42" t="s">
        <v>1846</v>
      </c>
      <c r="Q26" s="40">
        <v>4</v>
      </c>
      <c r="R26" s="41">
        <v>0.06</v>
      </c>
      <c r="S26" s="40">
        <v>4</v>
      </c>
      <c r="T26" s="41">
        <v>0.9</v>
      </c>
      <c r="U26" s="40">
        <v>4</v>
      </c>
      <c r="V26" s="40" t="s">
        <v>176</v>
      </c>
    </row>
    <row r="27" spans="1:23" ht="16.5" customHeight="1" x14ac:dyDescent="0.35">
      <c r="A27" s="40">
        <v>208</v>
      </c>
      <c r="B27" s="40" t="s">
        <v>1847</v>
      </c>
      <c r="D27" s="40">
        <v>2</v>
      </c>
      <c r="E27" s="50">
        <v>2</v>
      </c>
      <c r="F27" s="50">
        <v>2.7</v>
      </c>
      <c r="G27" s="41">
        <v>0.71</v>
      </c>
      <c r="I27" s="41">
        <v>0.47</v>
      </c>
      <c r="J27" s="41">
        <v>0.42</v>
      </c>
      <c r="L27" s="41">
        <v>0.62</v>
      </c>
      <c r="N27" s="41">
        <v>0.01</v>
      </c>
      <c r="P27" s="42" t="s">
        <v>1935</v>
      </c>
      <c r="R27" s="41">
        <v>0.12</v>
      </c>
      <c r="T27" s="41">
        <v>0.38</v>
      </c>
      <c r="V27" s="41">
        <v>0.14000000000000001</v>
      </c>
    </row>
    <row r="28" spans="1:23" ht="16.5" customHeight="1" x14ac:dyDescent="0.35">
      <c r="A28" s="40">
        <v>209</v>
      </c>
      <c r="B28" s="40" t="s">
        <v>1849</v>
      </c>
      <c r="C28" s="40">
        <v>1</v>
      </c>
      <c r="D28" s="40">
        <v>2</v>
      </c>
      <c r="E28" s="50">
        <v>2.1</v>
      </c>
      <c r="F28" s="50">
        <v>3.2</v>
      </c>
      <c r="G28" s="41">
        <v>0.65</v>
      </c>
      <c r="H28" s="40">
        <v>8</v>
      </c>
      <c r="I28" s="41">
        <v>0.48</v>
      </c>
      <c r="J28" s="41">
        <v>0.38</v>
      </c>
      <c r="K28" s="40">
        <v>6</v>
      </c>
      <c r="L28" s="40" t="s">
        <v>176</v>
      </c>
      <c r="N28" s="40" t="s">
        <v>176</v>
      </c>
      <c r="P28" s="42" t="s">
        <v>1877</v>
      </c>
      <c r="Q28" s="40">
        <v>4</v>
      </c>
      <c r="R28" s="40" t="s">
        <v>176</v>
      </c>
      <c r="T28" s="41">
        <v>0.74</v>
      </c>
      <c r="U28" s="40">
        <v>4</v>
      </c>
      <c r="V28" s="41">
        <v>0.4</v>
      </c>
      <c r="W28" s="40">
        <v>7</v>
      </c>
    </row>
    <row r="29" spans="1:23" ht="16.5" customHeight="1" x14ac:dyDescent="0.35">
      <c r="A29" s="40">
        <v>210</v>
      </c>
      <c r="B29" s="40" t="s">
        <v>1583</v>
      </c>
      <c r="D29" s="40">
        <v>1</v>
      </c>
      <c r="E29" s="50">
        <v>2.2000000000000002</v>
      </c>
      <c r="F29" s="50">
        <v>3.4</v>
      </c>
      <c r="G29" s="41">
        <v>0.51</v>
      </c>
      <c r="I29" s="41">
        <v>0.23</v>
      </c>
      <c r="J29" s="41">
        <v>0.14000000000000001</v>
      </c>
      <c r="L29" s="41">
        <v>0.64</v>
      </c>
      <c r="N29" s="43">
        <v>3.0000000000000001E-3</v>
      </c>
      <c r="P29" s="42" t="s">
        <v>1584</v>
      </c>
      <c r="R29" s="40" t="s">
        <v>176</v>
      </c>
      <c r="T29" s="41">
        <v>0.45</v>
      </c>
      <c r="V29" s="41">
        <v>0.03</v>
      </c>
    </row>
    <row r="30" spans="1:23" ht="16.5" customHeight="1" x14ac:dyDescent="0.35">
      <c r="A30" s="40">
        <v>211</v>
      </c>
      <c r="B30" s="40" t="s">
        <v>1850</v>
      </c>
      <c r="D30" s="40">
        <v>2</v>
      </c>
      <c r="E30" s="50">
        <v>2.2999999999999998</v>
      </c>
      <c r="F30" s="50">
        <v>2.9</v>
      </c>
      <c r="G30" s="41">
        <v>0.66</v>
      </c>
      <c r="H30" s="40">
        <v>8</v>
      </c>
      <c r="I30" s="41">
        <v>0.71</v>
      </c>
      <c r="J30" s="41">
        <v>0.57999999999999996</v>
      </c>
      <c r="L30" s="41">
        <v>0.39</v>
      </c>
      <c r="N30" s="41">
        <v>0.08</v>
      </c>
      <c r="P30" s="42" t="s">
        <v>1936</v>
      </c>
      <c r="R30" s="41">
        <v>0.25</v>
      </c>
      <c r="S30" s="40">
        <v>5</v>
      </c>
      <c r="T30" s="41">
        <v>0.71</v>
      </c>
      <c r="V30" s="41">
        <v>0.15</v>
      </c>
    </row>
    <row r="31" spans="1:23" ht="16.5" customHeight="1" x14ac:dyDescent="0.35">
      <c r="A31" s="40">
        <v>212</v>
      </c>
      <c r="B31" s="40" t="s">
        <v>1851</v>
      </c>
      <c r="D31" s="40">
        <v>2</v>
      </c>
      <c r="E31" s="50">
        <v>1.7</v>
      </c>
      <c r="F31" s="50">
        <v>2.5</v>
      </c>
      <c r="G31" s="41">
        <v>0.56999999999999995</v>
      </c>
      <c r="H31" s="40">
        <v>8</v>
      </c>
      <c r="I31" s="41">
        <v>0.33</v>
      </c>
      <c r="J31" s="41">
        <v>0.38</v>
      </c>
      <c r="L31" s="41">
        <v>0.5</v>
      </c>
      <c r="N31" s="41">
        <v>0</v>
      </c>
      <c r="P31" s="42" t="s">
        <v>1301</v>
      </c>
      <c r="R31" s="41">
        <v>0.03</v>
      </c>
      <c r="T31" s="41">
        <v>0.33</v>
      </c>
      <c r="V31" s="40" t="s">
        <v>176</v>
      </c>
    </row>
    <row r="32" spans="1:23" ht="16.5" customHeight="1" x14ac:dyDescent="0.35">
      <c r="A32" s="40">
        <v>213</v>
      </c>
      <c r="B32" s="40" t="s">
        <v>1852</v>
      </c>
      <c r="D32" s="40">
        <v>2</v>
      </c>
      <c r="E32" s="50">
        <v>1.7</v>
      </c>
      <c r="F32" s="50">
        <v>2.8</v>
      </c>
      <c r="G32" s="41">
        <v>0.72</v>
      </c>
      <c r="I32" s="41">
        <v>0.43</v>
      </c>
      <c r="J32" s="41">
        <v>0.41</v>
      </c>
      <c r="L32" s="41">
        <v>0.66</v>
      </c>
      <c r="M32" s="40">
        <v>4</v>
      </c>
      <c r="N32" s="41">
        <v>0.01</v>
      </c>
      <c r="O32" s="40">
        <v>4</v>
      </c>
      <c r="P32" s="42" t="s">
        <v>176</v>
      </c>
      <c r="R32" s="40" t="s">
        <v>176</v>
      </c>
      <c r="T32" s="41">
        <v>0.7</v>
      </c>
      <c r="U32" s="40">
        <v>4</v>
      </c>
      <c r="V32" s="40" t="s">
        <v>176</v>
      </c>
    </row>
    <row r="33" spans="1:23" ht="16.5" customHeight="1" x14ac:dyDescent="0.35">
      <c r="A33" s="40">
        <v>214</v>
      </c>
      <c r="B33" s="40" t="s">
        <v>1586</v>
      </c>
      <c r="D33" s="40">
        <v>1</v>
      </c>
      <c r="E33" s="50">
        <v>1.9</v>
      </c>
      <c r="F33" s="50">
        <v>3.3</v>
      </c>
      <c r="G33" s="41">
        <v>0.56999999999999995</v>
      </c>
      <c r="I33" s="41">
        <v>0.18</v>
      </c>
      <c r="J33" s="41">
        <v>0.14000000000000001</v>
      </c>
      <c r="L33" s="41">
        <v>0.61</v>
      </c>
      <c r="N33" s="41">
        <v>0.03</v>
      </c>
      <c r="P33" s="42" t="s">
        <v>361</v>
      </c>
      <c r="R33" s="41">
        <v>0.12</v>
      </c>
      <c r="T33" s="41">
        <v>0.61</v>
      </c>
      <c r="V33" s="41">
        <v>0.03</v>
      </c>
    </row>
    <row r="34" spans="1:23" ht="16.5" customHeight="1" x14ac:dyDescent="0.35">
      <c r="A34" s="40">
        <v>215</v>
      </c>
      <c r="B34" s="40" t="s">
        <v>1854</v>
      </c>
      <c r="C34" s="40">
        <v>1</v>
      </c>
      <c r="D34" s="40">
        <v>2</v>
      </c>
      <c r="E34" s="50">
        <v>2.2000000000000002</v>
      </c>
      <c r="F34" s="50">
        <v>3.1</v>
      </c>
      <c r="G34" s="41">
        <v>0.64</v>
      </c>
      <c r="H34" s="40">
        <v>8</v>
      </c>
      <c r="I34" s="41">
        <v>0.73</v>
      </c>
      <c r="J34" s="41">
        <v>0.59</v>
      </c>
      <c r="K34" s="40">
        <v>6</v>
      </c>
      <c r="L34" s="40" t="s">
        <v>176</v>
      </c>
      <c r="N34" s="40" t="s">
        <v>176</v>
      </c>
      <c r="P34" s="42" t="s">
        <v>176</v>
      </c>
      <c r="R34" s="40" t="s">
        <v>176</v>
      </c>
      <c r="T34" s="41">
        <v>0.87</v>
      </c>
      <c r="U34" s="40">
        <v>4</v>
      </c>
      <c r="V34" s="40" t="s">
        <v>176</v>
      </c>
    </row>
    <row r="35" spans="1:23" ht="16.5" customHeight="1" x14ac:dyDescent="0.35">
      <c r="A35" s="40">
        <v>216</v>
      </c>
      <c r="B35" s="40" t="s">
        <v>1855</v>
      </c>
      <c r="D35" s="40">
        <v>2</v>
      </c>
      <c r="E35" s="50">
        <v>2.4</v>
      </c>
      <c r="F35" s="50">
        <v>3.3</v>
      </c>
      <c r="G35" s="41">
        <v>0.65</v>
      </c>
      <c r="I35" s="41">
        <v>0.62</v>
      </c>
      <c r="J35" s="41">
        <v>0.4</v>
      </c>
      <c r="L35" s="41">
        <v>0.56999999999999995</v>
      </c>
      <c r="N35" s="41">
        <v>0.01</v>
      </c>
      <c r="P35" s="42" t="s">
        <v>810</v>
      </c>
      <c r="R35" s="40" t="s">
        <v>176</v>
      </c>
      <c r="T35" s="41">
        <v>0.72</v>
      </c>
      <c r="V35" s="41">
        <v>7.0000000000000007E-2</v>
      </c>
    </row>
    <row r="36" spans="1:23" ht="16.5" customHeight="1" x14ac:dyDescent="0.35">
      <c r="A36" s="40">
        <v>217</v>
      </c>
      <c r="B36" s="40" t="s">
        <v>1857</v>
      </c>
      <c r="D36" s="40">
        <v>2</v>
      </c>
      <c r="E36" s="50">
        <v>2.2000000000000002</v>
      </c>
      <c r="F36" s="50">
        <v>3.3</v>
      </c>
      <c r="G36" s="41">
        <v>0.73</v>
      </c>
      <c r="I36" s="41">
        <v>0.56000000000000005</v>
      </c>
      <c r="J36" s="41">
        <v>0.4</v>
      </c>
      <c r="L36" s="41">
        <v>0.56999999999999995</v>
      </c>
      <c r="N36" s="41">
        <v>0.05</v>
      </c>
      <c r="P36" s="42" t="s">
        <v>1937</v>
      </c>
      <c r="R36" s="40" t="s">
        <v>176</v>
      </c>
      <c r="T36" s="41">
        <v>0.47</v>
      </c>
      <c r="V36" s="41">
        <v>0.08</v>
      </c>
    </row>
    <row r="37" spans="1:23" ht="16.5" customHeight="1" x14ac:dyDescent="0.35">
      <c r="A37" s="40">
        <v>218</v>
      </c>
      <c r="B37" s="40" t="s">
        <v>1858</v>
      </c>
      <c r="D37" s="40">
        <v>2</v>
      </c>
      <c r="E37" s="50">
        <v>1.9</v>
      </c>
      <c r="F37" s="50">
        <v>2.2000000000000002</v>
      </c>
      <c r="G37" s="41">
        <v>0.6</v>
      </c>
      <c r="I37" s="41">
        <v>0.31</v>
      </c>
      <c r="J37" s="41">
        <v>0.38</v>
      </c>
      <c r="L37" s="41">
        <v>0.84</v>
      </c>
      <c r="N37" s="41">
        <v>0</v>
      </c>
      <c r="P37" s="42" t="s">
        <v>1938</v>
      </c>
      <c r="Q37" s="40">
        <v>3</v>
      </c>
      <c r="R37" s="40" t="s">
        <v>176</v>
      </c>
      <c r="T37" s="41">
        <v>0.59</v>
      </c>
      <c r="V37" s="41">
        <v>0.11</v>
      </c>
      <c r="W37" s="40">
        <v>4</v>
      </c>
    </row>
    <row r="38" spans="1:23" ht="16.5" customHeight="1" x14ac:dyDescent="0.35">
      <c r="A38" s="40">
        <v>219</v>
      </c>
      <c r="B38" s="40" t="s">
        <v>1861</v>
      </c>
      <c r="D38" s="40">
        <v>2</v>
      </c>
      <c r="E38" s="50">
        <v>2</v>
      </c>
      <c r="F38" s="50">
        <v>2.9</v>
      </c>
      <c r="G38" s="41">
        <v>0.56999999999999995</v>
      </c>
      <c r="I38" s="41">
        <v>0.25</v>
      </c>
      <c r="J38" s="41">
        <v>0.32</v>
      </c>
      <c r="L38" s="41">
        <v>0.54</v>
      </c>
      <c r="M38" s="40">
        <v>4</v>
      </c>
      <c r="N38" s="41">
        <v>0</v>
      </c>
      <c r="O38" s="40">
        <v>4</v>
      </c>
      <c r="P38" s="42" t="s">
        <v>1939</v>
      </c>
      <c r="R38" s="40" t="s">
        <v>176</v>
      </c>
      <c r="T38" s="41">
        <v>0.33</v>
      </c>
      <c r="V38" s="40" t="s">
        <v>176</v>
      </c>
    </row>
    <row r="39" spans="1:23" ht="16.5" customHeight="1" x14ac:dyDescent="0.35">
      <c r="A39" s="40">
        <v>220</v>
      </c>
      <c r="B39" s="40" t="s">
        <v>1128</v>
      </c>
      <c r="D39" s="40">
        <v>2</v>
      </c>
      <c r="E39" s="50">
        <v>1.8</v>
      </c>
      <c r="F39" s="50">
        <v>3.2</v>
      </c>
      <c r="G39" s="41">
        <v>0.6</v>
      </c>
      <c r="I39" s="41">
        <v>0.5</v>
      </c>
      <c r="J39" s="41">
        <v>0.43</v>
      </c>
      <c r="L39" s="41">
        <v>0.8</v>
      </c>
      <c r="N39" s="41">
        <v>0.01</v>
      </c>
      <c r="P39" s="42" t="s">
        <v>1940</v>
      </c>
      <c r="Q39" s="40">
        <v>9</v>
      </c>
      <c r="R39" s="41">
        <v>0.05</v>
      </c>
      <c r="T39" s="41">
        <v>0.43</v>
      </c>
      <c r="V39" s="40" t="s">
        <v>176</v>
      </c>
    </row>
    <row r="40" spans="1:23" ht="16.5" customHeight="1" x14ac:dyDescent="0.35">
      <c r="A40" s="40">
        <v>221</v>
      </c>
      <c r="B40" s="40" t="s">
        <v>1866</v>
      </c>
      <c r="C40" s="40">
        <v>1</v>
      </c>
      <c r="D40" s="40">
        <v>1</v>
      </c>
      <c r="E40" s="50">
        <v>2</v>
      </c>
      <c r="F40" s="50">
        <v>2.9</v>
      </c>
      <c r="G40" s="41">
        <v>0.72</v>
      </c>
      <c r="H40" s="40">
        <v>8</v>
      </c>
      <c r="I40" s="41">
        <v>0.23</v>
      </c>
      <c r="J40" s="41">
        <v>0.31</v>
      </c>
      <c r="K40" s="40">
        <v>8</v>
      </c>
      <c r="L40" s="40" t="s">
        <v>176</v>
      </c>
      <c r="N40" s="40" t="s">
        <v>176</v>
      </c>
      <c r="P40" s="42" t="s">
        <v>1501</v>
      </c>
      <c r="Q40" s="40">
        <v>4</v>
      </c>
      <c r="R40" s="40" t="s">
        <v>176</v>
      </c>
      <c r="T40" s="41">
        <v>0.71</v>
      </c>
      <c r="U40" s="40">
        <v>4</v>
      </c>
      <c r="V40" s="40" t="s">
        <v>176</v>
      </c>
    </row>
    <row r="41" spans="1:23" ht="16.5" customHeight="1" x14ac:dyDescent="0.35">
      <c r="A41" s="40">
        <v>222</v>
      </c>
      <c r="B41" s="40" t="s">
        <v>1867</v>
      </c>
      <c r="D41" s="40">
        <v>1</v>
      </c>
      <c r="E41" s="50">
        <v>1.9</v>
      </c>
      <c r="F41" s="50">
        <v>2.6</v>
      </c>
      <c r="G41" s="41">
        <v>0.52</v>
      </c>
      <c r="I41" s="41">
        <v>0.34</v>
      </c>
      <c r="J41" s="41">
        <v>0.2</v>
      </c>
      <c r="L41" s="41">
        <v>0.45</v>
      </c>
      <c r="N41" s="41">
        <v>0.03</v>
      </c>
      <c r="P41" s="42" t="s">
        <v>359</v>
      </c>
      <c r="Q41" s="40">
        <v>2</v>
      </c>
      <c r="R41" s="41">
        <v>0.1</v>
      </c>
      <c r="T41" s="41">
        <v>0.82</v>
      </c>
      <c r="V41" s="41">
        <v>0.01</v>
      </c>
    </row>
    <row r="42" spans="1:23" ht="16.5" customHeight="1" x14ac:dyDescent="0.35">
      <c r="A42" s="40">
        <v>223</v>
      </c>
      <c r="B42" s="51" t="s">
        <v>1868</v>
      </c>
      <c r="C42" s="40">
        <v>1</v>
      </c>
      <c r="D42" s="40">
        <v>2</v>
      </c>
      <c r="E42" s="50">
        <v>2</v>
      </c>
      <c r="F42" s="50">
        <v>2.7</v>
      </c>
      <c r="G42" s="41">
        <v>0.84</v>
      </c>
      <c r="H42" s="40">
        <v>8</v>
      </c>
      <c r="I42" s="41">
        <v>0.56000000000000005</v>
      </c>
      <c r="J42" s="41">
        <v>0.38</v>
      </c>
      <c r="K42" s="40">
        <v>6</v>
      </c>
      <c r="L42" s="40" t="s">
        <v>176</v>
      </c>
      <c r="N42" s="40" t="s">
        <v>176</v>
      </c>
      <c r="P42" s="42" t="s">
        <v>176</v>
      </c>
      <c r="Q42" s="40">
        <v>2</v>
      </c>
      <c r="R42" s="40" t="s">
        <v>176</v>
      </c>
      <c r="T42" s="41">
        <v>0.46</v>
      </c>
      <c r="U42" s="40">
        <v>4</v>
      </c>
      <c r="V42" s="40" t="s">
        <v>176</v>
      </c>
    </row>
    <row r="43" spans="1:23" ht="16.5" customHeight="1" x14ac:dyDescent="0.35">
      <c r="A43" s="40">
        <v>224</v>
      </c>
      <c r="B43" s="40" t="s">
        <v>1869</v>
      </c>
      <c r="C43" s="40">
        <v>1</v>
      </c>
      <c r="D43" s="40">
        <v>2</v>
      </c>
      <c r="E43" s="50">
        <v>2</v>
      </c>
      <c r="F43" s="50">
        <v>3.1</v>
      </c>
      <c r="G43" s="41">
        <v>0.71</v>
      </c>
      <c r="H43" s="40">
        <v>8</v>
      </c>
      <c r="I43" s="41">
        <v>0.34</v>
      </c>
      <c r="J43" s="41">
        <v>0.51</v>
      </c>
      <c r="K43" s="40">
        <v>6</v>
      </c>
      <c r="L43" s="41">
        <v>0.5</v>
      </c>
      <c r="M43" s="40">
        <v>4</v>
      </c>
      <c r="N43" s="43">
        <v>3.0000000000000001E-3</v>
      </c>
      <c r="O43" s="40">
        <v>4</v>
      </c>
      <c r="P43" s="42" t="s">
        <v>941</v>
      </c>
      <c r="Q43" s="40">
        <v>4</v>
      </c>
      <c r="R43" s="41">
        <v>0.21</v>
      </c>
      <c r="S43" s="40">
        <v>4</v>
      </c>
      <c r="T43" s="41">
        <v>0.65</v>
      </c>
      <c r="U43" s="40">
        <v>4</v>
      </c>
      <c r="V43" s="41">
        <v>0.06</v>
      </c>
      <c r="W43" s="40">
        <v>4</v>
      </c>
    </row>
    <row r="44" spans="1:23" ht="16.5" customHeight="1" x14ac:dyDescent="0.35">
      <c r="A44" s="40">
        <v>225</v>
      </c>
      <c r="B44" s="40" t="s">
        <v>1871</v>
      </c>
      <c r="D44" s="40">
        <v>2</v>
      </c>
      <c r="E44" s="50">
        <v>2</v>
      </c>
      <c r="F44" s="50">
        <v>3.2</v>
      </c>
      <c r="G44" s="41">
        <v>0.69</v>
      </c>
      <c r="I44" s="41">
        <v>0.49</v>
      </c>
      <c r="J44" s="41">
        <v>0.41</v>
      </c>
      <c r="L44" s="41">
        <v>0.63</v>
      </c>
      <c r="N44" s="41">
        <v>0.05</v>
      </c>
      <c r="P44" s="42" t="s">
        <v>428</v>
      </c>
      <c r="Q44" s="40">
        <v>3</v>
      </c>
      <c r="R44" s="41">
        <v>0.25</v>
      </c>
      <c r="T44" s="41">
        <v>0.62</v>
      </c>
      <c r="V44" s="41">
        <v>0.05</v>
      </c>
    </row>
    <row r="45" spans="1:23" ht="16.5" customHeight="1" x14ac:dyDescent="0.35">
      <c r="A45" s="40">
        <v>226</v>
      </c>
      <c r="B45" s="40" t="s">
        <v>1872</v>
      </c>
      <c r="D45" s="40">
        <v>2</v>
      </c>
      <c r="E45" s="50">
        <v>2.5</v>
      </c>
      <c r="F45" s="50">
        <v>3.2</v>
      </c>
      <c r="G45" s="41">
        <v>0.57999999999999996</v>
      </c>
      <c r="I45" s="41">
        <v>0.25</v>
      </c>
      <c r="J45" s="41">
        <v>0.25</v>
      </c>
      <c r="L45" s="41">
        <v>0.65</v>
      </c>
      <c r="N45" s="41">
        <v>0.01</v>
      </c>
      <c r="P45" s="42" t="s">
        <v>1501</v>
      </c>
      <c r="R45" s="41">
        <v>0.05</v>
      </c>
      <c r="S45" s="40">
        <v>5</v>
      </c>
      <c r="T45" s="41">
        <v>0.41</v>
      </c>
      <c r="V45" s="41">
        <v>0.06</v>
      </c>
    </row>
    <row r="46" spans="1:23" ht="16.5" customHeight="1" x14ac:dyDescent="0.35">
      <c r="A46" s="40">
        <v>227</v>
      </c>
      <c r="B46" s="40" t="s">
        <v>1277</v>
      </c>
      <c r="D46" s="40">
        <v>1</v>
      </c>
      <c r="E46" s="50">
        <v>2.2000000000000002</v>
      </c>
      <c r="F46" s="50">
        <v>3.1</v>
      </c>
      <c r="G46" s="41">
        <v>0.77</v>
      </c>
      <c r="I46" s="41">
        <v>0.37</v>
      </c>
      <c r="J46" s="41">
        <v>0.35</v>
      </c>
      <c r="L46" s="41">
        <v>0.25</v>
      </c>
      <c r="N46" s="41">
        <v>0</v>
      </c>
      <c r="P46" s="42" t="s">
        <v>1941</v>
      </c>
      <c r="Q46" s="40">
        <v>3</v>
      </c>
      <c r="R46" s="41">
        <v>0.12</v>
      </c>
      <c r="S46" s="40">
        <v>4</v>
      </c>
      <c r="T46" s="41">
        <v>0.52</v>
      </c>
      <c r="V46" s="41">
        <v>0.02</v>
      </c>
    </row>
    <row r="47" spans="1:23" ht="16.5" customHeight="1" x14ac:dyDescent="0.35">
      <c r="A47" s="40">
        <v>228</v>
      </c>
      <c r="B47" s="40" t="s">
        <v>1874</v>
      </c>
      <c r="C47" s="40">
        <v>1</v>
      </c>
      <c r="D47" s="40">
        <v>2</v>
      </c>
      <c r="E47" s="50">
        <v>1.9</v>
      </c>
      <c r="F47" s="50">
        <v>2.9</v>
      </c>
      <c r="G47" s="41">
        <v>0.55000000000000004</v>
      </c>
      <c r="H47" s="40">
        <v>8</v>
      </c>
      <c r="I47" s="41">
        <v>0.44</v>
      </c>
      <c r="J47" s="41">
        <v>0.2</v>
      </c>
      <c r="K47" s="40">
        <v>6</v>
      </c>
      <c r="L47" s="40" t="s">
        <v>176</v>
      </c>
      <c r="N47" s="40" t="s">
        <v>176</v>
      </c>
      <c r="P47" s="42" t="s">
        <v>176</v>
      </c>
      <c r="R47" s="40" t="s">
        <v>176</v>
      </c>
      <c r="T47" s="40" t="s">
        <v>176</v>
      </c>
      <c r="V47" s="40" t="s">
        <v>176</v>
      </c>
    </row>
    <row r="48" spans="1:23" ht="16.5" customHeight="1" x14ac:dyDescent="0.35">
      <c r="A48" s="40">
        <v>229</v>
      </c>
      <c r="B48" s="40" t="s">
        <v>1876</v>
      </c>
      <c r="D48" s="40">
        <v>2</v>
      </c>
      <c r="E48" s="50">
        <v>2.1</v>
      </c>
      <c r="F48" s="50">
        <v>2.2999999999999998</v>
      </c>
      <c r="G48" s="41">
        <v>0.75</v>
      </c>
      <c r="I48" s="41">
        <v>0.5</v>
      </c>
      <c r="J48" s="41">
        <v>0.52</v>
      </c>
      <c r="L48" s="41">
        <v>0.61</v>
      </c>
      <c r="N48" s="41">
        <v>0.02</v>
      </c>
      <c r="P48" s="42" t="s">
        <v>419</v>
      </c>
      <c r="R48" s="41">
        <v>0.19</v>
      </c>
      <c r="T48" s="41">
        <v>0.37</v>
      </c>
      <c r="V48" s="41">
        <v>0.13</v>
      </c>
    </row>
    <row r="49" spans="1:22" ht="16.5" customHeight="1" x14ac:dyDescent="0.35">
      <c r="A49" s="40">
        <v>230</v>
      </c>
      <c r="B49" s="40" t="s">
        <v>740</v>
      </c>
      <c r="D49" s="40">
        <v>1</v>
      </c>
      <c r="E49" s="50">
        <v>2.4</v>
      </c>
      <c r="F49" s="50">
        <v>3.1</v>
      </c>
      <c r="G49" s="41">
        <v>0.7</v>
      </c>
      <c r="H49" s="40">
        <v>8</v>
      </c>
      <c r="I49" s="41">
        <v>0.42</v>
      </c>
      <c r="J49" s="41">
        <v>0.33</v>
      </c>
      <c r="K49" s="40">
        <v>6</v>
      </c>
      <c r="L49" s="41">
        <v>0.5</v>
      </c>
      <c r="N49" s="41">
        <v>0.02</v>
      </c>
      <c r="P49" s="42" t="s">
        <v>1484</v>
      </c>
      <c r="Q49" s="40">
        <v>3</v>
      </c>
      <c r="R49" s="41">
        <v>0.18</v>
      </c>
      <c r="T49" s="41">
        <v>0.75</v>
      </c>
      <c r="V49" s="40" t="s">
        <v>176</v>
      </c>
    </row>
    <row r="50" spans="1:22" ht="16.5" customHeight="1" x14ac:dyDescent="0.35">
      <c r="A50" s="40">
        <v>231</v>
      </c>
      <c r="B50" s="40" t="s">
        <v>1284</v>
      </c>
      <c r="D50" s="40">
        <v>1</v>
      </c>
      <c r="E50" s="50">
        <v>2.1</v>
      </c>
      <c r="F50" s="50">
        <v>3</v>
      </c>
      <c r="G50" s="41">
        <v>0.67</v>
      </c>
      <c r="I50" s="41">
        <v>0.39</v>
      </c>
      <c r="J50" s="41">
        <v>0.3</v>
      </c>
      <c r="L50" s="41">
        <v>0.73</v>
      </c>
      <c r="N50" s="41">
        <v>0</v>
      </c>
      <c r="P50" s="42" t="s">
        <v>1942</v>
      </c>
      <c r="R50" s="40" t="s">
        <v>176</v>
      </c>
      <c r="T50" s="41">
        <v>0.83</v>
      </c>
      <c r="V50" s="40" t="s">
        <v>176</v>
      </c>
    </row>
    <row r="51" spans="1:22" ht="16.5" customHeight="1" x14ac:dyDescent="0.35">
      <c r="A51" s="40">
        <v>232</v>
      </c>
      <c r="B51" s="40" t="s">
        <v>1890</v>
      </c>
      <c r="D51" s="40">
        <v>2</v>
      </c>
      <c r="E51" s="50">
        <v>1.7</v>
      </c>
      <c r="F51" s="50">
        <v>3.3</v>
      </c>
      <c r="G51" s="41">
        <v>0.52</v>
      </c>
      <c r="I51" s="41">
        <v>0.39</v>
      </c>
      <c r="J51" s="41">
        <v>0.28000000000000003</v>
      </c>
      <c r="L51" s="41">
        <v>0.51</v>
      </c>
      <c r="N51" s="41">
        <v>0.02</v>
      </c>
      <c r="P51" s="42" t="s">
        <v>376</v>
      </c>
      <c r="R51" s="41">
        <v>0.14000000000000001</v>
      </c>
      <c r="T51" s="41">
        <v>1</v>
      </c>
      <c r="V51" s="41">
        <v>0.05</v>
      </c>
    </row>
    <row r="52" spans="1:22" ht="16.5" customHeight="1" x14ac:dyDescent="0.35">
      <c r="A52" s="40">
        <v>233</v>
      </c>
      <c r="B52" s="40" t="s">
        <v>1600</v>
      </c>
      <c r="D52" s="40">
        <v>1</v>
      </c>
      <c r="E52" s="50">
        <v>2.6</v>
      </c>
      <c r="F52" s="50">
        <v>3.4</v>
      </c>
      <c r="G52" s="41">
        <v>0.65</v>
      </c>
      <c r="I52" s="41">
        <v>0.42</v>
      </c>
      <c r="J52" s="41">
        <v>0.4</v>
      </c>
      <c r="L52" s="41">
        <v>0.7</v>
      </c>
      <c r="N52" s="41">
        <v>0.03</v>
      </c>
      <c r="P52" s="42" t="s">
        <v>387</v>
      </c>
      <c r="R52" s="41">
        <v>0.21</v>
      </c>
      <c r="T52" s="41">
        <v>0.39</v>
      </c>
      <c r="V52" s="41">
        <v>0.09</v>
      </c>
    </row>
    <row r="53" spans="1:22" ht="16.5" customHeight="1" x14ac:dyDescent="0.35">
      <c r="A53" s="40">
        <v>234</v>
      </c>
      <c r="B53" s="40" t="s">
        <v>747</v>
      </c>
      <c r="D53" s="40">
        <v>1</v>
      </c>
      <c r="E53" s="50">
        <v>2.2999999999999998</v>
      </c>
      <c r="F53" s="50">
        <v>3.6</v>
      </c>
      <c r="G53" s="41">
        <v>0.68</v>
      </c>
      <c r="I53" s="41">
        <v>0.4</v>
      </c>
      <c r="J53" s="41">
        <v>0.42</v>
      </c>
      <c r="L53" s="41">
        <v>0.66</v>
      </c>
      <c r="N53" s="41">
        <v>0.01</v>
      </c>
      <c r="P53" s="42" t="s">
        <v>697</v>
      </c>
      <c r="R53" s="41">
        <v>0.17</v>
      </c>
      <c r="T53" s="41">
        <v>0.83</v>
      </c>
      <c r="V53" s="41">
        <v>0.1</v>
      </c>
    </row>
    <row r="54" spans="1:22" ht="16.5" customHeight="1" x14ac:dyDescent="0.35">
      <c r="A54" s="40">
        <v>235</v>
      </c>
      <c r="B54" s="40" t="s">
        <v>1286</v>
      </c>
      <c r="D54" s="40">
        <v>1</v>
      </c>
      <c r="E54" s="50">
        <v>2.1</v>
      </c>
      <c r="F54" s="50">
        <v>3.1</v>
      </c>
      <c r="G54" s="41">
        <v>0.63</v>
      </c>
      <c r="I54" s="41">
        <v>0.38</v>
      </c>
      <c r="J54" s="41">
        <v>0.3</v>
      </c>
      <c r="L54" s="41">
        <v>0.45</v>
      </c>
      <c r="N54" s="41">
        <v>7.0000000000000007E-2</v>
      </c>
      <c r="P54" s="42" t="s">
        <v>361</v>
      </c>
      <c r="Q54" s="40">
        <v>9</v>
      </c>
      <c r="R54" s="41">
        <v>0.09</v>
      </c>
      <c r="T54" s="41">
        <v>0.56999999999999995</v>
      </c>
      <c r="V54" s="40" t="s">
        <v>176</v>
      </c>
    </row>
    <row r="55" spans="1:22" ht="16.5" customHeight="1" x14ac:dyDescent="0.35">
      <c r="A55" s="40">
        <v>236</v>
      </c>
      <c r="B55" s="40" t="s">
        <v>1610</v>
      </c>
      <c r="D55" s="40">
        <v>2</v>
      </c>
      <c r="E55" s="50">
        <v>1.7</v>
      </c>
      <c r="F55" s="50">
        <v>2.7</v>
      </c>
      <c r="G55" s="41">
        <v>0.63</v>
      </c>
      <c r="I55" s="41">
        <v>0.47</v>
      </c>
      <c r="J55" s="41">
        <v>0.17</v>
      </c>
      <c r="L55" s="41">
        <v>0.95</v>
      </c>
      <c r="N55" s="43">
        <v>3.0000000000000001E-3</v>
      </c>
      <c r="P55" s="42" t="s">
        <v>1943</v>
      </c>
      <c r="R55" s="41">
        <v>0.09</v>
      </c>
      <c r="T55" s="41">
        <v>0.99</v>
      </c>
      <c r="V55" s="41">
        <v>0.03</v>
      </c>
    </row>
    <row r="56" spans="1:22" ht="16.5" customHeight="1" x14ac:dyDescent="0.35">
      <c r="A56" s="40">
        <v>237</v>
      </c>
      <c r="B56" s="40" t="s">
        <v>1878</v>
      </c>
      <c r="D56" s="40">
        <v>1</v>
      </c>
      <c r="E56" s="50">
        <v>2.2000000000000002</v>
      </c>
      <c r="F56" s="50">
        <v>3.1</v>
      </c>
      <c r="G56" s="41">
        <v>0.62</v>
      </c>
      <c r="I56" s="41">
        <v>0.44</v>
      </c>
      <c r="J56" s="41">
        <v>0.38</v>
      </c>
      <c r="L56" s="41">
        <v>0.56999999999999995</v>
      </c>
      <c r="N56" s="41">
        <v>0.01</v>
      </c>
      <c r="P56" s="42" t="s">
        <v>669</v>
      </c>
      <c r="Q56" s="40">
        <v>3</v>
      </c>
      <c r="R56" s="41">
        <v>0.09</v>
      </c>
      <c r="T56" s="41">
        <v>0.96</v>
      </c>
      <c r="V56" s="40" t="s">
        <v>176</v>
      </c>
    </row>
    <row r="57" spans="1:22" ht="16.5" customHeight="1" x14ac:dyDescent="0.35">
      <c r="A57" s="40">
        <v>238</v>
      </c>
      <c r="B57" s="40" t="s">
        <v>1288</v>
      </c>
      <c r="D57" s="40">
        <v>1</v>
      </c>
      <c r="E57" s="50">
        <v>2.2000000000000002</v>
      </c>
      <c r="F57" s="50">
        <v>3.2</v>
      </c>
      <c r="G57" s="41">
        <v>0.54</v>
      </c>
      <c r="H57" s="40">
        <v>8</v>
      </c>
      <c r="I57" s="41">
        <v>0.28000000000000003</v>
      </c>
      <c r="J57" s="41">
        <v>0.21</v>
      </c>
      <c r="L57" s="40" t="s">
        <v>176</v>
      </c>
      <c r="N57" s="40" t="s">
        <v>176</v>
      </c>
      <c r="P57" s="42" t="s">
        <v>376</v>
      </c>
      <c r="Q57" s="40">
        <v>3</v>
      </c>
      <c r="R57" s="40" t="s">
        <v>176</v>
      </c>
      <c r="T57" s="41">
        <v>0.9</v>
      </c>
      <c r="V57" s="40" t="s">
        <v>176</v>
      </c>
    </row>
    <row r="58" spans="1:22" ht="16.5" customHeight="1" x14ac:dyDescent="0.35">
      <c r="A58" s="40">
        <v>239</v>
      </c>
      <c r="B58" s="40" t="s">
        <v>1879</v>
      </c>
      <c r="D58" s="40">
        <v>2</v>
      </c>
      <c r="E58" s="50">
        <v>2.1</v>
      </c>
      <c r="F58" s="50">
        <v>2.9</v>
      </c>
      <c r="G58" s="41">
        <v>0.67</v>
      </c>
      <c r="I58" s="41">
        <v>0.46</v>
      </c>
      <c r="J58" s="41">
        <v>0.45</v>
      </c>
      <c r="L58" s="41">
        <v>0.55000000000000004</v>
      </c>
      <c r="N58" s="41">
        <v>0.01</v>
      </c>
      <c r="P58" s="42" t="s">
        <v>1944</v>
      </c>
      <c r="R58" s="41">
        <v>0.06</v>
      </c>
      <c r="T58" s="41">
        <v>0.61</v>
      </c>
      <c r="V58" s="41">
        <v>0.05</v>
      </c>
    </row>
    <row r="59" spans="1:22" ht="16.5" customHeight="1" x14ac:dyDescent="0.35">
      <c r="A59" s="40">
        <v>240</v>
      </c>
      <c r="B59" s="40" t="s">
        <v>1230</v>
      </c>
      <c r="D59" s="40">
        <v>2</v>
      </c>
      <c r="E59" s="50">
        <v>2</v>
      </c>
      <c r="F59" s="50">
        <v>3.1</v>
      </c>
      <c r="G59" s="41">
        <v>0.77</v>
      </c>
      <c r="I59" s="41">
        <v>0.65</v>
      </c>
      <c r="J59" s="41">
        <v>0.57999999999999996</v>
      </c>
      <c r="L59" s="41">
        <v>0.68</v>
      </c>
      <c r="N59" s="43">
        <v>3.0000000000000001E-3</v>
      </c>
      <c r="P59" s="42" t="s">
        <v>177</v>
      </c>
      <c r="R59" s="41">
        <v>0.1</v>
      </c>
      <c r="T59" s="41">
        <v>0.68</v>
      </c>
      <c r="V59" s="41">
        <v>0.15</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4FF5E-402C-4510-AB48-9DA7CBB32594}">
  <dimension ref="A1:AA998"/>
  <sheetViews>
    <sheetView tabSelected="1" workbookViewId="0">
      <selection activeCell="I4" sqref="I4"/>
    </sheetView>
  </sheetViews>
  <sheetFormatPr defaultRowHeight="15.5" x14ac:dyDescent="0.35"/>
  <sheetData>
    <row r="1" spans="1:27" ht="16" thickBot="1" x14ac:dyDescent="0.4">
      <c r="A1" s="96"/>
      <c r="B1" s="96"/>
      <c r="C1" s="96"/>
      <c r="D1" s="96"/>
      <c r="E1" s="96"/>
      <c r="F1" s="96"/>
      <c r="G1" s="96"/>
      <c r="H1" s="96"/>
      <c r="I1" s="96"/>
      <c r="J1" s="96"/>
      <c r="K1" s="96"/>
      <c r="L1" s="96"/>
      <c r="M1" s="96"/>
      <c r="N1" s="96"/>
      <c r="O1" s="96"/>
      <c r="P1" s="96"/>
      <c r="Q1" s="96"/>
      <c r="R1" s="96"/>
      <c r="S1" s="96"/>
      <c r="T1" s="96"/>
      <c r="U1" s="96"/>
      <c r="V1" s="96"/>
      <c r="W1" s="96"/>
      <c r="X1" s="96"/>
      <c r="Y1" s="96"/>
      <c r="Z1" s="96"/>
      <c r="AA1" s="96"/>
    </row>
    <row r="2" spans="1:27" ht="19" thickBot="1" x14ac:dyDescent="0.4">
      <c r="A2" s="96"/>
      <c r="B2" s="96"/>
      <c r="C2" s="97" t="s">
        <v>2275</v>
      </c>
      <c r="D2" s="96"/>
      <c r="E2" s="96"/>
      <c r="F2" s="96"/>
      <c r="G2" s="96"/>
      <c r="H2" s="96"/>
      <c r="I2" s="96"/>
      <c r="J2" s="96"/>
      <c r="K2" s="96"/>
      <c r="L2" s="96"/>
      <c r="M2" s="96"/>
      <c r="N2" s="96"/>
      <c r="O2" s="96"/>
      <c r="P2" s="96"/>
      <c r="Q2" s="96"/>
      <c r="R2" s="96"/>
      <c r="S2" s="96"/>
      <c r="T2" s="96"/>
      <c r="U2" s="96"/>
      <c r="V2" s="96"/>
      <c r="W2" s="96"/>
      <c r="X2" s="96"/>
      <c r="Y2" s="96"/>
      <c r="Z2" s="96"/>
      <c r="AA2" s="96"/>
    </row>
    <row r="3" spans="1:27" ht="16" thickBot="1" x14ac:dyDescent="0.4">
      <c r="A3" s="98"/>
      <c r="B3" s="98"/>
      <c r="C3" s="98"/>
      <c r="D3" s="98"/>
      <c r="E3" s="98"/>
      <c r="F3" s="98"/>
      <c r="G3" s="98"/>
      <c r="H3" s="98"/>
      <c r="I3" s="98"/>
      <c r="J3" s="98"/>
      <c r="K3" s="98"/>
      <c r="L3" s="98"/>
      <c r="M3" s="98"/>
      <c r="N3" s="98"/>
      <c r="O3" s="98"/>
      <c r="P3" s="98"/>
      <c r="Q3" s="98"/>
      <c r="R3" s="98"/>
      <c r="S3" s="98"/>
      <c r="T3" s="98"/>
      <c r="U3" s="98"/>
      <c r="V3" s="98"/>
      <c r="W3" s="98"/>
      <c r="X3" s="98"/>
      <c r="Y3" s="98"/>
      <c r="Z3" s="98"/>
      <c r="AA3" s="98"/>
    </row>
    <row r="4" spans="1:27" ht="116.5" thickBot="1" x14ac:dyDescent="0.4">
      <c r="A4" s="99" t="s">
        <v>2276</v>
      </c>
      <c r="B4" s="100" t="s">
        <v>1309</v>
      </c>
      <c r="C4" s="100" t="s">
        <v>145</v>
      </c>
      <c r="D4" s="100" t="s">
        <v>967</v>
      </c>
      <c r="E4" s="100" t="s">
        <v>968</v>
      </c>
      <c r="F4" s="100" t="s">
        <v>1891</v>
      </c>
      <c r="G4" s="100" t="s">
        <v>1313</v>
      </c>
      <c r="H4" s="100" t="s">
        <v>1947</v>
      </c>
      <c r="I4" s="100" t="s">
        <v>1948</v>
      </c>
      <c r="J4" s="100" t="s">
        <v>1315</v>
      </c>
      <c r="K4" s="100" t="s">
        <v>1316</v>
      </c>
      <c r="L4" s="100" t="s">
        <v>1949</v>
      </c>
      <c r="M4" s="100" t="s">
        <v>766</v>
      </c>
      <c r="N4" s="100" t="s">
        <v>1317</v>
      </c>
      <c r="O4" s="100" t="s">
        <v>1145</v>
      </c>
      <c r="P4" s="100" t="s">
        <v>1892</v>
      </c>
      <c r="Q4" s="100" t="s">
        <v>1386</v>
      </c>
      <c r="R4" s="100" t="s">
        <v>1953</v>
      </c>
      <c r="S4" s="100" t="s">
        <v>1322</v>
      </c>
      <c r="T4" s="100" t="s">
        <v>770</v>
      </c>
      <c r="U4" s="100" t="s">
        <v>2016</v>
      </c>
      <c r="V4" s="100" t="s">
        <v>1956</v>
      </c>
      <c r="W4" s="100" t="s">
        <v>1957</v>
      </c>
      <c r="X4" s="100" t="s">
        <v>1325</v>
      </c>
      <c r="Y4" s="100" t="s">
        <v>1326</v>
      </c>
      <c r="Z4" s="100" t="s">
        <v>1327</v>
      </c>
      <c r="AA4" s="100" t="s">
        <v>1958</v>
      </c>
    </row>
    <row r="5" spans="1:27" ht="44" thickBot="1" x14ac:dyDescent="0.4">
      <c r="A5" s="101">
        <v>1</v>
      </c>
      <c r="B5" s="102" t="s">
        <v>1614</v>
      </c>
      <c r="C5" s="102" t="s">
        <v>1959</v>
      </c>
      <c r="D5" s="102">
        <v>100</v>
      </c>
      <c r="E5" s="102">
        <v>4.7</v>
      </c>
      <c r="F5" s="102">
        <v>4.5999999999999996</v>
      </c>
      <c r="G5" s="102">
        <v>2</v>
      </c>
      <c r="H5" s="103">
        <v>0.98</v>
      </c>
      <c r="I5" s="102"/>
      <c r="J5" s="103">
        <v>0.95</v>
      </c>
      <c r="K5" s="103">
        <v>0.94</v>
      </c>
      <c r="L5" s="102"/>
      <c r="M5" s="102">
        <v>-1</v>
      </c>
      <c r="N5" s="102">
        <v>5</v>
      </c>
      <c r="O5" s="103">
        <v>0.76</v>
      </c>
      <c r="P5" s="103">
        <v>0.02</v>
      </c>
      <c r="Q5" s="102" t="s">
        <v>1960</v>
      </c>
      <c r="R5" s="102"/>
      <c r="S5" s="102">
        <v>3</v>
      </c>
      <c r="T5" s="102" t="s">
        <v>2277</v>
      </c>
      <c r="U5" s="102"/>
      <c r="V5" s="103">
        <v>0.88</v>
      </c>
      <c r="W5" s="102">
        <v>5</v>
      </c>
      <c r="X5" s="102">
        <v>4</v>
      </c>
      <c r="Y5" s="102">
        <v>2</v>
      </c>
      <c r="Z5" s="103">
        <v>0.51</v>
      </c>
      <c r="AA5" s="102"/>
    </row>
    <row r="6" spans="1:27" ht="44" thickBot="1" x14ac:dyDescent="0.4">
      <c r="A6" s="101">
        <v>2</v>
      </c>
      <c r="B6" s="102" t="s">
        <v>1615</v>
      </c>
      <c r="C6" s="102" t="s">
        <v>1959</v>
      </c>
      <c r="D6" s="102">
        <v>96</v>
      </c>
      <c r="E6" s="102">
        <v>4.7</v>
      </c>
      <c r="F6" s="102">
        <v>4.5999999999999996</v>
      </c>
      <c r="G6" s="102">
        <v>2</v>
      </c>
      <c r="H6" s="103">
        <v>0.97</v>
      </c>
      <c r="I6" s="102"/>
      <c r="J6" s="103">
        <v>0.93</v>
      </c>
      <c r="K6" s="103">
        <v>0.95</v>
      </c>
      <c r="L6" s="102"/>
      <c r="M6" s="102">
        <v>2</v>
      </c>
      <c r="N6" s="102">
        <v>38</v>
      </c>
      <c r="O6" s="103">
        <v>0.71</v>
      </c>
      <c r="P6" s="103">
        <v>0.03</v>
      </c>
      <c r="Q6" s="102" t="s">
        <v>1963</v>
      </c>
      <c r="R6" s="102"/>
      <c r="S6" s="102">
        <v>6</v>
      </c>
      <c r="T6" s="102" t="s">
        <v>2278</v>
      </c>
      <c r="U6" s="102"/>
      <c r="V6" s="103">
        <v>0.83</v>
      </c>
      <c r="W6" s="102">
        <v>5</v>
      </c>
      <c r="X6" s="102">
        <v>8</v>
      </c>
      <c r="Y6" s="102">
        <v>5</v>
      </c>
      <c r="Z6" s="103">
        <v>0.47</v>
      </c>
      <c r="AA6" s="102"/>
    </row>
    <row r="7" spans="1:27" ht="44" thickBot="1" x14ac:dyDescent="0.4">
      <c r="A7" s="101">
        <v>3</v>
      </c>
      <c r="B7" s="102" t="s">
        <v>1616</v>
      </c>
      <c r="C7" s="102" t="s">
        <v>1959</v>
      </c>
      <c r="D7" s="102">
        <v>93</v>
      </c>
      <c r="E7" s="102">
        <v>4.5999999999999996</v>
      </c>
      <c r="F7" s="102">
        <v>4.5999999999999996</v>
      </c>
      <c r="G7" s="102">
        <v>8</v>
      </c>
      <c r="H7" s="103">
        <v>0.97</v>
      </c>
      <c r="I7" s="102"/>
      <c r="J7" s="103">
        <v>0.95</v>
      </c>
      <c r="K7" s="103">
        <v>0.94</v>
      </c>
      <c r="L7" s="102"/>
      <c r="M7" s="102">
        <v>-1</v>
      </c>
      <c r="N7" s="102">
        <v>18</v>
      </c>
      <c r="O7" s="103">
        <v>0.74</v>
      </c>
      <c r="P7" s="103">
        <v>0.03</v>
      </c>
      <c r="Q7" s="102" t="s">
        <v>1963</v>
      </c>
      <c r="R7" s="102"/>
      <c r="S7" s="102">
        <v>3</v>
      </c>
      <c r="T7" s="102" t="s">
        <v>1962</v>
      </c>
      <c r="U7" s="102"/>
      <c r="V7" s="103">
        <v>0.91</v>
      </c>
      <c r="W7" s="102">
        <v>5</v>
      </c>
      <c r="X7" s="102">
        <v>8</v>
      </c>
      <c r="Y7" s="102">
        <v>20</v>
      </c>
      <c r="Z7" s="103">
        <v>0.37</v>
      </c>
      <c r="AA7" s="102"/>
    </row>
    <row r="8" spans="1:27" ht="44" thickBot="1" x14ac:dyDescent="0.4">
      <c r="A8" s="101">
        <v>3</v>
      </c>
      <c r="B8" s="102" t="s">
        <v>1621</v>
      </c>
      <c r="C8" s="102" t="s">
        <v>1959</v>
      </c>
      <c r="D8" s="102">
        <v>93</v>
      </c>
      <c r="E8" s="102">
        <v>4.5</v>
      </c>
      <c r="F8" s="102">
        <v>4.5</v>
      </c>
      <c r="G8" s="102">
        <v>13</v>
      </c>
      <c r="H8" s="103">
        <v>0.95</v>
      </c>
      <c r="I8" s="102"/>
      <c r="J8" s="103">
        <v>0.92</v>
      </c>
      <c r="K8" s="103">
        <v>0.89</v>
      </c>
      <c r="L8" s="102"/>
      <c r="M8" s="102">
        <v>-3</v>
      </c>
      <c r="N8" s="102">
        <v>18</v>
      </c>
      <c r="O8" s="103">
        <v>0.7</v>
      </c>
      <c r="P8" s="103">
        <v>0</v>
      </c>
      <c r="Q8" s="102" t="s">
        <v>1960</v>
      </c>
      <c r="R8" s="102"/>
      <c r="S8" s="102">
        <v>9</v>
      </c>
      <c r="T8" s="102" t="s">
        <v>1978</v>
      </c>
      <c r="U8" s="102"/>
      <c r="V8" s="103">
        <v>0.81</v>
      </c>
      <c r="W8" s="102">
        <v>5</v>
      </c>
      <c r="X8" s="102">
        <v>6</v>
      </c>
      <c r="Y8" s="102">
        <v>3</v>
      </c>
      <c r="Z8" s="103">
        <v>0.49</v>
      </c>
      <c r="AA8" s="102"/>
    </row>
    <row r="9" spans="1:27" ht="44" thickBot="1" x14ac:dyDescent="0.4">
      <c r="A9" s="101">
        <v>5</v>
      </c>
      <c r="B9" s="102" t="s">
        <v>1619</v>
      </c>
      <c r="C9" s="102" t="s">
        <v>1959</v>
      </c>
      <c r="D9" s="102">
        <v>91</v>
      </c>
      <c r="E9" s="102">
        <v>4.4000000000000004</v>
      </c>
      <c r="F9" s="102">
        <v>4.5999999999999996</v>
      </c>
      <c r="G9" s="102">
        <v>13</v>
      </c>
      <c r="H9" s="103">
        <v>0.96</v>
      </c>
      <c r="I9" s="102"/>
      <c r="J9" s="103">
        <v>0.94</v>
      </c>
      <c r="K9" s="103">
        <v>0.95</v>
      </c>
      <c r="L9" s="102"/>
      <c r="M9" s="102">
        <v>1</v>
      </c>
      <c r="N9" s="102">
        <v>38</v>
      </c>
      <c r="O9" s="103">
        <v>0.66</v>
      </c>
      <c r="P9" s="103">
        <v>0.02</v>
      </c>
      <c r="Q9" s="102" t="s">
        <v>1966</v>
      </c>
      <c r="R9" s="102"/>
      <c r="S9" s="102">
        <v>9</v>
      </c>
      <c r="T9" s="102" t="s">
        <v>2085</v>
      </c>
      <c r="U9" s="102">
        <v>2</v>
      </c>
      <c r="V9" s="103">
        <v>0.86</v>
      </c>
      <c r="W9" s="102">
        <v>5</v>
      </c>
      <c r="X9" s="102">
        <v>12</v>
      </c>
      <c r="Y9" s="102">
        <v>3</v>
      </c>
      <c r="Z9" s="103">
        <v>0.49</v>
      </c>
      <c r="AA9" s="102"/>
    </row>
    <row r="10" spans="1:27" ht="44" thickBot="1" x14ac:dyDescent="0.4">
      <c r="A10" s="101">
        <v>5</v>
      </c>
      <c r="B10" s="102" t="s">
        <v>1622</v>
      </c>
      <c r="C10" s="102" t="s">
        <v>1959</v>
      </c>
      <c r="D10" s="102">
        <v>91</v>
      </c>
      <c r="E10" s="102">
        <v>4.3</v>
      </c>
      <c r="F10" s="102">
        <v>4.4000000000000004</v>
      </c>
      <c r="G10" s="102">
        <v>13</v>
      </c>
      <c r="H10" s="103">
        <v>0.96</v>
      </c>
      <c r="I10" s="102"/>
      <c r="J10" s="103">
        <v>0.92</v>
      </c>
      <c r="K10" s="103">
        <v>0.94</v>
      </c>
      <c r="L10" s="102"/>
      <c r="M10" s="102">
        <v>2</v>
      </c>
      <c r="N10" s="102">
        <v>13</v>
      </c>
      <c r="O10" s="103">
        <v>0.7</v>
      </c>
      <c r="P10" s="103">
        <v>0.01</v>
      </c>
      <c r="Q10" s="102" t="s">
        <v>1966</v>
      </c>
      <c r="R10" s="102"/>
      <c r="S10" s="102">
        <v>6</v>
      </c>
      <c r="T10" s="102" t="s">
        <v>1962</v>
      </c>
      <c r="U10" s="102"/>
      <c r="V10" s="103">
        <v>0.86</v>
      </c>
      <c r="W10" s="102">
        <v>5</v>
      </c>
      <c r="X10" s="102">
        <v>29</v>
      </c>
      <c r="Y10" s="102">
        <v>6</v>
      </c>
      <c r="Z10" s="103">
        <v>0.47</v>
      </c>
      <c r="AA10" s="102"/>
    </row>
    <row r="11" spans="1:27" ht="44" thickBot="1" x14ac:dyDescent="0.4">
      <c r="A11" s="101">
        <v>5</v>
      </c>
      <c r="B11" s="102" t="s">
        <v>1617</v>
      </c>
      <c r="C11" s="102" t="s">
        <v>1959</v>
      </c>
      <c r="D11" s="102">
        <v>91</v>
      </c>
      <c r="E11" s="102">
        <v>4.3</v>
      </c>
      <c r="F11" s="102">
        <v>4.5</v>
      </c>
      <c r="G11" s="102">
        <v>17</v>
      </c>
      <c r="H11" s="103">
        <v>0.96</v>
      </c>
      <c r="I11" s="102"/>
      <c r="J11" s="103">
        <v>0.96</v>
      </c>
      <c r="K11" s="103">
        <v>0.95</v>
      </c>
      <c r="L11" s="102"/>
      <c r="M11" s="102">
        <v>-1</v>
      </c>
      <c r="N11" s="102">
        <v>30</v>
      </c>
      <c r="O11" s="103">
        <v>0.67</v>
      </c>
      <c r="P11" s="103">
        <v>0.01</v>
      </c>
      <c r="Q11" s="102" t="s">
        <v>1963</v>
      </c>
      <c r="R11" s="102"/>
      <c r="S11" s="102">
        <v>8</v>
      </c>
      <c r="T11" s="102" t="s">
        <v>1971</v>
      </c>
      <c r="U11" s="102"/>
      <c r="V11" s="103">
        <v>0.85</v>
      </c>
      <c r="W11" s="102">
        <v>5</v>
      </c>
      <c r="X11" s="102">
        <v>5</v>
      </c>
      <c r="Y11" s="102">
        <v>18</v>
      </c>
      <c r="Z11" s="103">
        <v>0.39</v>
      </c>
      <c r="AA11" s="102"/>
    </row>
    <row r="12" spans="1:27" ht="44" thickBot="1" x14ac:dyDescent="0.4">
      <c r="A12" s="101">
        <v>5</v>
      </c>
      <c r="B12" s="102" t="s">
        <v>1618</v>
      </c>
      <c r="C12" s="102" t="s">
        <v>1959</v>
      </c>
      <c r="D12" s="102">
        <v>91</v>
      </c>
      <c r="E12" s="102">
        <v>4.4000000000000004</v>
      </c>
      <c r="F12" s="102">
        <v>4.5</v>
      </c>
      <c r="G12" s="102">
        <v>4</v>
      </c>
      <c r="H12" s="103">
        <v>0.98</v>
      </c>
      <c r="I12" s="102"/>
      <c r="J12" s="103">
        <v>0.95</v>
      </c>
      <c r="K12" s="103">
        <v>0.93</v>
      </c>
      <c r="L12" s="102"/>
      <c r="M12" s="102">
        <v>-2</v>
      </c>
      <c r="N12" s="102">
        <v>18</v>
      </c>
      <c r="O12" s="103">
        <v>0.71</v>
      </c>
      <c r="P12" s="103">
        <v>0.01</v>
      </c>
      <c r="Q12" s="102" t="s">
        <v>1963</v>
      </c>
      <c r="R12" s="102"/>
      <c r="S12" s="102">
        <v>3</v>
      </c>
      <c r="T12" s="102" t="s">
        <v>1971</v>
      </c>
      <c r="U12" s="102"/>
      <c r="V12" s="103">
        <v>0.94</v>
      </c>
      <c r="W12" s="102">
        <v>5</v>
      </c>
      <c r="X12" s="102">
        <v>6</v>
      </c>
      <c r="Y12" s="102">
        <v>55</v>
      </c>
      <c r="Z12" s="103">
        <v>0.26</v>
      </c>
      <c r="AA12" s="102"/>
    </row>
    <row r="13" spans="1:27" ht="73" thickBot="1" x14ac:dyDescent="0.4">
      <c r="A13" s="101">
        <v>9</v>
      </c>
      <c r="B13" s="102" t="s">
        <v>1624</v>
      </c>
      <c r="C13" s="102" t="s">
        <v>1959</v>
      </c>
      <c r="D13" s="102">
        <v>90</v>
      </c>
      <c r="E13" s="102">
        <v>4.3</v>
      </c>
      <c r="F13" s="102">
        <v>4.5</v>
      </c>
      <c r="G13" s="102">
        <v>25</v>
      </c>
      <c r="H13" s="103">
        <v>0.95</v>
      </c>
      <c r="I13" s="102"/>
      <c r="J13" s="103">
        <v>0.92</v>
      </c>
      <c r="K13" s="103">
        <v>0.9</v>
      </c>
      <c r="L13" s="102"/>
      <c r="M13" s="102">
        <v>-2</v>
      </c>
      <c r="N13" s="102">
        <v>4</v>
      </c>
      <c r="O13" s="103">
        <v>0.84</v>
      </c>
      <c r="P13" s="103">
        <v>0.02</v>
      </c>
      <c r="Q13" s="102" t="s">
        <v>1963</v>
      </c>
      <c r="R13" s="102"/>
      <c r="S13" s="102">
        <v>21</v>
      </c>
      <c r="T13" s="102" t="s">
        <v>1971</v>
      </c>
      <c r="U13" s="102"/>
      <c r="V13" s="103">
        <v>0.82</v>
      </c>
      <c r="W13" s="102">
        <v>5</v>
      </c>
      <c r="X13" s="102">
        <v>15</v>
      </c>
      <c r="Y13" s="102">
        <v>26</v>
      </c>
      <c r="Z13" s="103">
        <v>0.34</v>
      </c>
      <c r="AA13" s="102"/>
    </row>
    <row r="14" spans="1:27" ht="44" thickBot="1" x14ac:dyDescent="0.4">
      <c r="A14" s="101">
        <v>10</v>
      </c>
      <c r="B14" s="102" t="s">
        <v>1626</v>
      </c>
      <c r="C14" s="102" t="s">
        <v>1959</v>
      </c>
      <c r="D14" s="102">
        <v>89</v>
      </c>
      <c r="E14" s="102">
        <v>4.3</v>
      </c>
      <c r="F14" s="102">
        <v>4.4000000000000004</v>
      </c>
      <c r="G14" s="102">
        <v>13</v>
      </c>
      <c r="H14" s="103">
        <v>0.95</v>
      </c>
      <c r="I14" s="102"/>
      <c r="J14" s="103">
        <v>0.92</v>
      </c>
      <c r="K14" s="103">
        <v>0.91</v>
      </c>
      <c r="L14" s="102"/>
      <c r="M14" s="102">
        <v>-1</v>
      </c>
      <c r="N14" s="102">
        <v>10</v>
      </c>
      <c r="O14" s="103">
        <v>0.75</v>
      </c>
      <c r="P14" s="103">
        <v>0.01</v>
      </c>
      <c r="Q14" s="102" t="s">
        <v>1966</v>
      </c>
      <c r="R14" s="102"/>
      <c r="S14" s="102">
        <v>15</v>
      </c>
      <c r="T14" s="102" t="s">
        <v>1978</v>
      </c>
      <c r="U14" s="102"/>
      <c r="V14" s="103">
        <v>0.76</v>
      </c>
      <c r="W14" s="102">
        <v>5</v>
      </c>
      <c r="X14" s="102">
        <v>29</v>
      </c>
      <c r="Y14" s="102">
        <v>12</v>
      </c>
      <c r="Z14" s="103">
        <v>0.42</v>
      </c>
      <c r="AA14" s="102"/>
    </row>
    <row r="15" spans="1:27" ht="44" thickBot="1" x14ac:dyDescent="0.4">
      <c r="A15" s="101">
        <v>11</v>
      </c>
      <c r="B15" s="102" t="s">
        <v>1642</v>
      </c>
      <c r="C15" s="102" t="s">
        <v>1959</v>
      </c>
      <c r="D15" s="102">
        <v>88</v>
      </c>
      <c r="E15" s="102">
        <v>4.2</v>
      </c>
      <c r="F15" s="102">
        <v>4.3</v>
      </c>
      <c r="G15" s="102">
        <v>11</v>
      </c>
      <c r="H15" s="103">
        <v>0.94</v>
      </c>
      <c r="I15" s="102"/>
      <c r="J15" s="103">
        <v>0.85</v>
      </c>
      <c r="K15" s="103">
        <v>0.87</v>
      </c>
      <c r="L15" s="102"/>
      <c r="M15" s="102">
        <v>2</v>
      </c>
      <c r="N15" s="102">
        <v>16</v>
      </c>
      <c r="O15" s="103">
        <v>0.63</v>
      </c>
      <c r="P15" s="103">
        <v>0</v>
      </c>
      <c r="Q15" s="102" t="s">
        <v>1966</v>
      </c>
      <c r="R15" s="102"/>
      <c r="S15" s="102">
        <v>17</v>
      </c>
      <c r="T15" s="102" t="s">
        <v>1971</v>
      </c>
      <c r="U15" s="102"/>
      <c r="V15" s="103">
        <v>0.69</v>
      </c>
      <c r="W15" s="102">
        <v>5</v>
      </c>
      <c r="X15" s="102">
        <v>22</v>
      </c>
      <c r="Y15" s="102">
        <v>19</v>
      </c>
      <c r="Z15" s="103">
        <v>0.37</v>
      </c>
      <c r="AA15" s="102"/>
    </row>
    <row r="16" spans="1:27" ht="44" thickBot="1" x14ac:dyDescent="0.4">
      <c r="A16" s="101">
        <v>11</v>
      </c>
      <c r="B16" s="102" t="s">
        <v>1623</v>
      </c>
      <c r="C16" s="102" t="s">
        <v>1959</v>
      </c>
      <c r="D16" s="102">
        <v>88</v>
      </c>
      <c r="E16" s="102">
        <v>4.0999999999999996</v>
      </c>
      <c r="F16" s="102">
        <v>4.3</v>
      </c>
      <c r="G16" s="102">
        <v>17</v>
      </c>
      <c r="H16" s="103">
        <v>0.97</v>
      </c>
      <c r="I16" s="102"/>
      <c r="J16" s="103">
        <v>0.95</v>
      </c>
      <c r="K16" s="103">
        <v>0.93</v>
      </c>
      <c r="L16" s="102"/>
      <c r="M16" s="102">
        <v>-2</v>
      </c>
      <c r="N16" s="102">
        <v>18</v>
      </c>
      <c r="O16" s="103">
        <v>0.76</v>
      </c>
      <c r="P16" s="103">
        <v>0.01</v>
      </c>
      <c r="Q16" s="102" t="s">
        <v>1966</v>
      </c>
      <c r="R16" s="102"/>
      <c r="S16" s="102">
        <v>1</v>
      </c>
      <c r="T16" s="102" t="s">
        <v>2279</v>
      </c>
      <c r="U16" s="102"/>
      <c r="V16" s="103">
        <v>0.96</v>
      </c>
      <c r="W16" s="102">
        <v>5</v>
      </c>
      <c r="X16" s="102">
        <v>15</v>
      </c>
      <c r="Y16" s="102">
        <v>16</v>
      </c>
      <c r="Z16" s="103">
        <v>0.4</v>
      </c>
      <c r="AA16" s="102"/>
    </row>
    <row r="17" spans="1:27" ht="44" thickBot="1" x14ac:dyDescent="0.4">
      <c r="A17" s="101">
        <v>11</v>
      </c>
      <c r="B17" s="102" t="s">
        <v>1638</v>
      </c>
      <c r="C17" s="102" t="s">
        <v>1959</v>
      </c>
      <c r="D17" s="102">
        <v>88</v>
      </c>
      <c r="E17" s="102">
        <v>4.3</v>
      </c>
      <c r="F17" s="102">
        <v>4.5</v>
      </c>
      <c r="G17" s="102">
        <v>21</v>
      </c>
      <c r="H17" s="103">
        <v>0.93</v>
      </c>
      <c r="I17" s="102"/>
      <c r="J17" s="103">
        <v>0.85</v>
      </c>
      <c r="K17" s="103">
        <v>0.88</v>
      </c>
      <c r="L17" s="102"/>
      <c r="M17" s="102">
        <v>3</v>
      </c>
      <c r="N17" s="102">
        <v>30</v>
      </c>
      <c r="O17" s="103">
        <v>0.68</v>
      </c>
      <c r="P17" s="103">
        <v>0.04</v>
      </c>
      <c r="Q17" s="102" t="s">
        <v>1966</v>
      </c>
      <c r="R17" s="102"/>
      <c r="S17" s="102">
        <v>17</v>
      </c>
      <c r="T17" s="102" t="s">
        <v>1002</v>
      </c>
      <c r="U17" s="102">
        <v>2</v>
      </c>
      <c r="V17" s="103">
        <v>0.72</v>
      </c>
      <c r="W17" s="102">
        <v>5</v>
      </c>
      <c r="X17" s="102">
        <v>15</v>
      </c>
      <c r="Y17" s="102">
        <v>37</v>
      </c>
      <c r="Z17" s="103">
        <v>0.31</v>
      </c>
      <c r="AA17" s="102"/>
    </row>
    <row r="18" spans="1:27" ht="44" thickBot="1" x14ac:dyDescent="0.4">
      <c r="A18" s="101">
        <v>11</v>
      </c>
      <c r="B18" s="102" t="s">
        <v>1625</v>
      </c>
      <c r="C18" s="102" t="s">
        <v>1959</v>
      </c>
      <c r="D18" s="102">
        <v>88</v>
      </c>
      <c r="E18" s="102">
        <v>4.2</v>
      </c>
      <c r="F18" s="102">
        <v>4.5</v>
      </c>
      <c r="G18" s="102">
        <v>4</v>
      </c>
      <c r="H18" s="103">
        <v>0.95</v>
      </c>
      <c r="I18" s="102"/>
      <c r="J18" s="103">
        <v>0.9</v>
      </c>
      <c r="K18" s="103">
        <v>0.9</v>
      </c>
      <c r="L18" s="102"/>
      <c r="M18" s="102" t="s">
        <v>58</v>
      </c>
      <c r="N18" s="102">
        <v>25</v>
      </c>
      <c r="O18" s="103">
        <v>0.67</v>
      </c>
      <c r="P18" s="103">
        <v>0</v>
      </c>
      <c r="Q18" s="102" t="s">
        <v>1963</v>
      </c>
      <c r="R18" s="102"/>
      <c r="S18" s="102">
        <v>17</v>
      </c>
      <c r="T18" s="102" t="s">
        <v>774</v>
      </c>
      <c r="U18" s="102"/>
      <c r="V18" s="103">
        <v>0.65</v>
      </c>
      <c r="W18" s="102"/>
      <c r="X18" s="102">
        <v>15</v>
      </c>
      <c r="Y18" s="102">
        <v>51</v>
      </c>
      <c r="Z18" s="103">
        <v>0.26</v>
      </c>
      <c r="AA18" s="102"/>
    </row>
    <row r="19" spans="1:27" ht="73" thickBot="1" x14ac:dyDescent="0.4">
      <c r="A19" s="101">
        <v>11</v>
      </c>
      <c r="B19" s="102" t="s">
        <v>1631</v>
      </c>
      <c r="C19" s="102" t="s">
        <v>1959</v>
      </c>
      <c r="D19" s="102">
        <v>88</v>
      </c>
      <c r="E19" s="102">
        <v>3.8</v>
      </c>
      <c r="F19" s="102">
        <v>4.2</v>
      </c>
      <c r="G19" s="102">
        <v>29</v>
      </c>
      <c r="H19" s="103">
        <v>0.96</v>
      </c>
      <c r="I19" s="102"/>
      <c r="J19" s="103">
        <v>0.94</v>
      </c>
      <c r="K19" s="103">
        <v>0.92</v>
      </c>
      <c r="L19" s="102"/>
      <c r="M19" s="102">
        <v>-2</v>
      </c>
      <c r="N19" s="102">
        <v>3</v>
      </c>
      <c r="O19" s="103">
        <v>0.72</v>
      </c>
      <c r="P19" s="103">
        <v>0</v>
      </c>
      <c r="Q19" s="102" t="s">
        <v>1963</v>
      </c>
      <c r="R19" s="102"/>
      <c r="S19" s="102">
        <v>9</v>
      </c>
      <c r="T19" s="102" t="s">
        <v>2280</v>
      </c>
      <c r="U19" s="102"/>
      <c r="V19" s="103">
        <v>0.81</v>
      </c>
      <c r="W19" s="102">
        <v>5</v>
      </c>
      <c r="X19" s="102">
        <v>27</v>
      </c>
      <c r="Y19" s="102">
        <v>9</v>
      </c>
      <c r="Z19" s="103">
        <v>0.45</v>
      </c>
      <c r="AA19" s="102"/>
    </row>
    <row r="20" spans="1:27" ht="44" thickBot="1" x14ac:dyDescent="0.4">
      <c r="A20" s="101">
        <v>16</v>
      </c>
      <c r="B20" s="102" t="s">
        <v>1637</v>
      </c>
      <c r="C20" s="102" t="s">
        <v>1959</v>
      </c>
      <c r="D20" s="102">
        <v>87</v>
      </c>
      <c r="E20" s="102">
        <v>4.0999999999999996</v>
      </c>
      <c r="F20" s="102">
        <v>4.4000000000000004</v>
      </c>
      <c r="G20" s="102">
        <v>29</v>
      </c>
      <c r="H20" s="103">
        <v>0.95</v>
      </c>
      <c r="I20" s="102"/>
      <c r="J20" s="103">
        <v>0.9</v>
      </c>
      <c r="K20" s="103">
        <v>0.91</v>
      </c>
      <c r="L20" s="102"/>
      <c r="M20" s="102">
        <v>1</v>
      </c>
      <c r="N20" s="102">
        <v>10</v>
      </c>
      <c r="O20" s="103">
        <v>0.73</v>
      </c>
      <c r="P20" s="103">
        <v>0.01</v>
      </c>
      <c r="Q20" s="102" t="s">
        <v>1966</v>
      </c>
      <c r="R20" s="102"/>
      <c r="S20" s="102">
        <v>12</v>
      </c>
      <c r="T20" s="102" t="s">
        <v>2280</v>
      </c>
      <c r="U20" s="102"/>
      <c r="V20" s="103">
        <v>0.77</v>
      </c>
      <c r="W20" s="102">
        <v>5</v>
      </c>
      <c r="X20" s="102">
        <v>29</v>
      </c>
      <c r="Y20" s="102">
        <v>10</v>
      </c>
      <c r="Z20" s="103">
        <v>0.45</v>
      </c>
      <c r="AA20" s="102"/>
    </row>
    <row r="21" spans="1:27" ht="44" thickBot="1" x14ac:dyDescent="0.4">
      <c r="A21" s="101">
        <v>16</v>
      </c>
      <c r="B21" s="102" t="s">
        <v>1632</v>
      </c>
      <c r="C21" s="102" t="s">
        <v>1959</v>
      </c>
      <c r="D21" s="102">
        <v>87</v>
      </c>
      <c r="E21" s="102">
        <v>3.9</v>
      </c>
      <c r="F21" s="102">
        <v>4.2</v>
      </c>
      <c r="G21" s="102">
        <v>17</v>
      </c>
      <c r="H21" s="103">
        <v>0.95</v>
      </c>
      <c r="I21" s="102"/>
      <c r="J21" s="103">
        <v>0.92</v>
      </c>
      <c r="K21" s="103">
        <v>0.94</v>
      </c>
      <c r="L21" s="102"/>
      <c r="M21" s="102">
        <v>2</v>
      </c>
      <c r="N21" s="102">
        <v>8</v>
      </c>
      <c r="O21" s="103">
        <v>0.75</v>
      </c>
      <c r="P21" s="103">
        <v>0</v>
      </c>
      <c r="Q21" s="102" t="s">
        <v>1966</v>
      </c>
      <c r="R21" s="102"/>
      <c r="S21" s="102">
        <v>12</v>
      </c>
      <c r="T21" s="102" t="s">
        <v>2280</v>
      </c>
      <c r="U21" s="102"/>
      <c r="V21" s="103">
        <v>0.77</v>
      </c>
      <c r="W21" s="102">
        <v>5</v>
      </c>
      <c r="X21" s="102">
        <v>22</v>
      </c>
      <c r="Y21" s="102">
        <v>17</v>
      </c>
      <c r="Z21" s="103">
        <v>0.39</v>
      </c>
      <c r="AA21" s="102"/>
    </row>
    <row r="22" spans="1:27" ht="44" thickBot="1" x14ac:dyDescent="0.4">
      <c r="A22" s="101">
        <v>18</v>
      </c>
      <c r="B22" s="102" t="s">
        <v>1634</v>
      </c>
      <c r="C22" s="102" t="s">
        <v>1959</v>
      </c>
      <c r="D22" s="102">
        <v>86</v>
      </c>
      <c r="E22" s="102">
        <v>4</v>
      </c>
      <c r="F22" s="102">
        <v>4.4000000000000004</v>
      </c>
      <c r="G22" s="102">
        <v>34</v>
      </c>
      <c r="H22" s="103">
        <v>0.93</v>
      </c>
      <c r="I22" s="102"/>
      <c r="J22" s="103">
        <v>0.9</v>
      </c>
      <c r="K22" s="103">
        <v>0.92</v>
      </c>
      <c r="L22" s="102"/>
      <c r="M22" s="102">
        <v>2</v>
      </c>
      <c r="N22" s="102">
        <v>18</v>
      </c>
      <c r="O22" s="103">
        <v>0.71</v>
      </c>
      <c r="P22" s="103">
        <v>0.02</v>
      </c>
      <c r="Q22" s="102" t="s">
        <v>1968</v>
      </c>
      <c r="R22" s="102"/>
      <c r="S22" s="102">
        <v>12</v>
      </c>
      <c r="T22" s="102" t="s">
        <v>2280</v>
      </c>
      <c r="U22" s="102">
        <v>2</v>
      </c>
      <c r="V22" s="103">
        <v>0.78</v>
      </c>
      <c r="W22" s="102">
        <v>5</v>
      </c>
      <c r="X22" s="102">
        <v>19</v>
      </c>
      <c r="Y22" s="102">
        <v>11</v>
      </c>
      <c r="Z22" s="103">
        <v>0.43</v>
      </c>
      <c r="AA22" s="102"/>
    </row>
    <row r="23" spans="1:27" ht="58.5" thickBot="1" x14ac:dyDescent="0.4">
      <c r="A23" s="101">
        <v>18</v>
      </c>
      <c r="B23" s="102" t="s">
        <v>1627</v>
      </c>
      <c r="C23" s="102" t="s">
        <v>1959</v>
      </c>
      <c r="D23" s="102">
        <v>86</v>
      </c>
      <c r="E23" s="102">
        <v>4.4000000000000004</v>
      </c>
      <c r="F23" s="102">
        <v>4.5999999999999996</v>
      </c>
      <c r="G23" s="102">
        <v>11</v>
      </c>
      <c r="H23" s="103">
        <v>0.98</v>
      </c>
      <c r="I23" s="102"/>
      <c r="J23" s="103">
        <v>0.96</v>
      </c>
      <c r="K23" s="103">
        <v>0.96</v>
      </c>
      <c r="L23" s="102"/>
      <c r="M23" s="102" t="s">
        <v>58</v>
      </c>
      <c r="N23" s="102">
        <v>97</v>
      </c>
      <c r="O23" s="103">
        <v>0.57999999999999996</v>
      </c>
      <c r="P23" s="103">
        <v>0.04</v>
      </c>
      <c r="Q23" s="102" t="s">
        <v>1963</v>
      </c>
      <c r="R23" s="102"/>
      <c r="S23" s="102">
        <v>1</v>
      </c>
      <c r="T23" s="102" t="s">
        <v>2281</v>
      </c>
      <c r="U23" s="102"/>
      <c r="V23" s="103">
        <v>0.9</v>
      </c>
      <c r="W23" s="102">
        <v>5</v>
      </c>
      <c r="X23" s="102">
        <v>14</v>
      </c>
      <c r="Y23" s="102">
        <v>55</v>
      </c>
      <c r="Z23" s="103">
        <v>0.25</v>
      </c>
      <c r="AA23" s="102"/>
    </row>
    <row r="24" spans="1:27" ht="73" thickBot="1" x14ac:dyDescent="0.4">
      <c r="A24" s="101">
        <v>18</v>
      </c>
      <c r="B24" s="102" t="s">
        <v>1640</v>
      </c>
      <c r="C24" s="102" t="s">
        <v>1972</v>
      </c>
      <c r="D24" s="102">
        <v>86</v>
      </c>
      <c r="E24" s="102">
        <v>4.2</v>
      </c>
      <c r="F24" s="102">
        <v>4.8</v>
      </c>
      <c r="G24" s="102">
        <v>21</v>
      </c>
      <c r="H24" s="103">
        <v>0.95</v>
      </c>
      <c r="I24" s="102"/>
      <c r="J24" s="103">
        <v>0.86</v>
      </c>
      <c r="K24" s="103">
        <v>0.85</v>
      </c>
      <c r="L24" s="102"/>
      <c r="M24" s="102">
        <v>-1</v>
      </c>
      <c r="N24" s="102">
        <v>18</v>
      </c>
      <c r="O24" s="103">
        <v>0.97</v>
      </c>
      <c r="P24" s="103">
        <v>0</v>
      </c>
      <c r="Q24" s="102" t="s">
        <v>1960</v>
      </c>
      <c r="R24" s="102"/>
      <c r="S24" s="102">
        <v>71</v>
      </c>
      <c r="T24" s="102" t="s">
        <v>1973</v>
      </c>
      <c r="U24" s="102"/>
      <c r="V24" s="103">
        <v>0.46</v>
      </c>
      <c r="W24" s="102"/>
      <c r="X24" s="102">
        <v>8</v>
      </c>
      <c r="Y24" s="102">
        <v>33</v>
      </c>
      <c r="Z24" s="103">
        <v>0.32</v>
      </c>
      <c r="AA24" s="102"/>
    </row>
    <row r="25" spans="1:27" ht="44" thickBot="1" x14ac:dyDescent="0.4">
      <c r="A25" s="101">
        <v>18</v>
      </c>
      <c r="B25" s="102" t="s">
        <v>1633</v>
      </c>
      <c r="C25" s="102" t="s">
        <v>1959</v>
      </c>
      <c r="D25" s="102">
        <v>86</v>
      </c>
      <c r="E25" s="102">
        <v>4.0999999999999996</v>
      </c>
      <c r="F25" s="102">
        <v>4.4000000000000004</v>
      </c>
      <c r="G25" s="102">
        <v>6</v>
      </c>
      <c r="H25" s="103">
        <v>0.95</v>
      </c>
      <c r="I25" s="102"/>
      <c r="J25" s="103">
        <v>0.87</v>
      </c>
      <c r="K25" s="103">
        <v>0.9</v>
      </c>
      <c r="L25" s="102"/>
      <c r="M25" s="102">
        <v>3</v>
      </c>
      <c r="N25" s="102">
        <v>27</v>
      </c>
      <c r="O25" s="103">
        <v>0.74</v>
      </c>
      <c r="P25" s="103">
        <v>0.03</v>
      </c>
      <c r="Q25" s="102" t="s">
        <v>1963</v>
      </c>
      <c r="R25" s="102"/>
      <c r="S25" s="102">
        <v>21</v>
      </c>
      <c r="T25" s="102" t="s">
        <v>1975</v>
      </c>
      <c r="U25" s="102">
        <v>2</v>
      </c>
      <c r="V25" s="103">
        <v>0.6</v>
      </c>
      <c r="W25" s="102">
        <v>5</v>
      </c>
      <c r="X25" s="102">
        <v>43</v>
      </c>
      <c r="Y25" s="102">
        <v>22</v>
      </c>
      <c r="Z25" s="103">
        <v>0.37</v>
      </c>
      <c r="AA25" s="102"/>
    </row>
    <row r="26" spans="1:27" ht="44" thickBot="1" x14ac:dyDescent="0.4">
      <c r="A26" s="101">
        <v>22</v>
      </c>
      <c r="B26" s="102" t="s">
        <v>1641</v>
      </c>
      <c r="C26" s="102" t="s">
        <v>1959</v>
      </c>
      <c r="D26" s="102">
        <v>85</v>
      </c>
      <c r="E26" s="102">
        <v>4.0999999999999996</v>
      </c>
      <c r="F26" s="102">
        <v>4.4000000000000004</v>
      </c>
      <c r="G26" s="102">
        <v>21</v>
      </c>
      <c r="H26" s="103">
        <v>0.95</v>
      </c>
      <c r="I26" s="102"/>
      <c r="J26" s="103">
        <v>0.88</v>
      </c>
      <c r="K26" s="103">
        <v>0.92</v>
      </c>
      <c r="L26" s="102"/>
      <c r="M26" s="102">
        <v>4</v>
      </c>
      <c r="N26" s="102">
        <v>38</v>
      </c>
      <c r="O26" s="103">
        <v>0.69</v>
      </c>
      <c r="P26" s="103">
        <v>0.01</v>
      </c>
      <c r="Q26" s="102" t="s">
        <v>1968</v>
      </c>
      <c r="R26" s="102"/>
      <c r="S26" s="102">
        <v>28</v>
      </c>
      <c r="T26" s="102" t="s">
        <v>1092</v>
      </c>
      <c r="U26" s="102">
        <v>2</v>
      </c>
      <c r="V26" s="103">
        <v>0.63</v>
      </c>
      <c r="W26" s="102">
        <v>5</v>
      </c>
      <c r="X26" s="102">
        <v>43</v>
      </c>
      <c r="Y26" s="102">
        <v>14</v>
      </c>
      <c r="Z26" s="103">
        <v>0.41</v>
      </c>
      <c r="AA26" s="102"/>
    </row>
    <row r="27" spans="1:27" ht="73" thickBot="1" x14ac:dyDescent="0.4">
      <c r="A27" s="101">
        <v>22</v>
      </c>
      <c r="B27" s="102" t="s">
        <v>1673</v>
      </c>
      <c r="C27" s="102" t="s">
        <v>1959</v>
      </c>
      <c r="D27" s="102">
        <v>85</v>
      </c>
      <c r="E27" s="102">
        <v>2.6</v>
      </c>
      <c r="F27" s="102">
        <v>3.2</v>
      </c>
      <c r="G27" s="102">
        <v>1</v>
      </c>
      <c r="H27" s="103">
        <v>0.94</v>
      </c>
      <c r="I27" s="102"/>
      <c r="J27" s="103">
        <v>0.81</v>
      </c>
      <c r="K27" s="103">
        <v>0.94</v>
      </c>
      <c r="L27" s="102"/>
      <c r="M27" s="102">
        <v>13</v>
      </c>
      <c r="N27" s="102">
        <v>2</v>
      </c>
      <c r="O27" s="103">
        <v>0.95</v>
      </c>
      <c r="P27" s="103">
        <v>0</v>
      </c>
      <c r="Q27" s="102" t="s">
        <v>1963</v>
      </c>
      <c r="R27" s="102"/>
      <c r="S27" s="102">
        <v>47</v>
      </c>
      <c r="T27" s="102" t="s">
        <v>1097</v>
      </c>
      <c r="U27" s="102"/>
      <c r="V27" s="103">
        <v>0.5</v>
      </c>
      <c r="W27" s="102">
        <v>5</v>
      </c>
      <c r="X27" s="102">
        <v>1</v>
      </c>
      <c r="Y27" s="102">
        <v>61</v>
      </c>
      <c r="Z27" s="103">
        <v>0.25</v>
      </c>
      <c r="AA27" s="102"/>
    </row>
    <row r="28" spans="1:27" ht="73" thickBot="1" x14ac:dyDescent="0.4">
      <c r="A28" s="101">
        <v>22</v>
      </c>
      <c r="B28" s="102" t="s">
        <v>1629</v>
      </c>
      <c r="C28" s="102" t="s">
        <v>1972</v>
      </c>
      <c r="D28" s="102">
        <v>85</v>
      </c>
      <c r="E28" s="102">
        <v>4.3</v>
      </c>
      <c r="F28" s="102">
        <v>4.9000000000000004</v>
      </c>
      <c r="G28" s="102">
        <v>6</v>
      </c>
      <c r="H28" s="103">
        <v>0.97</v>
      </c>
      <c r="I28" s="102"/>
      <c r="J28" s="103">
        <v>0.87</v>
      </c>
      <c r="K28" s="103">
        <v>0.91</v>
      </c>
      <c r="L28" s="102"/>
      <c r="M28" s="102">
        <v>4</v>
      </c>
      <c r="N28" s="102">
        <v>71</v>
      </c>
      <c r="O28" s="103">
        <v>0.74</v>
      </c>
      <c r="P28" s="103">
        <v>0</v>
      </c>
      <c r="Q28" s="102" t="s">
        <v>1963</v>
      </c>
      <c r="R28" s="102"/>
      <c r="S28" s="102">
        <v>100</v>
      </c>
      <c r="T28" s="102" t="s">
        <v>898</v>
      </c>
      <c r="U28" s="102"/>
      <c r="V28" s="103">
        <v>0.56999999999999995</v>
      </c>
      <c r="W28" s="102"/>
      <c r="X28" s="102">
        <v>2</v>
      </c>
      <c r="Y28" s="102">
        <v>156</v>
      </c>
      <c r="Z28" s="103">
        <v>0.14000000000000001</v>
      </c>
      <c r="AA28" s="102"/>
    </row>
    <row r="29" spans="1:27" ht="44" thickBot="1" x14ac:dyDescent="0.4">
      <c r="A29" s="101">
        <v>25</v>
      </c>
      <c r="B29" s="102" t="s">
        <v>1648</v>
      </c>
      <c r="C29" s="102" t="s">
        <v>1959</v>
      </c>
      <c r="D29" s="102">
        <v>83</v>
      </c>
      <c r="E29" s="102">
        <v>4</v>
      </c>
      <c r="F29" s="102">
        <v>4.5</v>
      </c>
      <c r="G29" s="102">
        <v>8</v>
      </c>
      <c r="H29" s="103">
        <v>0.95</v>
      </c>
      <c r="I29" s="102"/>
      <c r="J29" s="103">
        <v>0.88</v>
      </c>
      <c r="K29" s="103">
        <v>0.93</v>
      </c>
      <c r="L29" s="102"/>
      <c r="M29" s="102">
        <v>5</v>
      </c>
      <c r="N29" s="102">
        <v>52</v>
      </c>
      <c r="O29" s="103">
        <v>0.73</v>
      </c>
      <c r="P29" s="103">
        <v>7.0000000000000007E-2</v>
      </c>
      <c r="Q29" s="102" t="s">
        <v>1968</v>
      </c>
      <c r="R29" s="102"/>
      <c r="S29" s="102">
        <v>21</v>
      </c>
      <c r="T29" s="102" t="s">
        <v>1978</v>
      </c>
      <c r="U29" s="102"/>
      <c r="V29" s="103">
        <v>0.84</v>
      </c>
      <c r="W29" s="102">
        <v>5</v>
      </c>
      <c r="X29" s="102">
        <v>50</v>
      </c>
      <c r="Y29" s="102">
        <v>72</v>
      </c>
      <c r="Z29" s="103">
        <v>0.23</v>
      </c>
      <c r="AA29" s="102"/>
    </row>
    <row r="30" spans="1:27" ht="58.5" thickBot="1" x14ac:dyDescent="0.4">
      <c r="A30" s="101">
        <v>25</v>
      </c>
      <c r="B30" s="102" t="s">
        <v>1649</v>
      </c>
      <c r="C30" s="102" t="s">
        <v>1959</v>
      </c>
      <c r="D30" s="102">
        <v>83</v>
      </c>
      <c r="E30" s="102">
        <v>3.9</v>
      </c>
      <c r="F30" s="102">
        <v>4.2</v>
      </c>
      <c r="G30" s="102">
        <v>34</v>
      </c>
      <c r="H30" s="103">
        <v>0.93</v>
      </c>
      <c r="I30" s="102"/>
      <c r="J30" s="103">
        <v>0.86</v>
      </c>
      <c r="K30" s="103">
        <v>0.88</v>
      </c>
      <c r="L30" s="102"/>
      <c r="M30" s="102">
        <v>2</v>
      </c>
      <c r="N30" s="102">
        <v>6</v>
      </c>
      <c r="O30" s="103">
        <v>0.71</v>
      </c>
      <c r="P30" s="103">
        <v>0</v>
      </c>
      <c r="Q30" s="102" t="s">
        <v>1963</v>
      </c>
      <c r="R30" s="102"/>
      <c r="S30" s="102">
        <v>25</v>
      </c>
      <c r="T30" s="102" t="s">
        <v>1522</v>
      </c>
      <c r="U30" s="102"/>
      <c r="V30" s="103">
        <v>0.62</v>
      </c>
      <c r="W30" s="102">
        <v>5</v>
      </c>
      <c r="X30" s="102">
        <v>26</v>
      </c>
      <c r="Y30" s="102">
        <v>72</v>
      </c>
      <c r="Z30" s="103">
        <v>0.24</v>
      </c>
      <c r="AA30" s="102"/>
    </row>
    <row r="31" spans="1:27" ht="58.5" thickBot="1" x14ac:dyDescent="0.4">
      <c r="A31" s="101">
        <v>27</v>
      </c>
      <c r="B31" s="102" t="s">
        <v>1645</v>
      </c>
      <c r="C31" s="102" t="s">
        <v>1959</v>
      </c>
      <c r="D31" s="102">
        <v>82</v>
      </c>
      <c r="E31" s="102">
        <v>4.0999999999999996</v>
      </c>
      <c r="F31" s="102">
        <v>4.3</v>
      </c>
      <c r="G31" s="102">
        <v>29</v>
      </c>
      <c r="H31" s="103">
        <v>0.93</v>
      </c>
      <c r="I31" s="102"/>
      <c r="J31" s="103">
        <v>0.87</v>
      </c>
      <c r="K31" s="103">
        <v>0.83</v>
      </c>
      <c r="L31" s="102"/>
      <c r="M31" s="102">
        <v>-4</v>
      </c>
      <c r="N31" s="102">
        <v>64</v>
      </c>
      <c r="O31" s="103">
        <v>0.71</v>
      </c>
      <c r="P31" s="103">
        <v>0.03</v>
      </c>
      <c r="Q31" s="102" t="s">
        <v>1963</v>
      </c>
      <c r="R31" s="102"/>
      <c r="S31" s="102">
        <v>17</v>
      </c>
      <c r="T31" s="102" t="s">
        <v>1509</v>
      </c>
      <c r="U31" s="102">
        <v>2</v>
      </c>
      <c r="V31" s="103">
        <v>0.68</v>
      </c>
      <c r="W31" s="102">
        <v>5</v>
      </c>
      <c r="X31" s="102">
        <v>19</v>
      </c>
      <c r="Y31" s="102">
        <v>28</v>
      </c>
      <c r="Z31" s="103">
        <v>0.34</v>
      </c>
      <c r="AA31" s="102"/>
    </row>
    <row r="32" spans="1:27" ht="29.5" thickBot="1" x14ac:dyDescent="0.4">
      <c r="A32" s="101">
        <v>27</v>
      </c>
      <c r="B32" s="102" t="s">
        <v>489</v>
      </c>
      <c r="C32" s="102" t="s">
        <v>1959</v>
      </c>
      <c r="D32" s="102">
        <v>82</v>
      </c>
      <c r="E32" s="102">
        <v>3.9</v>
      </c>
      <c r="F32" s="102">
        <v>4.2</v>
      </c>
      <c r="G32" s="102">
        <v>49</v>
      </c>
      <c r="H32" s="103">
        <v>0.95</v>
      </c>
      <c r="I32" s="102"/>
      <c r="J32" s="103">
        <v>0.9</v>
      </c>
      <c r="K32" s="103">
        <v>0.88</v>
      </c>
      <c r="L32" s="102"/>
      <c r="M32" s="102">
        <v>-2</v>
      </c>
      <c r="N32" s="102">
        <v>7</v>
      </c>
      <c r="O32" s="103">
        <v>0.71</v>
      </c>
      <c r="P32" s="103">
        <v>0</v>
      </c>
      <c r="Q32" s="102" t="s">
        <v>1968</v>
      </c>
      <c r="R32" s="102"/>
      <c r="S32" s="102">
        <v>16</v>
      </c>
      <c r="T32" s="102" t="s">
        <v>1975</v>
      </c>
      <c r="U32" s="102">
        <v>2</v>
      </c>
      <c r="V32" s="103">
        <v>0.7</v>
      </c>
      <c r="W32" s="102">
        <v>5</v>
      </c>
      <c r="X32" s="102">
        <v>22</v>
      </c>
      <c r="Y32" s="102">
        <v>76</v>
      </c>
      <c r="Z32" s="103">
        <v>0.23</v>
      </c>
      <c r="AA32" s="102"/>
    </row>
    <row r="33" spans="1:27" ht="44" thickBot="1" x14ac:dyDescent="0.4">
      <c r="A33" s="101">
        <v>27</v>
      </c>
      <c r="B33" s="102" t="s">
        <v>1643</v>
      </c>
      <c r="C33" s="102" t="s">
        <v>1959</v>
      </c>
      <c r="D33" s="102">
        <v>82</v>
      </c>
      <c r="E33" s="102">
        <v>4</v>
      </c>
      <c r="F33" s="102">
        <v>4.4000000000000004</v>
      </c>
      <c r="G33" s="102">
        <v>25</v>
      </c>
      <c r="H33" s="103">
        <v>0.94</v>
      </c>
      <c r="I33" s="102"/>
      <c r="J33" s="103">
        <v>0.88</v>
      </c>
      <c r="K33" s="103">
        <v>0.87</v>
      </c>
      <c r="L33" s="102"/>
      <c r="M33" s="102">
        <v>-1</v>
      </c>
      <c r="N33" s="102">
        <v>43</v>
      </c>
      <c r="O33" s="103">
        <v>0.7</v>
      </c>
      <c r="P33" s="103">
        <v>0.01</v>
      </c>
      <c r="Q33" s="102" t="s">
        <v>1968</v>
      </c>
      <c r="R33" s="102"/>
      <c r="S33" s="102">
        <v>24</v>
      </c>
      <c r="T33" s="102" t="s">
        <v>1522</v>
      </c>
      <c r="U33" s="102"/>
      <c r="V33" s="103">
        <v>0.67</v>
      </c>
      <c r="W33" s="102">
        <v>5</v>
      </c>
      <c r="X33" s="102">
        <v>50</v>
      </c>
      <c r="Y33" s="102">
        <v>22</v>
      </c>
      <c r="Z33" s="103">
        <v>0.36</v>
      </c>
      <c r="AA33" s="102"/>
    </row>
    <row r="34" spans="1:27" ht="44" thickBot="1" x14ac:dyDescent="0.4">
      <c r="A34" s="101">
        <v>30</v>
      </c>
      <c r="B34" s="102" t="s">
        <v>1653</v>
      </c>
      <c r="C34" s="102" t="s">
        <v>1959</v>
      </c>
      <c r="D34" s="102">
        <v>80</v>
      </c>
      <c r="E34" s="102">
        <v>3.9</v>
      </c>
      <c r="F34" s="102">
        <v>4.2</v>
      </c>
      <c r="G34" s="102">
        <v>41</v>
      </c>
      <c r="H34" s="103">
        <v>0.94</v>
      </c>
      <c r="I34" s="102"/>
      <c r="J34" s="103">
        <v>0.89</v>
      </c>
      <c r="K34" s="103">
        <v>0.91</v>
      </c>
      <c r="L34" s="102"/>
      <c r="M34" s="102">
        <v>2</v>
      </c>
      <c r="N34" s="102">
        <v>43</v>
      </c>
      <c r="O34" s="103">
        <v>0.74</v>
      </c>
      <c r="P34" s="103">
        <v>0.01</v>
      </c>
      <c r="Q34" s="102" t="s">
        <v>1966</v>
      </c>
      <c r="R34" s="102"/>
      <c r="S34" s="102">
        <v>28</v>
      </c>
      <c r="T34" s="102" t="s">
        <v>1975</v>
      </c>
      <c r="U34" s="102"/>
      <c r="V34" s="103">
        <v>0.63</v>
      </c>
      <c r="W34" s="102">
        <v>5</v>
      </c>
      <c r="X34" s="102">
        <v>41</v>
      </c>
      <c r="Y34" s="102">
        <v>33</v>
      </c>
      <c r="Z34" s="103">
        <v>0.32</v>
      </c>
      <c r="AA34" s="102"/>
    </row>
    <row r="35" spans="1:27" ht="58.5" thickBot="1" x14ac:dyDescent="0.4">
      <c r="A35" s="101">
        <v>30</v>
      </c>
      <c r="B35" s="102" t="s">
        <v>1654</v>
      </c>
      <c r="C35" s="102" t="s">
        <v>1959</v>
      </c>
      <c r="D35" s="102">
        <v>80</v>
      </c>
      <c r="E35" s="102">
        <v>4</v>
      </c>
      <c r="F35" s="102">
        <v>4.0999999999999996</v>
      </c>
      <c r="G35" s="102">
        <v>49</v>
      </c>
      <c r="H35" s="103">
        <v>0.91</v>
      </c>
      <c r="I35" s="102"/>
      <c r="J35" s="103">
        <v>0.83</v>
      </c>
      <c r="K35" s="103">
        <v>0.86</v>
      </c>
      <c r="L35" s="102"/>
      <c r="M35" s="102">
        <v>3</v>
      </c>
      <c r="N35" s="102">
        <v>52</v>
      </c>
      <c r="O35" s="103">
        <v>0.73</v>
      </c>
      <c r="P35" s="103">
        <v>0.01</v>
      </c>
      <c r="Q35" s="102" t="s">
        <v>1966</v>
      </c>
      <c r="R35" s="102"/>
      <c r="S35" s="102">
        <v>28</v>
      </c>
      <c r="T35" s="102" t="s">
        <v>2282</v>
      </c>
      <c r="U35" s="102">
        <v>2</v>
      </c>
      <c r="V35" s="103">
        <v>0.54</v>
      </c>
      <c r="W35" s="102">
        <v>5</v>
      </c>
      <c r="X35" s="102">
        <v>41</v>
      </c>
      <c r="Y35" s="102">
        <v>30</v>
      </c>
      <c r="Z35" s="103">
        <v>0.32</v>
      </c>
      <c r="AA35" s="102"/>
    </row>
    <row r="36" spans="1:27" ht="44" thickBot="1" x14ac:dyDescent="0.4">
      <c r="A36" s="101">
        <v>30</v>
      </c>
      <c r="B36" s="102" t="s">
        <v>1647</v>
      </c>
      <c r="C36" s="102" t="s">
        <v>1959</v>
      </c>
      <c r="D36" s="102">
        <v>80</v>
      </c>
      <c r="E36" s="102">
        <v>4.0999999999999996</v>
      </c>
      <c r="F36" s="102">
        <v>4.4000000000000004</v>
      </c>
      <c r="G36" s="102">
        <v>58</v>
      </c>
      <c r="H36" s="103">
        <v>0.91</v>
      </c>
      <c r="I36" s="102"/>
      <c r="J36" s="103">
        <v>0.9</v>
      </c>
      <c r="K36" s="103">
        <v>0.86</v>
      </c>
      <c r="L36" s="102"/>
      <c r="M36" s="102">
        <v>-4</v>
      </c>
      <c r="N36" s="102">
        <v>25</v>
      </c>
      <c r="O36" s="103">
        <v>0.78</v>
      </c>
      <c r="P36" s="103">
        <v>0.02</v>
      </c>
      <c r="Q36" s="102" t="s">
        <v>1966</v>
      </c>
      <c r="R36" s="102"/>
      <c r="S36" s="102">
        <v>28</v>
      </c>
      <c r="T36" s="102" t="s">
        <v>1983</v>
      </c>
      <c r="U36" s="102"/>
      <c r="V36" s="103">
        <v>0.57999999999999996</v>
      </c>
      <c r="W36" s="102">
        <v>5</v>
      </c>
      <c r="X36" s="102">
        <v>36</v>
      </c>
      <c r="Y36" s="102">
        <v>48</v>
      </c>
      <c r="Z36" s="103">
        <v>0.27</v>
      </c>
      <c r="AA36" s="102"/>
    </row>
    <row r="37" spans="1:27" ht="44" thickBot="1" x14ac:dyDescent="0.4">
      <c r="A37" s="101">
        <v>30</v>
      </c>
      <c r="B37" s="102" t="s">
        <v>1644</v>
      </c>
      <c r="C37" s="102" t="s">
        <v>1959</v>
      </c>
      <c r="D37" s="102">
        <v>80</v>
      </c>
      <c r="E37" s="102">
        <v>3.9</v>
      </c>
      <c r="F37" s="102">
        <v>4.4000000000000004</v>
      </c>
      <c r="G37" s="102">
        <v>41</v>
      </c>
      <c r="H37" s="103">
        <v>0.93</v>
      </c>
      <c r="I37" s="102"/>
      <c r="J37" s="103">
        <v>0.93</v>
      </c>
      <c r="K37" s="103">
        <v>0.88</v>
      </c>
      <c r="L37" s="102"/>
      <c r="M37" s="102">
        <v>-5</v>
      </c>
      <c r="N37" s="102">
        <v>18</v>
      </c>
      <c r="O37" s="103">
        <v>0.8</v>
      </c>
      <c r="P37" s="103">
        <v>0</v>
      </c>
      <c r="Q37" s="102" t="s">
        <v>1968</v>
      </c>
      <c r="R37" s="102"/>
      <c r="S37" s="102">
        <v>25</v>
      </c>
      <c r="T37" s="102" t="s">
        <v>1975</v>
      </c>
      <c r="U37" s="102"/>
      <c r="V37" s="103">
        <v>0.73</v>
      </c>
      <c r="W37" s="102">
        <v>5</v>
      </c>
      <c r="X37" s="102">
        <v>29</v>
      </c>
      <c r="Y37" s="102">
        <v>48</v>
      </c>
      <c r="Z37" s="103">
        <v>0.27</v>
      </c>
      <c r="AA37" s="102"/>
    </row>
    <row r="38" spans="1:27" ht="73" thickBot="1" x14ac:dyDescent="0.4">
      <c r="A38" s="101">
        <v>30</v>
      </c>
      <c r="B38" s="102" t="s">
        <v>1982</v>
      </c>
      <c r="C38" s="102" t="s">
        <v>1972</v>
      </c>
      <c r="D38" s="102">
        <v>80</v>
      </c>
      <c r="E38" s="102">
        <v>4.0999999999999996</v>
      </c>
      <c r="F38" s="102">
        <v>4.7</v>
      </c>
      <c r="G38" s="102">
        <v>29</v>
      </c>
      <c r="H38" s="103">
        <v>0.94</v>
      </c>
      <c r="I38" s="102"/>
      <c r="J38" s="103">
        <v>0.88</v>
      </c>
      <c r="K38" s="103">
        <v>0.79</v>
      </c>
      <c r="L38" s="102"/>
      <c r="M38" s="102">
        <v>-9</v>
      </c>
      <c r="N38" s="102">
        <v>115</v>
      </c>
      <c r="O38" s="103">
        <v>0.64</v>
      </c>
      <c r="P38" s="103">
        <v>0</v>
      </c>
      <c r="Q38" s="102" t="s">
        <v>1966</v>
      </c>
      <c r="R38" s="102"/>
      <c r="S38" s="102">
        <v>38</v>
      </c>
      <c r="T38" s="102" t="s">
        <v>1975</v>
      </c>
      <c r="U38" s="102"/>
      <c r="V38" s="103">
        <v>0.52</v>
      </c>
      <c r="W38" s="102"/>
      <c r="X38" s="102">
        <v>2</v>
      </c>
      <c r="Y38" s="102">
        <v>167</v>
      </c>
      <c r="Z38" s="103">
        <v>0.14000000000000001</v>
      </c>
      <c r="AA38" s="102"/>
    </row>
    <row r="39" spans="1:27" ht="58.5" thickBot="1" x14ac:dyDescent="0.4">
      <c r="A39" s="101">
        <v>35</v>
      </c>
      <c r="B39" s="102" t="s">
        <v>1652</v>
      </c>
      <c r="C39" s="102" t="s">
        <v>1959</v>
      </c>
      <c r="D39" s="102">
        <v>79</v>
      </c>
      <c r="E39" s="102">
        <v>3.6</v>
      </c>
      <c r="F39" s="102">
        <v>4.2</v>
      </c>
      <c r="G39" s="102">
        <v>8</v>
      </c>
      <c r="H39" s="103">
        <v>0.95</v>
      </c>
      <c r="I39" s="102"/>
      <c r="J39" s="103">
        <v>0.85</v>
      </c>
      <c r="K39" s="103">
        <v>0.92</v>
      </c>
      <c r="L39" s="102"/>
      <c r="M39" s="102">
        <v>7</v>
      </c>
      <c r="N39" s="102">
        <v>79</v>
      </c>
      <c r="O39" s="103">
        <v>0.57999999999999996</v>
      </c>
      <c r="P39" s="103">
        <v>0.02</v>
      </c>
      <c r="Q39" s="102" t="s">
        <v>1968</v>
      </c>
      <c r="R39" s="102"/>
      <c r="S39" s="102">
        <v>62</v>
      </c>
      <c r="T39" s="102" t="s">
        <v>884</v>
      </c>
      <c r="U39" s="102">
        <v>2</v>
      </c>
      <c r="V39" s="103">
        <v>0.56999999999999995</v>
      </c>
      <c r="W39" s="102">
        <v>5</v>
      </c>
      <c r="X39" s="102">
        <v>50</v>
      </c>
      <c r="Y39" s="102">
        <v>7</v>
      </c>
      <c r="Z39" s="103">
        <v>0.46</v>
      </c>
      <c r="AA39" s="102"/>
    </row>
    <row r="40" spans="1:27" ht="44" thickBot="1" x14ac:dyDescent="0.4">
      <c r="A40" s="101">
        <v>36</v>
      </c>
      <c r="B40" s="102" t="s">
        <v>1651</v>
      </c>
      <c r="C40" s="102" t="s">
        <v>1959</v>
      </c>
      <c r="D40" s="102">
        <v>77</v>
      </c>
      <c r="E40" s="102">
        <v>3.9</v>
      </c>
      <c r="F40" s="102">
        <v>4.4000000000000004</v>
      </c>
      <c r="G40" s="102">
        <v>41</v>
      </c>
      <c r="H40" s="103">
        <v>0.93</v>
      </c>
      <c r="I40" s="102"/>
      <c r="J40" s="103">
        <v>0.88</v>
      </c>
      <c r="K40" s="103">
        <v>0.9</v>
      </c>
      <c r="L40" s="102"/>
      <c r="M40" s="102">
        <v>2</v>
      </c>
      <c r="N40" s="102">
        <v>110</v>
      </c>
      <c r="O40" s="103">
        <v>0.52</v>
      </c>
      <c r="P40" s="103">
        <v>0.02</v>
      </c>
      <c r="Q40" s="102" t="s">
        <v>1966</v>
      </c>
      <c r="R40" s="102"/>
      <c r="S40" s="102">
        <v>34</v>
      </c>
      <c r="T40" s="102" t="s">
        <v>1635</v>
      </c>
      <c r="U40" s="102"/>
      <c r="V40" s="103">
        <v>0.6</v>
      </c>
      <c r="W40" s="102">
        <v>5</v>
      </c>
      <c r="X40" s="102">
        <v>36</v>
      </c>
      <c r="Y40" s="102">
        <v>45</v>
      </c>
      <c r="Z40" s="103">
        <v>0.28000000000000003</v>
      </c>
      <c r="AA40" s="102"/>
    </row>
    <row r="41" spans="1:27" ht="73" thickBot="1" x14ac:dyDescent="0.4">
      <c r="A41" s="101">
        <v>36</v>
      </c>
      <c r="B41" s="102" t="s">
        <v>1668</v>
      </c>
      <c r="C41" s="102" t="s">
        <v>1959</v>
      </c>
      <c r="D41" s="102">
        <v>77</v>
      </c>
      <c r="E41" s="102">
        <v>3.6</v>
      </c>
      <c r="F41" s="102">
        <v>4.0999999999999996</v>
      </c>
      <c r="G41" s="102">
        <v>41</v>
      </c>
      <c r="H41" s="103">
        <v>0.92</v>
      </c>
      <c r="I41" s="102"/>
      <c r="J41" s="103">
        <v>0.87</v>
      </c>
      <c r="K41" s="103">
        <v>0.85</v>
      </c>
      <c r="L41" s="102"/>
      <c r="M41" s="102">
        <v>-2</v>
      </c>
      <c r="N41" s="102">
        <v>30</v>
      </c>
      <c r="O41" s="103">
        <v>0.68</v>
      </c>
      <c r="P41" s="103">
        <v>0.01</v>
      </c>
      <c r="Q41" s="102" t="s">
        <v>1966</v>
      </c>
      <c r="R41" s="102"/>
      <c r="S41" s="102">
        <v>25</v>
      </c>
      <c r="T41" s="102" t="s">
        <v>976</v>
      </c>
      <c r="U41" s="102">
        <v>2</v>
      </c>
      <c r="V41" s="103">
        <v>0.68</v>
      </c>
      <c r="W41" s="102">
        <v>5</v>
      </c>
      <c r="X41" s="102">
        <v>34</v>
      </c>
      <c r="Y41" s="102">
        <v>61</v>
      </c>
      <c r="Z41" s="103">
        <v>0.25</v>
      </c>
      <c r="AA41" s="102"/>
    </row>
    <row r="42" spans="1:27" ht="44" thickBot="1" x14ac:dyDescent="0.4">
      <c r="A42" s="101">
        <v>36</v>
      </c>
      <c r="B42" s="102" t="s">
        <v>1660</v>
      </c>
      <c r="C42" s="102" t="s">
        <v>1959</v>
      </c>
      <c r="D42" s="102">
        <v>77</v>
      </c>
      <c r="E42" s="102">
        <v>3.6</v>
      </c>
      <c r="F42" s="102">
        <v>4.0999999999999996</v>
      </c>
      <c r="G42" s="102">
        <v>29</v>
      </c>
      <c r="H42" s="103">
        <v>0.94</v>
      </c>
      <c r="I42" s="102"/>
      <c r="J42" s="103">
        <v>0.88</v>
      </c>
      <c r="K42" s="103">
        <v>0.9</v>
      </c>
      <c r="L42" s="102"/>
      <c r="M42" s="102">
        <v>2</v>
      </c>
      <c r="N42" s="102">
        <v>57</v>
      </c>
      <c r="O42" s="103">
        <v>0.61</v>
      </c>
      <c r="P42" s="103">
        <v>0.01</v>
      </c>
      <c r="Q42" s="102" t="s">
        <v>1968</v>
      </c>
      <c r="R42" s="102"/>
      <c r="S42" s="102">
        <v>38</v>
      </c>
      <c r="T42" s="102" t="s">
        <v>1986</v>
      </c>
      <c r="U42" s="102"/>
      <c r="V42" s="103">
        <v>0.57999999999999996</v>
      </c>
      <c r="W42" s="102">
        <v>5</v>
      </c>
      <c r="X42" s="102">
        <v>36</v>
      </c>
      <c r="Y42" s="102">
        <v>44</v>
      </c>
      <c r="Z42" s="103">
        <v>0.28999999999999998</v>
      </c>
      <c r="AA42" s="102"/>
    </row>
    <row r="43" spans="1:27" ht="44" thickBot="1" x14ac:dyDescent="0.4">
      <c r="A43" s="101">
        <v>39</v>
      </c>
      <c r="B43" s="102" t="s">
        <v>1661</v>
      </c>
      <c r="C43" s="102" t="s">
        <v>1959</v>
      </c>
      <c r="D43" s="102">
        <v>76</v>
      </c>
      <c r="E43" s="102">
        <v>3.9</v>
      </c>
      <c r="F43" s="102">
        <v>4.2</v>
      </c>
      <c r="G43" s="102">
        <v>38</v>
      </c>
      <c r="H43" s="103">
        <v>0.92</v>
      </c>
      <c r="I43" s="102"/>
      <c r="J43" s="103">
        <v>0.82</v>
      </c>
      <c r="K43" s="103">
        <v>0.84</v>
      </c>
      <c r="L43" s="102"/>
      <c r="M43" s="102">
        <v>2</v>
      </c>
      <c r="N43" s="102">
        <v>74</v>
      </c>
      <c r="O43" s="103">
        <v>0.67</v>
      </c>
      <c r="P43" s="103">
        <v>0</v>
      </c>
      <c r="Q43" s="102" t="s">
        <v>1966</v>
      </c>
      <c r="R43" s="102"/>
      <c r="S43" s="102">
        <v>28</v>
      </c>
      <c r="T43" s="102" t="s">
        <v>451</v>
      </c>
      <c r="U43" s="102"/>
      <c r="V43" s="103">
        <v>0.62</v>
      </c>
      <c r="W43" s="102">
        <v>5</v>
      </c>
      <c r="X43" s="102">
        <v>58</v>
      </c>
      <c r="Y43" s="102">
        <v>126</v>
      </c>
      <c r="Z43" s="103">
        <v>0.17</v>
      </c>
      <c r="AA43" s="102"/>
    </row>
    <row r="44" spans="1:27" ht="44" thickBot="1" x14ac:dyDescent="0.4">
      <c r="A44" s="101">
        <v>39</v>
      </c>
      <c r="B44" s="102" t="s">
        <v>1662</v>
      </c>
      <c r="C44" s="102" t="s">
        <v>1959</v>
      </c>
      <c r="D44" s="102">
        <v>76</v>
      </c>
      <c r="E44" s="102">
        <v>3.4</v>
      </c>
      <c r="F44" s="102">
        <v>4</v>
      </c>
      <c r="G44" s="102">
        <v>41</v>
      </c>
      <c r="H44" s="103">
        <v>0.92</v>
      </c>
      <c r="I44" s="102"/>
      <c r="J44" s="103">
        <v>0.84</v>
      </c>
      <c r="K44" s="103">
        <v>0.85</v>
      </c>
      <c r="L44" s="102"/>
      <c r="M44" s="102">
        <v>1</v>
      </c>
      <c r="N44" s="102">
        <v>27</v>
      </c>
      <c r="O44" s="103">
        <v>0.67</v>
      </c>
      <c r="P44" s="103">
        <v>0</v>
      </c>
      <c r="Q44" s="102" t="s">
        <v>1968</v>
      </c>
      <c r="R44" s="102"/>
      <c r="S44" s="102">
        <v>28</v>
      </c>
      <c r="T44" s="102" t="s">
        <v>88</v>
      </c>
      <c r="U44" s="102">
        <v>2</v>
      </c>
      <c r="V44" s="103">
        <v>0.63</v>
      </c>
      <c r="W44" s="102">
        <v>5</v>
      </c>
      <c r="X44" s="102">
        <v>48</v>
      </c>
      <c r="Y44" s="102">
        <v>37</v>
      </c>
      <c r="Z44" s="103">
        <v>0.31</v>
      </c>
      <c r="AA44" s="102"/>
    </row>
    <row r="45" spans="1:27" ht="44" thickBot="1" x14ac:dyDescent="0.4">
      <c r="A45" s="101">
        <v>41</v>
      </c>
      <c r="B45" s="102" t="s">
        <v>1663</v>
      </c>
      <c r="C45" s="102" t="s">
        <v>1959</v>
      </c>
      <c r="D45" s="102">
        <v>75</v>
      </c>
      <c r="E45" s="102">
        <v>3.7</v>
      </c>
      <c r="F45" s="102">
        <v>4.3</v>
      </c>
      <c r="G45" s="102">
        <v>49</v>
      </c>
      <c r="H45" s="103">
        <v>0.94</v>
      </c>
      <c r="I45" s="102"/>
      <c r="J45" s="103">
        <v>0.85</v>
      </c>
      <c r="K45" s="103">
        <v>0.83</v>
      </c>
      <c r="L45" s="102"/>
      <c r="M45" s="102">
        <v>-2</v>
      </c>
      <c r="N45" s="102">
        <v>38</v>
      </c>
      <c r="O45" s="103">
        <v>0.71</v>
      </c>
      <c r="P45" s="103">
        <v>0</v>
      </c>
      <c r="Q45" s="102" t="s">
        <v>1979</v>
      </c>
      <c r="R45" s="102"/>
      <c r="S45" s="102">
        <v>67</v>
      </c>
      <c r="T45" s="102" t="s">
        <v>1522</v>
      </c>
      <c r="U45" s="102">
        <v>2</v>
      </c>
      <c r="V45" s="103">
        <v>0.63</v>
      </c>
      <c r="W45" s="102">
        <v>5</v>
      </c>
      <c r="X45" s="102">
        <v>34</v>
      </c>
      <c r="Y45" s="102">
        <v>67</v>
      </c>
      <c r="Z45" s="103">
        <v>0.24</v>
      </c>
      <c r="AA45" s="102"/>
    </row>
    <row r="46" spans="1:27" ht="44" thickBot="1" x14ac:dyDescent="0.4">
      <c r="A46" s="101">
        <v>41</v>
      </c>
      <c r="B46" s="102" t="s">
        <v>1665</v>
      </c>
      <c r="C46" s="102" t="s">
        <v>1959</v>
      </c>
      <c r="D46" s="102">
        <v>75</v>
      </c>
      <c r="E46" s="102">
        <v>3.6</v>
      </c>
      <c r="F46" s="102">
        <v>4.0999999999999996</v>
      </c>
      <c r="G46" s="102">
        <v>38</v>
      </c>
      <c r="H46" s="103">
        <v>0.93</v>
      </c>
      <c r="I46" s="102"/>
      <c r="J46" s="103">
        <v>0.81</v>
      </c>
      <c r="K46" s="103">
        <v>0.87</v>
      </c>
      <c r="L46" s="102"/>
      <c r="M46" s="102">
        <v>6</v>
      </c>
      <c r="N46" s="102">
        <v>43</v>
      </c>
      <c r="O46" s="103">
        <v>0.73</v>
      </c>
      <c r="P46" s="103">
        <v>0</v>
      </c>
      <c r="Q46" s="102" t="s">
        <v>1963</v>
      </c>
      <c r="R46" s="102"/>
      <c r="S46" s="102">
        <v>53</v>
      </c>
      <c r="T46" s="102" t="s">
        <v>2283</v>
      </c>
      <c r="U46" s="102">
        <v>2</v>
      </c>
      <c r="V46" s="103">
        <v>0.28999999999999998</v>
      </c>
      <c r="W46" s="102">
        <v>5</v>
      </c>
      <c r="X46" s="102">
        <v>48</v>
      </c>
      <c r="Y46" s="102">
        <v>88</v>
      </c>
      <c r="Z46" s="103">
        <v>0.21</v>
      </c>
      <c r="AA46" s="102"/>
    </row>
    <row r="47" spans="1:27" ht="44" thickBot="1" x14ac:dyDescent="0.4">
      <c r="A47" s="101">
        <v>43</v>
      </c>
      <c r="B47" s="102" t="s">
        <v>1671</v>
      </c>
      <c r="C47" s="102" t="s">
        <v>1959</v>
      </c>
      <c r="D47" s="102">
        <v>74</v>
      </c>
      <c r="E47" s="102">
        <v>3.5</v>
      </c>
      <c r="F47" s="102">
        <v>4</v>
      </c>
      <c r="G47" s="102">
        <v>49</v>
      </c>
      <c r="H47" s="103">
        <v>0.89</v>
      </c>
      <c r="I47" s="102"/>
      <c r="J47" s="103">
        <v>0.8</v>
      </c>
      <c r="K47" s="103">
        <v>0.86</v>
      </c>
      <c r="L47" s="102"/>
      <c r="M47" s="102">
        <v>6</v>
      </c>
      <c r="N47" s="102">
        <v>47</v>
      </c>
      <c r="O47" s="103">
        <v>0.66</v>
      </c>
      <c r="P47" s="103">
        <v>0</v>
      </c>
      <c r="Q47" s="102" t="s">
        <v>1966</v>
      </c>
      <c r="R47" s="102"/>
      <c r="S47" s="102">
        <v>41</v>
      </c>
      <c r="T47" s="102" t="s">
        <v>1986</v>
      </c>
      <c r="U47" s="102">
        <v>2</v>
      </c>
      <c r="V47" s="103">
        <v>0.65</v>
      </c>
      <c r="W47" s="102">
        <v>5</v>
      </c>
      <c r="X47" s="102">
        <v>61</v>
      </c>
      <c r="Y47" s="102">
        <v>96</v>
      </c>
      <c r="Z47" s="103">
        <v>0.19</v>
      </c>
      <c r="AA47" s="102"/>
    </row>
    <row r="48" spans="1:27" ht="58.5" thickBot="1" x14ac:dyDescent="0.4">
      <c r="A48" s="101">
        <v>43</v>
      </c>
      <c r="B48" s="102" t="s">
        <v>1712</v>
      </c>
      <c r="C48" s="102" t="s">
        <v>1959</v>
      </c>
      <c r="D48" s="102">
        <v>74</v>
      </c>
      <c r="E48" s="102">
        <v>2.8</v>
      </c>
      <c r="F48" s="102">
        <v>3.4</v>
      </c>
      <c r="G48" s="102">
        <v>21</v>
      </c>
      <c r="H48" s="103">
        <v>0.93</v>
      </c>
      <c r="I48" s="102"/>
      <c r="J48" s="103">
        <v>0.69</v>
      </c>
      <c r="K48" s="103">
        <v>0.79</v>
      </c>
      <c r="L48" s="102"/>
      <c r="M48" s="102">
        <v>10</v>
      </c>
      <c r="N48" s="102">
        <v>30</v>
      </c>
      <c r="O48" s="103">
        <v>1</v>
      </c>
      <c r="P48" s="103">
        <v>0</v>
      </c>
      <c r="Q48" s="102" t="s">
        <v>1979</v>
      </c>
      <c r="R48" s="102"/>
      <c r="S48" s="102">
        <v>49</v>
      </c>
      <c r="T48" s="102" t="s">
        <v>49</v>
      </c>
      <c r="U48" s="102"/>
      <c r="V48" s="103">
        <v>0.54</v>
      </c>
      <c r="W48" s="102">
        <v>5</v>
      </c>
      <c r="X48" s="102">
        <v>88</v>
      </c>
      <c r="Y48" s="102">
        <v>1</v>
      </c>
      <c r="Z48" s="103">
        <v>0.59</v>
      </c>
      <c r="AA48" s="102"/>
    </row>
    <row r="49" spans="1:27" ht="44" thickBot="1" x14ac:dyDescent="0.4">
      <c r="A49" s="101">
        <v>43</v>
      </c>
      <c r="B49" s="102" t="s">
        <v>1666</v>
      </c>
      <c r="C49" s="102" t="s">
        <v>1959</v>
      </c>
      <c r="D49" s="102">
        <v>74</v>
      </c>
      <c r="E49" s="102">
        <v>3.5</v>
      </c>
      <c r="F49" s="102">
        <v>4.0999999999999996</v>
      </c>
      <c r="G49" s="102">
        <v>61</v>
      </c>
      <c r="H49" s="103">
        <v>0.94</v>
      </c>
      <c r="I49" s="102"/>
      <c r="J49" s="103">
        <v>0.88</v>
      </c>
      <c r="K49" s="103">
        <v>0.88</v>
      </c>
      <c r="L49" s="102"/>
      <c r="M49" s="102" t="s">
        <v>58</v>
      </c>
      <c r="N49" s="102">
        <v>57</v>
      </c>
      <c r="O49" s="103">
        <v>0.69</v>
      </c>
      <c r="P49" s="103">
        <v>0</v>
      </c>
      <c r="Q49" s="102" t="s">
        <v>1966</v>
      </c>
      <c r="R49" s="102"/>
      <c r="S49" s="102">
        <v>34</v>
      </c>
      <c r="T49" s="102" t="s">
        <v>557</v>
      </c>
      <c r="U49" s="102">
        <v>2</v>
      </c>
      <c r="V49" s="103">
        <v>0.59</v>
      </c>
      <c r="W49" s="102">
        <v>5</v>
      </c>
      <c r="X49" s="102">
        <v>56</v>
      </c>
      <c r="Y49" s="102">
        <v>41</v>
      </c>
      <c r="Z49" s="103">
        <v>0.31</v>
      </c>
      <c r="AA49" s="102"/>
    </row>
    <row r="50" spans="1:27" ht="44" thickBot="1" x14ac:dyDescent="0.4">
      <c r="A50" s="101">
        <v>46</v>
      </c>
      <c r="B50" s="102" t="s">
        <v>1674</v>
      </c>
      <c r="C50" s="102" t="s">
        <v>1959</v>
      </c>
      <c r="D50" s="102">
        <v>73</v>
      </c>
      <c r="E50" s="102">
        <v>3.5</v>
      </c>
      <c r="F50" s="102">
        <v>4.0999999999999996</v>
      </c>
      <c r="G50" s="102">
        <v>41</v>
      </c>
      <c r="H50" s="103">
        <v>0.91</v>
      </c>
      <c r="I50" s="102"/>
      <c r="J50" s="103">
        <v>0.82</v>
      </c>
      <c r="K50" s="103">
        <v>0.82</v>
      </c>
      <c r="L50" s="102"/>
      <c r="M50" s="102" t="s">
        <v>58</v>
      </c>
      <c r="N50" s="102">
        <v>97</v>
      </c>
      <c r="O50" s="103">
        <v>0.61</v>
      </c>
      <c r="P50" s="103">
        <v>0</v>
      </c>
      <c r="Q50" s="102" t="s">
        <v>1968</v>
      </c>
      <c r="R50" s="102"/>
      <c r="S50" s="102">
        <v>34</v>
      </c>
      <c r="T50" s="102" t="s">
        <v>557</v>
      </c>
      <c r="U50" s="102"/>
      <c r="V50" s="103">
        <v>0.64</v>
      </c>
      <c r="W50" s="102">
        <v>5</v>
      </c>
      <c r="X50" s="102">
        <v>78</v>
      </c>
      <c r="Y50" s="102">
        <v>12</v>
      </c>
      <c r="Z50" s="103">
        <v>0.43</v>
      </c>
      <c r="AA50" s="102"/>
    </row>
    <row r="51" spans="1:27" ht="29.5" thickBot="1" x14ac:dyDescent="0.4">
      <c r="A51" s="101">
        <v>46</v>
      </c>
      <c r="B51" s="102" t="s">
        <v>490</v>
      </c>
      <c r="C51" s="102" t="s">
        <v>1959</v>
      </c>
      <c r="D51" s="102">
        <v>73</v>
      </c>
      <c r="E51" s="102">
        <v>3.5</v>
      </c>
      <c r="F51" s="102">
        <v>4</v>
      </c>
      <c r="G51" s="102">
        <v>49</v>
      </c>
      <c r="H51" s="103">
        <v>0.9</v>
      </c>
      <c r="I51" s="102"/>
      <c r="J51" s="103">
        <v>0.86</v>
      </c>
      <c r="K51" s="103">
        <v>0.85</v>
      </c>
      <c r="L51" s="102"/>
      <c r="M51" s="102">
        <v>-1</v>
      </c>
      <c r="N51" s="102">
        <v>47</v>
      </c>
      <c r="O51" s="103">
        <v>0.75</v>
      </c>
      <c r="P51" s="103">
        <v>0.01</v>
      </c>
      <c r="Q51" s="102" t="s">
        <v>1966</v>
      </c>
      <c r="R51" s="102"/>
      <c r="S51" s="102">
        <v>78</v>
      </c>
      <c r="T51" s="102" t="s">
        <v>479</v>
      </c>
      <c r="U51" s="102">
        <v>2</v>
      </c>
      <c r="V51" s="103">
        <v>0.44</v>
      </c>
      <c r="W51" s="102">
        <v>5</v>
      </c>
      <c r="X51" s="102">
        <v>36</v>
      </c>
      <c r="Y51" s="102">
        <v>51</v>
      </c>
      <c r="Z51" s="103">
        <v>0.26</v>
      </c>
      <c r="AA51" s="102"/>
    </row>
    <row r="52" spans="1:27" ht="44" thickBot="1" x14ac:dyDescent="0.4">
      <c r="A52" s="101">
        <v>46</v>
      </c>
      <c r="B52" s="102" t="s">
        <v>1658</v>
      </c>
      <c r="C52" s="102" t="s">
        <v>1959</v>
      </c>
      <c r="D52" s="102">
        <v>73</v>
      </c>
      <c r="E52" s="102">
        <v>3.6</v>
      </c>
      <c r="F52" s="102">
        <v>4.0999999999999996</v>
      </c>
      <c r="G52" s="102">
        <v>64</v>
      </c>
      <c r="H52" s="103">
        <v>0.89</v>
      </c>
      <c r="I52" s="102"/>
      <c r="J52" s="103">
        <v>0.83</v>
      </c>
      <c r="K52" s="103">
        <v>0.81</v>
      </c>
      <c r="L52" s="102"/>
      <c r="M52" s="102">
        <v>-2</v>
      </c>
      <c r="N52" s="102">
        <v>47</v>
      </c>
      <c r="O52" s="103">
        <v>0.74</v>
      </c>
      <c r="P52" s="103">
        <v>0</v>
      </c>
      <c r="Q52" s="102" t="s">
        <v>1966</v>
      </c>
      <c r="R52" s="102"/>
      <c r="S52" s="102">
        <v>71</v>
      </c>
      <c r="T52" s="102" t="s">
        <v>1518</v>
      </c>
      <c r="U52" s="102">
        <v>2</v>
      </c>
      <c r="V52" s="103">
        <v>0.49</v>
      </c>
      <c r="W52" s="102">
        <v>5</v>
      </c>
      <c r="X52" s="102">
        <v>27</v>
      </c>
      <c r="Y52" s="102">
        <v>48</v>
      </c>
      <c r="Z52" s="103">
        <v>0.27</v>
      </c>
      <c r="AA52" s="102"/>
    </row>
    <row r="53" spans="1:27" ht="44" thickBot="1" x14ac:dyDescent="0.4">
      <c r="A53" s="101">
        <v>49</v>
      </c>
      <c r="B53" s="102" t="s">
        <v>1669</v>
      </c>
      <c r="C53" s="102" t="s">
        <v>1959</v>
      </c>
      <c r="D53" s="102">
        <v>72</v>
      </c>
      <c r="E53" s="102">
        <v>3.5</v>
      </c>
      <c r="F53" s="102">
        <v>4</v>
      </c>
      <c r="G53" s="102">
        <v>64</v>
      </c>
      <c r="H53" s="103">
        <v>0.9</v>
      </c>
      <c r="I53" s="102"/>
      <c r="J53" s="103">
        <v>0.87</v>
      </c>
      <c r="K53" s="103">
        <v>0.84</v>
      </c>
      <c r="L53" s="102"/>
      <c r="M53" s="102">
        <v>-3</v>
      </c>
      <c r="N53" s="102">
        <v>52</v>
      </c>
      <c r="O53" s="103">
        <v>0.69</v>
      </c>
      <c r="P53" s="103">
        <v>0</v>
      </c>
      <c r="Q53" s="102" t="s">
        <v>1966</v>
      </c>
      <c r="R53" s="102"/>
      <c r="S53" s="102">
        <v>38</v>
      </c>
      <c r="T53" s="102" t="s">
        <v>884</v>
      </c>
      <c r="U53" s="102"/>
      <c r="V53" s="103">
        <v>0.65</v>
      </c>
      <c r="W53" s="102">
        <v>5</v>
      </c>
      <c r="X53" s="102">
        <v>56</v>
      </c>
      <c r="Y53" s="102">
        <v>72</v>
      </c>
      <c r="Z53" s="103">
        <v>0.24</v>
      </c>
      <c r="AA53" s="102"/>
    </row>
    <row r="54" spans="1:27" ht="73" thickBot="1" x14ac:dyDescent="0.4">
      <c r="A54" s="101">
        <v>49</v>
      </c>
      <c r="B54" s="102" t="s">
        <v>1657</v>
      </c>
      <c r="C54" s="102" t="s">
        <v>1959</v>
      </c>
      <c r="D54" s="102">
        <v>72</v>
      </c>
      <c r="E54" s="102">
        <v>3.6</v>
      </c>
      <c r="F54" s="102">
        <v>4.0999999999999996</v>
      </c>
      <c r="G54" s="102">
        <v>89</v>
      </c>
      <c r="H54" s="103">
        <v>0.88</v>
      </c>
      <c r="I54" s="102"/>
      <c r="J54" s="103">
        <v>0.81</v>
      </c>
      <c r="K54" s="103">
        <v>0.77</v>
      </c>
      <c r="L54" s="102"/>
      <c r="M54" s="102">
        <v>-4</v>
      </c>
      <c r="N54" s="102">
        <v>38</v>
      </c>
      <c r="O54" s="103">
        <v>0.64</v>
      </c>
      <c r="P54" s="103">
        <v>0.01</v>
      </c>
      <c r="Q54" s="102" t="s">
        <v>1968</v>
      </c>
      <c r="R54" s="102"/>
      <c r="S54" s="102">
        <v>53</v>
      </c>
      <c r="T54" s="102" t="s">
        <v>1467</v>
      </c>
      <c r="U54" s="102">
        <v>2</v>
      </c>
      <c r="V54" s="103">
        <v>0.36</v>
      </c>
      <c r="W54" s="102">
        <v>5</v>
      </c>
      <c r="X54" s="102">
        <v>50</v>
      </c>
      <c r="Y54" s="102">
        <v>30</v>
      </c>
      <c r="Z54" s="103">
        <v>0.32</v>
      </c>
      <c r="AA54" s="102"/>
    </row>
    <row r="55" spans="1:27" ht="58.5" thickBot="1" x14ac:dyDescent="0.4">
      <c r="A55" s="101">
        <v>51</v>
      </c>
      <c r="B55" s="102" t="s">
        <v>1699</v>
      </c>
      <c r="C55" s="102" t="s">
        <v>1959</v>
      </c>
      <c r="D55" s="102">
        <v>71</v>
      </c>
      <c r="E55" s="102">
        <v>3.3</v>
      </c>
      <c r="F55" s="102">
        <v>3.9</v>
      </c>
      <c r="G55" s="102">
        <v>41</v>
      </c>
      <c r="H55" s="103">
        <v>0.85</v>
      </c>
      <c r="I55" s="102"/>
      <c r="J55" s="103">
        <v>0.69</v>
      </c>
      <c r="K55" s="103">
        <v>0.67</v>
      </c>
      <c r="L55" s="102"/>
      <c r="M55" s="102">
        <v>-2</v>
      </c>
      <c r="N55" s="102">
        <v>57</v>
      </c>
      <c r="O55" s="103">
        <v>0.78</v>
      </c>
      <c r="P55" s="103">
        <v>0</v>
      </c>
      <c r="Q55" s="102" t="s">
        <v>1968</v>
      </c>
      <c r="R55" s="102"/>
      <c r="S55" s="102">
        <v>80</v>
      </c>
      <c r="T55" s="102" t="s">
        <v>665</v>
      </c>
      <c r="U55" s="102">
        <v>2</v>
      </c>
      <c r="V55" s="103">
        <v>0.3</v>
      </c>
      <c r="W55" s="102"/>
      <c r="X55" s="102">
        <v>50</v>
      </c>
      <c r="Y55" s="102">
        <v>25</v>
      </c>
      <c r="Z55" s="103">
        <v>0.35</v>
      </c>
      <c r="AA55" s="102"/>
    </row>
    <row r="56" spans="1:27" ht="44" thickBot="1" x14ac:dyDescent="0.4">
      <c r="A56" s="101">
        <v>51</v>
      </c>
      <c r="B56" s="102" t="s">
        <v>1667</v>
      </c>
      <c r="C56" s="102" t="s">
        <v>1959</v>
      </c>
      <c r="D56" s="102">
        <v>71</v>
      </c>
      <c r="E56" s="102">
        <v>3.5</v>
      </c>
      <c r="F56" s="102">
        <v>4</v>
      </c>
      <c r="G56" s="102">
        <v>64</v>
      </c>
      <c r="H56" s="103">
        <v>0.91</v>
      </c>
      <c r="I56" s="102"/>
      <c r="J56" s="103">
        <v>0.84</v>
      </c>
      <c r="K56" s="103">
        <v>0.83</v>
      </c>
      <c r="L56" s="102"/>
      <c r="M56" s="102">
        <v>-1</v>
      </c>
      <c r="N56" s="102">
        <v>57</v>
      </c>
      <c r="O56" s="103">
        <v>0.75</v>
      </c>
      <c r="P56" s="103">
        <v>0</v>
      </c>
      <c r="Q56" s="102" t="s">
        <v>1966</v>
      </c>
      <c r="R56" s="102"/>
      <c r="S56" s="102">
        <v>43</v>
      </c>
      <c r="T56" s="102" t="s">
        <v>778</v>
      </c>
      <c r="U56" s="102">
        <v>2</v>
      </c>
      <c r="V56" s="103">
        <v>0.48</v>
      </c>
      <c r="W56" s="102">
        <v>5</v>
      </c>
      <c r="X56" s="102">
        <v>61</v>
      </c>
      <c r="Y56" s="102">
        <v>61</v>
      </c>
      <c r="Z56" s="103">
        <v>0.25</v>
      </c>
      <c r="AA56" s="102"/>
    </row>
    <row r="57" spans="1:27" ht="44" thickBot="1" x14ac:dyDescent="0.4">
      <c r="A57" s="101">
        <v>51</v>
      </c>
      <c r="B57" s="102" t="s">
        <v>1672</v>
      </c>
      <c r="C57" s="102" t="s">
        <v>1959</v>
      </c>
      <c r="D57" s="102">
        <v>71</v>
      </c>
      <c r="E57" s="102">
        <v>3.6</v>
      </c>
      <c r="F57" s="102">
        <v>4.0999999999999996</v>
      </c>
      <c r="G57" s="102">
        <v>82</v>
      </c>
      <c r="H57" s="103">
        <v>0.9</v>
      </c>
      <c r="I57" s="102"/>
      <c r="J57" s="103">
        <v>0.82</v>
      </c>
      <c r="K57" s="103">
        <v>0.81</v>
      </c>
      <c r="L57" s="102"/>
      <c r="M57" s="102">
        <v>-1</v>
      </c>
      <c r="N57" s="102">
        <v>57</v>
      </c>
      <c r="O57" s="103">
        <v>0.6</v>
      </c>
      <c r="P57" s="103">
        <v>0</v>
      </c>
      <c r="Q57" s="102" t="s">
        <v>1968</v>
      </c>
      <c r="R57" s="102"/>
      <c r="S57" s="102">
        <v>49</v>
      </c>
      <c r="T57" s="102" t="s">
        <v>557</v>
      </c>
      <c r="U57" s="102">
        <v>2</v>
      </c>
      <c r="V57" s="103">
        <v>0.38</v>
      </c>
      <c r="W57" s="102">
        <v>5</v>
      </c>
      <c r="X57" s="102">
        <v>58</v>
      </c>
      <c r="Y57" s="102">
        <v>82</v>
      </c>
      <c r="Z57" s="103">
        <v>0.22</v>
      </c>
      <c r="AA57" s="102"/>
    </row>
    <row r="58" spans="1:27" ht="44" thickBot="1" x14ac:dyDescent="0.4">
      <c r="A58" s="101">
        <v>51</v>
      </c>
      <c r="B58" s="102" t="s">
        <v>1675</v>
      </c>
      <c r="C58" s="102" t="s">
        <v>1959</v>
      </c>
      <c r="D58" s="102">
        <v>71</v>
      </c>
      <c r="E58" s="102">
        <v>3.5</v>
      </c>
      <c r="F58" s="102">
        <v>4.0999999999999996</v>
      </c>
      <c r="G58" s="102">
        <v>71</v>
      </c>
      <c r="H58" s="103">
        <v>0.91</v>
      </c>
      <c r="I58" s="102"/>
      <c r="J58" s="103">
        <v>0.8</v>
      </c>
      <c r="K58" s="103">
        <v>0.83</v>
      </c>
      <c r="L58" s="102"/>
      <c r="M58" s="102">
        <v>3</v>
      </c>
      <c r="N58" s="102">
        <v>74</v>
      </c>
      <c r="O58" s="103">
        <v>0.69</v>
      </c>
      <c r="P58" s="103">
        <v>0</v>
      </c>
      <c r="Q58" s="102" t="s">
        <v>1968</v>
      </c>
      <c r="R58" s="102"/>
      <c r="S58" s="102">
        <v>41</v>
      </c>
      <c r="T58" s="102" t="s">
        <v>1472</v>
      </c>
      <c r="U58" s="102"/>
      <c r="V58" s="103">
        <v>0.5</v>
      </c>
      <c r="W58" s="102">
        <v>5</v>
      </c>
      <c r="X58" s="102">
        <v>97</v>
      </c>
      <c r="Y58" s="102">
        <v>26</v>
      </c>
      <c r="Z58" s="103">
        <v>0.34</v>
      </c>
      <c r="AA58" s="102"/>
    </row>
    <row r="59" spans="1:27" ht="44" thickBot="1" x14ac:dyDescent="0.4">
      <c r="A59" s="101">
        <v>51</v>
      </c>
      <c r="B59" s="102" t="s">
        <v>1694</v>
      </c>
      <c r="C59" s="102" t="s">
        <v>1959</v>
      </c>
      <c r="D59" s="102">
        <v>71</v>
      </c>
      <c r="E59" s="102">
        <v>3.6</v>
      </c>
      <c r="F59" s="102">
        <v>4</v>
      </c>
      <c r="G59" s="102">
        <v>34</v>
      </c>
      <c r="H59" s="103">
        <v>0.9</v>
      </c>
      <c r="I59" s="102"/>
      <c r="J59" s="103">
        <v>0.57999999999999996</v>
      </c>
      <c r="K59" s="103">
        <v>0.75</v>
      </c>
      <c r="L59" s="102"/>
      <c r="M59" s="102">
        <v>17</v>
      </c>
      <c r="N59" s="102">
        <v>147</v>
      </c>
      <c r="O59" s="103">
        <v>0.6</v>
      </c>
      <c r="P59" s="103">
        <v>0.01</v>
      </c>
      <c r="Q59" s="102" t="s">
        <v>1979</v>
      </c>
      <c r="R59" s="102"/>
      <c r="S59" s="102">
        <v>144</v>
      </c>
      <c r="T59" s="102" t="s">
        <v>2284</v>
      </c>
      <c r="U59" s="102"/>
      <c r="V59" s="103">
        <v>0.26</v>
      </c>
      <c r="W59" s="102">
        <v>5</v>
      </c>
      <c r="X59" s="102">
        <v>73</v>
      </c>
      <c r="Y59" s="102">
        <v>30</v>
      </c>
      <c r="Z59" s="103">
        <v>0.32</v>
      </c>
      <c r="AA59" s="102"/>
    </row>
    <row r="60" spans="1:27" ht="44" thickBot="1" x14ac:dyDescent="0.4">
      <c r="A60" s="101">
        <v>56</v>
      </c>
      <c r="B60" s="102" t="s">
        <v>1655</v>
      </c>
      <c r="C60" s="102" t="s">
        <v>1959</v>
      </c>
      <c r="D60" s="102">
        <v>70</v>
      </c>
      <c r="E60" s="102">
        <v>3.5</v>
      </c>
      <c r="F60" s="102">
        <v>4</v>
      </c>
      <c r="G60" s="102">
        <v>107</v>
      </c>
      <c r="H60" s="103">
        <v>0.85</v>
      </c>
      <c r="I60" s="102"/>
      <c r="J60" s="103">
        <v>0.89</v>
      </c>
      <c r="K60" s="103">
        <v>0.74</v>
      </c>
      <c r="L60" s="102"/>
      <c r="M60" s="102">
        <v>-15</v>
      </c>
      <c r="N60" s="102">
        <v>16</v>
      </c>
      <c r="O60" s="103">
        <v>0.8</v>
      </c>
      <c r="P60" s="103">
        <v>0</v>
      </c>
      <c r="Q60" s="102" t="s">
        <v>1966</v>
      </c>
      <c r="R60" s="102"/>
      <c r="S60" s="102">
        <v>80</v>
      </c>
      <c r="T60" s="102" t="s">
        <v>36</v>
      </c>
      <c r="U60" s="102">
        <v>2</v>
      </c>
      <c r="V60" s="103">
        <v>0.41</v>
      </c>
      <c r="W60" s="102">
        <v>5</v>
      </c>
      <c r="X60" s="102">
        <v>19</v>
      </c>
      <c r="Y60" s="102">
        <v>42</v>
      </c>
      <c r="Z60" s="103">
        <v>0.3</v>
      </c>
      <c r="AA60" s="102"/>
    </row>
    <row r="61" spans="1:27" ht="44" thickBot="1" x14ac:dyDescent="0.4">
      <c r="A61" s="101">
        <v>56</v>
      </c>
      <c r="B61" s="102" t="s">
        <v>1677</v>
      </c>
      <c r="C61" s="102" t="s">
        <v>1959</v>
      </c>
      <c r="D61" s="102">
        <v>70</v>
      </c>
      <c r="E61" s="102">
        <v>3.5</v>
      </c>
      <c r="F61" s="102">
        <v>3.9</v>
      </c>
      <c r="G61" s="102">
        <v>64</v>
      </c>
      <c r="H61" s="103">
        <v>0.92</v>
      </c>
      <c r="I61" s="102"/>
      <c r="J61" s="103">
        <v>0.8</v>
      </c>
      <c r="K61" s="103">
        <v>0.81</v>
      </c>
      <c r="L61" s="102"/>
      <c r="M61" s="102">
        <v>1</v>
      </c>
      <c r="N61" s="102">
        <v>47</v>
      </c>
      <c r="O61" s="103">
        <v>0.7</v>
      </c>
      <c r="P61" s="103">
        <v>0</v>
      </c>
      <c r="Q61" s="102" t="s">
        <v>1966</v>
      </c>
      <c r="R61" s="102"/>
      <c r="S61" s="102">
        <v>71</v>
      </c>
      <c r="T61" s="102" t="s">
        <v>28</v>
      </c>
      <c r="U61" s="102"/>
      <c r="V61" s="103">
        <v>0.4</v>
      </c>
      <c r="W61" s="102">
        <v>5</v>
      </c>
      <c r="X61" s="102">
        <v>61</v>
      </c>
      <c r="Y61" s="102">
        <v>61</v>
      </c>
      <c r="Z61" s="103">
        <v>0.25</v>
      </c>
      <c r="AA61" s="102"/>
    </row>
    <row r="62" spans="1:27" ht="44" thickBot="1" x14ac:dyDescent="0.4">
      <c r="A62" s="101">
        <v>56</v>
      </c>
      <c r="B62" s="102" t="s">
        <v>1679</v>
      </c>
      <c r="C62" s="102" t="s">
        <v>1959</v>
      </c>
      <c r="D62" s="102">
        <v>70</v>
      </c>
      <c r="E62" s="102">
        <v>3.3</v>
      </c>
      <c r="F62" s="102">
        <v>3.9</v>
      </c>
      <c r="G62" s="102">
        <v>71</v>
      </c>
      <c r="H62" s="103">
        <v>0.9</v>
      </c>
      <c r="I62" s="102"/>
      <c r="J62" s="103">
        <v>0.79</v>
      </c>
      <c r="K62" s="103">
        <v>0.8</v>
      </c>
      <c r="L62" s="102"/>
      <c r="M62" s="102">
        <v>1</v>
      </c>
      <c r="N62" s="102">
        <v>64</v>
      </c>
      <c r="O62" s="103">
        <v>0.81</v>
      </c>
      <c r="P62" s="103">
        <v>0.02</v>
      </c>
      <c r="Q62" s="102" t="s">
        <v>1963</v>
      </c>
      <c r="R62" s="102"/>
      <c r="S62" s="102">
        <v>45</v>
      </c>
      <c r="T62" s="102" t="s">
        <v>1989</v>
      </c>
      <c r="U62" s="102">
        <v>2</v>
      </c>
      <c r="V62" s="103">
        <v>0.38</v>
      </c>
      <c r="W62" s="102">
        <v>5</v>
      </c>
      <c r="X62" s="102">
        <v>73</v>
      </c>
      <c r="Y62" s="102">
        <v>33</v>
      </c>
      <c r="Z62" s="103">
        <v>0.31</v>
      </c>
      <c r="AA62" s="102"/>
    </row>
    <row r="63" spans="1:27" ht="58.5" thickBot="1" x14ac:dyDescent="0.4">
      <c r="A63" s="101">
        <v>56</v>
      </c>
      <c r="B63" s="102" t="s">
        <v>1680</v>
      </c>
      <c r="C63" s="102" t="s">
        <v>1959</v>
      </c>
      <c r="D63" s="102">
        <v>70</v>
      </c>
      <c r="E63" s="102">
        <v>3.3</v>
      </c>
      <c r="F63" s="102">
        <v>3.8</v>
      </c>
      <c r="G63" s="102">
        <v>58</v>
      </c>
      <c r="H63" s="103">
        <v>0.9</v>
      </c>
      <c r="I63" s="102"/>
      <c r="J63" s="103">
        <v>0.78</v>
      </c>
      <c r="K63" s="103">
        <v>0.85</v>
      </c>
      <c r="L63" s="102"/>
      <c r="M63" s="102">
        <v>7</v>
      </c>
      <c r="N63" s="102">
        <v>79</v>
      </c>
      <c r="O63" s="103">
        <v>0.64</v>
      </c>
      <c r="P63" s="103">
        <v>0.01</v>
      </c>
      <c r="Q63" s="102" t="s">
        <v>1979</v>
      </c>
      <c r="R63" s="102"/>
      <c r="S63" s="102">
        <v>49</v>
      </c>
      <c r="T63" s="102" t="s">
        <v>2285</v>
      </c>
      <c r="U63" s="102">
        <v>2</v>
      </c>
      <c r="V63" s="103">
        <v>0.46</v>
      </c>
      <c r="W63" s="102">
        <v>5</v>
      </c>
      <c r="X63" s="102">
        <v>68</v>
      </c>
      <c r="Y63" s="102">
        <v>67</v>
      </c>
      <c r="Z63" s="103">
        <v>0.24</v>
      </c>
      <c r="AA63" s="102"/>
    </row>
    <row r="64" spans="1:27" ht="44" thickBot="1" x14ac:dyDescent="0.4">
      <c r="A64" s="101">
        <v>56</v>
      </c>
      <c r="B64" s="102" t="s">
        <v>1681</v>
      </c>
      <c r="C64" s="102" t="s">
        <v>1959</v>
      </c>
      <c r="D64" s="102">
        <v>70</v>
      </c>
      <c r="E64" s="102">
        <v>3.4</v>
      </c>
      <c r="F64" s="102">
        <v>3.6</v>
      </c>
      <c r="G64" s="102">
        <v>89</v>
      </c>
      <c r="H64" s="103">
        <v>0.88</v>
      </c>
      <c r="I64" s="102"/>
      <c r="J64" s="103">
        <v>0.74</v>
      </c>
      <c r="K64" s="103">
        <v>0.77</v>
      </c>
      <c r="L64" s="102"/>
      <c r="M64" s="102">
        <v>3</v>
      </c>
      <c r="N64" s="102">
        <v>64</v>
      </c>
      <c r="O64" s="103">
        <v>0.77</v>
      </c>
      <c r="P64" s="103">
        <v>0.01</v>
      </c>
      <c r="Q64" s="102" t="s">
        <v>1968</v>
      </c>
      <c r="R64" s="102"/>
      <c r="S64" s="102">
        <v>111</v>
      </c>
      <c r="T64" s="102" t="s">
        <v>1036</v>
      </c>
      <c r="U64" s="102"/>
      <c r="V64" s="103">
        <v>0.27</v>
      </c>
      <c r="W64" s="102"/>
      <c r="X64" s="102">
        <v>43</v>
      </c>
      <c r="Y64" s="102">
        <v>15</v>
      </c>
      <c r="Z64" s="103">
        <v>0.4</v>
      </c>
      <c r="AA64" s="102"/>
    </row>
    <row r="65" spans="1:27" ht="44" thickBot="1" x14ac:dyDescent="0.4">
      <c r="A65" s="101">
        <v>61</v>
      </c>
      <c r="B65" s="102" t="s">
        <v>1701</v>
      </c>
      <c r="C65" s="102" t="s">
        <v>1959</v>
      </c>
      <c r="D65" s="102">
        <v>69</v>
      </c>
      <c r="E65" s="102">
        <v>3.5</v>
      </c>
      <c r="F65" s="102">
        <v>4</v>
      </c>
      <c r="G65" s="102">
        <v>107</v>
      </c>
      <c r="H65" s="103">
        <v>0.84</v>
      </c>
      <c r="I65" s="102"/>
      <c r="J65" s="103">
        <v>0.53</v>
      </c>
      <c r="K65" s="103">
        <v>0.66</v>
      </c>
      <c r="L65" s="102"/>
      <c r="M65" s="102">
        <v>13</v>
      </c>
      <c r="N65" s="102">
        <v>79</v>
      </c>
      <c r="O65" s="103">
        <v>0.76</v>
      </c>
      <c r="P65" s="103">
        <v>0</v>
      </c>
      <c r="Q65" s="102" t="s">
        <v>1968</v>
      </c>
      <c r="R65" s="102"/>
      <c r="S65" s="102">
        <v>120</v>
      </c>
      <c r="T65" s="102" t="s">
        <v>181</v>
      </c>
      <c r="U65" s="102"/>
      <c r="V65" s="103">
        <v>0.24</v>
      </c>
      <c r="W65" s="102"/>
      <c r="X65" s="102">
        <v>36</v>
      </c>
      <c r="Y65" s="102">
        <v>142</v>
      </c>
      <c r="Z65" s="103">
        <v>0.16</v>
      </c>
      <c r="AA65" s="102"/>
    </row>
    <row r="66" spans="1:27" ht="44" thickBot="1" x14ac:dyDescent="0.4">
      <c r="A66" s="101">
        <v>61</v>
      </c>
      <c r="B66" s="102" t="s">
        <v>1771</v>
      </c>
      <c r="C66" s="102" t="s">
        <v>1959</v>
      </c>
      <c r="D66" s="102">
        <v>69</v>
      </c>
      <c r="E66" s="102">
        <v>3.4</v>
      </c>
      <c r="F66" s="102">
        <v>4.0999999999999996</v>
      </c>
      <c r="G66" s="102">
        <v>113</v>
      </c>
      <c r="H66" s="103">
        <v>0.83</v>
      </c>
      <c r="I66" s="102"/>
      <c r="J66" s="103">
        <v>0.71</v>
      </c>
      <c r="K66" s="103">
        <v>0.67</v>
      </c>
      <c r="L66" s="102"/>
      <c r="M66" s="102">
        <v>-4</v>
      </c>
      <c r="N66" s="102">
        <v>10</v>
      </c>
      <c r="O66" s="103">
        <v>0.98</v>
      </c>
      <c r="P66" s="103">
        <v>0.01</v>
      </c>
      <c r="Q66" s="102" t="s">
        <v>1960</v>
      </c>
      <c r="R66" s="102"/>
      <c r="S66" s="102">
        <v>87</v>
      </c>
      <c r="T66" s="102" t="s">
        <v>238</v>
      </c>
      <c r="U66" s="102">
        <v>2</v>
      </c>
      <c r="V66" s="103">
        <v>0.36</v>
      </c>
      <c r="W66" s="102">
        <v>5</v>
      </c>
      <c r="X66" s="102">
        <v>43</v>
      </c>
      <c r="Y66" s="102">
        <v>85</v>
      </c>
      <c r="Z66" s="103">
        <v>0.21</v>
      </c>
      <c r="AA66" s="102"/>
    </row>
    <row r="67" spans="1:27" ht="44" thickBot="1" x14ac:dyDescent="0.4">
      <c r="A67" s="101">
        <v>61</v>
      </c>
      <c r="B67" s="102" t="s">
        <v>1678</v>
      </c>
      <c r="C67" s="102" t="s">
        <v>1959</v>
      </c>
      <c r="D67" s="102">
        <v>69</v>
      </c>
      <c r="E67" s="102">
        <v>3.7</v>
      </c>
      <c r="F67" s="102">
        <v>4.0999999999999996</v>
      </c>
      <c r="G67" s="102">
        <v>38</v>
      </c>
      <c r="H67" s="103">
        <v>0.93</v>
      </c>
      <c r="I67" s="102"/>
      <c r="J67" s="103">
        <v>0.83</v>
      </c>
      <c r="K67" s="103">
        <v>0.88</v>
      </c>
      <c r="L67" s="102"/>
      <c r="M67" s="102">
        <v>5</v>
      </c>
      <c r="N67" s="102">
        <v>157</v>
      </c>
      <c r="O67" s="103">
        <v>0.54</v>
      </c>
      <c r="P67" s="103">
        <v>0.03</v>
      </c>
      <c r="Q67" s="102" t="s">
        <v>1988</v>
      </c>
      <c r="R67" s="102"/>
      <c r="S67" s="102">
        <v>45</v>
      </c>
      <c r="T67" s="102" t="s">
        <v>201</v>
      </c>
      <c r="U67" s="102"/>
      <c r="V67" s="103">
        <v>0.45</v>
      </c>
      <c r="W67" s="102">
        <v>5</v>
      </c>
      <c r="X67" s="102">
        <v>93</v>
      </c>
      <c r="Y67" s="102">
        <v>78</v>
      </c>
      <c r="Z67" s="103">
        <v>0.22</v>
      </c>
      <c r="AA67" s="102"/>
    </row>
    <row r="68" spans="1:27" ht="44" thickBot="1" x14ac:dyDescent="0.4">
      <c r="A68" s="101">
        <v>61</v>
      </c>
      <c r="B68" s="102" t="s">
        <v>1683</v>
      </c>
      <c r="C68" s="102" t="s">
        <v>1959</v>
      </c>
      <c r="D68" s="102">
        <v>69</v>
      </c>
      <c r="E68" s="102">
        <v>3.1</v>
      </c>
      <c r="F68" s="102">
        <v>3.9</v>
      </c>
      <c r="G68" s="102">
        <v>17</v>
      </c>
      <c r="H68" s="103">
        <v>0.94</v>
      </c>
      <c r="I68" s="102"/>
      <c r="J68" s="103">
        <v>0.8</v>
      </c>
      <c r="K68" s="103">
        <v>0.89</v>
      </c>
      <c r="L68" s="102"/>
      <c r="M68" s="102">
        <v>9</v>
      </c>
      <c r="N68" s="102">
        <v>134</v>
      </c>
      <c r="O68" s="103">
        <v>0.65</v>
      </c>
      <c r="P68" s="103">
        <v>0.02</v>
      </c>
      <c r="Q68" s="102" t="s">
        <v>1979</v>
      </c>
      <c r="R68" s="102"/>
      <c r="S68" s="102">
        <v>43</v>
      </c>
      <c r="T68" s="102" t="s">
        <v>1472</v>
      </c>
      <c r="U68" s="102"/>
      <c r="V68" s="103">
        <v>0.47</v>
      </c>
      <c r="W68" s="102">
        <v>5</v>
      </c>
      <c r="X68" s="102">
        <v>73</v>
      </c>
      <c r="Y68" s="102">
        <v>96</v>
      </c>
      <c r="Z68" s="103">
        <v>0.2</v>
      </c>
      <c r="AA68" s="102"/>
    </row>
    <row r="69" spans="1:27" ht="44" thickBot="1" x14ac:dyDescent="0.4">
      <c r="A69" s="101">
        <v>65</v>
      </c>
      <c r="B69" s="102" t="s">
        <v>1693</v>
      </c>
      <c r="C69" s="102" t="s">
        <v>1959</v>
      </c>
      <c r="D69" s="102">
        <v>68</v>
      </c>
      <c r="E69" s="102">
        <v>3.4</v>
      </c>
      <c r="F69" s="102">
        <v>4</v>
      </c>
      <c r="G69" s="102">
        <v>41</v>
      </c>
      <c r="H69" s="103">
        <v>0.91</v>
      </c>
      <c r="I69" s="102"/>
      <c r="J69" s="103">
        <v>0.8</v>
      </c>
      <c r="K69" s="103">
        <v>0.86</v>
      </c>
      <c r="L69" s="102"/>
      <c r="M69" s="102">
        <v>6</v>
      </c>
      <c r="N69" s="102">
        <v>130</v>
      </c>
      <c r="O69" s="103">
        <v>0.63</v>
      </c>
      <c r="P69" s="103">
        <v>0.01</v>
      </c>
      <c r="Q69" s="102" t="s">
        <v>1993</v>
      </c>
      <c r="R69" s="102"/>
      <c r="S69" s="102">
        <v>47</v>
      </c>
      <c r="T69" s="102" t="s">
        <v>209</v>
      </c>
      <c r="U69" s="102">
        <v>2</v>
      </c>
      <c r="V69" s="103">
        <v>0.5</v>
      </c>
      <c r="W69" s="102">
        <v>5</v>
      </c>
      <c r="X69" s="102">
        <v>97</v>
      </c>
      <c r="Y69" s="102">
        <v>55</v>
      </c>
      <c r="Z69" s="103">
        <v>0.25</v>
      </c>
      <c r="AA69" s="102"/>
    </row>
    <row r="70" spans="1:27" ht="58.5" thickBot="1" x14ac:dyDescent="0.4">
      <c r="A70" s="101">
        <v>65</v>
      </c>
      <c r="B70" s="102" t="s">
        <v>1888</v>
      </c>
      <c r="C70" s="102" t="s">
        <v>1959</v>
      </c>
      <c r="D70" s="102">
        <v>68</v>
      </c>
      <c r="E70" s="102">
        <v>3.4</v>
      </c>
      <c r="F70" s="102">
        <v>4.0999999999999996</v>
      </c>
      <c r="G70" s="102">
        <v>89</v>
      </c>
      <c r="H70" s="103">
        <v>0.85</v>
      </c>
      <c r="I70" s="102"/>
      <c r="J70" s="103">
        <v>0.82</v>
      </c>
      <c r="K70" s="103">
        <v>0.79</v>
      </c>
      <c r="L70" s="102"/>
      <c r="M70" s="102">
        <v>-3</v>
      </c>
      <c r="N70" s="102">
        <v>30</v>
      </c>
      <c r="O70" s="103">
        <v>0.93</v>
      </c>
      <c r="P70" s="103">
        <v>0.01</v>
      </c>
      <c r="Q70" s="102" t="s">
        <v>1966</v>
      </c>
      <c r="R70" s="102"/>
      <c r="S70" s="102">
        <v>56</v>
      </c>
      <c r="T70" s="102" t="s">
        <v>498</v>
      </c>
      <c r="U70" s="102">
        <v>2</v>
      </c>
      <c r="V70" s="103">
        <v>0.25</v>
      </c>
      <c r="W70" s="102">
        <v>5</v>
      </c>
      <c r="X70" s="102">
        <v>66</v>
      </c>
      <c r="Y70" s="102">
        <v>116</v>
      </c>
      <c r="Z70" s="103">
        <v>0.18</v>
      </c>
      <c r="AA70" s="102"/>
    </row>
    <row r="71" spans="1:27" ht="44" thickBot="1" x14ac:dyDescent="0.4">
      <c r="A71" s="101">
        <v>67</v>
      </c>
      <c r="B71" s="102" t="s">
        <v>1690</v>
      </c>
      <c r="C71" s="102" t="s">
        <v>1959</v>
      </c>
      <c r="D71" s="102">
        <v>67</v>
      </c>
      <c r="E71" s="102">
        <v>3.4</v>
      </c>
      <c r="F71" s="102">
        <v>3.9</v>
      </c>
      <c r="G71" s="102">
        <v>71</v>
      </c>
      <c r="H71" s="103">
        <v>0.88</v>
      </c>
      <c r="I71" s="102"/>
      <c r="J71" s="103">
        <v>0.77</v>
      </c>
      <c r="K71" s="103">
        <v>0.76</v>
      </c>
      <c r="L71" s="102"/>
      <c r="M71" s="102">
        <v>-1</v>
      </c>
      <c r="N71" s="102">
        <v>64</v>
      </c>
      <c r="O71" s="103">
        <v>0.75</v>
      </c>
      <c r="P71" s="103">
        <v>0.01</v>
      </c>
      <c r="Q71" s="102" t="s">
        <v>1979</v>
      </c>
      <c r="R71" s="102"/>
      <c r="S71" s="102">
        <v>56</v>
      </c>
      <c r="T71" s="102" t="s">
        <v>792</v>
      </c>
      <c r="U71" s="102"/>
      <c r="V71" s="103">
        <v>0.45</v>
      </c>
      <c r="W71" s="102"/>
      <c r="X71" s="102">
        <v>80</v>
      </c>
      <c r="Y71" s="102">
        <v>96</v>
      </c>
      <c r="Z71" s="103">
        <v>0.19</v>
      </c>
      <c r="AA71" s="102"/>
    </row>
    <row r="72" spans="1:27" ht="44" thickBot="1" x14ac:dyDescent="0.4">
      <c r="A72" s="101">
        <v>68</v>
      </c>
      <c r="B72" s="102" t="s">
        <v>1689</v>
      </c>
      <c r="C72" s="102" t="s">
        <v>1959</v>
      </c>
      <c r="D72" s="102">
        <v>66</v>
      </c>
      <c r="E72" s="102">
        <v>3.3</v>
      </c>
      <c r="F72" s="102">
        <v>3.8</v>
      </c>
      <c r="G72" s="102">
        <v>49</v>
      </c>
      <c r="H72" s="103">
        <v>0.86</v>
      </c>
      <c r="I72" s="102"/>
      <c r="J72" s="103">
        <v>0.77</v>
      </c>
      <c r="K72" s="103">
        <v>0.86</v>
      </c>
      <c r="L72" s="102"/>
      <c r="M72" s="102">
        <v>9</v>
      </c>
      <c r="N72" s="102">
        <v>74</v>
      </c>
      <c r="O72" s="103">
        <v>0.68</v>
      </c>
      <c r="P72" s="103">
        <v>0</v>
      </c>
      <c r="Q72" s="102" t="s">
        <v>1979</v>
      </c>
      <c r="R72" s="102"/>
      <c r="S72" s="102">
        <v>120</v>
      </c>
      <c r="T72" s="102" t="s">
        <v>792</v>
      </c>
      <c r="U72" s="102">
        <v>2</v>
      </c>
      <c r="V72" s="103">
        <v>0.3</v>
      </c>
      <c r="W72" s="102">
        <v>5</v>
      </c>
      <c r="X72" s="102">
        <v>97</v>
      </c>
      <c r="Y72" s="102">
        <v>96</v>
      </c>
      <c r="Z72" s="103">
        <v>0.2</v>
      </c>
      <c r="AA72" s="102"/>
    </row>
    <row r="73" spans="1:27" ht="73" thickBot="1" x14ac:dyDescent="0.4">
      <c r="A73" s="101">
        <v>68</v>
      </c>
      <c r="B73" s="102" t="s">
        <v>1905</v>
      </c>
      <c r="C73" s="102" t="s">
        <v>1959</v>
      </c>
      <c r="D73" s="102">
        <v>66</v>
      </c>
      <c r="E73" s="102">
        <v>3.2</v>
      </c>
      <c r="F73" s="102">
        <v>3.8</v>
      </c>
      <c r="G73" s="102">
        <v>82</v>
      </c>
      <c r="H73" s="103">
        <v>0.86</v>
      </c>
      <c r="I73" s="102"/>
      <c r="J73" s="103">
        <v>0.76</v>
      </c>
      <c r="K73" s="103">
        <v>0.81</v>
      </c>
      <c r="L73" s="102"/>
      <c r="M73" s="102">
        <v>5</v>
      </c>
      <c r="N73" s="102">
        <v>79</v>
      </c>
      <c r="O73" s="103">
        <v>0.66</v>
      </c>
      <c r="P73" s="103">
        <v>0</v>
      </c>
      <c r="Q73" s="102" t="s">
        <v>1968</v>
      </c>
      <c r="R73" s="102"/>
      <c r="S73" s="102">
        <v>106</v>
      </c>
      <c r="T73" s="102" t="s">
        <v>1903</v>
      </c>
      <c r="U73" s="102">
        <v>2</v>
      </c>
      <c r="V73" s="103">
        <v>0.33</v>
      </c>
      <c r="W73" s="102">
        <v>5</v>
      </c>
      <c r="X73" s="102">
        <v>68</v>
      </c>
      <c r="Y73" s="102">
        <v>45</v>
      </c>
      <c r="Z73" s="103">
        <v>0.28000000000000003</v>
      </c>
      <c r="AA73" s="102"/>
    </row>
    <row r="74" spans="1:27" ht="44" thickBot="1" x14ac:dyDescent="0.4">
      <c r="A74" s="101">
        <v>68</v>
      </c>
      <c r="B74" s="102" t="s">
        <v>1702</v>
      </c>
      <c r="C74" s="102" t="s">
        <v>1959</v>
      </c>
      <c r="D74" s="102">
        <v>66</v>
      </c>
      <c r="E74" s="102">
        <v>3.2</v>
      </c>
      <c r="F74" s="102">
        <v>3.7</v>
      </c>
      <c r="G74" s="102">
        <v>49</v>
      </c>
      <c r="H74" s="103">
        <v>0.86</v>
      </c>
      <c r="I74" s="102"/>
      <c r="J74" s="103">
        <v>0.72</v>
      </c>
      <c r="K74" s="103">
        <v>0.76</v>
      </c>
      <c r="L74" s="102"/>
      <c r="M74" s="102">
        <v>4</v>
      </c>
      <c r="N74" s="102">
        <v>97</v>
      </c>
      <c r="O74" s="103">
        <v>0.77</v>
      </c>
      <c r="P74" s="103">
        <v>0.01</v>
      </c>
      <c r="Q74" s="102" t="s">
        <v>1979</v>
      </c>
      <c r="R74" s="102"/>
      <c r="S74" s="102">
        <v>77</v>
      </c>
      <c r="T74" s="102" t="s">
        <v>1102</v>
      </c>
      <c r="U74" s="102">
        <v>2</v>
      </c>
      <c r="V74" s="103">
        <v>0.34</v>
      </c>
      <c r="W74" s="102">
        <v>5</v>
      </c>
      <c r="X74" s="102">
        <v>112</v>
      </c>
      <c r="Y74" s="102">
        <v>29</v>
      </c>
      <c r="Z74" s="103">
        <v>0.33</v>
      </c>
      <c r="AA74" s="102"/>
    </row>
    <row r="75" spans="1:27" ht="58.5" thickBot="1" x14ac:dyDescent="0.4">
      <c r="A75" s="101">
        <v>68</v>
      </c>
      <c r="B75" s="102" t="s">
        <v>1697</v>
      </c>
      <c r="C75" s="102" t="s">
        <v>1959</v>
      </c>
      <c r="D75" s="102">
        <v>66</v>
      </c>
      <c r="E75" s="102">
        <v>3.4</v>
      </c>
      <c r="F75" s="102">
        <v>4</v>
      </c>
      <c r="G75" s="102">
        <v>49</v>
      </c>
      <c r="H75" s="103">
        <v>0.84</v>
      </c>
      <c r="I75" s="102"/>
      <c r="J75" s="103">
        <v>0.77</v>
      </c>
      <c r="K75" s="103">
        <v>0.8</v>
      </c>
      <c r="L75" s="102"/>
      <c r="M75" s="102">
        <v>3</v>
      </c>
      <c r="N75" s="102">
        <v>130</v>
      </c>
      <c r="O75" s="103">
        <v>0.67</v>
      </c>
      <c r="P75" s="103">
        <v>0.02</v>
      </c>
      <c r="Q75" s="102" t="s">
        <v>1988</v>
      </c>
      <c r="R75" s="102"/>
      <c r="S75" s="102">
        <v>49</v>
      </c>
      <c r="T75" s="102" t="s">
        <v>1015</v>
      </c>
      <c r="U75" s="102">
        <v>2</v>
      </c>
      <c r="V75" s="103">
        <v>0.35</v>
      </c>
      <c r="W75" s="102">
        <v>5</v>
      </c>
      <c r="X75" s="102">
        <v>97</v>
      </c>
      <c r="Y75" s="102">
        <v>126</v>
      </c>
      <c r="Z75" s="103">
        <v>0.17</v>
      </c>
      <c r="AA75" s="102"/>
    </row>
    <row r="76" spans="1:27" ht="44" thickBot="1" x14ac:dyDescent="0.4">
      <c r="A76" s="101">
        <v>72</v>
      </c>
      <c r="B76" s="102" t="s">
        <v>518</v>
      </c>
      <c r="C76" s="102" t="s">
        <v>1959</v>
      </c>
      <c r="D76" s="102">
        <v>65</v>
      </c>
      <c r="E76" s="102">
        <v>3.1</v>
      </c>
      <c r="F76" s="102">
        <v>3.7</v>
      </c>
      <c r="G76" s="102">
        <v>49</v>
      </c>
      <c r="H76" s="103">
        <v>0.92</v>
      </c>
      <c r="I76" s="102"/>
      <c r="J76" s="103">
        <v>0.79</v>
      </c>
      <c r="K76" s="103">
        <v>0.78</v>
      </c>
      <c r="L76" s="102"/>
      <c r="M76" s="102">
        <v>-1</v>
      </c>
      <c r="N76" s="102">
        <v>87</v>
      </c>
      <c r="O76" s="103">
        <v>0.71</v>
      </c>
      <c r="P76" s="103">
        <v>0.01</v>
      </c>
      <c r="Q76" s="102" t="s">
        <v>1968</v>
      </c>
      <c r="R76" s="102"/>
      <c r="S76" s="102">
        <v>56</v>
      </c>
      <c r="T76" s="102" t="s">
        <v>28</v>
      </c>
      <c r="U76" s="102"/>
      <c r="V76" s="103">
        <v>0.39</v>
      </c>
      <c r="W76" s="102">
        <v>5</v>
      </c>
      <c r="X76" s="102">
        <v>85</v>
      </c>
      <c r="Y76" s="102">
        <v>94</v>
      </c>
      <c r="Z76" s="103">
        <v>0.2</v>
      </c>
      <c r="AA76" s="102"/>
    </row>
    <row r="77" spans="1:27" ht="44" thickBot="1" x14ac:dyDescent="0.4">
      <c r="A77" s="101">
        <v>72</v>
      </c>
      <c r="B77" s="102" t="s">
        <v>1994</v>
      </c>
      <c r="C77" s="102" t="s">
        <v>1959</v>
      </c>
      <c r="D77" s="102">
        <v>65</v>
      </c>
      <c r="E77" s="102">
        <v>3.2</v>
      </c>
      <c r="F77" s="102">
        <v>3.9</v>
      </c>
      <c r="G77" s="102">
        <v>169</v>
      </c>
      <c r="H77" s="103">
        <v>0.8</v>
      </c>
      <c r="I77" s="102"/>
      <c r="J77" s="103">
        <v>0.72</v>
      </c>
      <c r="K77" s="103">
        <v>0.65</v>
      </c>
      <c r="L77" s="102"/>
      <c r="M77" s="102">
        <v>-7</v>
      </c>
      <c r="N77" s="102">
        <v>1</v>
      </c>
      <c r="O77" s="103">
        <v>1</v>
      </c>
      <c r="P77" s="103">
        <v>0</v>
      </c>
      <c r="Q77" s="102" t="s">
        <v>1960</v>
      </c>
      <c r="R77" s="102"/>
      <c r="S77" s="102">
        <v>87</v>
      </c>
      <c r="T77" s="102" t="s">
        <v>2286</v>
      </c>
      <c r="U77" s="102">
        <v>2</v>
      </c>
      <c r="V77" s="103">
        <v>0.47</v>
      </c>
      <c r="W77" s="102">
        <v>5</v>
      </c>
      <c r="X77" s="102">
        <v>47</v>
      </c>
      <c r="Y77" s="102">
        <v>142</v>
      </c>
      <c r="Z77" s="103">
        <v>0.15</v>
      </c>
      <c r="AA77" s="102"/>
    </row>
    <row r="78" spans="1:27" ht="58.5" thickBot="1" x14ac:dyDescent="0.4">
      <c r="A78" s="101">
        <v>72</v>
      </c>
      <c r="B78" s="102" t="s">
        <v>1714</v>
      </c>
      <c r="C78" s="102" t="s">
        <v>1959</v>
      </c>
      <c r="D78" s="102">
        <v>65</v>
      </c>
      <c r="E78" s="102">
        <v>3.3</v>
      </c>
      <c r="F78" s="102">
        <v>3.9</v>
      </c>
      <c r="G78" s="102">
        <v>99</v>
      </c>
      <c r="H78" s="103">
        <v>0.86</v>
      </c>
      <c r="I78" s="102"/>
      <c r="J78" s="103">
        <v>0.75</v>
      </c>
      <c r="K78" s="103">
        <v>0.78</v>
      </c>
      <c r="L78" s="102"/>
      <c r="M78" s="102">
        <v>3</v>
      </c>
      <c r="N78" s="102">
        <v>64</v>
      </c>
      <c r="O78" s="103">
        <v>0.62</v>
      </c>
      <c r="P78" s="103">
        <v>0</v>
      </c>
      <c r="Q78" s="102" t="s">
        <v>1979</v>
      </c>
      <c r="R78" s="102"/>
      <c r="S78" s="102">
        <v>61</v>
      </c>
      <c r="T78" s="102" t="s">
        <v>201</v>
      </c>
      <c r="U78" s="102">
        <v>2</v>
      </c>
      <c r="V78" s="103">
        <v>0.34</v>
      </c>
      <c r="W78" s="102">
        <v>5</v>
      </c>
      <c r="X78" s="102">
        <v>85</v>
      </c>
      <c r="Y78" s="102">
        <v>156</v>
      </c>
      <c r="Z78" s="103">
        <v>0.14000000000000001</v>
      </c>
      <c r="AA78" s="102"/>
    </row>
    <row r="79" spans="1:27" ht="44" thickBot="1" x14ac:dyDescent="0.4">
      <c r="A79" s="101">
        <v>72</v>
      </c>
      <c r="B79" s="102" t="s">
        <v>1692</v>
      </c>
      <c r="C79" s="102" t="s">
        <v>1959</v>
      </c>
      <c r="D79" s="102">
        <v>65</v>
      </c>
      <c r="E79" s="102">
        <v>3.2</v>
      </c>
      <c r="F79" s="102">
        <v>3.9</v>
      </c>
      <c r="G79" s="102">
        <v>61</v>
      </c>
      <c r="H79" s="103">
        <v>0.89</v>
      </c>
      <c r="I79" s="102"/>
      <c r="J79" s="103">
        <v>0.78</v>
      </c>
      <c r="K79" s="103">
        <v>0.81</v>
      </c>
      <c r="L79" s="102"/>
      <c r="M79" s="102">
        <v>3</v>
      </c>
      <c r="N79" s="102">
        <v>93</v>
      </c>
      <c r="O79" s="103">
        <v>0.65</v>
      </c>
      <c r="P79" s="103">
        <v>0</v>
      </c>
      <c r="Q79" s="102" t="s">
        <v>1968</v>
      </c>
      <c r="R79" s="102"/>
      <c r="S79" s="102">
        <v>62</v>
      </c>
      <c r="T79" s="102" t="s">
        <v>792</v>
      </c>
      <c r="U79" s="102">
        <v>2</v>
      </c>
      <c r="V79" s="103">
        <v>0.43</v>
      </c>
      <c r="W79" s="102"/>
      <c r="X79" s="102">
        <v>97</v>
      </c>
      <c r="Y79" s="102">
        <v>82</v>
      </c>
      <c r="Z79" s="103">
        <v>0.22</v>
      </c>
      <c r="AA79" s="102"/>
    </row>
    <row r="80" spans="1:27" ht="44" thickBot="1" x14ac:dyDescent="0.4">
      <c r="A80" s="101">
        <v>76</v>
      </c>
      <c r="B80" s="102" t="s">
        <v>1709</v>
      </c>
      <c r="C80" s="102" t="s">
        <v>1959</v>
      </c>
      <c r="D80" s="102">
        <v>64</v>
      </c>
      <c r="E80" s="102">
        <v>3.2</v>
      </c>
      <c r="F80" s="102">
        <v>3.6</v>
      </c>
      <c r="G80" s="102">
        <v>64</v>
      </c>
      <c r="H80" s="103">
        <v>0.83</v>
      </c>
      <c r="I80" s="102"/>
      <c r="J80" s="103">
        <v>0.73</v>
      </c>
      <c r="K80" s="103">
        <v>0.75</v>
      </c>
      <c r="L80" s="102"/>
      <c r="M80" s="102">
        <v>2</v>
      </c>
      <c r="N80" s="102">
        <v>79</v>
      </c>
      <c r="O80" s="103">
        <v>0.73</v>
      </c>
      <c r="P80" s="103">
        <v>0</v>
      </c>
      <c r="Q80" s="102" t="s">
        <v>1968</v>
      </c>
      <c r="R80" s="102"/>
      <c r="S80" s="102">
        <v>80</v>
      </c>
      <c r="T80" s="102" t="s">
        <v>485</v>
      </c>
      <c r="U80" s="102">
        <v>2</v>
      </c>
      <c r="V80" s="103">
        <v>0.33</v>
      </c>
      <c r="W80" s="102"/>
      <c r="X80" s="102">
        <v>88</v>
      </c>
      <c r="Y80" s="102">
        <v>82</v>
      </c>
      <c r="Z80" s="103">
        <v>0.22</v>
      </c>
      <c r="AA80" s="102"/>
    </row>
    <row r="81" spans="1:27" ht="44" thickBot="1" x14ac:dyDescent="0.4">
      <c r="A81" s="101">
        <v>76</v>
      </c>
      <c r="B81" s="102" t="s">
        <v>1696</v>
      </c>
      <c r="C81" s="102" t="s">
        <v>1959</v>
      </c>
      <c r="D81" s="102">
        <v>64</v>
      </c>
      <c r="E81" s="102">
        <v>3.4</v>
      </c>
      <c r="F81" s="102">
        <v>4</v>
      </c>
      <c r="G81" s="102">
        <v>121</v>
      </c>
      <c r="H81" s="103">
        <v>0.84</v>
      </c>
      <c r="I81" s="102"/>
      <c r="J81" s="103">
        <v>0.81</v>
      </c>
      <c r="K81" s="103">
        <v>0.75</v>
      </c>
      <c r="L81" s="102"/>
      <c r="M81" s="102">
        <v>-6</v>
      </c>
      <c r="N81" s="102">
        <v>79</v>
      </c>
      <c r="O81" s="103">
        <v>0.73</v>
      </c>
      <c r="P81" s="103">
        <v>0</v>
      </c>
      <c r="Q81" s="102" t="s">
        <v>1979</v>
      </c>
      <c r="R81" s="102"/>
      <c r="S81" s="102">
        <v>34</v>
      </c>
      <c r="T81" s="102" t="s">
        <v>28</v>
      </c>
      <c r="U81" s="102"/>
      <c r="V81" s="103">
        <v>0.6</v>
      </c>
      <c r="W81" s="102"/>
      <c r="X81" s="102">
        <v>97</v>
      </c>
      <c r="Y81" s="102">
        <v>61</v>
      </c>
      <c r="Z81" s="103">
        <v>0.25</v>
      </c>
      <c r="AA81" s="102"/>
    </row>
    <row r="82" spans="1:27" ht="44" thickBot="1" x14ac:dyDescent="0.4">
      <c r="A82" s="101">
        <v>76</v>
      </c>
      <c r="B82" s="102" t="s">
        <v>1725</v>
      </c>
      <c r="C82" s="102" t="s">
        <v>1959</v>
      </c>
      <c r="D82" s="102">
        <v>64</v>
      </c>
      <c r="E82" s="102">
        <v>2.5</v>
      </c>
      <c r="F82" s="102">
        <v>3.7</v>
      </c>
      <c r="G82" s="102">
        <v>25</v>
      </c>
      <c r="H82" s="103">
        <v>0.94</v>
      </c>
      <c r="I82" s="102"/>
      <c r="J82" s="103">
        <v>0.84</v>
      </c>
      <c r="K82" s="103">
        <v>0.85</v>
      </c>
      <c r="L82" s="102"/>
      <c r="M82" s="102">
        <v>1</v>
      </c>
      <c r="N82" s="102">
        <v>115</v>
      </c>
      <c r="O82" s="103">
        <v>0.69</v>
      </c>
      <c r="P82" s="103">
        <v>0</v>
      </c>
      <c r="Q82" s="102" t="s">
        <v>1968</v>
      </c>
      <c r="R82" s="102"/>
      <c r="S82" s="102">
        <v>53</v>
      </c>
      <c r="T82" s="102" t="s">
        <v>1518</v>
      </c>
      <c r="U82" s="102"/>
      <c r="V82" s="102" t="s">
        <v>176</v>
      </c>
      <c r="W82" s="102"/>
      <c r="X82" s="102">
        <v>25</v>
      </c>
      <c r="Y82" s="102">
        <v>156</v>
      </c>
      <c r="Z82" s="103">
        <v>0.14000000000000001</v>
      </c>
      <c r="AA82" s="102"/>
    </row>
    <row r="83" spans="1:27" ht="58.5" thickBot="1" x14ac:dyDescent="0.4">
      <c r="A83" s="101">
        <v>76</v>
      </c>
      <c r="B83" s="102" t="s">
        <v>1706</v>
      </c>
      <c r="C83" s="102" t="s">
        <v>1959</v>
      </c>
      <c r="D83" s="102">
        <v>64</v>
      </c>
      <c r="E83" s="102">
        <v>3</v>
      </c>
      <c r="F83" s="102">
        <v>3.6</v>
      </c>
      <c r="G83" s="102">
        <v>89</v>
      </c>
      <c r="H83" s="103">
        <v>0.84</v>
      </c>
      <c r="I83" s="102"/>
      <c r="J83" s="103">
        <v>0.75</v>
      </c>
      <c r="K83" s="103">
        <v>0.75</v>
      </c>
      <c r="L83" s="102"/>
      <c r="M83" s="102" t="s">
        <v>58</v>
      </c>
      <c r="N83" s="102">
        <v>57</v>
      </c>
      <c r="O83" s="103">
        <v>0.78</v>
      </c>
      <c r="P83" s="103">
        <v>0</v>
      </c>
      <c r="Q83" s="102" t="s">
        <v>1979</v>
      </c>
      <c r="R83" s="102"/>
      <c r="S83" s="102">
        <v>60</v>
      </c>
      <c r="T83" s="102" t="s">
        <v>4</v>
      </c>
      <c r="U83" s="102">
        <v>2</v>
      </c>
      <c r="V83" s="103">
        <v>0.34</v>
      </c>
      <c r="W83" s="102"/>
      <c r="X83" s="102">
        <v>104</v>
      </c>
      <c r="Y83" s="102">
        <v>37</v>
      </c>
      <c r="Z83" s="103">
        <v>0.31</v>
      </c>
      <c r="AA83" s="102"/>
    </row>
    <row r="84" spans="1:27" ht="58.5" thickBot="1" x14ac:dyDescent="0.4">
      <c r="A84" s="101">
        <v>76</v>
      </c>
      <c r="B84" s="102" t="s">
        <v>1691</v>
      </c>
      <c r="C84" s="102" t="s">
        <v>1959</v>
      </c>
      <c r="D84" s="102">
        <v>64</v>
      </c>
      <c r="E84" s="102">
        <v>3.2</v>
      </c>
      <c r="F84" s="102">
        <v>3.9</v>
      </c>
      <c r="G84" s="102">
        <v>89</v>
      </c>
      <c r="H84" s="103">
        <v>0.86</v>
      </c>
      <c r="I84" s="102"/>
      <c r="J84" s="103">
        <v>0.74</v>
      </c>
      <c r="K84" s="103">
        <v>0.73</v>
      </c>
      <c r="L84" s="102"/>
      <c r="M84" s="102">
        <v>-1</v>
      </c>
      <c r="N84" s="102">
        <v>43</v>
      </c>
      <c r="O84" s="103">
        <v>0.66</v>
      </c>
      <c r="P84" s="103">
        <v>0</v>
      </c>
      <c r="Q84" s="102" t="s">
        <v>1979</v>
      </c>
      <c r="R84" s="102"/>
      <c r="S84" s="102">
        <v>62</v>
      </c>
      <c r="T84" s="102" t="s">
        <v>530</v>
      </c>
      <c r="U84" s="102">
        <v>2</v>
      </c>
      <c r="V84" s="103">
        <v>0.47</v>
      </c>
      <c r="W84" s="102">
        <v>5</v>
      </c>
      <c r="X84" s="102">
        <v>93</v>
      </c>
      <c r="Y84" s="102">
        <v>175</v>
      </c>
      <c r="Z84" s="103">
        <v>0.12</v>
      </c>
      <c r="AA84" s="102"/>
    </row>
    <row r="85" spans="1:27" ht="44" thickBot="1" x14ac:dyDescent="0.4">
      <c r="A85" s="101">
        <v>81</v>
      </c>
      <c r="B85" s="102" t="s">
        <v>1717</v>
      </c>
      <c r="C85" s="102" t="s">
        <v>1959</v>
      </c>
      <c r="D85" s="102">
        <v>63</v>
      </c>
      <c r="E85" s="102">
        <v>3.1</v>
      </c>
      <c r="F85" s="102">
        <v>3.8</v>
      </c>
      <c r="G85" s="102">
        <v>76</v>
      </c>
      <c r="H85" s="103">
        <v>0.81</v>
      </c>
      <c r="I85" s="102"/>
      <c r="J85" s="103">
        <v>0.68</v>
      </c>
      <c r="K85" s="103">
        <v>0.71</v>
      </c>
      <c r="L85" s="102"/>
      <c r="M85" s="102">
        <v>3</v>
      </c>
      <c r="N85" s="102">
        <v>64</v>
      </c>
      <c r="O85" s="103">
        <v>0.77</v>
      </c>
      <c r="P85" s="103">
        <v>0</v>
      </c>
      <c r="Q85" s="102" t="s">
        <v>1979</v>
      </c>
      <c r="R85" s="102"/>
      <c r="S85" s="102">
        <v>85</v>
      </c>
      <c r="T85" s="102" t="s">
        <v>2287</v>
      </c>
      <c r="U85" s="102">
        <v>2</v>
      </c>
      <c r="V85" s="103">
        <v>0.19</v>
      </c>
      <c r="W85" s="102">
        <v>4</v>
      </c>
      <c r="X85" s="102">
        <v>112</v>
      </c>
      <c r="Y85" s="102">
        <v>126</v>
      </c>
      <c r="Z85" s="103">
        <v>0.18</v>
      </c>
      <c r="AA85" s="102"/>
    </row>
    <row r="86" spans="1:27" ht="44" thickBot="1" x14ac:dyDescent="0.4">
      <c r="A86" s="101">
        <v>81</v>
      </c>
      <c r="B86" s="102" t="s">
        <v>1710</v>
      </c>
      <c r="C86" s="102" t="s">
        <v>1959</v>
      </c>
      <c r="D86" s="102">
        <v>63</v>
      </c>
      <c r="E86" s="102">
        <v>3.4</v>
      </c>
      <c r="F86" s="102">
        <v>3.9</v>
      </c>
      <c r="G86" s="102">
        <v>128</v>
      </c>
      <c r="H86" s="103">
        <v>0.83</v>
      </c>
      <c r="I86" s="102"/>
      <c r="J86" s="103">
        <v>0.7</v>
      </c>
      <c r="K86" s="103">
        <v>0.68</v>
      </c>
      <c r="L86" s="102"/>
      <c r="M86" s="102">
        <v>-2</v>
      </c>
      <c r="N86" s="102">
        <v>93</v>
      </c>
      <c r="O86" s="103">
        <v>0.76</v>
      </c>
      <c r="P86" s="103">
        <v>0.02</v>
      </c>
      <c r="Q86" s="102" t="s">
        <v>1968</v>
      </c>
      <c r="R86" s="102"/>
      <c r="S86" s="102">
        <v>67</v>
      </c>
      <c r="T86" s="102" t="s">
        <v>4</v>
      </c>
      <c r="U86" s="102">
        <v>2</v>
      </c>
      <c r="V86" s="103">
        <v>0.28999999999999998</v>
      </c>
      <c r="W86" s="102">
        <v>5</v>
      </c>
      <c r="X86" s="102">
        <v>50</v>
      </c>
      <c r="Y86" s="102">
        <v>78</v>
      </c>
      <c r="Z86" s="103">
        <v>0.22</v>
      </c>
      <c r="AA86" s="102"/>
    </row>
    <row r="87" spans="1:27" ht="44" thickBot="1" x14ac:dyDescent="0.4">
      <c r="A87" s="101">
        <v>81</v>
      </c>
      <c r="B87" s="102" t="s">
        <v>1698</v>
      </c>
      <c r="C87" s="102" t="s">
        <v>1959</v>
      </c>
      <c r="D87" s="102">
        <v>63</v>
      </c>
      <c r="E87" s="102">
        <v>3</v>
      </c>
      <c r="F87" s="102">
        <v>3.8</v>
      </c>
      <c r="G87" s="102">
        <v>76</v>
      </c>
      <c r="H87" s="103">
        <v>0.91</v>
      </c>
      <c r="I87" s="102"/>
      <c r="J87" s="103">
        <v>0.8</v>
      </c>
      <c r="K87" s="103">
        <v>0.86</v>
      </c>
      <c r="L87" s="102"/>
      <c r="M87" s="102">
        <v>6</v>
      </c>
      <c r="N87" s="102">
        <v>87</v>
      </c>
      <c r="O87" s="103">
        <v>0.7</v>
      </c>
      <c r="P87" s="103">
        <v>0.01</v>
      </c>
      <c r="Q87" s="102" t="s">
        <v>1968</v>
      </c>
      <c r="R87" s="102"/>
      <c r="S87" s="102">
        <v>71</v>
      </c>
      <c r="T87" s="102" t="s">
        <v>828</v>
      </c>
      <c r="U87" s="102">
        <v>2</v>
      </c>
      <c r="V87" s="103">
        <v>0.31</v>
      </c>
      <c r="W87" s="102">
        <v>5</v>
      </c>
      <c r="X87" s="102">
        <v>93</v>
      </c>
      <c r="Y87" s="102">
        <v>116</v>
      </c>
      <c r="Z87" s="103">
        <v>0.18</v>
      </c>
      <c r="AA87" s="102"/>
    </row>
    <row r="88" spans="1:27" ht="44" thickBot="1" x14ac:dyDescent="0.4">
      <c r="A88" s="101">
        <v>81</v>
      </c>
      <c r="B88" s="102" t="s">
        <v>1752</v>
      </c>
      <c r="C88" s="102" t="s">
        <v>1959</v>
      </c>
      <c r="D88" s="102">
        <v>63</v>
      </c>
      <c r="E88" s="102">
        <v>2.4</v>
      </c>
      <c r="F88" s="102">
        <v>2.7</v>
      </c>
      <c r="G88" s="102">
        <v>82</v>
      </c>
      <c r="H88" s="103">
        <v>0.89</v>
      </c>
      <c r="I88" s="102"/>
      <c r="J88" s="103">
        <v>0.67</v>
      </c>
      <c r="K88" s="103">
        <v>0.84</v>
      </c>
      <c r="L88" s="102"/>
      <c r="M88" s="102">
        <v>17</v>
      </c>
      <c r="N88" s="102">
        <v>79</v>
      </c>
      <c r="O88" s="103">
        <v>0.97</v>
      </c>
      <c r="P88" s="103">
        <v>0</v>
      </c>
      <c r="Q88" s="102" t="s">
        <v>2111</v>
      </c>
      <c r="R88" s="102"/>
      <c r="S88" s="102">
        <v>130</v>
      </c>
      <c r="T88" s="102" t="s">
        <v>2288</v>
      </c>
      <c r="U88" s="102"/>
      <c r="V88" s="103">
        <v>0.44</v>
      </c>
      <c r="W88" s="102">
        <v>5</v>
      </c>
      <c r="X88" s="102">
        <v>12</v>
      </c>
      <c r="Y88" s="102">
        <v>67</v>
      </c>
      <c r="Z88" s="103">
        <v>0.24</v>
      </c>
      <c r="AA88" s="102"/>
    </row>
    <row r="89" spans="1:27" ht="44" thickBot="1" x14ac:dyDescent="0.4">
      <c r="A89" s="101">
        <v>81</v>
      </c>
      <c r="B89" s="102" t="s">
        <v>590</v>
      </c>
      <c r="C89" s="102" t="s">
        <v>1972</v>
      </c>
      <c r="D89" s="102">
        <v>63</v>
      </c>
      <c r="E89" s="102">
        <v>3.1</v>
      </c>
      <c r="F89" s="102">
        <v>4</v>
      </c>
      <c r="G89" s="102">
        <v>113</v>
      </c>
      <c r="H89" s="103">
        <v>0.88</v>
      </c>
      <c r="I89" s="102"/>
      <c r="J89" s="103">
        <v>0.7</v>
      </c>
      <c r="K89" s="103">
        <v>0.77</v>
      </c>
      <c r="L89" s="102"/>
      <c r="M89" s="102">
        <v>7</v>
      </c>
      <c r="N89" s="102">
        <v>30</v>
      </c>
      <c r="O89" s="103">
        <v>0.76</v>
      </c>
      <c r="P89" s="103">
        <v>0</v>
      </c>
      <c r="Q89" s="102" t="s">
        <v>1979</v>
      </c>
      <c r="R89" s="102"/>
      <c r="S89" s="102">
        <v>172</v>
      </c>
      <c r="T89" s="102" t="s">
        <v>349</v>
      </c>
      <c r="U89" s="102">
        <v>3</v>
      </c>
      <c r="V89" s="103">
        <v>0.15</v>
      </c>
      <c r="W89" s="102"/>
      <c r="X89" s="102">
        <v>109</v>
      </c>
      <c r="Y89" s="102">
        <v>45</v>
      </c>
      <c r="Z89" s="103">
        <v>0.28000000000000003</v>
      </c>
      <c r="AA89" s="102"/>
    </row>
    <row r="90" spans="1:27" ht="58.5" thickBot="1" x14ac:dyDescent="0.4">
      <c r="A90" s="101">
        <v>86</v>
      </c>
      <c r="B90" s="102" t="s">
        <v>1724</v>
      </c>
      <c r="C90" s="102" t="s">
        <v>1959</v>
      </c>
      <c r="D90" s="102">
        <v>62</v>
      </c>
      <c r="E90" s="102">
        <v>3.1</v>
      </c>
      <c r="F90" s="102">
        <v>3.7</v>
      </c>
      <c r="G90" s="102">
        <v>34</v>
      </c>
      <c r="H90" s="103">
        <v>0.87</v>
      </c>
      <c r="I90" s="102"/>
      <c r="J90" s="103">
        <v>0.73</v>
      </c>
      <c r="K90" s="103">
        <v>0.82</v>
      </c>
      <c r="L90" s="102"/>
      <c r="M90" s="102">
        <v>9</v>
      </c>
      <c r="N90" s="102">
        <v>134</v>
      </c>
      <c r="O90" s="103">
        <v>0.56999999999999995</v>
      </c>
      <c r="P90" s="103">
        <v>0.01</v>
      </c>
      <c r="Q90" s="102" t="s">
        <v>1988</v>
      </c>
      <c r="R90" s="102"/>
      <c r="S90" s="102">
        <v>100</v>
      </c>
      <c r="T90" s="102" t="s">
        <v>167</v>
      </c>
      <c r="U90" s="102"/>
      <c r="V90" s="103">
        <v>0.32</v>
      </c>
      <c r="W90" s="102"/>
      <c r="X90" s="102">
        <v>160</v>
      </c>
      <c r="Y90" s="102">
        <v>126</v>
      </c>
      <c r="Z90" s="103">
        <v>0.17</v>
      </c>
      <c r="AA90" s="102"/>
    </row>
    <row r="91" spans="1:27" ht="44" thickBot="1" x14ac:dyDescent="0.4">
      <c r="A91" s="101">
        <v>86</v>
      </c>
      <c r="B91" s="102" t="s">
        <v>1731</v>
      </c>
      <c r="C91" s="102" t="s">
        <v>1959</v>
      </c>
      <c r="D91" s="102">
        <v>62</v>
      </c>
      <c r="E91" s="102">
        <v>2.8</v>
      </c>
      <c r="F91" s="102">
        <v>3.7</v>
      </c>
      <c r="G91" s="102">
        <v>64</v>
      </c>
      <c r="H91" s="103">
        <v>0.85</v>
      </c>
      <c r="I91" s="102"/>
      <c r="J91" s="103">
        <v>0.72</v>
      </c>
      <c r="K91" s="103">
        <v>0.84</v>
      </c>
      <c r="L91" s="102"/>
      <c r="M91" s="102">
        <v>12</v>
      </c>
      <c r="N91" s="102">
        <v>103</v>
      </c>
      <c r="O91" s="103">
        <v>0.7</v>
      </c>
      <c r="P91" s="103">
        <v>0.02</v>
      </c>
      <c r="Q91" s="102" t="s">
        <v>1988</v>
      </c>
      <c r="R91" s="102"/>
      <c r="S91" s="102">
        <v>100</v>
      </c>
      <c r="T91" s="102" t="s">
        <v>236</v>
      </c>
      <c r="U91" s="102">
        <v>2</v>
      </c>
      <c r="V91" s="103">
        <v>0.31</v>
      </c>
      <c r="W91" s="102"/>
      <c r="X91" s="102">
        <v>112</v>
      </c>
      <c r="Y91" s="102">
        <v>67</v>
      </c>
      <c r="Z91" s="103">
        <v>0.24</v>
      </c>
      <c r="AA91" s="102"/>
    </row>
    <row r="92" spans="1:27" ht="44" thickBot="1" x14ac:dyDescent="0.4">
      <c r="A92" s="101">
        <v>86</v>
      </c>
      <c r="B92" s="102" t="s">
        <v>1687</v>
      </c>
      <c r="C92" s="102" t="s">
        <v>1959</v>
      </c>
      <c r="D92" s="102">
        <v>62</v>
      </c>
      <c r="E92" s="102">
        <v>3.3</v>
      </c>
      <c r="F92" s="102">
        <v>4</v>
      </c>
      <c r="G92" s="102">
        <v>61</v>
      </c>
      <c r="H92" s="103">
        <v>0.86</v>
      </c>
      <c r="I92" s="102"/>
      <c r="J92" s="103">
        <v>0.77</v>
      </c>
      <c r="K92" s="103">
        <v>0.78</v>
      </c>
      <c r="L92" s="102"/>
      <c r="M92" s="102">
        <v>1</v>
      </c>
      <c r="N92" s="102">
        <v>140</v>
      </c>
      <c r="O92" s="103">
        <v>0.65</v>
      </c>
      <c r="P92" s="103">
        <v>0.01</v>
      </c>
      <c r="Q92" s="102" t="s">
        <v>1968</v>
      </c>
      <c r="R92" s="102"/>
      <c r="S92" s="102">
        <v>120</v>
      </c>
      <c r="T92" s="102" t="s">
        <v>196</v>
      </c>
      <c r="U92" s="102">
        <v>2</v>
      </c>
      <c r="V92" s="103">
        <v>0.26</v>
      </c>
      <c r="W92" s="102">
        <v>5</v>
      </c>
      <c r="X92" s="102">
        <v>73</v>
      </c>
      <c r="Y92" s="102">
        <v>116</v>
      </c>
      <c r="Z92" s="103">
        <v>0.18</v>
      </c>
      <c r="AA92" s="102"/>
    </row>
    <row r="93" spans="1:27" ht="44" thickBot="1" x14ac:dyDescent="0.4">
      <c r="A93" s="101">
        <v>89</v>
      </c>
      <c r="B93" s="102" t="s">
        <v>1734</v>
      </c>
      <c r="C93" s="102" t="s">
        <v>1959</v>
      </c>
      <c r="D93" s="102">
        <v>61</v>
      </c>
      <c r="E93" s="102">
        <v>3.1</v>
      </c>
      <c r="F93" s="102">
        <v>3.7</v>
      </c>
      <c r="G93" s="102">
        <v>82</v>
      </c>
      <c r="H93" s="103">
        <v>0.84</v>
      </c>
      <c r="I93" s="102"/>
      <c r="J93" s="103">
        <v>0.72</v>
      </c>
      <c r="K93" s="103">
        <v>0.8</v>
      </c>
      <c r="L93" s="102"/>
      <c r="M93" s="102">
        <v>8</v>
      </c>
      <c r="N93" s="102">
        <v>134</v>
      </c>
      <c r="O93" s="103">
        <v>0.61</v>
      </c>
      <c r="P93" s="103">
        <v>0.01</v>
      </c>
      <c r="Q93" s="102" t="s">
        <v>1979</v>
      </c>
      <c r="R93" s="102"/>
      <c r="S93" s="102">
        <v>80</v>
      </c>
      <c r="T93" s="102" t="s">
        <v>163</v>
      </c>
      <c r="U93" s="102"/>
      <c r="V93" s="103">
        <v>0.26</v>
      </c>
      <c r="W93" s="102"/>
      <c r="X93" s="102">
        <v>126</v>
      </c>
      <c r="Y93" s="102">
        <v>55</v>
      </c>
      <c r="Z93" s="103">
        <v>0.25</v>
      </c>
      <c r="AA93" s="102"/>
    </row>
    <row r="94" spans="1:27" ht="58.5" thickBot="1" x14ac:dyDescent="0.4">
      <c r="A94" s="101">
        <v>90</v>
      </c>
      <c r="B94" s="102" t="s">
        <v>1713</v>
      </c>
      <c r="C94" s="102" t="s">
        <v>1959</v>
      </c>
      <c r="D94" s="102">
        <v>60</v>
      </c>
      <c r="E94" s="102">
        <v>3.2</v>
      </c>
      <c r="F94" s="102">
        <v>3.8</v>
      </c>
      <c r="G94" s="102">
        <v>58</v>
      </c>
      <c r="H94" s="103">
        <v>0.89</v>
      </c>
      <c r="I94" s="102"/>
      <c r="J94" s="103">
        <v>0.74</v>
      </c>
      <c r="K94" s="103">
        <v>0.8</v>
      </c>
      <c r="L94" s="102"/>
      <c r="M94" s="102">
        <v>6</v>
      </c>
      <c r="N94" s="102">
        <v>159</v>
      </c>
      <c r="O94" s="103">
        <v>0.61</v>
      </c>
      <c r="P94" s="103">
        <v>0</v>
      </c>
      <c r="Q94" s="102" t="s">
        <v>1979</v>
      </c>
      <c r="R94" s="102"/>
      <c r="S94" s="102">
        <v>111</v>
      </c>
      <c r="T94" s="102" t="s">
        <v>792</v>
      </c>
      <c r="U94" s="102">
        <v>2</v>
      </c>
      <c r="V94" s="103">
        <v>0.33</v>
      </c>
      <c r="W94" s="102"/>
      <c r="X94" s="102">
        <v>121</v>
      </c>
      <c r="Y94" s="102">
        <v>116</v>
      </c>
      <c r="Z94" s="103">
        <v>0.18</v>
      </c>
      <c r="AA94" s="102"/>
    </row>
    <row r="95" spans="1:27" ht="44" thickBot="1" x14ac:dyDescent="0.4">
      <c r="A95" s="101">
        <v>90</v>
      </c>
      <c r="B95" s="102" t="s">
        <v>1033</v>
      </c>
      <c r="C95" s="102" t="s">
        <v>1972</v>
      </c>
      <c r="D95" s="102">
        <v>60</v>
      </c>
      <c r="E95" s="102">
        <v>3.1</v>
      </c>
      <c r="F95" s="102">
        <v>4</v>
      </c>
      <c r="G95" s="102">
        <v>116</v>
      </c>
      <c r="H95" s="103">
        <v>0.81</v>
      </c>
      <c r="I95" s="102"/>
      <c r="J95" s="103">
        <v>0.74</v>
      </c>
      <c r="K95" s="103">
        <v>0.65</v>
      </c>
      <c r="L95" s="102"/>
      <c r="M95" s="102">
        <v>-9</v>
      </c>
      <c r="N95" s="102">
        <v>87</v>
      </c>
      <c r="O95" s="103">
        <v>0.71</v>
      </c>
      <c r="P95" s="103">
        <v>0.01</v>
      </c>
      <c r="Q95" s="102" t="s">
        <v>1968</v>
      </c>
      <c r="R95" s="102"/>
      <c r="S95" s="102">
        <v>56</v>
      </c>
      <c r="T95" s="102" t="s">
        <v>781</v>
      </c>
      <c r="U95" s="102"/>
      <c r="V95" s="102">
        <v>0.38</v>
      </c>
      <c r="W95" s="102"/>
      <c r="X95" s="102">
        <v>80</v>
      </c>
      <c r="Y95" s="102">
        <v>126</v>
      </c>
      <c r="Z95" s="103">
        <v>0.17</v>
      </c>
      <c r="AA95" s="102"/>
    </row>
    <row r="96" spans="1:27" ht="44" thickBot="1" x14ac:dyDescent="0.4">
      <c r="A96" s="101">
        <v>90</v>
      </c>
      <c r="B96" s="102" t="s">
        <v>1703</v>
      </c>
      <c r="C96" s="102" t="s">
        <v>1959</v>
      </c>
      <c r="D96" s="102">
        <v>60</v>
      </c>
      <c r="E96" s="102">
        <v>3.8</v>
      </c>
      <c r="F96" s="102">
        <v>4.3</v>
      </c>
      <c r="G96" s="102">
        <v>89</v>
      </c>
      <c r="H96" s="103">
        <v>0.88</v>
      </c>
      <c r="I96" s="102">
        <v>8</v>
      </c>
      <c r="J96" s="103">
        <v>0.69</v>
      </c>
      <c r="K96" s="103">
        <v>0.8</v>
      </c>
      <c r="L96" s="102">
        <v>6</v>
      </c>
      <c r="M96" s="102">
        <v>11</v>
      </c>
      <c r="N96" s="102">
        <v>189</v>
      </c>
      <c r="O96" s="102" t="s">
        <v>176</v>
      </c>
      <c r="P96" s="102" t="s">
        <v>176</v>
      </c>
      <c r="Q96" s="102" t="s">
        <v>1966</v>
      </c>
      <c r="R96" s="102">
        <v>4</v>
      </c>
      <c r="S96" s="102">
        <v>106</v>
      </c>
      <c r="T96" s="102" t="s">
        <v>1089</v>
      </c>
      <c r="U96" s="102">
        <v>4</v>
      </c>
      <c r="V96" s="102" t="s">
        <v>176</v>
      </c>
      <c r="W96" s="102"/>
      <c r="X96" s="102">
        <v>169</v>
      </c>
      <c r="Y96" s="102">
        <v>184</v>
      </c>
      <c r="Z96" s="102" t="s">
        <v>176</v>
      </c>
      <c r="AA96" s="102"/>
    </row>
    <row r="97" spans="1:27" ht="58.5" thickBot="1" x14ac:dyDescent="0.4">
      <c r="A97" s="101">
        <v>90</v>
      </c>
      <c r="B97" s="102" t="s">
        <v>1686</v>
      </c>
      <c r="C97" s="102" t="s">
        <v>1959</v>
      </c>
      <c r="D97" s="102">
        <v>60</v>
      </c>
      <c r="E97" s="102">
        <v>3</v>
      </c>
      <c r="F97" s="102">
        <v>4</v>
      </c>
      <c r="G97" s="102">
        <v>76</v>
      </c>
      <c r="H97" s="103">
        <v>0.85</v>
      </c>
      <c r="I97" s="102"/>
      <c r="J97" s="103">
        <v>0.76</v>
      </c>
      <c r="K97" s="103">
        <v>0.74</v>
      </c>
      <c r="L97" s="102"/>
      <c r="M97" s="102">
        <v>-2</v>
      </c>
      <c r="N97" s="102">
        <v>113</v>
      </c>
      <c r="O97" s="103">
        <v>0.63</v>
      </c>
      <c r="P97" s="103">
        <v>0</v>
      </c>
      <c r="Q97" s="102" t="s">
        <v>1979</v>
      </c>
      <c r="R97" s="102"/>
      <c r="S97" s="102">
        <v>78</v>
      </c>
      <c r="T97" s="102" t="s">
        <v>174</v>
      </c>
      <c r="U97" s="102"/>
      <c r="V97" s="103">
        <v>0.37</v>
      </c>
      <c r="W97" s="102"/>
      <c r="X97" s="102">
        <v>137</v>
      </c>
      <c r="Y97" s="102">
        <v>51</v>
      </c>
      <c r="Z97" s="103">
        <v>0.26</v>
      </c>
      <c r="AA97" s="102"/>
    </row>
    <row r="98" spans="1:27" ht="44" thickBot="1" x14ac:dyDescent="0.4">
      <c r="A98" s="101">
        <v>90</v>
      </c>
      <c r="B98" s="102" t="s">
        <v>1707</v>
      </c>
      <c r="C98" s="102" t="s">
        <v>1959</v>
      </c>
      <c r="D98" s="102">
        <v>60</v>
      </c>
      <c r="E98" s="102">
        <v>2.9</v>
      </c>
      <c r="F98" s="102">
        <v>3.6</v>
      </c>
      <c r="G98" s="102">
        <v>64</v>
      </c>
      <c r="H98" s="103">
        <v>0.87</v>
      </c>
      <c r="I98" s="102"/>
      <c r="J98" s="103">
        <v>0.72</v>
      </c>
      <c r="K98" s="103">
        <v>0.77</v>
      </c>
      <c r="L98" s="102"/>
      <c r="M98" s="102">
        <v>5</v>
      </c>
      <c r="N98" s="102">
        <v>115</v>
      </c>
      <c r="O98" s="103">
        <v>0.68</v>
      </c>
      <c r="P98" s="103">
        <v>0</v>
      </c>
      <c r="Q98" s="102" t="s">
        <v>1979</v>
      </c>
      <c r="R98" s="102"/>
      <c r="S98" s="102">
        <v>87</v>
      </c>
      <c r="T98" s="102" t="s">
        <v>538</v>
      </c>
      <c r="U98" s="102">
        <v>2</v>
      </c>
      <c r="V98" s="103">
        <v>0.25</v>
      </c>
      <c r="W98" s="102">
        <v>5</v>
      </c>
      <c r="X98" s="102">
        <v>93</v>
      </c>
      <c r="Y98" s="102">
        <v>126</v>
      </c>
      <c r="Z98" s="103">
        <v>0.18</v>
      </c>
      <c r="AA98" s="102"/>
    </row>
    <row r="99" spans="1:27" ht="44" thickBot="1" x14ac:dyDescent="0.4">
      <c r="A99" s="101">
        <v>95</v>
      </c>
      <c r="B99" s="102" t="s">
        <v>1723</v>
      </c>
      <c r="C99" s="102" t="s">
        <v>1959</v>
      </c>
      <c r="D99" s="102">
        <v>59</v>
      </c>
      <c r="E99" s="102">
        <v>3.1</v>
      </c>
      <c r="F99" s="102">
        <v>3.6</v>
      </c>
      <c r="G99" s="102">
        <v>89</v>
      </c>
      <c r="H99" s="103">
        <v>0.86</v>
      </c>
      <c r="I99" s="102"/>
      <c r="J99" s="103">
        <v>0.72</v>
      </c>
      <c r="K99" s="103">
        <v>0.75</v>
      </c>
      <c r="L99" s="102"/>
      <c r="M99" s="102">
        <v>3</v>
      </c>
      <c r="N99" s="102">
        <v>103</v>
      </c>
      <c r="O99" s="103">
        <v>0.69</v>
      </c>
      <c r="P99" s="103">
        <v>0</v>
      </c>
      <c r="Q99" s="102" t="s">
        <v>1988</v>
      </c>
      <c r="R99" s="102"/>
      <c r="S99" s="102">
        <v>71</v>
      </c>
      <c r="T99" s="102" t="s">
        <v>163</v>
      </c>
      <c r="U99" s="102">
        <v>2</v>
      </c>
      <c r="V99" s="103">
        <v>0.36</v>
      </c>
      <c r="W99" s="102">
        <v>5</v>
      </c>
      <c r="X99" s="102">
        <v>191</v>
      </c>
      <c r="Y99" s="102">
        <v>105</v>
      </c>
      <c r="Z99" s="103">
        <v>0.19</v>
      </c>
      <c r="AA99" s="102"/>
    </row>
    <row r="100" spans="1:27" ht="44" thickBot="1" x14ac:dyDescent="0.4">
      <c r="A100" s="101">
        <v>95</v>
      </c>
      <c r="B100" s="102" t="s">
        <v>1728</v>
      </c>
      <c r="C100" s="102" t="s">
        <v>1959</v>
      </c>
      <c r="D100" s="102">
        <v>59</v>
      </c>
      <c r="E100" s="102">
        <v>3</v>
      </c>
      <c r="F100" s="102">
        <v>3.7</v>
      </c>
      <c r="G100" s="102">
        <v>128</v>
      </c>
      <c r="H100" s="103">
        <v>0.81</v>
      </c>
      <c r="I100" s="102"/>
      <c r="J100" s="103">
        <v>0.78</v>
      </c>
      <c r="K100" s="103">
        <v>0.67</v>
      </c>
      <c r="L100" s="102"/>
      <c r="M100" s="102">
        <v>-11</v>
      </c>
      <c r="N100" s="102">
        <v>47</v>
      </c>
      <c r="O100" s="103">
        <v>0.89</v>
      </c>
      <c r="P100" s="103">
        <v>0</v>
      </c>
      <c r="Q100" s="102" t="s">
        <v>1968</v>
      </c>
      <c r="R100" s="102"/>
      <c r="S100" s="102">
        <v>114</v>
      </c>
      <c r="T100" s="102" t="s">
        <v>86</v>
      </c>
      <c r="U100" s="102">
        <v>2</v>
      </c>
      <c r="V100" s="102" t="s">
        <v>176</v>
      </c>
      <c r="W100" s="102"/>
      <c r="X100" s="102">
        <v>58</v>
      </c>
      <c r="Y100" s="102">
        <v>88</v>
      </c>
      <c r="Z100" s="103">
        <v>0.21</v>
      </c>
      <c r="AA100" s="102"/>
    </row>
    <row r="101" spans="1:27" ht="58.5" thickBot="1" x14ac:dyDescent="0.4">
      <c r="A101" s="101">
        <v>95</v>
      </c>
      <c r="B101" s="102" t="s">
        <v>1716</v>
      </c>
      <c r="C101" s="102" t="s">
        <v>1959</v>
      </c>
      <c r="D101" s="102">
        <v>59</v>
      </c>
      <c r="E101" s="102">
        <v>2.7</v>
      </c>
      <c r="F101" s="102">
        <v>3.6</v>
      </c>
      <c r="G101" s="102">
        <v>128</v>
      </c>
      <c r="H101" s="103">
        <v>0.8</v>
      </c>
      <c r="I101" s="102"/>
      <c r="J101" s="103">
        <v>0.7</v>
      </c>
      <c r="K101" s="103">
        <v>0.66</v>
      </c>
      <c r="L101" s="102"/>
      <c r="M101" s="102">
        <v>-4</v>
      </c>
      <c r="N101" s="102">
        <v>8</v>
      </c>
      <c r="O101" s="103">
        <v>0.94</v>
      </c>
      <c r="P101" s="103">
        <v>0</v>
      </c>
      <c r="Q101" s="102" t="s">
        <v>1968</v>
      </c>
      <c r="R101" s="102"/>
      <c r="S101" s="102">
        <v>120</v>
      </c>
      <c r="T101" s="102" t="s">
        <v>1167</v>
      </c>
      <c r="U101" s="102">
        <v>2</v>
      </c>
      <c r="V101" s="103">
        <v>0.22</v>
      </c>
      <c r="W101" s="102">
        <v>5</v>
      </c>
      <c r="X101" s="102">
        <v>126</v>
      </c>
      <c r="Y101" s="102">
        <v>33</v>
      </c>
      <c r="Z101" s="103">
        <v>0.32</v>
      </c>
      <c r="AA101" s="102"/>
    </row>
    <row r="102" spans="1:27" ht="44" thickBot="1" x14ac:dyDescent="0.4">
      <c r="A102" s="101">
        <v>95</v>
      </c>
      <c r="B102" s="102" t="s">
        <v>567</v>
      </c>
      <c r="C102" s="102" t="s">
        <v>1959</v>
      </c>
      <c r="D102" s="102">
        <v>59</v>
      </c>
      <c r="E102" s="102">
        <v>3.1</v>
      </c>
      <c r="F102" s="102">
        <v>4</v>
      </c>
      <c r="G102" s="102">
        <v>136</v>
      </c>
      <c r="H102" s="103">
        <v>0.79</v>
      </c>
      <c r="I102" s="102"/>
      <c r="J102" s="103">
        <v>0.73</v>
      </c>
      <c r="K102" s="103">
        <v>0.7</v>
      </c>
      <c r="L102" s="102"/>
      <c r="M102" s="102">
        <v>-3</v>
      </c>
      <c r="N102" s="102">
        <v>52</v>
      </c>
      <c r="O102" s="103">
        <v>0.76</v>
      </c>
      <c r="P102" s="103">
        <v>0</v>
      </c>
      <c r="Q102" s="102" t="s">
        <v>1966</v>
      </c>
      <c r="R102" s="102"/>
      <c r="S102" s="102">
        <v>114</v>
      </c>
      <c r="T102" s="102" t="s">
        <v>167</v>
      </c>
      <c r="U102" s="102">
        <v>2</v>
      </c>
      <c r="V102" s="103">
        <v>0.22</v>
      </c>
      <c r="W102" s="102"/>
      <c r="X102" s="102">
        <v>88</v>
      </c>
      <c r="Y102" s="102">
        <v>78</v>
      </c>
      <c r="Z102" s="103">
        <v>0.22</v>
      </c>
      <c r="AA102" s="102"/>
    </row>
    <row r="103" spans="1:27" ht="58.5" thickBot="1" x14ac:dyDescent="0.4">
      <c r="A103" s="101">
        <v>95</v>
      </c>
      <c r="B103" s="102" t="s">
        <v>1766</v>
      </c>
      <c r="C103" s="102" t="s">
        <v>1959</v>
      </c>
      <c r="D103" s="102">
        <v>59</v>
      </c>
      <c r="E103" s="102">
        <v>2.7</v>
      </c>
      <c r="F103" s="102">
        <v>3.6</v>
      </c>
      <c r="G103" s="102">
        <v>99</v>
      </c>
      <c r="H103" s="103">
        <v>0.89</v>
      </c>
      <c r="I103" s="102"/>
      <c r="J103" s="103">
        <v>0.67</v>
      </c>
      <c r="K103" s="103">
        <v>0.8</v>
      </c>
      <c r="L103" s="102"/>
      <c r="M103" s="102">
        <v>13</v>
      </c>
      <c r="N103" s="102">
        <v>103</v>
      </c>
      <c r="O103" s="103">
        <v>0.67</v>
      </c>
      <c r="P103" s="103">
        <v>0.02</v>
      </c>
      <c r="Q103" s="102" t="s">
        <v>1979</v>
      </c>
      <c r="R103" s="102"/>
      <c r="S103" s="102">
        <v>111</v>
      </c>
      <c r="T103" s="102" t="s">
        <v>521</v>
      </c>
      <c r="U103" s="102">
        <v>2</v>
      </c>
      <c r="V103" s="103">
        <v>0.24</v>
      </c>
      <c r="W103" s="102">
        <v>5</v>
      </c>
      <c r="X103" s="102">
        <v>112</v>
      </c>
      <c r="Y103" s="102">
        <v>135</v>
      </c>
      <c r="Z103" s="103">
        <v>0.17</v>
      </c>
      <c r="AA103" s="102"/>
    </row>
    <row r="104" spans="1:27" ht="44" thickBot="1" x14ac:dyDescent="0.4">
      <c r="A104" s="101">
        <v>95</v>
      </c>
      <c r="B104" s="102" t="s">
        <v>1704</v>
      </c>
      <c r="C104" s="102" t="s">
        <v>1959</v>
      </c>
      <c r="D104" s="102">
        <v>59</v>
      </c>
      <c r="E104" s="102">
        <v>3.2</v>
      </c>
      <c r="F104" s="102">
        <v>3.8</v>
      </c>
      <c r="G104" s="102">
        <v>76</v>
      </c>
      <c r="H104" s="103">
        <v>0.88</v>
      </c>
      <c r="I104" s="102"/>
      <c r="J104" s="103">
        <v>0.72</v>
      </c>
      <c r="K104" s="103">
        <v>0.74</v>
      </c>
      <c r="L104" s="102"/>
      <c r="M104" s="102">
        <v>2</v>
      </c>
      <c r="N104" s="102">
        <v>147</v>
      </c>
      <c r="O104" s="103">
        <v>0.56999999999999995</v>
      </c>
      <c r="P104" s="103">
        <v>0.01</v>
      </c>
      <c r="Q104" s="102" t="s">
        <v>1988</v>
      </c>
      <c r="R104" s="102"/>
      <c r="S104" s="102">
        <v>130</v>
      </c>
      <c r="T104" s="102" t="s">
        <v>181</v>
      </c>
      <c r="U104" s="102"/>
      <c r="V104" s="102">
        <v>0.15</v>
      </c>
      <c r="W104" s="102">
        <v>5</v>
      </c>
      <c r="X104" s="102">
        <v>109</v>
      </c>
      <c r="Y104" s="102">
        <v>78</v>
      </c>
      <c r="Z104" s="103">
        <v>0.23</v>
      </c>
      <c r="AA104" s="102"/>
    </row>
    <row r="105" spans="1:27" ht="44" thickBot="1" x14ac:dyDescent="0.4">
      <c r="A105" s="101">
        <v>95</v>
      </c>
      <c r="B105" s="102" t="s">
        <v>1715</v>
      </c>
      <c r="C105" s="102" t="s">
        <v>1959</v>
      </c>
      <c r="D105" s="102">
        <v>59</v>
      </c>
      <c r="E105" s="102">
        <v>2.9</v>
      </c>
      <c r="F105" s="102">
        <v>3.7</v>
      </c>
      <c r="G105" s="102">
        <v>71</v>
      </c>
      <c r="H105" s="103">
        <v>0.87</v>
      </c>
      <c r="I105" s="102"/>
      <c r="J105" s="103">
        <v>0.71</v>
      </c>
      <c r="K105" s="103">
        <v>0.8</v>
      </c>
      <c r="L105" s="102"/>
      <c r="M105" s="102">
        <v>9</v>
      </c>
      <c r="N105" s="102">
        <v>166</v>
      </c>
      <c r="O105" s="103">
        <v>0.5</v>
      </c>
      <c r="P105" s="103">
        <v>0</v>
      </c>
      <c r="Q105" s="102" t="s">
        <v>1966</v>
      </c>
      <c r="R105" s="102"/>
      <c r="S105" s="102">
        <v>114</v>
      </c>
      <c r="T105" s="102" t="s">
        <v>170</v>
      </c>
      <c r="U105" s="102"/>
      <c r="V105" s="103">
        <v>0.28000000000000003</v>
      </c>
      <c r="W105" s="102">
        <v>5</v>
      </c>
      <c r="X105" s="102">
        <v>121</v>
      </c>
      <c r="Y105" s="102">
        <v>37</v>
      </c>
      <c r="Z105" s="103">
        <v>0.31</v>
      </c>
      <c r="AA105" s="102"/>
    </row>
    <row r="106" spans="1:27" ht="44" thickBot="1" x14ac:dyDescent="0.4">
      <c r="A106" s="101">
        <v>95</v>
      </c>
      <c r="B106" s="102" t="s">
        <v>580</v>
      </c>
      <c r="C106" s="102" t="s">
        <v>1972</v>
      </c>
      <c r="D106" s="102">
        <v>59</v>
      </c>
      <c r="E106" s="102">
        <v>3</v>
      </c>
      <c r="F106" s="102">
        <v>3.7</v>
      </c>
      <c r="G106" s="102">
        <v>101</v>
      </c>
      <c r="H106" s="103">
        <v>0.87</v>
      </c>
      <c r="I106" s="102"/>
      <c r="J106" s="103">
        <v>0.73</v>
      </c>
      <c r="K106" s="103">
        <v>0.78</v>
      </c>
      <c r="L106" s="102"/>
      <c r="M106" s="102">
        <v>5</v>
      </c>
      <c r="N106" s="102">
        <v>74</v>
      </c>
      <c r="O106" s="103">
        <v>0.74</v>
      </c>
      <c r="P106" s="103">
        <v>0</v>
      </c>
      <c r="Q106" s="102" t="s">
        <v>1968</v>
      </c>
      <c r="R106" s="102"/>
      <c r="S106" s="102">
        <v>140</v>
      </c>
      <c r="T106" s="102" t="s">
        <v>1036</v>
      </c>
      <c r="U106" s="102"/>
      <c r="V106" s="103">
        <v>0.08</v>
      </c>
      <c r="W106" s="102"/>
      <c r="X106" s="102">
        <v>88</v>
      </c>
      <c r="Y106" s="102">
        <v>178</v>
      </c>
      <c r="Z106" s="103">
        <v>0.12</v>
      </c>
      <c r="AA106" s="102"/>
    </row>
    <row r="107" spans="1:27" ht="44" thickBot="1" x14ac:dyDescent="0.4">
      <c r="A107" s="101">
        <v>103</v>
      </c>
      <c r="B107" s="102" t="s">
        <v>1688</v>
      </c>
      <c r="C107" s="102" t="s">
        <v>1959</v>
      </c>
      <c r="D107" s="102">
        <v>58</v>
      </c>
      <c r="E107" s="102">
        <v>3</v>
      </c>
      <c r="F107" s="102">
        <v>3.8</v>
      </c>
      <c r="G107" s="102">
        <v>89</v>
      </c>
      <c r="H107" s="103">
        <v>0.83</v>
      </c>
      <c r="I107" s="102"/>
      <c r="J107" s="103">
        <v>0.73</v>
      </c>
      <c r="K107" s="103">
        <v>0.68</v>
      </c>
      <c r="L107" s="102"/>
      <c r="M107" s="102">
        <v>-5</v>
      </c>
      <c r="N107" s="102">
        <v>126</v>
      </c>
      <c r="O107" s="103">
        <v>0.62</v>
      </c>
      <c r="P107" s="103">
        <v>0.01</v>
      </c>
      <c r="Q107" s="102" t="s">
        <v>1979</v>
      </c>
      <c r="R107" s="102"/>
      <c r="S107" s="102">
        <v>62</v>
      </c>
      <c r="T107" s="102" t="s">
        <v>886</v>
      </c>
      <c r="U107" s="102">
        <v>2</v>
      </c>
      <c r="V107" s="103">
        <v>0.41</v>
      </c>
      <c r="W107" s="102">
        <v>5</v>
      </c>
      <c r="X107" s="102">
        <v>121</v>
      </c>
      <c r="Y107" s="102">
        <v>105</v>
      </c>
      <c r="Z107" s="103">
        <v>0.19</v>
      </c>
      <c r="AA107" s="102">
        <v>4</v>
      </c>
    </row>
    <row r="108" spans="1:27" ht="44" thickBot="1" x14ac:dyDescent="0.4">
      <c r="A108" s="101">
        <v>103</v>
      </c>
      <c r="B108" s="102" t="s">
        <v>1745</v>
      </c>
      <c r="C108" s="102" t="s">
        <v>1959</v>
      </c>
      <c r="D108" s="102">
        <v>58</v>
      </c>
      <c r="E108" s="102">
        <v>2.8</v>
      </c>
      <c r="F108" s="102">
        <v>3.3</v>
      </c>
      <c r="G108" s="102">
        <v>140</v>
      </c>
      <c r="H108" s="103">
        <v>0.77</v>
      </c>
      <c r="I108" s="102"/>
      <c r="J108" s="103">
        <v>0.64</v>
      </c>
      <c r="K108" s="103">
        <v>0.62</v>
      </c>
      <c r="L108" s="102"/>
      <c r="M108" s="102">
        <v>-2</v>
      </c>
      <c r="N108" s="102">
        <v>27</v>
      </c>
      <c r="O108" s="103">
        <v>0.88</v>
      </c>
      <c r="P108" s="103">
        <v>0</v>
      </c>
      <c r="Q108" s="102" t="s">
        <v>1968</v>
      </c>
      <c r="R108" s="102"/>
      <c r="S108" s="102">
        <v>93</v>
      </c>
      <c r="T108" s="102" t="s">
        <v>665</v>
      </c>
      <c r="U108" s="102"/>
      <c r="V108" s="102">
        <v>0.28999999999999998</v>
      </c>
      <c r="W108" s="102"/>
      <c r="X108" s="102">
        <v>61</v>
      </c>
      <c r="Y108" s="102">
        <v>85</v>
      </c>
      <c r="Z108" s="103">
        <v>0.21</v>
      </c>
      <c r="AA108" s="102"/>
    </row>
    <row r="109" spans="1:27" ht="44" thickBot="1" x14ac:dyDescent="0.4">
      <c r="A109" s="101">
        <v>103</v>
      </c>
      <c r="B109" s="102" t="s">
        <v>1730</v>
      </c>
      <c r="C109" s="102" t="s">
        <v>1959</v>
      </c>
      <c r="D109" s="102">
        <v>58</v>
      </c>
      <c r="E109" s="102">
        <v>3</v>
      </c>
      <c r="F109" s="102">
        <v>3.7</v>
      </c>
      <c r="G109" s="102">
        <v>71</v>
      </c>
      <c r="H109" s="103">
        <v>0.89</v>
      </c>
      <c r="I109" s="102"/>
      <c r="J109" s="103">
        <v>0.7</v>
      </c>
      <c r="K109" s="103">
        <v>0.8</v>
      </c>
      <c r="L109" s="102"/>
      <c r="M109" s="102">
        <v>10</v>
      </c>
      <c r="N109" s="102">
        <v>159</v>
      </c>
      <c r="O109" s="103">
        <v>0.59</v>
      </c>
      <c r="P109" s="103">
        <v>0.02</v>
      </c>
      <c r="Q109" s="102" t="s">
        <v>1979</v>
      </c>
      <c r="R109" s="102"/>
      <c r="S109" s="102">
        <v>80</v>
      </c>
      <c r="T109" s="102" t="s">
        <v>28</v>
      </c>
      <c r="U109" s="102"/>
      <c r="V109" s="103">
        <v>0.32</v>
      </c>
      <c r="W109" s="102"/>
      <c r="X109" s="102">
        <v>160</v>
      </c>
      <c r="Y109" s="102">
        <v>111</v>
      </c>
      <c r="Z109" s="103">
        <v>0.19</v>
      </c>
      <c r="AA109" s="102"/>
    </row>
    <row r="110" spans="1:27" ht="58.5" thickBot="1" x14ac:dyDescent="0.4">
      <c r="A110" s="101">
        <v>103</v>
      </c>
      <c r="B110" s="102" t="s">
        <v>1733</v>
      </c>
      <c r="C110" s="102" t="s">
        <v>1959</v>
      </c>
      <c r="D110" s="102">
        <v>58</v>
      </c>
      <c r="E110" s="102">
        <v>3</v>
      </c>
      <c r="F110" s="102">
        <v>3.5</v>
      </c>
      <c r="G110" s="102">
        <v>76</v>
      </c>
      <c r="H110" s="103">
        <v>0.85</v>
      </c>
      <c r="I110" s="102"/>
      <c r="J110" s="103">
        <v>0.69</v>
      </c>
      <c r="K110" s="103">
        <v>0.72</v>
      </c>
      <c r="L110" s="102"/>
      <c r="M110" s="102">
        <v>3</v>
      </c>
      <c r="N110" s="102">
        <v>140</v>
      </c>
      <c r="O110" s="103">
        <v>0.62</v>
      </c>
      <c r="P110" s="103">
        <v>0</v>
      </c>
      <c r="Q110" s="102" t="s">
        <v>1988</v>
      </c>
      <c r="R110" s="102"/>
      <c r="S110" s="102">
        <v>120</v>
      </c>
      <c r="T110" s="102" t="s">
        <v>28</v>
      </c>
      <c r="U110" s="102">
        <v>2</v>
      </c>
      <c r="V110" s="102">
        <v>0.38</v>
      </c>
      <c r="W110" s="102">
        <v>5</v>
      </c>
      <c r="X110" s="102">
        <v>137</v>
      </c>
      <c r="Y110" s="102">
        <v>67</v>
      </c>
      <c r="Z110" s="103">
        <v>0.24</v>
      </c>
      <c r="AA110" s="102"/>
    </row>
    <row r="111" spans="1:27" ht="58.5" thickBot="1" x14ac:dyDescent="0.4">
      <c r="A111" s="101">
        <v>103</v>
      </c>
      <c r="B111" s="102" t="s">
        <v>1720</v>
      </c>
      <c r="C111" s="102" t="s">
        <v>1959</v>
      </c>
      <c r="D111" s="102">
        <v>58</v>
      </c>
      <c r="E111" s="102">
        <v>3</v>
      </c>
      <c r="F111" s="102">
        <v>3.7</v>
      </c>
      <c r="G111" s="102">
        <v>101</v>
      </c>
      <c r="H111" s="103">
        <v>0.82</v>
      </c>
      <c r="I111" s="102"/>
      <c r="J111" s="103">
        <v>0.7</v>
      </c>
      <c r="K111" s="103">
        <v>0.7</v>
      </c>
      <c r="L111" s="102"/>
      <c r="M111" s="102" t="s">
        <v>58</v>
      </c>
      <c r="N111" s="102">
        <v>126</v>
      </c>
      <c r="O111" s="103">
        <v>0.67</v>
      </c>
      <c r="P111" s="103">
        <v>0</v>
      </c>
      <c r="Q111" s="102" t="s">
        <v>1979</v>
      </c>
      <c r="R111" s="102"/>
      <c r="S111" s="102">
        <v>85</v>
      </c>
      <c r="T111" s="102" t="s">
        <v>634</v>
      </c>
      <c r="U111" s="102">
        <v>2</v>
      </c>
      <c r="V111" s="103">
        <v>0.34</v>
      </c>
      <c r="W111" s="102"/>
      <c r="X111" s="102">
        <v>104</v>
      </c>
      <c r="Y111" s="102">
        <v>147</v>
      </c>
      <c r="Z111" s="103">
        <v>0.15</v>
      </c>
      <c r="AA111" s="102"/>
    </row>
    <row r="112" spans="1:27" ht="44" thickBot="1" x14ac:dyDescent="0.4">
      <c r="A112" s="101">
        <v>108</v>
      </c>
      <c r="B112" s="102" t="s">
        <v>1746</v>
      </c>
      <c r="C112" s="102" t="s">
        <v>1959</v>
      </c>
      <c r="D112" s="102">
        <v>57</v>
      </c>
      <c r="E112" s="102">
        <v>2.7</v>
      </c>
      <c r="F112" s="102">
        <v>3.6</v>
      </c>
      <c r="G112" s="102">
        <v>101</v>
      </c>
      <c r="H112" s="103">
        <v>0.85</v>
      </c>
      <c r="I112" s="102"/>
      <c r="J112" s="103">
        <v>0.67</v>
      </c>
      <c r="K112" s="103">
        <v>0.78</v>
      </c>
      <c r="L112" s="102"/>
      <c r="M112" s="102">
        <v>11</v>
      </c>
      <c r="N112" s="102">
        <v>71</v>
      </c>
      <c r="O112" s="103">
        <v>0.75</v>
      </c>
      <c r="P112" s="103">
        <v>0</v>
      </c>
      <c r="Q112" s="102" t="s">
        <v>1968</v>
      </c>
      <c r="R112" s="102"/>
      <c r="S112" s="102">
        <v>154</v>
      </c>
      <c r="T112" s="102" t="s">
        <v>324</v>
      </c>
      <c r="U112" s="102"/>
      <c r="V112" s="103">
        <v>0.3</v>
      </c>
      <c r="W112" s="102"/>
      <c r="X112" s="102">
        <v>126</v>
      </c>
      <c r="Y112" s="102">
        <v>167</v>
      </c>
      <c r="Z112" s="103">
        <v>0.13</v>
      </c>
      <c r="AA112" s="102"/>
    </row>
    <row r="113" spans="1:27" ht="44" thickBot="1" x14ac:dyDescent="0.4">
      <c r="A113" s="101">
        <v>108</v>
      </c>
      <c r="B113" s="102" t="s">
        <v>1718</v>
      </c>
      <c r="C113" s="102" t="s">
        <v>1959</v>
      </c>
      <c r="D113" s="102">
        <v>57</v>
      </c>
      <c r="E113" s="102">
        <v>3</v>
      </c>
      <c r="F113" s="102">
        <v>3.7</v>
      </c>
      <c r="G113" s="102">
        <v>140</v>
      </c>
      <c r="H113" s="103">
        <v>0.79</v>
      </c>
      <c r="I113" s="102"/>
      <c r="J113" s="103">
        <v>0.75</v>
      </c>
      <c r="K113" s="103">
        <v>0.67</v>
      </c>
      <c r="L113" s="102"/>
      <c r="M113" s="102">
        <v>-8</v>
      </c>
      <c r="N113" s="102">
        <v>64</v>
      </c>
      <c r="O113" s="103">
        <v>0.79</v>
      </c>
      <c r="P113" s="103">
        <v>0</v>
      </c>
      <c r="Q113" s="102" t="s">
        <v>1966</v>
      </c>
      <c r="R113" s="102"/>
      <c r="S113" s="102">
        <v>87</v>
      </c>
      <c r="T113" s="102" t="s">
        <v>167</v>
      </c>
      <c r="U113" s="102"/>
      <c r="V113" s="103">
        <v>1</v>
      </c>
      <c r="W113" s="102">
        <v>4</v>
      </c>
      <c r="X113" s="102">
        <v>72</v>
      </c>
      <c r="Y113" s="102">
        <v>111</v>
      </c>
      <c r="Z113" s="103">
        <v>0.18</v>
      </c>
      <c r="AA113" s="102"/>
    </row>
    <row r="114" spans="1:27" ht="44" thickBot="1" x14ac:dyDescent="0.4">
      <c r="A114" s="101">
        <v>108</v>
      </c>
      <c r="B114" s="102" t="s">
        <v>1726</v>
      </c>
      <c r="C114" s="102" t="s">
        <v>1959</v>
      </c>
      <c r="D114" s="102">
        <v>57</v>
      </c>
      <c r="E114" s="102">
        <v>2.9</v>
      </c>
      <c r="F114" s="102">
        <v>3.6</v>
      </c>
      <c r="G114" s="102">
        <v>121</v>
      </c>
      <c r="H114" s="103">
        <v>0.85</v>
      </c>
      <c r="I114" s="102"/>
      <c r="J114" s="103">
        <v>0.75</v>
      </c>
      <c r="K114" s="103">
        <v>0.76</v>
      </c>
      <c r="L114" s="102"/>
      <c r="M114" s="102">
        <v>1</v>
      </c>
      <c r="N114" s="102">
        <v>93</v>
      </c>
      <c r="O114" s="103">
        <v>0.74</v>
      </c>
      <c r="P114" s="103">
        <v>0.02</v>
      </c>
      <c r="Q114" s="102" t="s">
        <v>1979</v>
      </c>
      <c r="R114" s="102"/>
      <c r="S114" s="102">
        <v>93</v>
      </c>
      <c r="T114" s="102" t="s">
        <v>227</v>
      </c>
      <c r="U114" s="102"/>
      <c r="V114" s="103">
        <v>0.38</v>
      </c>
      <c r="W114" s="102">
        <v>5</v>
      </c>
      <c r="X114" s="102">
        <v>78</v>
      </c>
      <c r="Y114" s="102">
        <v>105</v>
      </c>
      <c r="Z114" s="103">
        <v>0.19</v>
      </c>
      <c r="AA114" s="102"/>
    </row>
    <row r="115" spans="1:27" ht="44" thickBot="1" x14ac:dyDescent="0.4">
      <c r="A115" s="101">
        <v>108</v>
      </c>
      <c r="B115" s="102" t="s">
        <v>1722</v>
      </c>
      <c r="C115" s="102" t="s">
        <v>1959</v>
      </c>
      <c r="D115" s="102">
        <v>57</v>
      </c>
      <c r="E115" s="102">
        <v>2.8</v>
      </c>
      <c r="F115" s="102">
        <v>3.5</v>
      </c>
      <c r="G115" s="102">
        <v>107</v>
      </c>
      <c r="H115" s="103">
        <v>0.83</v>
      </c>
      <c r="I115" s="102"/>
      <c r="J115" s="103">
        <v>0.73</v>
      </c>
      <c r="K115" s="103">
        <v>0.75</v>
      </c>
      <c r="L115" s="102"/>
      <c r="M115" s="102">
        <v>2</v>
      </c>
      <c r="N115" s="102">
        <v>134</v>
      </c>
      <c r="O115" s="103">
        <v>0.64</v>
      </c>
      <c r="P115" s="103">
        <v>0.02</v>
      </c>
      <c r="Q115" s="102" t="s">
        <v>1979</v>
      </c>
      <c r="R115" s="102"/>
      <c r="S115" s="102">
        <v>67</v>
      </c>
      <c r="T115" s="102" t="s">
        <v>2289</v>
      </c>
      <c r="U115" s="102"/>
      <c r="V115" s="103">
        <v>0.4</v>
      </c>
      <c r="W115" s="102">
        <v>5</v>
      </c>
      <c r="X115" s="102">
        <v>80</v>
      </c>
      <c r="Y115" s="102">
        <v>152</v>
      </c>
      <c r="Z115" s="103">
        <v>0.15</v>
      </c>
      <c r="AA115" s="102"/>
    </row>
    <row r="116" spans="1:27" ht="44" thickBot="1" x14ac:dyDescent="0.4">
      <c r="A116" s="101">
        <v>108</v>
      </c>
      <c r="B116" s="102" t="s">
        <v>1785</v>
      </c>
      <c r="C116" s="102" t="s">
        <v>1959</v>
      </c>
      <c r="D116" s="102">
        <v>57</v>
      </c>
      <c r="E116" s="102">
        <v>3.1</v>
      </c>
      <c r="F116" s="102">
        <v>3.6</v>
      </c>
      <c r="G116" s="102">
        <v>107</v>
      </c>
      <c r="H116" s="103">
        <v>0.8</v>
      </c>
      <c r="I116" s="102"/>
      <c r="J116" s="103">
        <v>0.56999999999999995</v>
      </c>
      <c r="K116" s="103">
        <v>0.69</v>
      </c>
      <c r="L116" s="102"/>
      <c r="M116" s="102">
        <v>12</v>
      </c>
      <c r="N116" s="102">
        <v>170</v>
      </c>
      <c r="O116" s="103">
        <v>0.57999999999999996</v>
      </c>
      <c r="P116" s="103">
        <v>0.01</v>
      </c>
      <c r="Q116" s="102" t="s">
        <v>1988</v>
      </c>
      <c r="R116" s="102"/>
      <c r="S116" s="102">
        <v>156</v>
      </c>
      <c r="T116" s="102" t="s">
        <v>595</v>
      </c>
      <c r="U116" s="102">
        <v>2</v>
      </c>
      <c r="V116" s="103">
        <v>0.21</v>
      </c>
      <c r="W116" s="102"/>
      <c r="X116" s="102">
        <v>88</v>
      </c>
      <c r="Y116" s="102">
        <v>94</v>
      </c>
      <c r="Z116" s="103">
        <v>0.2</v>
      </c>
      <c r="AA116" s="102"/>
    </row>
    <row r="117" spans="1:27" ht="58.5" thickBot="1" x14ac:dyDescent="0.4">
      <c r="A117" s="101">
        <v>113</v>
      </c>
      <c r="B117" s="102" t="s">
        <v>1998</v>
      </c>
      <c r="C117" s="102" t="s">
        <v>1959</v>
      </c>
      <c r="D117" s="102">
        <v>56</v>
      </c>
      <c r="E117" s="102">
        <v>2.7</v>
      </c>
      <c r="F117" s="102">
        <v>3.4</v>
      </c>
      <c r="G117" s="102">
        <v>118</v>
      </c>
      <c r="H117" s="103">
        <v>0.84</v>
      </c>
      <c r="I117" s="102"/>
      <c r="J117" s="103">
        <v>0.67</v>
      </c>
      <c r="K117" s="103">
        <v>0.75</v>
      </c>
      <c r="L117" s="102"/>
      <c r="M117" s="102">
        <v>8</v>
      </c>
      <c r="N117" s="102">
        <v>97</v>
      </c>
      <c r="O117" s="103">
        <v>0.68</v>
      </c>
      <c r="P117" s="103">
        <v>0</v>
      </c>
      <c r="Q117" s="102" t="s">
        <v>1979</v>
      </c>
      <c r="R117" s="102"/>
      <c r="S117" s="102">
        <v>114</v>
      </c>
      <c r="T117" s="102" t="s">
        <v>1036</v>
      </c>
      <c r="U117" s="102"/>
      <c r="V117" s="103">
        <v>0.3</v>
      </c>
      <c r="W117" s="102"/>
      <c r="X117" s="102">
        <v>97</v>
      </c>
      <c r="Y117" s="102">
        <v>116</v>
      </c>
      <c r="Z117" s="103">
        <v>0.18</v>
      </c>
      <c r="AA117" s="102"/>
    </row>
    <row r="118" spans="1:27" ht="58.5" thickBot="1" x14ac:dyDescent="0.4">
      <c r="A118" s="101">
        <v>113</v>
      </c>
      <c r="B118" s="102" t="s">
        <v>1738</v>
      </c>
      <c r="C118" s="102" t="s">
        <v>1959</v>
      </c>
      <c r="D118" s="102">
        <v>56</v>
      </c>
      <c r="E118" s="102">
        <v>2.9</v>
      </c>
      <c r="F118" s="102">
        <v>3.6</v>
      </c>
      <c r="G118" s="102">
        <v>162</v>
      </c>
      <c r="H118" s="103">
        <v>0.83</v>
      </c>
      <c r="I118" s="102"/>
      <c r="J118" s="103">
        <v>0.67</v>
      </c>
      <c r="K118" s="103">
        <v>0.63</v>
      </c>
      <c r="L118" s="102"/>
      <c r="M118" s="102">
        <v>-4</v>
      </c>
      <c r="N118" s="102">
        <v>52</v>
      </c>
      <c r="O118" s="103">
        <v>0.73</v>
      </c>
      <c r="P118" s="103">
        <v>0</v>
      </c>
      <c r="Q118" s="102" t="s">
        <v>1968</v>
      </c>
      <c r="R118" s="102"/>
      <c r="S118" s="102">
        <v>140</v>
      </c>
      <c r="T118" s="102" t="s">
        <v>2290</v>
      </c>
      <c r="U118" s="102"/>
      <c r="V118" s="103">
        <v>0.13</v>
      </c>
      <c r="W118" s="102"/>
      <c r="X118" s="102">
        <v>80</v>
      </c>
      <c r="Y118" s="102">
        <v>51</v>
      </c>
      <c r="Z118" s="103">
        <v>0.26</v>
      </c>
      <c r="AA118" s="102"/>
    </row>
    <row r="119" spans="1:27" ht="44" thickBot="1" x14ac:dyDescent="0.4">
      <c r="A119" s="101">
        <v>113</v>
      </c>
      <c r="B119" s="102" t="s">
        <v>1744</v>
      </c>
      <c r="C119" s="102" t="s">
        <v>1959</v>
      </c>
      <c r="D119" s="102">
        <v>56</v>
      </c>
      <c r="E119" s="102">
        <v>2.8</v>
      </c>
      <c r="F119" s="102">
        <v>3.7</v>
      </c>
      <c r="G119" s="102">
        <v>107</v>
      </c>
      <c r="H119" s="103">
        <v>0.81</v>
      </c>
      <c r="I119" s="102"/>
      <c r="J119" s="103">
        <v>0.68</v>
      </c>
      <c r="K119" s="103">
        <v>0.71</v>
      </c>
      <c r="L119" s="102"/>
      <c r="M119" s="102">
        <v>3</v>
      </c>
      <c r="N119" s="102">
        <v>97</v>
      </c>
      <c r="O119" s="103">
        <v>0.71</v>
      </c>
      <c r="P119" s="103">
        <v>0</v>
      </c>
      <c r="Q119" s="102" t="s">
        <v>1993</v>
      </c>
      <c r="R119" s="102"/>
      <c r="S119" s="102">
        <v>106</v>
      </c>
      <c r="T119" s="102" t="s">
        <v>181</v>
      </c>
      <c r="U119" s="102">
        <v>2</v>
      </c>
      <c r="V119" s="103">
        <v>0.32</v>
      </c>
      <c r="W119" s="102"/>
      <c r="X119" s="102">
        <v>143</v>
      </c>
      <c r="Y119" s="102">
        <v>136</v>
      </c>
      <c r="Z119" s="103">
        <v>0.16</v>
      </c>
      <c r="AA119" s="102"/>
    </row>
    <row r="120" spans="1:27" ht="44" thickBot="1" x14ac:dyDescent="0.4">
      <c r="A120" s="101">
        <v>116</v>
      </c>
      <c r="B120" s="102" t="s">
        <v>1729</v>
      </c>
      <c r="C120" s="102" t="s">
        <v>1959</v>
      </c>
      <c r="D120" s="102">
        <v>55</v>
      </c>
      <c r="E120" s="102">
        <v>2.8</v>
      </c>
      <c r="F120" s="102">
        <v>3.5</v>
      </c>
      <c r="G120" s="102">
        <v>128</v>
      </c>
      <c r="H120" s="103">
        <v>0.85</v>
      </c>
      <c r="I120" s="102"/>
      <c r="J120" s="103">
        <v>0.7</v>
      </c>
      <c r="K120" s="103">
        <v>0.62</v>
      </c>
      <c r="L120" s="102"/>
      <c r="M120" s="102">
        <v>-8</v>
      </c>
      <c r="N120" s="102">
        <v>93</v>
      </c>
      <c r="O120" s="103">
        <v>0.7</v>
      </c>
      <c r="P120" s="103">
        <v>0.01</v>
      </c>
      <c r="Q120" s="102" t="s">
        <v>1968</v>
      </c>
      <c r="R120" s="102"/>
      <c r="S120" s="102">
        <v>106</v>
      </c>
      <c r="T120" s="102" t="s">
        <v>514</v>
      </c>
      <c r="U120" s="102">
        <v>2</v>
      </c>
      <c r="V120" s="102">
        <v>0.24</v>
      </c>
      <c r="W120" s="102">
        <v>5</v>
      </c>
      <c r="X120" s="102">
        <v>68</v>
      </c>
      <c r="Y120" s="102">
        <v>96</v>
      </c>
      <c r="Z120" s="103">
        <v>0.2</v>
      </c>
      <c r="AA120" s="102"/>
    </row>
    <row r="121" spans="1:27" ht="44" thickBot="1" x14ac:dyDescent="0.4">
      <c r="A121" s="101">
        <v>116</v>
      </c>
      <c r="B121" s="102" t="s">
        <v>1740</v>
      </c>
      <c r="C121" s="102" t="s">
        <v>1959</v>
      </c>
      <c r="D121" s="102">
        <v>55</v>
      </c>
      <c r="E121" s="102">
        <v>3.1</v>
      </c>
      <c r="F121" s="102">
        <v>3.9</v>
      </c>
      <c r="G121" s="102">
        <v>136</v>
      </c>
      <c r="H121" s="103">
        <v>0.79</v>
      </c>
      <c r="I121" s="102"/>
      <c r="J121" s="103">
        <v>0.69</v>
      </c>
      <c r="K121" s="103">
        <v>0.66</v>
      </c>
      <c r="L121" s="102"/>
      <c r="M121" s="102">
        <v>-3</v>
      </c>
      <c r="N121" s="102">
        <v>110</v>
      </c>
      <c r="O121" s="103">
        <v>0.73</v>
      </c>
      <c r="P121" s="103">
        <v>0</v>
      </c>
      <c r="Q121" s="102" t="s">
        <v>1968</v>
      </c>
      <c r="R121" s="102"/>
      <c r="S121" s="102">
        <v>130</v>
      </c>
      <c r="T121" s="102" t="s">
        <v>662</v>
      </c>
      <c r="U121" s="102">
        <v>2</v>
      </c>
      <c r="V121" s="103">
        <v>0.28000000000000003</v>
      </c>
      <c r="W121" s="102">
        <v>5</v>
      </c>
      <c r="X121" s="102">
        <v>112</v>
      </c>
      <c r="Y121" s="102">
        <v>96</v>
      </c>
      <c r="Z121" s="103">
        <v>0.19</v>
      </c>
      <c r="AA121" s="102"/>
    </row>
    <row r="122" spans="1:27" ht="44" thickBot="1" x14ac:dyDescent="0.4">
      <c r="A122" s="101">
        <v>116</v>
      </c>
      <c r="B122" s="102" t="s">
        <v>1854</v>
      </c>
      <c r="C122" s="102" t="s">
        <v>1959</v>
      </c>
      <c r="D122" s="102">
        <v>55</v>
      </c>
      <c r="E122" s="102">
        <v>2.2999999999999998</v>
      </c>
      <c r="F122" s="102">
        <v>3.3</v>
      </c>
      <c r="G122" s="102">
        <v>140</v>
      </c>
      <c r="H122" s="103">
        <v>0.72</v>
      </c>
      <c r="I122" s="102">
        <v>8</v>
      </c>
      <c r="J122" s="103">
        <v>0.59</v>
      </c>
      <c r="K122" s="103">
        <v>0.5</v>
      </c>
      <c r="L122" s="102"/>
      <c r="M122" s="102">
        <v>-9</v>
      </c>
      <c r="N122" s="102">
        <v>15</v>
      </c>
      <c r="O122" s="103">
        <v>1</v>
      </c>
      <c r="P122" s="103">
        <v>0</v>
      </c>
      <c r="Q122" s="102" t="s">
        <v>1995</v>
      </c>
      <c r="R122" s="102"/>
      <c r="S122" s="102">
        <v>150</v>
      </c>
      <c r="T122" s="102" t="s">
        <v>31</v>
      </c>
      <c r="U122" s="102">
        <v>2</v>
      </c>
      <c r="V122" s="102" t="s">
        <v>176</v>
      </c>
      <c r="W122" s="102"/>
      <c r="X122" s="102">
        <v>29</v>
      </c>
      <c r="Y122" s="102">
        <v>85</v>
      </c>
      <c r="Z122" s="103">
        <v>0.22</v>
      </c>
      <c r="AA122" s="102"/>
    </row>
    <row r="123" spans="1:27" ht="58.5" thickBot="1" x14ac:dyDescent="0.4">
      <c r="A123" s="101">
        <v>116</v>
      </c>
      <c r="B123" s="102" t="s">
        <v>1719</v>
      </c>
      <c r="C123" s="102" t="s">
        <v>1959</v>
      </c>
      <c r="D123" s="102">
        <v>55</v>
      </c>
      <c r="E123" s="102">
        <v>2.8</v>
      </c>
      <c r="F123" s="102">
        <v>3.5</v>
      </c>
      <c r="G123" s="102">
        <v>101</v>
      </c>
      <c r="H123" s="103">
        <v>0.87</v>
      </c>
      <c r="I123" s="102"/>
      <c r="J123" s="103">
        <v>0.72</v>
      </c>
      <c r="K123" s="103">
        <v>0.78</v>
      </c>
      <c r="L123" s="102"/>
      <c r="M123" s="102">
        <v>6</v>
      </c>
      <c r="N123" s="102">
        <v>134</v>
      </c>
      <c r="O123" s="103">
        <v>0.61</v>
      </c>
      <c r="P123" s="103">
        <v>0</v>
      </c>
      <c r="Q123" s="102" t="s">
        <v>1993</v>
      </c>
      <c r="R123" s="102"/>
      <c r="S123" s="102">
        <v>148</v>
      </c>
      <c r="T123" s="102" t="s">
        <v>512</v>
      </c>
      <c r="U123" s="102">
        <v>2</v>
      </c>
      <c r="V123" s="103">
        <v>0.25</v>
      </c>
      <c r="W123" s="102"/>
      <c r="X123" s="102">
        <v>121</v>
      </c>
      <c r="Y123" s="102">
        <v>111</v>
      </c>
      <c r="Z123" s="103">
        <v>0.19</v>
      </c>
      <c r="AA123" s="102"/>
    </row>
    <row r="124" spans="1:27" ht="44" thickBot="1" x14ac:dyDescent="0.4">
      <c r="A124" s="101">
        <v>120</v>
      </c>
      <c r="B124" s="102" t="s">
        <v>1768</v>
      </c>
      <c r="C124" s="102" t="s">
        <v>1959</v>
      </c>
      <c r="D124" s="102">
        <v>54</v>
      </c>
      <c r="E124" s="102">
        <v>2.5</v>
      </c>
      <c r="F124" s="102">
        <v>3.4</v>
      </c>
      <c r="G124" s="102">
        <v>25</v>
      </c>
      <c r="H124" s="103">
        <v>0.91</v>
      </c>
      <c r="I124" s="102"/>
      <c r="J124" s="103">
        <v>0.74</v>
      </c>
      <c r="K124" s="103">
        <v>0.83</v>
      </c>
      <c r="L124" s="102"/>
      <c r="M124" s="102">
        <v>9</v>
      </c>
      <c r="N124" s="102">
        <v>209</v>
      </c>
      <c r="O124" s="103">
        <v>0.54</v>
      </c>
      <c r="P124" s="103">
        <v>0.04</v>
      </c>
      <c r="Q124" s="102" t="s">
        <v>1993</v>
      </c>
      <c r="R124" s="102"/>
      <c r="S124" s="102">
        <v>71</v>
      </c>
      <c r="T124" s="102" t="s">
        <v>2291</v>
      </c>
      <c r="U124" s="102"/>
      <c r="V124" s="103">
        <v>0.35</v>
      </c>
      <c r="W124" s="102"/>
      <c r="X124" s="102">
        <v>199</v>
      </c>
      <c r="Y124" s="102">
        <v>105</v>
      </c>
      <c r="Z124" s="103">
        <v>0.19</v>
      </c>
      <c r="AA124" s="102"/>
    </row>
    <row r="125" spans="1:27" ht="58.5" thickBot="1" x14ac:dyDescent="0.4">
      <c r="A125" s="101">
        <v>120</v>
      </c>
      <c r="B125" s="102" t="s">
        <v>1748</v>
      </c>
      <c r="C125" s="102" t="s">
        <v>1959</v>
      </c>
      <c r="D125" s="102">
        <v>54</v>
      </c>
      <c r="E125" s="102">
        <v>2.9</v>
      </c>
      <c r="F125" s="102">
        <v>3.3</v>
      </c>
      <c r="G125" s="102">
        <v>150</v>
      </c>
      <c r="H125" s="103">
        <v>0.81</v>
      </c>
      <c r="I125" s="102"/>
      <c r="J125" s="103">
        <v>0.63</v>
      </c>
      <c r="K125" s="103">
        <v>0.66</v>
      </c>
      <c r="L125" s="102"/>
      <c r="M125" s="102">
        <v>3</v>
      </c>
      <c r="N125" s="102">
        <v>92</v>
      </c>
      <c r="O125" s="103">
        <v>0.69</v>
      </c>
      <c r="P125" s="103">
        <v>0</v>
      </c>
      <c r="Q125" s="102" t="s">
        <v>1979</v>
      </c>
      <c r="R125" s="102"/>
      <c r="S125" s="102">
        <v>140</v>
      </c>
      <c r="T125" s="102" t="s">
        <v>2292</v>
      </c>
      <c r="U125" s="102"/>
      <c r="V125" s="103">
        <v>0.19</v>
      </c>
      <c r="W125" s="102"/>
      <c r="X125" s="102">
        <v>149</v>
      </c>
      <c r="Y125" s="102">
        <v>24</v>
      </c>
      <c r="Z125" s="103">
        <v>0.36</v>
      </c>
      <c r="AA125" s="102"/>
    </row>
    <row r="126" spans="1:27" ht="44" thickBot="1" x14ac:dyDescent="0.4">
      <c r="A126" s="101">
        <v>120</v>
      </c>
      <c r="B126" s="102" t="s">
        <v>1759</v>
      </c>
      <c r="C126" s="102" t="s">
        <v>1959</v>
      </c>
      <c r="D126" s="102">
        <v>54</v>
      </c>
      <c r="E126" s="102">
        <v>2.7</v>
      </c>
      <c r="F126" s="102">
        <v>3.3</v>
      </c>
      <c r="G126" s="102">
        <v>89</v>
      </c>
      <c r="H126" s="103">
        <v>0.8</v>
      </c>
      <c r="I126" s="102"/>
      <c r="J126" s="103">
        <v>0.65</v>
      </c>
      <c r="K126" s="103">
        <v>0.68</v>
      </c>
      <c r="L126" s="102"/>
      <c r="M126" s="102">
        <v>3</v>
      </c>
      <c r="N126" s="102">
        <v>147</v>
      </c>
      <c r="O126" s="103">
        <v>0.65</v>
      </c>
      <c r="P126" s="103">
        <v>0.03</v>
      </c>
      <c r="Q126" s="102" t="s">
        <v>2012</v>
      </c>
      <c r="R126" s="102"/>
      <c r="S126" s="102">
        <v>148</v>
      </c>
      <c r="T126" s="102" t="s">
        <v>330</v>
      </c>
      <c r="U126" s="102">
        <v>2</v>
      </c>
      <c r="V126" s="103">
        <v>0.16</v>
      </c>
      <c r="W126" s="102"/>
      <c r="X126" s="102">
        <v>112</v>
      </c>
      <c r="Y126" s="102">
        <v>55</v>
      </c>
      <c r="Z126" s="103">
        <v>0.25</v>
      </c>
      <c r="AA126" s="102"/>
    </row>
    <row r="127" spans="1:27" ht="58.5" thickBot="1" x14ac:dyDescent="0.4">
      <c r="A127" s="101">
        <v>120</v>
      </c>
      <c r="B127" s="102" t="s">
        <v>1761</v>
      </c>
      <c r="C127" s="102" t="s">
        <v>1959</v>
      </c>
      <c r="D127" s="102">
        <v>54</v>
      </c>
      <c r="E127" s="102">
        <v>2.7</v>
      </c>
      <c r="F127" s="102">
        <v>3.5</v>
      </c>
      <c r="G127" s="102">
        <v>82</v>
      </c>
      <c r="H127" s="103">
        <v>0.8</v>
      </c>
      <c r="I127" s="102"/>
      <c r="J127" s="103">
        <v>0.6</v>
      </c>
      <c r="K127" s="103">
        <v>0.7</v>
      </c>
      <c r="L127" s="102"/>
      <c r="M127" s="102">
        <v>10</v>
      </c>
      <c r="N127" s="102">
        <v>155</v>
      </c>
      <c r="O127" s="103">
        <v>0.66</v>
      </c>
      <c r="P127" s="103">
        <v>0.01</v>
      </c>
      <c r="Q127" s="102" t="s">
        <v>1979</v>
      </c>
      <c r="R127" s="102"/>
      <c r="S127" s="102">
        <v>158</v>
      </c>
      <c r="T127" s="102" t="s">
        <v>2293</v>
      </c>
      <c r="U127" s="102"/>
      <c r="V127" s="103">
        <v>0.22</v>
      </c>
      <c r="W127" s="102"/>
      <c r="X127" s="102">
        <v>160</v>
      </c>
      <c r="Y127" s="102">
        <v>152</v>
      </c>
      <c r="Z127" s="103">
        <v>0.15</v>
      </c>
      <c r="AA127" s="102"/>
    </row>
    <row r="128" spans="1:27" ht="44" thickBot="1" x14ac:dyDescent="0.4">
      <c r="A128" s="101">
        <v>124</v>
      </c>
      <c r="B128" s="102" t="s">
        <v>1742</v>
      </c>
      <c r="C128" s="102" t="s">
        <v>1959</v>
      </c>
      <c r="D128" s="102">
        <v>53</v>
      </c>
      <c r="E128" s="102">
        <v>3</v>
      </c>
      <c r="F128" s="102">
        <v>3.7</v>
      </c>
      <c r="G128" s="102">
        <v>132</v>
      </c>
      <c r="H128" s="103">
        <v>0.78</v>
      </c>
      <c r="I128" s="102"/>
      <c r="J128" s="103">
        <v>0.69</v>
      </c>
      <c r="K128" s="103">
        <v>0.68</v>
      </c>
      <c r="L128" s="102"/>
      <c r="M128" s="102">
        <v>-1</v>
      </c>
      <c r="N128" s="102">
        <v>115</v>
      </c>
      <c r="O128" s="103">
        <v>0.73</v>
      </c>
      <c r="P128" s="103">
        <v>0.01</v>
      </c>
      <c r="Q128" s="102" t="s">
        <v>1979</v>
      </c>
      <c r="R128" s="102"/>
      <c r="S128" s="102">
        <v>93</v>
      </c>
      <c r="T128" s="102" t="s">
        <v>167</v>
      </c>
      <c r="U128" s="102"/>
      <c r="V128" s="103">
        <v>0.27</v>
      </c>
      <c r="W128" s="102"/>
      <c r="X128" s="102">
        <v>194</v>
      </c>
      <c r="Y128" s="102">
        <v>136</v>
      </c>
      <c r="Z128" s="103">
        <v>0.16</v>
      </c>
      <c r="AA128" s="102"/>
    </row>
    <row r="129" spans="1:27" ht="44" thickBot="1" x14ac:dyDescent="0.4">
      <c r="A129" s="101">
        <v>124</v>
      </c>
      <c r="B129" s="102" t="s">
        <v>1777</v>
      </c>
      <c r="C129" s="102" t="s">
        <v>1959</v>
      </c>
      <c r="D129" s="102">
        <v>53</v>
      </c>
      <c r="E129" s="102">
        <v>2.7</v>
      </c>
      <c r="F129" s="102">
        <v>3.6</v>
      </c>
      <c r="G129" s="102">
        <v>101</v>
      </c>
      <c r="H129" s="103">
        <v>0.8</v>
      </c>
      <c r="I129" s="102"/>
      <c r="J129" s="103">
        <v>0.59</v>
      </c>
      <c r="K129" s="103">
        <v>0.68</v>
      </c>
      <c r="L129" s="102"/>
      <c r="M129" s="102">
        <v>9</v>
      </c>
      <c r="N129" s="102">
        <v>147</v>
      </c>
      <c r="O129" s="103">
        <v>0.67</v>
      </c>
      <c r="P129" s="103">
        <v>0</v>
      </c>
      <c r="Q129" s="102" t="s">
        <v>1979</v>
      </c>
      <c r="R129" s="102"/>
      <c r="S129" s="102">
        <v>137</v>
      </c>
      <c r="T129" s="102" t="s">
        <v>934</v>
      </c>
      <c r="U129" s="102"/>
      <c r="V129" s="103">
        <v>0.26</v>
      </c>
      <c r="W129" s="102"/>
      <c r="X129" s="102">
        <v>186</v>
      </c>
      <c r="Y129" s="102">
        <v>167</v>
      </c>
      <c r="Z129" s="103">
        <v>0.13</v>
      </c>
      <c r="AA129" s="102"/>
    </row>
    <row r="130" spans="1:27" ht="44" thickBot="1" x14ac:dyDescent="0.4">
      <c r="A130" s="101">
        <v>124</v>
      </c>
      <c r="B130" s="102" t="s">
        <v>1735</v>
      </c>
      <c r="C130" s="102" t="s">
        <v>1959</v>
      </c>
      <c r="D130" s="102">
        <v>53</v>
      </c>
      <c r="E130" s="102">
        <v>2.8</v>
      </c>
      <c r="F130" s="102">
        <v>3.7</v>
      </c>
      <c r="G130" s="102">
        <v>76</v>
      </c>
      <c r="H130" s="103">
        <v>0.89</v>
      </c>
      <c r="I130" s="102"/>
      <c r="J130" s="103">
        <v>0.77</v>
      </c>
      <c r="K130" s="103">
        <v>0.8</v>
      </c>
      <c r="L130" s="102"/>
      <c r="M130" s="102">
        <v>3</v>
      </c>
      <c r="N130" s="102">
        <v>178</v>
      </c>
      <c r="O130" s="103">
        <v>0.49</v>
      </c>
      <c r="P130" s="103">
        <v>0</v>
      </c>
      <c r="Q130" s="102" t="s">
        <v>1988</v>
      </c>
      <c r="R130" s="102"/>
      <c r="S130" s="102">
        <v>130</v>
      </c>
      <c r="T130" s="102" t="s">
        <v>1104</v>
      </c>
      <c r="U130" s="102">
        <v>2</v>
      </c>
      <c r="V130" s="103">
        <v>0.22</v>
      </c>
      <c r="W130" s="102"/>
      <c r="X130" s="102">
        <v>126</v>
      </c>
      <c r="Y130" s="102">
        <v>147</v>
      </c>
      <c r="Z130" s="103">
        <v>0.15</v>
      </c>
      <c r="AA130" s="102"/>
    </row>
    <row r="131" spans="1:27" ht="58.5" thickBot="1" x14ac:dyDescent="0.4">
      <c r="A131" s="101">
        <v>127</v>
      </c>
      <c r="B131" s="102" t="s">
        <v>1767</v>
      </c>
      <c r="C131" s="102" t="s">
        <v>1959</v>
      </c>
      <c r="D131" s="102">
        <v>52</v>
      </c>
      <c r="E131" s="102">
        <v>2.8</v>
      </c>
      <c r="F131" s="102">
        <v>3.5</v>
      </c>
      <c r="G131" s="102">
        <v>89</v>
      </c>
      <c r="H131" s="103">
        <v>0.83</v>
      </c>
      <c r="I131" s="102"/>
      <c r="J131" s="103">
        <v>0.7</v>
      </c>
      <c r="K131" s="103">
        <v>0.7</v>
      </c>
      <c r="L131" s="102"/>
      <c r="M131" s="102" t="s">
        <v>58</v>
      </c>
      <c r="N131" s="102">
        <v>175</v>
      </c>
      <c r="O131" s="103">
        <v>0.56000000000000005</v>
      </c>
      <c r="P131" s="103">
        <v>0.01</v>
      </c>
      <c r="Q131" s="102" t="s">
        <v>1979</v>
      </c>
      <c r="R131" s="102"/>
      <c r="S131" s="102">
        <v>93</v>
      </c>
      <c r="T131" s="102" t="s">
        <v>167</v>
      </c>
      <c r="U131" s="102"/>
      <c r="V131" s="103">
        <v>0.27</v>
      </c>
      <c r="W131" s="102"/>
      <c r="X131" s="102">
        <v>149</v>
      </c>
      <c r="Y131" s="102">
        <v>136</v>
      </c>
      <c r="Z131" s="103">
        <v>0.16</v>
      </c>
      <c r="AA131" s="102"/>
    </row>
    <row r="132" spans="1:27" ht="44" thickBot="1" x14ac:dyDescent="0.4">
      <c r="A132" s="101">
        <v>127</v>
      </c>
      <c r="B132" s="102" t="s">
        <v>1750</v>
      </c>
      <c r="C132" s="102" t="s">
        <v>1959</v>
      </c>
      <c r="D132" s="102">
        <v>52</v>
      </c>
      <c r="E132" s="102">
        <v>2.8</v>
      </c>
      <c r="F132" s="102">
        <v>3.7</v>
      </c>
      <c r="G132" s="102">
        <v>136</v>
      </c>
      <c r="H132" s="103">
        <v>0.81</v>
      </c>
      <c r="I132" s="102"/>
      <c r="J132" s="103">
        <v>0.68</v>
      </c>
      <c r="K132" s="103">
        <v>0.68</v>
      </c>
      <c r="L132" s="102"/>
      <c r="M132" s="102" t="s">
        <v>58</v>
      </c>
      <c r="N132" s="102">
        <v>103</v>
      </c>
      <c r="O132" s="103">
        <v>0.66</v>
      </c>
      <c r="P132" s="103">
        <v>0</v>
      </c>
      <c r="Q132" s="102" t="s">
        <v>1988</v>
      </c>
      <c r="R132" s="102"/>
      <c r="S132" s="102">
        <v>137</v>
      </c>
      <c r="T132" s="102" t="s">
        <v>285</v>
      </c>
      <c r="U132" s="102">
        <v>2</v>
      </c>
      <c r="V132" s="103">
        <v>0.25</v>
      </c>
      <c r="W132" s="102"/>
      <c r="X132" s="102">
        <v>143</v>
      </c>
      <c r="Y132" s="102">
        <v>126</v>
      </c>
      <c r="Z132" s="103">
        <v>0.18</v>
      </c>
      <c r="AA132" s="102"/>
    </row>
    <row r="133" spans="1:27" ht="58.5" thickBot="1" x14ac:dyDescent="0.4">
      <c r="A133" s="101">
        <v>127</v>
      </c>
      <c r="B133" s="102" t="s">
        <v>1774</v>
      </c>
      <c r="C133" s="102" t="s">
        <v>1959</v>
      </c>
      <c r="D133" s="102">
        <v>52</v>
      </c>
      <c r="E133" s="102">
        <v>2.7</v>
      </c>
      <c r="F133" s="102">
        <v>3.4</v>
      </c>
      <c r="G133" s="102">
        <v>82</v>
      </c>
      <c r="H133" s="103">
        <v>0.84</v>
      </c>
      <c r="I133" s="102"/>
      <c r="J133" s="103">
        <v>0.7</v>
      </c>
      <c r="K133" s="103">
        <v>0.73</v>
      </c>
      <c r="L133" s="102"/>
      <c r="M133" s="102">
        <v>3</v>
      </c>
      <c r="N133" s="102">
        <v>187</v>
      </c>
      <c r="O133" s="103">
        <v>0.49</v>
      </c>
      <c r="P133" s="103">
        <v>0.01</v>
      </c>
      <c r="Q133" s="102" t="s">
        <v>1993</v>
      </c>
      <c r="R133" s="102"/>
      <c r="S133" s="102">
        <v>100</v>
      </c>
      <c r="T133" s="102" t="s">
        <v>181</v>
      </c>
      <c r="U133" s="102"/>
      <c r="V133" s="103">
        <v>0.2</v>
      </c>
      <c r="W133" s="102"/>
      <c r="X133" s="102">
        <v>149</v>
      </c>
      <c r="Y133" s="102">
        <v>142</v>
      </c>
      <c r="Z133" s="103">
        <v>0.16</v>
      </c>
      <c r="AA133" s="102"/>
    </row>
    <row r="134" spans="1:27" ht="58.5" thickBot="1" x14ac:dyDescent="0.4">
      <c r="A134" s="101">
        <v>127</v>
      </c>
      <c r="B134" s="102" t="s">
        <v>1736</v>
      </c>
      <c r="C134" s="102" t="s">
        <v>1959</v>
      </c>
      <c r="D134" s="102">
        <v>52</v>
      </c>
      <c r="E134" s="102">
        <v>2.1</v>
      </c>
      <c r="F134" s="102">
        <v>3.3</v>
      </c>
      <c r="G134" s="102">
        <v>188</v>
      </c>
      <c r="H134" s="103">
        <v>0.57999999999999996</v>
      </c>
      <c r="I134" s="102"/>
      <c r="J134" s="103">
        <v>0.68</v>
      </c>
      <c r="K134" s="103">
        <v>0.54</v>
      </c>
      <c r="L134" s="102"/>
      <c r="M134" s="102">
        <v>-14</v>
      </c>
      <c r="N134" s="102">
        <v>14</v>
      </c>
      <c r="O134" s="103">
        <v>0.98</v>
      </c>
      <c r="P134" s="103">
        <v>0</v>
      </c>
      <c r="Q134" s="102" t="s">
        <v>1995</v>
      </c>
      <c r="R134" s="102"/>
      <c r="S134" s="102">
        <v>160</v>
      </c>
      <c r="T134" s="102" t="s">
        <v>2294</v>
      </c>
      <c r="U134" s="102">
        <v>2</v>
      </c>
      <c r="V134" s="103">
        <v>0.17</v>
      </c>
      <c r="W134" s="102"/>
      <c r="X134" s="102">
        <v>11</v>
      </c>
      <c r="Y134" s="102">
        <v>20</v>
      </c>
      <c r="Z134" s="103">
        <v>0.37</v>
      </c>
      <c r="AA134" s="102"/>
    </row>
    <row r="135" spans="1:27" ht="73" thickBot="1" x14ac:dyDescent="0.4">
      <c r="A135" s="101">
        <v>131</v>
      </c>
      <c r="B135" s="102" t="s">
        <v>2010</v>
      </c>
      <c r="C135" s="102" t="s">
        <v>1959</v>
      </c>
      <c r="D135" s="102">
        <v>51</v>
      </c>
      <c r="E135" s="102">
        <v>2.8</v>
      </c>
      <c r="F135" s="102">
        <v>3.7</v>
      </c>
      <c r="G135" s="102">
        <v>157</v>
      </c>
      <c r="H135" s="103">
        <v>0.82</v>
      </c>
      <c r="I135" s="102"/>
      <c r="J135" s="103">
        <v>0.73</v>
      </c>
      <c r="K135" s="103">
        <v>0.66</v>
      </c>
      <c r="L135" s="102"/>
      <c r="M135" s="102">
        <v>-7</v>
      </c>
      <c r="N135" s="102">
        <v>115</v>
      </c>
      <c r="O135" s="103">
        <v>0.63</v>
      </c>
      <c r="P135" s="103">
        <v>0</v>
      </c>
      <c r="Q135" s="102" t="s">
        <v>1993</v>
      </c>
      <c r="R135" s="102"/>
      <c r="S135" s="102">
        <v>62</v>
      </c>
      <c r="T135" s="102" t="s">
        <v>170</v>
      </c>
      <c r="U135" s="102">
        <v>2</v>
      </c>
      <c r="V135" s="103">
        <v>0.54</v>
      </c>
      <c r="W135" s="102"/>
      <c r="X135" s="102">
        <v>149</v>
      </c>
      <c r="Y135" s="102">
        <v>136</v>
      </c>
      <c r="Z135" s="103">
        <v>0.16</v>
      </c>
      <c r="AA135" s="102"/>
    </row>
    <row r="136" spans="1:27" ht="29.5" thickBot="1" x14ac:dyDescent="0.4">
      <c r="A136" s="101">
        <v>131</v>
      </c>
      <c r="B136" s="102" t="s">
        <v>1349</v>
      </c>
      <c r="C136" s="102" t="s">
        <v>1959</v>
      </c>
      <c r="D136" s="102">
        <v>51</v>
      </c>
      <c r="E136" s="102">
        <v>2.6</v>
      </c>
      <c r="F136" s="102">
        <v>3.3</v>
      </c>
      <c r="G136" s="102">
        <v>121</v>
      </c>
      <c r="H136" s="103">
        <v>0.79</v>
      </c>
      <c r="I136" s="102"/>
      <c r="J136" s="103">
        <v>0.64</v>
      </c>
      <c r="K136" s="103">
        <v>0.67</v>
      </c>
      <c r="L136" s="102"/>
      <c r="M136" s="102">
        <v>3</v>
      </c>
      <c r="N136" s="102">
        <v>172</v>
      </c>
      <c r="O136" s="103">
        <v>0.68</v>
      </c>
      <c r="P136" s="103">
        <v>0</v>
      </c>
      <c r="Q136" s="102" t="s">
        <v>1966</v>
      </c>
      <c r="R136" s="102"/>
      <c r="S136" s="102">
        <v>144</v>
      </c>
      <c r="T136" s="102" t="s">
        <v>285</v>
      </c>
      <c r="U136" s="102">
        <v>2</v>
      </c>
      <c r="V136" s="103">
        <v>0.24</v>
      </c>
      <c r="W136" s="102"/>
      <c r="X136" s="102">
        <v>112</v>
      </c>
      <c r="Y136" s="102">
        <v>42</v>
      </c>
      <c r="Z136" s="103">
        <v>0.3</v>
      </c>
      <c r="AA136" s="102"/>
    </row>
    <row r="137" spans="1:27" ht="44" thickBot="1" x14ac:dyDescent="0.4">
      <c r="A137" s="101">
        <v>131</v>
      </c>
      <c r="B137" s="102" t="s">
        <v>1793</v>
      </c>
      <c r="C137" s="102" t="s">
        <v>1959</v>
      </c>
      <c r="D137" s="102">
        <v>51</v>
      </c>
      <c r="E137" s="102">
        <v>2.5</v>
      </c>
      <c r="F137" s="102">
        <v>3.2</v>
      </c>
      <c r="G137" s="102">
        <v>116</v>
      </c>
      <c r="H137" s="103">
        <v>0.8</v>
      </c>
      <c r="I137" s="102"/>
      <c r="J137" s="103">
        <v>0.56000000000000005</v>
      </c>
      <c r="K137" s="103">
        <v>0.67</v>
      </c>
      <c r="L137" s="102"/>
      <c r="M137" s="102">
        <v>11</v>
      </c>
      <c r="N137" s="102">
        <v>126</v>
      </c>
      <c r="O137" s="103">
        <v>0.69</v>
      </c>
      <c r="P137" s="103">
        <v>0.01</v>
      </c>
      <c r="Q137" s="102" t="s">
        <v>1988</v>
      </c>
      <c r="R137" s="102"/>
      <c r="S137" s="102">
        <v>175</v>
      </c>
      <c r="T137" s="102" t="s">
        <v>2295</v>
      </c>
      <c r="U137" s="102">
        <v>2</v>
      </c>
      <c r="V137" s="103">
        <v>0.14000000000000001</v>
      </c>
      <c r="W137" s="102"/>
      <c r="X137" s="102">
        <v>149</v>
      </c>
      <c r="Y137" s="102">
        <v>116</v>
      </c>
      <c r="Z137" s="103">
        <v>0.18</v>
      </c>
      <c r="AA137" s="102"/>
    </row>
    <row r="138" spans="1:27" ht="44" thickBot="1" x14ac:dyDescent="0.4">
      <c r="A138" s="101">
        <v>131</v>
      </c>
      <c r="B138" s="102" t="s">
        <v>1863</v>
      </c>
      <c r="C138" s="102" t="s">
        <v>1959</v>
      </c>
      <c r="D138" s="102">
        <v>51</v>
      </c>
      <c r="E138" s="102">
        <v>2.2999999999999998</v>
      </c>
      <c r="F138" s="102">
        <v>3.4</v>
      </c>
      <c r="G138" s="102">
        <v>169</v>
      </c>
      <c r="H138" s="103">
        <v>0.8</v>
      </c>
      <c r="I138" s="102">
        <v>8</v>
      </c>
      <c r="J138" s="103">
        <v>0.46</v>
      </c>
      <c r="K138" s="103">
        <v>0.61</v>
      </c>
      <c r="L138" s="102">
        <v>6</v>
      </c>
      <c r="M138" s="102">
        <v>15</v>
      </c>
      <c r="N138" s="102">
        <v>103</v>
      </c>
      <c r="O138" s="103">
        <v>0.87</v>
      </c>
      <c r="P138" s="103">
        <v>0</v>
      </c>
      <c r="Q138" s="102" t="s">
        <v>1979</v>
      </c>
      <c r="R138" s="102">
        <v>4</v>
      </c>
      <c r="S138" s="102">
        <v>130</v>
      </c>
      <c r="T138" s="102" t="s">
        <v>285</v>
      </c>
      <c r="U138" s="102">
        <v>4</v>
      </c>
      <c r="V138" s="103">
        <v>0.4</v>
      </c>
      <c r="W138" s="102">
        <v>4</v>
      </c>
      <c r="X138" s="102">
        <v>169</v>
      </c>
      <c r="Y138" s="102">
        <v>76</v>
      </c>
      <c r="Z138" s="103">
        <v>0.23</v>
      </c>
      <c r="AA138" s="102">
        <v>4</v>
      </c>
    </row>
    <row r="139" spans="1:27" ht="44" thickBot="1" x14ac:dyDescent="0.4">
      <c r="A139" s="101">
        <v>135</v>
      </c>
      <c r="B139" s="102" t="s">
        <v>1773</v>
      </c>
      <c r="C139" s="102" t="s">
        <v>1959</v>
      </c>
      <c r="D139" s="102">
        <v>50</v>
      </c>
      <c r="E139" s="102">
        <v>2.9</v>
      </c>
      <c r="F139" s="102">
        <v>3.7</v>
      </c>
      <c r="G139" s="102">
        <v>145</v>
      </c>
      <c r="H139" s="103">
        <v>0.81</v>
      </c>
      <c r="I139" s="102"/>
      <c r="J139" s="103">
        <v>0.67</v>
      </c>
      <c r="K139" s="103">
        <v>0.7</v>
      </c>
      <c r="L139" s="102"/>
      <c r="M139" s="102">
        <v>3</v>
      </c>
      <c r="N139" s="102">
        <v>170</v>
      </c>
      <c r="O139" s="103">
        <v>0.5</v>
      </c>
      <c r="P139" s="103">
        <v>0</v>
      </c>
      <c r="Q139" s="102" t="s">
        <v>1988</v>
      </c>
      <c r="R139" s="102"/>
      <c r="S139" s="102">
        <v>120</v>
      </c>
      <c r="T139" s="102" t="s">
        <v>170</v>
      </c>
      <c r="U139" s="102"/>
      <c r="V139" s="102" t="s">
        <v>176</v>
      </c>
      <c r="W139" s="102"/>
      <c r="X139" s="102">
        <v>104</v>
      </c>
      <c r="Y139" s="102">
        <v>184</v>
      </c>
      <c r="Z139" s="102" t="s">
        <v>176</v>
      </c>
      <c r="AA139" s="102"/>
    </row>
    <row r="140" spans="1:27" ht="44" thickBot="1" x14ac:dyDescent="0.4">
      <c r="A140" s="101">
        <v>135</v>
      </c>
      <c r="B140" s="102" t="s">
        <v>1807</v>
      </c>
      <c r="C140" s="102" t="s">
        <v>1959</v>
      </c>
      <c r="D140" s="102">
        <v>50</v>
      </c>
      <c r="E140" s="102">
        <v>2.7</v>
      </c>
      <c r="F140" s="102">
        <v>3.4</v>
      </c>
      <c r="G140" s="102">
        <v>150</v>
      </c>
      <c r="H140" s="103">
        <v>0.74</v>
      </c>
      <c r="I140" s="102"/>
      <c r="J140" s="103">
        <v>0.55000000000000004</v>
      </c>
      <c r="K140" s="103">
        <v>0.6</v>
      </c>
      <c r="L140" s="102"/>
      <c r="M140" s="102">
        <v>5</v>
      </c>
      <c r="N140" s="102">
        <v>110</v>
      </c>
      <c r="O140" s="103">
        <v>0.79</v>
      </c>
      <c r="P140" s="103">
        <v>0</v>
      </c>
      <c r="Q140" s="102" t="s">
        <v>1979</v>
      </c>
      <c r="R140" s="102"/>
      <c r="S140" s="102">
        <v>154</v>
      </c>
      <c r="T140" s="102" t="s">
        <v>387</v>
      </c>
      <c r="U140" s="102"/>
      <c r="V140" s="103">
        <v>0.17</v>
      </c>
      <c r="W140" s="102"/>
      <c r="X140" s="102">
        <v>160</v>
      </c>
      <c r="Y140" s="102">
        <v>111</v>
      </c>
      <c r="Z140" s="103">
        <v>0.19</v>
      </c>
      <c r="AA140" s="102"/>
    </row>
    <row r="141" spans="1:27" ht="44" thickBot="1" x14ac:dyDescent="0.4">
      <c r="A141" s="101">
        <v>135</v>
      </c>
      <c r="B141" s="102" t="s">
        <v>1770</v>
      </c>
      <c r="C141" s="102" t="s">
        <v>1959</v>
      </c>
      <c r="D141" s="102">
        <v>50</v>
      </c>
      <c r="E141" s="102">
        <v>2.9</v>
      </c>
      <c r="F141" s="102">
        <v>3.4</v>
      </c>
      <c r="G141" s="102">
        <v>136</v>
      </c>
      <c r="H141" s="103">
        <v>0.82</v>
      </c>
      <c r="I141" s="102"/>
      <c r="J141" s="103">
        <v>0.64</v>
      </c>
      <c r="K141" s="103">
        <v>0.67</v>
      </c>
      <c r="L141" s="102"/>
      <c r="M141" s="102">
        <v>3</v>
      </c>
      <c r="N141" s="102">
        <v>145</v>
      </c>
      <c r="O141" s="103">
        <v>0.55000000000000004</v>
      </c>
      <c r="P141" s="103">
        <v>0</v>
      </c>
      <c r="Q141" s="102" t="s">
        <v>1979</v>
      </c>
      <c r="R141" s="102"/>
      <c r="S141" s="102">
        <v>150</v>
      </c>
      <c r="T141" s="102" t="s">
        <v>263</v>
      </c>
      <c r="U141" s="102"/>
      <c r="V141" s="103">
        <v>0.16</v>
      </c>
      <c r="W141" s="102"/>
      <c r="X141" s="102">
        <v>149</v>
      </c>
      <c r="Y141" s="102">
        <v>111</v>
      </c>
      <c r="Z141" s="103">
        <v>0.19</v>
      </c>
      <c r="AA141" s="102"/>
    </row>
    <row r="142" spans="1:27" ht="44" thickBot="1" x14ac:dyDescent="0.4">
      <c r="A142" s="101">
        <v>135</v>
      </c>
      <c r="B142" s="102" t="s">
        <v>1749</v>
      </c>
      <c r="C142" s="102" t="s">
        <v>1959</v>
      </c>
      <c r="D142" s="102">
        <v>50</v>
      </c>
      <c r="E142" s="102">
        <v>2.7</v>
      </c>
      <c r="F142" s="102">
        <v>3.6</v>
      </c>
      <c r="G142" s="102">
        <v>82</v>
      </c>
      <c r="H142" s="103">
        <v>0.89</v>
      </c>
      <c r="I142" s="102"/>
      <c r="J142" s="103">
        <v>0.67</v>
      </c>
      <c r="K142" s="103">
        <v>0.78</v>
      </c>
      <c r="L142" s="102"/>
      <c r="M142" s="102">
        <v>11</v>
      </c>
      <c r="N142" s="102">
        <v>209</v>
      </c>
      <c r="O142" s="103">
        <v>0.37</v>
      </c>
      <c r="P142" s="103">
        <v>0</v>
      </c>
      <c r="Q142" s="102" t="s">
        <v>1988</v>
      </c>
      <c r="R142" s="102"/>
      <c r="S142" s="102">
        <v>158</v>
      </c>
      <c r="T142" s="102" t="s">
        <v>555</v>
      </c>
      <c r="U142" s="102">
        <v>2</v>
      </c>
      <c r="V142" s="103">
        <v>0.22</v>
      </c>
      <c r="W142" s="102"/>
      <c r="X142" s="102">
        <v>186</v>
      </c>
      <c r="Y142" s="102">
        <v>167</v>
      </c>
      <c r="Z142" s="103">
        <v>0.13</v>
      </c>
      <c r="AA142" s="102"/>
    </row>
    <row r="143" spans="1:27" ht="44" thickBot="1" x14ac:dyDescent="0.4">
      <c r="A143" s="101">
        <v>135</v>
      </c>
      <c r="B143" s="102" t="s">
        <v>1781</v>
      </c>
      <c r="C143" s="102" t="s">
        <v>1959</v>
      </c>
      <c r="D143" s="102">
        <v>50</v>
      </c>
      <c r="E143" s="102">
        <v>2.6</v>
      </c>
      <c r="F143" s="102">
        <v>3.3</v>
      </c>
      <c r="G143" s="102">
        <v>132</v>
      </c>
      <c r="H143" s="103">
        <v>0.8</v>
      </c>
      <c r="I143" s="102"/>
      <c r="J143" s="103">
        <v>0.61</v>
      </c>
      <c r="K143" s="103">
        <v>0.68</v>
      </c>
      <c r="L143" s="102"/>
      <c r="M143" s="102">
        <v>7</v>
      </c>
      <c r="N143" s="102">
        <v>130</v>
      </c>
      <c r="O143" s="103">
        <v>0.79</v>
      </c>
      <c r="P143" s="103">
        <v>0.01</v>
      </c>
      <c r="Q143" s="102" t="s">
        <v>1979</v>
      </c>
      <c r="R143" s="102"/>
      <c r="S143" s="102">
        <v>120</v>
      </c>
      <c r="T143" s="102" t="s">
        <v>285</v>
      </c>
      <c r="U143" s="102"/>
      <c r="V143" s="103">
        <v>0.23</v>
      </c>
      <c r="W143" s="102"/>
      <c r="X143" s="102">
        <v>194</v>
      </c>
      <c r="Y143" s="102">
        <v>156</v>
      </c>
      <c r="Z143" s="103">
        <v>0.14000000000000001</v>
      </c>
      <c r="AA143" s="102"/>
    </row>
    <row r="144" spans="1:27" ht="58.5" thickBot="1" x14ac:dyDescent="0.4">
      <c r="A144" s="101">
        <v>135</v>
      </c>
      <c r="B144" s="102" t="s">
        <v>1760</v>
      </c>
      <c r="C144" s="102" t="s">
        <v>1959</v>
      </c>
      <c r="D144" s="102">
        <v>50</v>
      </c>
      <c r="E144" s="102">
        <v>3</v>
      </c>
      <c r="F144" s="102">
        <v>3.5</v>
      </c>
      <c r="G144" s="102">
        <v>113</v>
      </c>
      <c r="H144" s="103">
        <v>0.85</v>
      </c>
      <c r="I144" s="102"/>
      <c r="J144" s="103">
        <v>0.67</v>
      </c>
      <c r="K144" s="103">
        <v>0.71</v>
      </c>
      <c r="L144" s="102"/>
      <c r="M144" s="102">
        <v>4</v>
      </c>
      <c r="N144" s="102">
        <v>186</v>
      </c>
      <c r="O144" s="103">
        <v>0.54</v>
      </c>
      <c r="P144" s="103">
        <v>0</v>
      </c>
      <c r="Q144" s="102" t="s">
        <v>1988</v>
      </c>
      <c r="R144" s="102"/>
      <c r="S144" s="102">
        <v>168</v>
      </c>
      <c r="T144" s="102" t="s">
        <v>550</v>
      </c>
      <c r="U144" s="102">
        <v>2</v>
      </c>
      <c r="V144" s="103">
        <v>0.26</v>
      </c>
      <c r="W144" s="102"/>
      <c r="X144" s="102">
        <v>137</v>
      </c>
      <c r="Y144" s="102">
        <v>182</v>
      </c>
      <c r="Z144" s="103">
        <v>0.11</v>
      </c>
      <c r="AA144" s="102"/>
    </row>
    <row r="145" spans="1:27" ht="44" thickBot="1" x14ac:dyDescent="0.4">
      <c r="A145" s="101">
        <v>141</v>
      </c>
      <c r="B145" s="102" t="s">
        <v>1788</v>
      </c>
      <c r="C145" s="102" t="s">
        <v>1959</v>
      </c>
      <c r="D145" s="102">
        <v>49</v>
      </c>
      <c r="E145" s="102">
        <v>2.7</v>
      </c>
      <c r="F145" s="102">
        <v>3.3</v>
      </c>
      <c r="G145" s="102">
        <v>150</v>
      </c>
      <c r="H145" s="103">
        <v>0.79</v>
      </c>
      <c r="I145" s="102">
        <v>8</v>
      </c>
      <c r="J145" s="103">
        <v>0.65</v>
      </c>
      <c r="K145" s="103">
        <v>0.67</v>
      </c>
      <c r="L145" s="102">
        <v>8</v>
      </c>
      <c r="M145" s="102">
        <v>2</v>
      </c>
      <c r="N145" s="102">
        <v>115</v>
      </c>
      <c r="O145" s="103">
        <v>0.7</v>
      </c>
      <c r="P145" s="103">
        <v>0.01</v>
      </c>
      <c r="Q145" s="102" t="s">
        <v>1988</v>
      </c>
      <c r="R145" s="102">
        <v>4</v>
      </c>
      <c r="S145" s="102">
        <v>120</v>
      </c>
      <c r="T145" s="102" t="s">
        <v>177</v>
      </c>
      <c r="U145" s="102">
        <v>4</v>
      </c>
      <c r="V145" s="103">
        <v>0.23</v>
      </c>
      <c r="W145" s="102">
        <v>4</v>
      </c>
      <c r="X145" s="102">
        <v>126</v>
      </c>
      <c r="Y145" s="102">
        <v>178</v>
      </c>
      <c r="Z145" s="103">
        <v>0.11</v>
      </c>
      <c r="AA145" s="102">
        <v>4</v>
      </c>
    </row>
    <row r="146" spans="1:27" ht="44" thickBot="1" x14ac:dyDescent="0.4">
      <c r="A146" s="101">
        <v>141</v>
      </c>
      <c r="B146" s="102" t="s">
        <v>1747</v>
      </c>
      <c r="C146" s="102" t="s">
        <v>1959</v>
      </c>
      <c r="D146" s="102">
        <v>49</v>
      </c>
      <c r="E146" s="102">
        <v>2.6</v>
      </c>
      <c r="F146" s="102">
        <v>3.2</v>
      </c>
      <c r="G146" s="102">
        <v>175</v>
      </c>
      <c r="H146" s="103">
        <v>0.73</v>
      </c>
      <c r="I146" s="102"/>
      <c r="J146" s="103">
        <v>0.66</v>
      </c>
      <c r="K146" s="103">
        <v>0.59</v>
      </c>
      <c r="L146" s="102"/>
      <c r="M146" s="102">
        <v>-7</v>
      </c>
      <c r="N146" s="102">
        <v>30</v>
      </c>
      <c r="O146" s="103">
        <v>0.86</v>
      </c>
      <c r="P146" s="103">
        <v>0</v>
      </c>
      <c r="Q146" s="102" t="s">
        <v>1966</v>
      </c>
      <c r="R146" s="102"/>
      <c r="S146" s="102">
        <v>182</v>
      </c>
      <c r="T146" s="102" t="s">
        <v>351</v>
      </c>
      <c r="U146" s="102"/>
      <c r="V146" s="103">
        <v>0.15</v>
      </c>
      <c r="W146" s="102"/>
      <c r="X146" s="102">
        <v>73</v>
      </c>
      <c r="Y146" s="102">
        <v>96</v>
      </c>
      <c r="Z146" s="103">
        <v>0.2</v>
      </c>
      <c r="AA146" s="102"/>
    </row>
    <row r="147" spans="1:27" ht="44" thickBot="1" x14ac:dyDescent="0.4">
      <c r="A147" s="101">
        <v>143</v>
      </c>
      <c r="B147" s="102" t="s">
        <v>1763</v>
      </c>
      <c r="C147" s="102" t="s">
        <v>1959</v>
      </c>
      <c r="D147" s="102">
        <v>48</v>
      </c>
      <c r="E147" s="102">
        <v>2.6</v>
      </c>
      <c r="F147" s="102">
        <v>3.7</v>
      </c>
      <c r="G147" s="102">
        <v>150</v>
      </c>
      <c r="H147" s="103">
        <v>0.8</v>
      </c>
      <c r="I147" s="102"/>
      <c r="J147" s="103">
        <v>0.66</v>
      </c>
      <c r="K147" s="103">
        <v>0.68</v>
      </c>
      <c r="L147" s="102"/>
      <c r="M147" s="102">
        <v>2</v>
      </c>
      <c r="N147" s="102">
        <v>147</v>
      </c>
      <c r="O147" s="103">
        <v>0.67</v>
      </c>
      <c r="P147" s="103">
        <v>0.01</v>
      </c>
      <c r="Q147" s="102" t="s">
        <v>1988</v>
      </c>
      <c r="R147" s="102"/>
      <c r="S147" s="102">
        <v>156</v>
      </c>
      <c r="T147" s="102" t="s">
        <v>833</v>
      </c>
      <c r="U147" s="102"/>
      <c r="V147" s="103">
        <v>0.18</v>
      </c>
      <c r="W147" s="102"/>
      <c r="X147" s="102">
        <v>126</v>
      </c>
      <c r="Y147" s="102">
        <v>116</v>
      </c>
      <c r="Z147" s="103">
        <v>0.18</v>
      </c>
      <c r="AA147" s="102"/>
    </row>
    <row r="148" spans="1:27" ht="44" thickBot="1" x14ac:dyDescent="0.4">
      <c r="A148" s="101">
        <v>143</v>
      </c>
      <c r="B148" s="102" t="s">
        <v>2011</v>
      </c>
      <c r="C148" s="102" t="s">
        <v>1959</v>
      </c>
      <c r="D148" s="102">
        <v>48</v>
      </c>
      <c r="E148" s="102">
        <v>2.6</v>
      </c>
      <c r="F148" s="102">
        <v>3.4</v>
      </c>
      <c r="G148" s="102">
        <v>145</v>
      </c>
      <c r="H148" s="103">
        <v>0.77</v>
      </c>
      <c r="I148" s="102"/>
      <c r="J148" s="103">
        <v>0.55000000000000004</v>
      </c>
      <c r="K148" s="103">
        <v>0.62</v>
      </c>
      <c r="L148" s="102"/>
      <c r="M148" s="102">
        <v>7</v>
      </c>
      <c r="N148" s="102">
        <v>142</v>
      </c>
      <c r="O148" s="103">
        <v>0.69</v>
      </c>
      <c r="P148" s="103">
        <v>0</v>
      </c>
      <c r="Q148" s="102" t="s">
        <v>1979</v>
      </c>
      <c r="R148" s="102"/>
      <c r="S148" s="102">
        <v>168</v>
      </c>
      <c r="T148" s="102" t="s">
        <v>327</v>
      </c>
      <c r="U148" s="102"/>
      <c r="V148" s="103">
        <v>0.18</v>
      </c>
      <c r="W148" s="102"/>
      <c r="X148" s="102">
        <v>186</v>
      </c>
      <c r="Y148" s="102">
        <v>105</v>
      </c>
      <c r="Z148" s="103">
        <v>0.19</v>
      </c>
      <c r="AA148" s="102"/>
    </row>
    <row r="149" spans="1:27" ht="44" thickBot="1" x14ac:dyDescent="0.4">
      <c r="A149" s="101">
        <v>143</v>
      </c>
      <c r="B149" s="102" t="s">
        <v>1776</v>
      </c>
      <c r="C149" s="102" t="s">
        <v>1959</v>
      </c>
      <c r="D149" s="102">
        <v>48</v>
      </c>
      <c r="E149" s="102">
        <v>2.5</v>
      </c>
      <c r="F149" s="102">
        <v>3.3</v>
      </c>
      <c r="G149" s="102">
        <v>118</v>
      </c>
      <c r="H149" s="103">
        <v>0.86</v>
      </c>
      <c r="I149" s="102">
        <v>8</v>
      </c>
      <c r="J149" s="103">
        <v>0.64</v>
      </c>
      <c r="K149" s="103">
        <v>0.73</v>
      </c>
      <c r="L149" s="102">
        <v>6</v>
      </c>
      <c r="M149" s="102">
        <v>9</v>
      </c>
      <c r="N149" s="102">
        <v>187</v>
      </c>
      <c r="O149" s="103">
        <v>0.67</v>
      </c>
      <c r="P149" s="103">
        <v>0.02</v>
      </c>
      <c r="Q149" s="102" t="s">
        <v>1993</v>
      </c>
      <c r="R149" s="102">
        <v>4</v>
      </c>
      <c r="S149" s="102">
        <v>114</v>
      </c>
      <c r="T149" s="102" t="s">
        <v>935</v>
      </c>
      <c r="U149" s="102">
        <v>2</v>
      </c>
      <c r="V149" s="103">
        <v>0.26</v>
      </c>
      <c r="W149" s="102"/>
      <c r="X149" s="102">
        <v>166</v>
      </c>
      <c r="Y149" s="102">
        <v>142</v>
      </c>
      <c r="Z149" s="103">
        <v>0.16</v>
      </c>
      <c r="AA149" s="102"/>
    </row>
    <row r="150" spans="1:27" ht="29.5" thickBot="1" x14ac:dyDescent="0.4">
      <c r="A150" s="101">
        <v>143</v>
      </c>
      <c r="B150" s="102" t="s">
        <v>1215</v>
      </c>
      <c r="C150" s="102" t="s">
        <v>1959</v>
      </c>
      <c r="D150" s="102">
        <v>48</v>
      </c>
      <c r="E150" s="102">
        <v>2.6</v>
      </c>
      <c r="F150" s="102">
        <v>3.2</v>
      </c>
      <c r="G150" s="102">
        <v>121</v>
      </c>
      <c r="H150" s="103">
        <v>0.78</v>
      </c>
      <c r="I150" s="102"/>
      <c r="J150" s="103">
        <v>0.62</v>
      </c>
      <c r="K150" s="103">
        <v>0.6</v>
      </c>
      <c r="L150" s="102"/>
      <c r="M150" s="102">
        <v>-2</v>
      </c>
      <c r="N150" s="102">
        <v>142</v>
      </c>
      <c r="O150" s="103">
        <v>0.68</v>
      </c>
      <c r="P150" s="103">
        <v>0.01</v>
      </c>
      <c r="Q150" s="102" t="s">
        <v>1988</v>
      </c>
      <c r="R150" s="102"/>
      <c r="S150" s="102">
        <v>168</v>
      </c>
      <c r="T150" s="102" t="s">
        <v>669</v>
      </c>
      <c r="U150" s="102">
        <v>2</v>
      </c>
      <c r="V150" s="103">
        <v>0.14000000000000001</v>
      </c>
      <c r="W150" s="102"/>
      <c r="X150" s="102">
        <v>126</v>
      </c>
      <c r="Y150" s="102">
        <v>88</v>
      </c>
      <c r="Z150" s="103">
        <v>0.21</v>
      </c>
      <c r="AA150" s="102"/>
    </row>
    <row r="151" spans="1:27" ht="44" thickBot="1" x14ac:dyDescent="0.4">
      <c r="A151" s="101">
        <v>143</v>
      </c>
      <c r="B151" s="102" t="s">
        <v>1758</v>
      </c>
      <c r="C151" s="102" t="s">
        <v>1959</v>
      </c>
      <c r="D151" s="102">
        <v>48</v>
      </c>
      <c r="E151" s="102">
        <v>3.3</v>
      </c>
      <c r="F151" s="102">
        <v>3.9</v>
      </c>
      <c r="G151" s="102">
        <v>140</v>
      </c>
      <c r="H151" s="103">
        <v>0.82</v>
      </c>
      <c r="I151" s="102"/>
      <c r="J151" s="103">
        <v>0.55000000000000004</v>
      </c>
      <c r="K151" s="103">
        <v>0.55000000000000004</v>
      </c>
      <c r="L151" s="102"/>
      <c r="M151" s="102" t="s">
        <v>58</v>
      </c>
      <c r="N151" s="102">
        <v>216</v>
      </c>
      <c r="O151" s="103">
        <v>0.53</v>
      </c>
      <c r="P151" s="103">
        <v>0</v>
      </c>
      <c r="Q151" s="102" t="s">
        <v>1988</v>
      </c>
      <c r="R151" s="102"/>
      <c r="S151" s="102">
        <v>198</v>
      </c>
      <c r="T151" s="102" t="s">
        <v>1202</v>
      </c>
      <c r="U151" s="102"/>
      <c r="V151" s="103">
        <v>0.12</v>
      </c>
      <c r="W151" s="102"/>
      <c r="X151" s="102">
        <v>104</v>
      </c>
      <c r="Y151" s="102">
        <v>156</v>
      </c>
      <c r="Z151" s="103">
        <v>0.14000000000000001</v>
      </c>
      <c r="AA151" s="102"/>
    </row>
    <row r="152" spans="1:27" ht="58.5" thickBot="1" x14ac:dyDescent="0.4">
      <c r="A152" s="101">
        <v>143</v>
      </c>
      <c r="B152" s="102" t="s">
        <v>661</v>
      </c>
      <c r="C152" s="102" t="s">
        <v>1972</v>
      </c>
      <c r="D152" s="102">
        <v>48</v>
      </c>
      <c r="E152" s="102">
        <v>3</v>
      </c>
      <c r="F152" s="102">
        <v>3.8</v>
      </c>
      <c r="G152" s="102">
        <v>121</v>
      </c>
      <c r="H152" s="103">
        <v>0.77</v>
      </c>
      <c r="I152" s="102"/>
      <c r="J152" s="103">
        <v>0.61</v>
      </c>
      <c r="K152" s="103">
        <v>0.62</v>
      </c>
      <c r="L152" s="102"/>
      <c r="M152" s="102">
        <v>1</v>
      </c>
      <c r="N152" s="102">
        <v>172</v>
      </c>
      <c r="O152" s="103">
        <v>0.5</v>
      </c>
      <c r="P152" s="103">
        <v>0.01</v>
      </c>
      <c r="Q152" s="102" t="s">
        <v>1993</v>
      </c>
      <c r="R152" s="102"/>
      <c r="S152" s="102">
        <v>130</v>
      </c>
      <c r="T152" s="102" t="s">
        <v>181</v>
      </c>
      <c r="U152" s="102"/>
      <c r="V152" s="103">
        <v>0.15</v>
      </c>
      <c r="W152" s="102"/>
      <c r="X152" s="102">
        <v>220</v>
      </c>
      <c r="Y152" s="102">
        <v>212</v>
      </c>
      <c r="Z152" s="103">
        <v>7.0000000000000007E-2</v>
      </c>
      <c r="AA152" s="102"/>
    </row>
    <row r="153" spans="1:27" ht="58.5" thickBot="1" x14ac:dyDescent="0.4">
      <c r="A153" s="101">
        <v>143</v>
      </c>
      <c r="B153" s="102" t="s">
        <v>1810</v>
      </c>
      <c r="C153" s="102" t="s">
        <v>1959</v>
      </c>
      <c r="D153" s="102">
        <v>48</v>
      </c>
      <c r="E153" s="102">
        <v>2.6</v>
      </c>
      <c r="F153" s="102">
        <v>3.5</v>
      </c>
      <c r="G153" s="102">
        <v>184</v>
      </c>
      <c r="H153" s="103">
        <v>0.63</v>
      </c>
      <c r="I153" s="102"/>
      <c r="J153" s="103">
        <v>0.65</v>
      </c>
      <c r="K153" s="103">
        <v>0.53</v>
      </c>
      <c r="L153" s="102"/>
      <c r="M153" s="102">
        <v>-12</v>
      </c>
      <c r="N153" s="102">
        <v>57</v>
      </c>
      <c r="O153" s="103">
        <v>0.9</v>
      </c>
      <c r="P153" s="103">
        <v>0</v>
      </c>
      <c r="Q153" s="102" t="s">
        <v>1966</v>
      </c>
      <c r="R153" s="102"/>
      <c r="S153" s="102">
        <v>87</v>
      </c>
      <c r="T153" s="102" t="s">
        <v>509</v>
      </c>
      <c r="U153" s="102">
        <v>2</v>
      </c>
      <c r="V153" s="103">
        <v>0.15</v>
      </c>
      <c r="W153" s="102">
        <v>5</v>
      </c>
      <c r="X153" s="102">
        <v>85</v>
      </c>
      <c r="Y153" s="102">
        <v>156</v>
      </c>
      <c r="Z153" s="103">
        <v>0.14000000000000001</v>
      </c>
      <c r="AA153" s="102"/>
    </row>
    <row r="154" spans="1:27" ht="44" thickBot="1" x14ac:dyDescent="0.4">
      <c r="A154" s="101">
        <v>143</v>
      </c>
      <c r="B154" s="102" t="s">
        <v>1790</v>
      </c>
      <c r="C154" s="102" t="s">
        <v>1959</v>
      </c>
      <c r="D154" s="102">
        <v>48</v>
      </c>
      <c r="E154" s="102">
        <v>2.7</v>
      </c>
      <c r="F154" s="102">
        <v>3.5</v>
      </c>
      <c r="G154" s="102">
        <v>132</v>
      </c>
      <c r="H154" s="103">
        <v>0.78</v>
      </c>
      <c r="I154" s="102"/>
      <c r="J154" s="103">
        <v>0.65</v>
      </c>
      <c r="K154" s="103">
        <v>0.66</v>
      </c>
      <c r="L154" s="102"/>
      <c r="M154" s="102">
        <v>1</v>
      </c>
      <c r="N154" s="102">
        <v>182</v>
      </c>
      <c r="O154" s="103">
        <v>0.52</v>
      </c>
      <c r="P154" s="103">
        <v>0.01</v>
      </c>
      <c r="Q154" s="102" t="s">
        <v>1979</v>
      </c>
      <c r="R154" s="102"/>
      <c r="S154" s="102">
        <v>120</v>
      </c>
      <c r="T154" s="102" t="s">
        <v>285</v>
      </c>
      <c r="U154" s="102"/>
      <c r="V154" s="103">
        <v>0.27</v>
      </c>
      <c r="W154" s="102"/>
      <c r="X154" s="102">
        <v>149</v>
      </c>
      <c r="Y154" s="102">
        <v>88</v>
      </c>
      <c r="Z154" s="103">
        <v>0.21</v>
      </c>
      <c r="AA154" s="102"/>
    </row>
    <row r="155" spans="1:27" ht="44" thickBot="1" x14ac:dyDescent="0.4">
      <c r="A155" s="101">
        <v>143</v>
      </c>
      <c r="B155" s="102" t="s">
        <v>1783</v>
      </c>
      <c r="C155" s="102" t="s">
        <v>1959</v>
      </c>
      <c r="D155" s="102">
        <v>48</v>
      </c>
      <c r="E155" s="102">
        <v>2.7</v>
      </c>
      <c r="F155" s="102">
        <v>3.7</v>
      </c>
      <c r="G155" s="102">
        <v>178</v>
      </c>
      <c r="H155" s="103">
        <v>0.74</v>
      </c>
      <c r="I155" s="102"/>
      <c r="J155" s="103">
        <v>0.61</v>
      </c>
      <c r="K155" s="103">
        <v>0.56000000000000005</v>
      </c>
      <c r="L155" s="102"/>
      <c r="M155" s="102">
        <v>-5</v>
      </c>
      <c r="N155" s="102">
        <v>87</v>
      </c>
      <c r="O155" s="103">
        <v>0.85</v>
      </c>
      <c r="P155" s="103">
        <v>0</v>
      </c>
      <c r="Q155" s="102" t="s">
        <v>1960</v>
      </c>
      <c r="R155" s="102"/>
      <c r="S155" s="102">
        <v>164</v>
      </c>
      <c r="T155" s="102" t="s">
        <v>840</v>
      </c>
      <c r="U155" s="102"/>
      <c r="V155" s="103">
        <v>0.28000000000000003</v>
      </c>
      <c r="W155" s="102"/>
      <c r="X155" s="102">
        <v>137</v>
      </c>
      <c r="Y155" s="102">
        <v>61</v>
      </c>
      <c r="Z155" s="103">
        <v>0.25</v>
      </c>
      <c r="AA155" s="102"/>
    </row>
    <row r="156" spans="1:27" ht="44" thickBot="1" x14ac:dyDescent="0.4">
      <c r="A156" s="101">
        <v>152</v>
      </c>
      <c r="B156" s="102" t="s">
        <v>1741</v>
      </c>
      <c r="C156" s="102" t="s">
        <v>1959</v>
      </c>
      <c r="D156" s="102">
        <v>47</v>
      </c>
      <c r="E156" s="102">
        <v>2.8</v>
      </c>
      <c r="F156" s="102">
        <v>3.5</v>
      </c>
      <c r="G156" s="102">
        <v>118</v>
      </c>
      <c r="H156" s="103">
        <v>0.81</v>
      </c>
      <c r="I156" s="102"/>
      <c r="J156" s="103">
        <v>0.67</v>
      </c>
      <c r="K156" s="103">
        <v>0.56999999999999995</v>
      </c>
      <c r="L156" s="102"/>
      <c r="M156" s="102">
        <v>-10</v>
      </c>
      <c r="N156" s="102">
        <v>166</v>
      </c>
      <c r="O156" s="103">
        <v>0.59</v>
      </c>
      <c r="P156" s="103">
        <v>0</v>
      </c>
      <c r="Q156" s="102" t="s">
        <v>1988</v>
      </c>
      <c r="R156" s="102"/>
      <c r="S156" s="102">
        <v>164</v>
      </c>
      <c r="T156" s="102" t="s">
        <v>327</v>
      </c>
      <c r="U156" s="102"/>
      <c r="V156" s="102" t="s">
        <v>176</v>
      </c>
      <c r="W156" s="102"/>
      <c r="X156" s="102">
        <v>104</v>
      </c>
      <c r="Y156" s="102">
        <v>173</v>
      </c>
      <c r="Z156" s="103">
        <v>0.13</v>
      </c>
      <c r="AA156" s="102"/>
    </row>
    <row r="157" spans="1:27" ht="44" thickBot="1" x14ac:dyDescent="0.4">
      <c r="A157" s="101">
        <v>152</v>
      </c>
      <c r="B157" s="102" t="s">
        <v>1780</v>
      </c>
      <c r="C157" s="102" t="s">
        <v>1959</v>
      </c>
      <c r="D157" s="102">
        <v>47</v>
      </c>
      <c r="E157" s="102">
        <v>2.8</v>
      </c>
      <c r="F157" s="102">
        <v>3.6</v>
      </c>
      <c r="G157" s="102">
        <v>179</v>
      </c>
      <c r="H157" s="103">
        <v>0.81</v>
      </c>
      <c r="I157" s="102"/>
      <c r="J157" s="103">
        <v>0.48</v>
      </c>
      <c r="K157" s="103">
        <v>0.53</v>
      </c>
      <c r="L157" s="102"/>
      <c r="M157" s="102">
        <v>5</v>
      </c>
      <c r="N157" s="102">
        <v>147</v>
      </c>
      <c r="O157" s="103">
        <v>0.73</v>
      </c>
      <c r="P157" s="103">
        <v>0</v>
      </c>
      <c r="Q157" s="102" t="s">
        <v>1968</v>
      </c>
      <c r="R157" s="102"/>
      <c r="S157" s="102">
        <v>202</v>
      </c>
      <c r="T157" s="102" t="s">
        <v>707</v>
      </c>
      <c r="U157" s="102"/>
      <c r="V157" s="103">
        <v>0.11</v>
      </c>
      <c r="W157" s="102"/>
      <c r="X157" s="102">
        <v>126</v>
      </c>
      <c r="Y157" s="102">
        <v>55</v>
      </c>
      <c r="Z157" s="103">
        <v>0.25</v>
      </c>
      <c r="AA157" s="102"/>
    </row>
    <row r="158" spans="1:27" ht="58.5" thickBot="1" x14ac:dyDescent="0.4">
      <c r="A158" s="101">
        <v>152</v>
      </c>
      <c r="B158" s="102" t="s">
        <v>2006</v>
      </c>
      <c r="C158" s="102" t="s">
        <v>1959</v>
      </c>
      <c r="D158" s="102">
        <v>47</v>
      </c>
      <c r="E158" s="102">
        <v>2.4</v>
      </c>
      <c r="F158" s="102">
        <v>3.5</v>
      </c>
      <c r="G158" s="102">
        <v>107</v>
      </c>
      <c r="H158" s="103">
        <v>0.85</v>
      </c>
      <c r="I158" s="102"/>
      <c r="J158" s="103">
        <v>0.63</v>
      </c>
      <c r="K158" s="103">
        <v>0.69</v>
      </c>
      <c r="L158" s="102"/>
      <c r="M158" s="102">
        <v>6</v>
      </c>
      <c r="N158" s="102">
        <v>182</v>
      </c>
      <c r="O158" s="103">
        <v>0.5</v>
      </c>
      <c r="P158" s="103">
        <v>0</v>
      </c>
      <c r="Q158" s="102" t="s">
        <v>1979</v>
      </c>
      <c r="R158" s="102"/>
      <c r="S158" s="102">
        <v>164</v>
      </c>
      <c r="T158" s="102" t="s">
        <v>324</v>
      </c>
      <c r="U158" s="102"/>
      <c r="V158" s="103">
        <v>0.13</v>
      </c>
      <c r="W158" s="102"/>
      <c r="X158" s="102">
        <v>191</v>
      </c>
      <c r="Y158" s="102">
        <v>96</v>
      </c>
      <c r="Z158" s="103">
        <v>0.2</v>
      </c>
      <c r="AA158" s="102"/>
    </row>
    <row r="159" spans="1:27" ht="44" thickBot="1" x14ac:dyDescent="0.4">
      <c r="A159" s="101">
        <v>155</v>
      </c>
      <c r="B159" s="102" t="s">
        <v>2052</v>
      </c>
      <c r="C159" s="102" t="s">
        <v>1959</v>
      </c>
      <c r="D159" s="102">
        <v>46</v>
      </c>
      <c r="E159" s="102">
        <v>2.2999999999999998</v>
      </c>
      <c r="F159" s="102">
        <v>3.3</v>
      </c>
      <c r="G159" s="102">
        <v>150</v>
      </c>
      <c r="H159" s="103">
        <v>0.73</v>
      </c>
      <c r="I159" s="102"/>
      <c r="J159" s="103">
        <v>0.56999999999999995</v>
      </c>
      <c r="K159" s="103">
        <v>0.63</v>
      </c>
      <c r="L159" s="102"/>
      <c r="M159" s="102">
        <v>6</v>
      </c>
      <c r="N159" s="102">
        <v>113</v>
      </c>
      <c r="O159" s="103">
        <v>0.8</v>
      </c>
      <c r="P159" s="103">
        <v>0.01</v>
      </c>
      <c r="Q159" s="102" t="s">
        <v>1979</v>
      </c>
      <c r="R159" s="102"/>
      <c r="S159" s="102">
        <v>178</v>
      </c>
      <c r="T159" s="102" t="s">
        <v>387</v>
      </c>
      <c r="U159" s="102">
        <v>3</v>
      </c>
      <c r="V159" s="103">
        <v>0.15</v>
      </c>
      <c r="W159" s="102"/>
      <c r="X159" s="102">
        <v>166</v>
      </c>
      <c r="Y159" s="102">
        <v>167</v>
      </c>
      <c r="Z159" s="103">
        <v>0.13</v>
      </c>
      <c r="AA159" s="102"/>
    </row>
    <row r="160" spans="1:27" ht="44" thickBot="1" x14ac:dyDescent="0.4">
      <c r="A160" s="101">
        <v>155</v>
      </c>
      <c r="B160" s="102" t="s">
        <v>2296</v>
      </c>
      <c r="C160" s="102" t="s">
        <v>1959</v>
      </c>
      <c r="D160" s="102">
        <v>46</v>
      </c>
      <c r="E160" s="102">
        <v>2.5</v>
      </c>
      <c r="F160" s="102">
        <v>3.3</v>
      </c>
      <c r="G160" s="102">
        <v>145</v>
      </c>
      <c r="H160" s="103">
        <v>0.76</v>
      </c>
      <c r="I160" s="102"/>
      <c r="J160" s="103">
        <v>0.62</v>
      </c>
      <c r="K160" s="103">
        <v>0.6</v>
      </c>
      <c r="L160" s="102"/>
      <c r="M160" s="102">
        <v>-2</v>
      </c>
      <c r="N160" s="102">
        <v>115</v>
      </c>
      <c r="O160" s="103">
        <v>0.81</v>
      </c>
      <c r="P160" s="103">
        <v>0</v>
      </c>
      <c r="Q160" s="102" t="s">
        <v>1968</v>
      </c>
      <c r="R160" s="102"/>
      <c r="S160" s="102">
        <v>179</v>
      </c>
      <c r="T160" s="102" t="s">
        <v>570</v>
      </c>
      <c r="U160" s="102">
        <v>2</v>
      </c>
      <c r="V160" s="103">
        <v>0.2</v>
      </c>
      <c r="W160" s="102">
        <v>4</v>
      </c>
      <c r="X160" s="102">
        <v>112</v>
      </c>
      <c r="Y160" s="102">
        <v>156</v>
      </c>
      <c r="Z160" s="103">
        <v>0.14000000000000001</v>
      </c>
      <c r="AA160" s="102"/>
    </row>
    <row r="161" spans="1:27" ht="44" thickBot="1" x14ac:dyDescent="0.4">
      <c r="A161" s="101">
        <v>155</v>
      </c>
      <c r="B161" s="102" t="s">
        <v>1802</v>
      </c>
      <c r="C161" s="102" t="s">
        <v>1959</v>
      </c>
      <c r="D161" s="102">
        <v>46</v>
      </c>
      <c r="E161" s="102">
        <v>2.5</v>
      </c>
      <c r="F161" s="102">
        <v>3.4</v>
      </c>
      <c r="G161" s="102">
        <v>181</v>
      </c>
      <c r="H161" s="103">
        <v>0.69</v>
      </c>
      <c r="I161" s="102"/>
      <c r="J161" s="103">
        <v>0.51</v>
      </c>
      <c r="K161" s="103">
        <v>0.56000000000000005</v>
      </c>
      <c r="L161" s="102"/>
      <c r="M161" s="102">
        <v>5</v>
      </c>
      <c r="N161" s="102">
        <v>87</v>
      </c>
      <c r="O161" s="103">
        <v>0.82</v>
      </c>
      <c r="P161" s="103">
        <v>0</v>
      </c>
      <c r="Q161" s="102" t="s">
        <v>1968</v>
      </c>
      <c r="R161" s="102"/>
      <c r="S161" s="102">
        <v>175</v>
      </c>
      <c r="T161" s="102" t="s">
        <v>941</v>
      </c>
      <c r="U161" s="102">
        <v>2</v>
      </c>
      <c r="V161" s="103">
        <v>0.11</v>
      </c>
      <c r="W161" s="102"/>
      <c r="X161" s="102">
        <v>143</v>
      </c>
      <c r="Y161" s="102">
        <v>184</v>
      </c>
      <c r="Z161" s="103">
        <v>0.11</v>
      </c>
      <c r="AA161" s="102"/>
    </row>
    <row r="162" spans="1:27" ht="44" thickBot="1" x14ac:dyDescent="0.4">
      <c r="A162" s="101">
        <v>155</v>
      </c>
      <c r="B162" s="102" t="s">
        <v>1778</v>
      </c>
      <c r="C162" s="102" t="s">
        <v>1959</v>
      </c>
      <c r="D162" s="102">
        <v>46</v>
      </c>
      <c r="E162" s="102">
        <v>2.6</v>
      </c>
      <c r="F162" s="102">
        <v>3.2</v>
      </c>
      <c r="G162" s="102">
        <v>121</v>
      </c>
      <c r="H162" s="103">
        <v>0.8</v>
      </c>
      <c r="I162" s="102"/>
      <c r="J162" s="103">
        <v>0.59</v>
      </c>
      <c r="K162" s="103">
        <v>0.63</v>
      </c>
      <c r="L162" s="102"/>
      <c r="M162" s="102">
        <v>4</v>
      </c>
      <c r="N162" s="102">
        <v>159</v>
      </c>
      <c r="O162" s="103">
        <v>0.62</v>
      </c>
      <c r="P162" s="103">
        <v>0.02</v>
      </c>
      <c r="Q162" s="102" t="s">
        <v>1979</v>
      </c>
      <c r="R162" s="102"/>
      <c r="S162" s="102">
        <v>198</v>
      </c>
      <c r="T162" s="102" t="s">
        <v>230</v>
      </c>
      <c r="U162" s="102">
        <v>3</v>
      </c>
      <c r="V162" s="103">
        <v>0.18</v>
      </c>
      <c r="W162" s="102"/>
      <c r="X162" s="102">
        <v>169</v>
      </c>
      <c r="Y162" s="102">
        <v>116</v>
      </c>
      <c r="Z162" s="103">
        <v>0.18</v>
      </c>
      <c r="AA162" s="102"/>
    </row>
    <row r="163" spans="1:27" ht="58.5" thickBot="1" x14ac:dyDescent="0.4">
      <c r="A163" s="101">
        <v>155</v>
      </c>
      <c r="B163" s="102" t="s">
        <v>660</v>
      </c>
      <c r="C163" s="102" t="s">
        <v>1972</v>
      </c>
      <c r="D163" s="102">
        <v>46</v>
      </c>
      <c r="E163" s="102">
        <v>2.7</v>
      </c>
      <c r="F163" s="102">
        <v>3.5</v>
      </c>
      <c r="G163" s="102">
        <v>157</v>
      </c>
      <c r="H163" s="103">
        <v>0.79</v>
      </c>
      <c r="I163" s="102"/>
      <c r="J163" s="103">
        <v>0.65</v>
      </c>
      <c r="K163" s="103">
        <v>0.59</v>
      </c>
      <c r="L163" s="102"/>
      <c r="M163" s="102">
        <v>-6</v>
      </c>
      <c r="N163" s="102">
        <v>130</v>
      </c>
      <c r="O163" s="103">
        <v>0.72</v>
      </c>
      <c r="P163" s="103">
        <v>0.02</v>
      </c>
      <c r="Q163" s="102" t="s">
        <v>1979</v>
      </c>
      <c r="R163" s="102"/>
      <c r="S163" s="102">
        <v>93</v>
      </c>
      <c r="T163" s="102" t="s">
        <v>167</v>
      </c>
      <c r="U163" s="102"/>
      <c r="V163" s="103">
        <v>0.24</v>
      </c>
      <c r="W163" s="102"/>
      <c r="X163" s="102">
        <v>210</v>
      </c>
      <c r="Y163" s="102">
        <v>184</v>
      </c>
      <c r="Z163" s="103">
        <v>0.11</v>
      </c>
      <c r="AA163" s="102"/>
    </row>
    <row r="164" spans="1:27" ht="58.5" thickBot="1" x14ac:dyDescent="0.4">
      <c r="A164" s="101">
        <v>155</v>
      </c>
      <c r="B164" s="102" t="s">
        <v>1791</v>
      </c>
      <c r="C164" s="102" t="s">
        <v>1959</v>
      </c>
      <c r="D164" s="102">
        <v>46</v>
      </c>
      <c r="E164" s="102">
        <v>2.6</v>
      </c>
      <c r="F164" s="102">
        <v>3.3</v>
      </c>
      <c r="G164" s="102">
        <v>166</v>
      </c>
      <c r="H164" s="103">
        <v>0.78</v>
      </c>
      <c r="I164" s="102"/>
      <c r="J164" s="103">
        <v>0.64</v>
      </c>
      <c r="K164" s="103">
        <v>0.64</v>
      </c>
      <c r="L164" s="102"/>
      <c r="M164" s="102" t="s">
        <v>58</v>
      </c>
      <c r="N164" s="102">
        <v>115</v>
      </c>
      <c r="O164" s="103">
        <v>0.79</v>
      </c>
      <c r="P164" s="103">
        <v>0</v>
      </c>
      <c r="Q164" s="102" t="s">
        <v>1979</v>
      </c>
      <c r="R164" s="102"/>
      <c r="S164" s="102">
        <v>137</v>
      </c>
      <c r="T164" s="102" t="s">
        <v>177</v>
      </c>
      <c r="U164" s="102"/>
      <c r="V164" s="103">
        <v>0.13</v>
      </c>
      <c r="W164" s="102"/>
      <c r="X164" s="102">
        <v>203</v>
      </c>
      <c r="Y164" s="102">
        <v>147</v>
      </c>
      <c r="Z164" s="103">
        <v>0.15</v>
      </c>
      <c r="AA164" s="102"/>
    </row>
    <row r="165" spans="1:27" ht="58.5" thickBot="1" x14ac:dyDescent="0.4">
      <c r="A165" s="101">
        <v>155</v>
      </c>
      <c r="B165" s="102" t="s">
        <v>1779</v>
      </c>
      <c r="C165" s="102" t="s">
        <v>1959</v>
      </c>
      <c r="D165" s="102">
        <v>46</v>
      </c>
      <c r="E165" s="102">
        <v>2.6</v>
      </c>
      <c r="F165" s="102">
        <v>3.2</v>
      </c>
      <c r="G165" s="102">
        <v>145</v>
      </c>
      <c r="H165" s="103">
        <v>0.79</v>
      </c>
      <c r="I165" s="102"/>
      <c r="J165" s="103">
        <v>0.69</v>
      </c>
      <c r="K165" s="103">
        <v>0.59</v>
      </c>
      <c r="L165" s="102"/>
      <c r="M165" s="102">
        <v>-10</v>
      </c>
      <c r="N165" s="102">
        <v>126</v>
      </c>
      <c r="O165" s="103">
        <v>0.75</v>
      </c>
      <c r="P165" s="103">
        <v>0</v>
      </c>
      <c r="Q165" s="102" t="s">
        <v>1968</v>
      </c>
      <c r="R165" s="102"/>
      <c r="S165" s="102">
        <v>93</v>
      </c>
      <c r="T165" s="102" t="s">
        <v>163</v>
      </c>
      <c r="U165" s="102">
        <v>2</v>
      </c>
      <c r="V165" s="103">
        <v>0.26</v>
      </c>
      <c r="W165" s="102"/>
      <c r="X165" s="102">
        <v>143</v>
      </c>
      <c r="Y165" s="102">
        <v>208</v>
      </c>
      <c r="Z165" s="103">
        <v>0.09</v>
      </c>
      <c r="AA165" s="102"/>
    </row>
    <row r="166" spans="1:27" ht="44" thickBot="1" x14ac:dyDescent="0.4">
      <c r="A166" s="101">
        <v>162</v>
      </c>
      <c r="B166" s="102" t="s">
        <v>1831</v>
      </c>
      <c r="C166" s="102" t="s">
        <v>1959</v>
      </c>
      <c r="D166" s="102">
        <v>45</v>
      </c>
      <c r="E166" s="102">
        <v>2.1</v>
      </c>
      <c r="F166" s="102">
        <v>3</v>
      </c>
      <c r="G166" s="102">
        <v>188</v>
      </c>
      <c r="H166" s="103">
        <v>0.76</v>
      </c>
      <c r="I166" s="102"/>
      <c r="J166" s="103">
        <v>0.3</v>
      </c>
      <c r="K166" s="103">
        <v>0.53</v>
      </c>
      <c r="L166" s="102"/>
      <c r="M166" s="102">
        <v>23</v>
      </c>
      <c r="N166" s="102">
        <v>189</v>
      </c>
      <c r="O166" s="103">
        <v>0.64</v>
      </c>
      <c r="P166" s="103">
        <v>0.01</v>
      </c>
      <c r="Q166" s="102" t="s">
        <v>1993</v>
      </c>
      <c r="R166" s="102"/>
      <c r="S166" s="102">
        <v>219</v>
      </c>
      <c r="T166" s="102" t="s">
        <v>2297</v>
      </c>
      <c r="U166" s="102"/>
      <c r="V166" s="103">
        <v>0.11</v>
      </c>
      <c r="W166" s="102"/>
      <c r="X166" s="102">
        <v>210</v>
      </c>
      <c r="Y166" s="102">
        <v>8</v>
      </c>
      <c r="Z166" s="103">
        <v>0.46</v>
      </c>
      <c r="AA166" s="102"/>
    </row>
    <row r="167" spans="1:27" ht="58.5" thickBot="1" x14ac:dyDescent="0.4">
      <c r="A167" s="101">
        <v>162</v>
      </c>
      <c r="B167" s="102" t="s">
        <v>1805</v>
      </c>
      <c r="C167" s="102" t="s">
        <v>1959</v>
      </c>
      <c r="D167" s="102">
        <v>45</v>
      </c>
      <c r="E167" s="102">
        <v>2.7</v>
      </c>
      <c r="F167" s="102">
        <v>3.5</v>
      </c>
      <c r="G167" s="102">
        <v>181</v>
      </c>
      <c r="H167" s="103">
        <v>0.73</v>
      </c>
      <c r="I167" s="102"/>
      <c r="J167" s="103">
        <v>0.54</v>
      </c>
      <c r="K167" s="103">
        <v>0.52</v>
      </c>
      <c r="L167" s="102"/>
      <c r="M167" s="102">
        <v>-2</v>
      </c>
      <c r="N167" s="102">
        <v>115</v>
      </c>
      <c r="O167" s="103">
        <v>0.74</v>
      </c>
      <c r="P167" s="103">
        <v>0.01</v>
      </c>
      <c r="Q167" s="102" t="s">
        <v>1979</v>
      </c>
      <c r="R167" s="102"/>
      <c r="S167" s="102">
        <v>175</v>
      </c>
      <c r="T167" s="102" t="s">
        <v>2298</v>
      </c>
      <c r="U167" s="102"/>
      <c r="V167" s="102">
        <v>0.2</v>
      </c>
      <c r="W167" s="102"/>
      <c r="X167" s="102">
        <v>149</v>
      </c>
      <c r="Y167" s="102">
        <v>88</v>
      </c>
      <c r="Z167" s="103">
        <v>0.21</v>
      </c>
      <c r="AA167" s="102"/>
    </row>
    <row r="168" spans="1:27" ht="44" thickBot="1" x14ac:dyDescent="0.4">
      <c r="A168" s="101">
        <v>162</v>
      </c>
      <c r="B168" s="102" t="s">
        <v>1764</v>
      </c>
      <c r="C168" s="102" t="s">
        <v>1959</v>
      </c>
      <c r="D168" s="102">
        <v>45</v>
      </c>
      <c r="E168" s="102">
        <v>2.4</v>
      </c>
      <c r="F168" s="102">
        <v>3.2</v>
      </c>
      <c r="G168" s="102">
        <v>106</v>
      </c>
      <c r="H168" s="103">
        <v>0.84</v>
      </c>
      <c r="I168" s="102"/>
      <c r="J168" s="103">
        <v>0.66</v>
      </c>
      <c r="K168" s="103">
        <v>0.7</v>
      </c>
      <c r="L168" s="102"/>
      <c r="M168" s="102">
        <v>4</v>
      </c>
      <c r="N168" s="102">
        <v>189</v>
      </c>
      <c r="O168" s="103">
        <v>0.63</v>
      </c>
      <c r="P168" s="103">
        <v>0.04</v>
      </c>
      <c r="Q168" s="102" t="s">
        <v>1979</v>
      </c>
      <c r="R168" s="102"/>
      <c r="S168" s="102">
        <v>160</v>
      </c>
      <c r="T168" s="102" t="s">
        <v>573</v>
      </c>
      <c r="U168" s="102">
        <v>3</v>
      </c>
      <c r="V168" s="103">
        <v>0.28000000000000003</v>
      </c>
      <c r="W168" s="102">
        <v>5</v>
      </c>
      <c r="X168" s="102">
        <v>166</v>
      </c>
      <c r="Y168" s="102">
        <v>205</v>
      </c>
      <c r="Z168" s="103">
        <v>0.1</v>
      </c>
      <c r="AA168" s="102"/>
    </row>
    <row r="169" spans="1:27" ht="58.5" thickBot="1" x14ac:dyDescent="0.4">
      <c r="A169" s="101">
        <v>162</v>
      </c>
      <c r="B169" s="102" t="s">
        <v>712</v>
      </c>
      <c r="C169" s="102" t="s">
        <v>1972</v>
      </c>
      <c r="D169" s="102">
        <v>45</v>
      </c>
      <c r="E169" s="102">
        <v>2.5</v>
      </c>
      <c r="F169" s="102">
        <v>3.2</v>
      </c>
      <c r="G169" s="102">
        <v>172</v>
      </c>
      <c r="H169" s="103">
        <v>0.76</v>
      </c>
      <c r="I169" s="102"/>
      <c r="J169" s="103">
        <v>0.49</v>
      </c>
      <c r="K169" s="103">
        <v>0.54</v>
      </c>
      <c r="L169" s="102"/>
      <c r="M169" s="102">
        <v>5</v>
      </c>
      <c r="N169" s="102">
        <v>103</v>
      </c>
      <c r="O169" s="103">
        <v>0.66</v>
      </c>
      <c r="P169" s="103">
        <v>0</v>
      </c>
      <c r="Q169" s="102" t="s">
        <v>1988</v>
      </c>
      <c r="R169" s="102"/>
      <c r="S169" s="102">
        <v>183</v>
      </c>
      <c r="T169" s="102" t="s">
        <v>811</v>
      </c>
      <c r="U169" s="102"/>
      <c r="V169" s="103">
        <v>0.1</v>
      </c>
      <c r="W169" s="102">
        <v>5</v>
      </c>
      <c r="X169" s="102">
        <v>137</v>
      </c>
      <c r="Y169" s="102">
        <v>212</v>
      </c>
      <c r="Z169" s="103">
        <v>7.0000000000000007E-2</v>
      </c>
      <c r="AA169" s="102"/>
    </row>
    <row r="170" spans="1:27" ht="44" thickBot="1" x14ac:dyDescent="0.4">
      <c r="A170" s="101">
        <v>162</v>
      </c>
      <c r="B170" s="102" t="s">
        <v>2014</v>
      </c>
      <c r="C170" s="102" t="s">
        <v>1959</v>
      </c>
      <c r="D170" s="102">
        <v>45</v>
      </c>
      <c r="E170" s="102">
        <v>2.4</v>
      </c>
      <c r="F170" s="102">
        <v>3.6</v>
      </c>
      <c r="G170" s="102">
        <v>162</v>
      </c>
      <c r="H170" s="103">
        <v>0.79</v>
      </c>
      <c r="I170" s="102"/>
      <c r="J170" s="103">
        <v>0.56999999999999995</v>
      </c>
      <c r="K170" s="103">
        <v>0.63</v>
      </c>
      <c r="L170" s="102"/>
      <c r="M170" s="102">
        <v>6</v>
      </c>
      <c r="N170" s="102">
        <v>159</v>
      </c>
      <c r="O170" s="103">
        <v>0.65</v>
      </c>
      <c r="P170" s="103">
        <v>0</v>
      </c>
      <c r="Q170" s="102" t="s">
        <v>1988</v>
      </c>
      <c r="R170" s="102"/>
      <c r="S170" s="102">
        <v>172</v>
      </c>
      <c r="T170" s="102" t="s">
        <v>387</v>
      </c>
      <c r="U170" s="102"/>
      <c r="V170" s="103">
        <v>0.17</v>
      </c>
      <c r="W170" s="102"/>
      <c r="X170" s="102">
        <v>186</v>
      </c>
      <c r="Y170" s="102">
        <v>96</v>
      </c>
      <c r="Z170" s="103">
        <v>0.2</v>
      </c>
      <c r="AA170" s="102"/>
    </row>
    <row r="171" spans="1:27" ht="44" thickBot="1" x14ac:dyDescent="0.4">
      <c r="A171" s="101">
        <v>162</v>
      </c>
      <c r="B171" s="102" t="s">
        <v>1813</v>
      </c>
      <c r="C171" s="102" t="s">
        <v>1959</v>
      </c>
      <c r="D171" s="102">
        <v>45</v>
      </c>
      <c r="E171" s="102">
        <v>2.2999999999999998</v>
      </c>
      <c r="F171" s="102">
        <v>3.4</v>
      </c>
      <c r="G171" s="102">
        <v>166</v>
      </c>
      <c r="H171" s="103">
        <v>0.72</v>
      </c>
      <c r="I171" s="102"/>
      <c r="J171" s="103">
        <v>0.6</v>
      </c>
      <c r="K171" s="103">
        <v>0.64</v>
      </c>
      <c r="L171" s="102"/>
      <c r="M171" s="102">
        <v>4</v>
      </c>
      <c r="N171" s="102">
        <v>147</v>
      </c>
      <c r="O171" s="103">
        <v>0.68</v>
      </c>
      <c r="P171" s="103">
        <v>0</v>
      </c>
      <c r="Q171" s="102" t="s">
        <v>1979</v>
      </c>
      <c r="R171" s="102"/>
      <c r="S171" s="102">
        <v>150</v>
      </c>
      <c r="T171" s="102" t="s">
        <v>330</v>
      </c>
      <c r="U171" s="102">
        <v>2</v>
      </c>
      <c r="V171" s="103">
        <v>0.16</v>
      </c>
      <c r="W171" s="102"/>
      <c r="X171" s="102">
        <v>121</v>
      </c>
      <c r="Y171" s="102">
        <v>173</v>
      </c>
      <c r="Z171" s="103">
        <v>0.13</v>
      </c>
      <c r="AA171" s="102"/>
    </row>
    <row r="172" spans="1:27" ht="44" thickBot="1" x14ac:dyDescent="0.4">
      <c r="A172" s="101">
        <v>168</v>
      </c>
      <c r="B172" s="102" t="s">
        <v>1203</v>
      </c>
      <c r="C172" s="102" t="s">
        <v>1959</v>
      </c>
      <c r="D172" s="102">
        <v>44</v>
      </c>
      <c r="E172" s="102">
        <v>2.4</v>
      </c>
      <c r="F172" s="102">
        <v>3.3</v>
      </c>
      <c r="G172" s="102">
        <v>186</v>
      </c>
      <c r="H172" s="103">
        <v>0.76</v>
      </c>
      <c r="I172" s="102"/>
      <c r="J172" s="103">
        <v>0.62</v>
      </c>
      <c r="K172" s="103">
        <v>0.48</v>
      </c>
      <c r="L172" s="102"/>
      <c r="M172" s="102">
        <v>-14</v>
      </c>
      <c r="N172" s="102">
        <v>97</v>
      </c>
      <c r="O172" s="103">
        <v>0.76</v>
      </c>
      <c r="P172" s="103">
        <v>0</v>
      </c>
      <c r="Q172" s="102" t="s">
        <v>1966</v>
      </c>
      <c r="R172" s="102"/>
      <c r="S172" s="102">
        <v>106</v>
      </c>
      <c r="T172" s="102" t="s">
        <v>167</v>
      </c>
      <c r="U172" s="102"/>
      <c r="V172" s="103">
        <v>0.28999999999999998</v>
      </c>
      <c r="W172" s="102"/>
      <c r="X172" s="102">
        <v>66</v>
      </c>
      <c r="Y172" s="102">
        <v>178</v>
      </c>
      <c r="Z172" s="103">
        <v>0.12</v>
      </c>
      <c r="AA172" s="102"/>
    </row>
    <row r="173" spans="1:27" ht="44" thickBot="1" x14ac:dyDescent="0.4">
      <c r="A173" s="101">
        <v>168</v>
      </c>
      <c r="B173" s="102" t="s">
        <v>2013</v>
      </c>
      <c r="C173" s="102" t="s">
        <v>1959</v>
      </c>
      <c r="D173" s="102">
        <v>44</v>
      </c>
      <c r="E173" s="102">
        <v>2.2999999999999998</v>
      </c>
      <c r="F173" s="102">
        <v>2.9</v>
      </c>
      <c r="G173" s="102">
        <v>140</v>
      </c>
      <c r="H173" s="103">
        <v>0.86</v>
      </c>
      <c r="I173" s="102"/>
      <c r="J173" s="103">
        <v>0.65</v>
      </c>
      <c r="K173" s="103">
        <v>0.69</v>
      </c>
      <c r="L173" s="102"/>
      <c r="M173" s="102">
        <v>4</v>
      </c>
      <c r="N173" s="102">
        <v>172</v>
      </c>
      <c r="O173" s="103">
        <v>0.57999999999999996</v>
      </c>
      <c r="P173" s="103">
        <v>0.02</v>
      </c>
      <c r="Q173" s="102" t="s">
        <v>1993</v>
      </c>
      <c r="R173" s="102"/>
      <c r="S173" s="102">
        <v>67</v>
      </c>
      <c r="T173" s="102" t="s">
        <v>792</v>
      </c>
      <c r="U173" s="102"/>
      <c r="V173" s="103">
        <v>0.31</v>
      </c>
      <c r="W173" s="102">
        <v>5</v>
      </c>
      <c r="X173" s="102">
        <v>199</v>
      </c>
      <c r="Y173" s="102">
        <v>175</v>
      </c>
      <c r="Z173" s="103">
        <v>0.12</v>
      </c>
      <c r="AA173" s="102"/>
    </row>
    <row r="174" spans="1:27" ht="44" thickBot="1" x14ac:dyDescent="0.4">
      <c r="A174" s="101">
        <v>168</v>
      </c>
      <c r="B174" s="102" t="s">
        <v>1801</v>
      </c>
      <c r="C174" s="102" t="s">
        <v>1959</v>
      </c>
      <c r="D174" s="102">
        <v>44</v>
      </c>
      <c r="E174" s="102">
        <v>3</v>
      </c>
      <c r="F174" s="102">
        <v>3.8</v>
      </c>
      <c r="G174" s="102">
        <v>172</v>
      </c>
      <c r="H174" s="103">
        <v>0.7</v>
      </c>
      <c r="I174" s="102"/>
      <c r="J174" s="103">
        <v>0.52</v>
      </c>
      <c r="K174" s="103">
        <v>0.53</v>
      </c>
      <c r="L174" s="102"/>
      <c r="M174" s="102">
        <v>1</v>
      </c>
      <c r="N174" s="102">
        <v>159</v>
      </c>
      <c r="O174" s="103">
        <v>0.65</v>
      </c>
      <c r="P174" s="103">
        <v>0</v>
      </c>
      <c r="Q174" s="102" t="s">
        <v>1988</v>
      </c>
      <c r="R174" s="102"/>
      <c r="S174" s="102">
        <v>204</v>
      </c>
      <c r="T174" s="102" t="s">
        <v>669</v>
      </c>
      <c r="U174" s="102">
        <v>2</v>
      </c>
      <c r="V174" s="103">
        <v>0.13</v>
      </c>
      <c r="W174" s="102"/>
      <c r="X174" s="102">
        <v>206</v>
      </c>
      <c r="Y174" s="102">
        <v>178</v>
      </c>
      <c r="Z174" s="103">
        <v>0.12</v>
      </c>
      <c r="AA174" s="102"/>
    </row>
    <row r="175" spans="1:27" ht="58.5" thickBot="1" x14ac:dyDescent="0.4">
      <c r="A175" s="101">
        <v>168</v>
      </c>
      <c r="B175" s="102" t="s">
        <v>1754</v>
      </c>
      <c r="C175" s="102" t="s">
        <v>1959</v>
      </c>
      <c r="D175" s="102">
        <v>44</v>
      </c>
      <c r="E175" s="102">
        <v>2.7</v>
      </c>
      <c r="F175" s="102">
        <v>3.7</v>
      </c>
      <c r="G175" s="102">
        <v>132</v>
      </c>
      <c r="H175" s="103">
        <v>0.76</v>
      </c>
      <c r="I175" s="102"/>
      <c r="J175" s="103">
        <v>0.7</v>
      </c>
      <c r="K175" s="103">
        <v>0.67</v>
      </c>
      <c r="L175" s="102"/>
      <c r="M175" s="102">
        <v>-3</v>
      </c>
      <c r="N175" s="102">
        <v>193</v>
      </c>
      <c r="O175" s="103">
        <v>0.52</v>
      </c>
      <c r="P175" s="103">
        <v>0.01</v>
      </c>
      <c r="Q175" s="102" t="s">
        <v>1993</v>
      </c>
      <c r="R175" s="102"/>
      <c r="S175" s="102">
        <v>160</v>
      </c>
      <c r="T175" s="102" t="s">
        <v>167</v>
      </c>
      <c r="U175" s="102">
        <v>2</v>
      </c>
      <c r="V175" s="103">
        <v>0.14000000000000001</v>
      </c>
      <c r="W175" s="102"/>
      <c r="X175" s="102">
        <v>194</v>
      </c>
      <c r="Y175" s="102">
        <v>126</v>
      </c>
      <c r="Z175" s="103">
        <v>0.17</v>
      </c>
      <c r="AA175" s="102"/>
    </row>
    <row r="176" spans="1:27" ht="44" thickBot="1" x14ac:dyDescent="0.4">
      <c r="A176" s="101">
        <v>172</v>
      </c>
      <c r="B176" s="102" t="s">
        <v>1434</v>
      </c>
      <c r="C176" s="102" t="s">
        <v>1972</v>
      </c>
      <c r="D176" s="102">
        <v>43</v>
      </c>
      <c r="E176" s="102">
        <v>2.6</v>
      </c>
      <c r="F176" s="102">
        <v>3.4</v>
      </c>
      <c r="G176" s="102">
        <v>121</v>
      </c>
      <c r="H176" s="103">
        <v>0.81</v>
      </c>
      <c r="I176" s="102"/>
      <c r="J176" s="103">
        <v>0.56999999999999995</v>
      </c>
      <c r="K176" s="103">
        <v>0.68</v>
      </c>
      <c r="L176" s="102"/>
      <c r="M176" s="102">
        <v>11</v>
      </c>
      <c r="N176" s="102">
        <v>224</v>
      </c>
      <c r="O176" s="103">
        <v>0.61</v>
      </c>
      <c r="P176" s="103">
        <v>0.03</v>
      </c>
      <c r="Q176" s="102" t="s">
        <v>2012</v>
      </c>
      <c r="R176" s="102"/>
      <c r="S176" s="102">
        <v>172</v>
      </c>
      <c r="T176" s="102" t="s">
        <v>234</v>
      </c>
      <c r="U176" s="102">
        <v>2</v>
      </c>
      <c r="V176" s="102" t="s">
        <v>176</v>
      </c>
      <c r="W176" s="102"/>
      <c r="X176" s="102">
        <v>126</v>
      </c>
      <c r="Y176" s="102">
        <v>222</v>
      </c>
      <c r="Z176" s="103">
        <v>0.04</v>
      </c>
      <c r="AA176" s="102"/>
    </row>
    <row r="177" spans="1:27" ht="16" thickBot="1" x14ac:dyDescent="0.4">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row>
    <row r="178" spans="1:27" ht="17.5" thickBot="1" x14ac:dyDescent="0.4">
      <c r="A178" s="104" t="s">
        <v>2299</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row>
    <row r="179" spans="1:27" ht="16" thickBot="1" x14ac:dyDescent="0.4">
      <c r="A179" s="96"/>
      <c r="B179" s="98"/>
      <c r="C179" s="98"/>
      <c r="D179" s="98"/>
      <c r="E179" s="98"/>
      <c r="F179" s="98"/>
      <c r="G179" s="98"/>
      <c r="H179" s="98"/>
      <c r="I179" s="98"/>
      <c r="J179" s="98"/>
      <c r="K179" s="98"/>
      <c r="L179" s="98"/>
      <c r="M179" s="98"/>
      <c r="N179" s="98"/>
      <c r="O179" s="98"/>
      <c r="P179" s="98"/>
      <c r="Q179" s="98"/>
      <c r="R179" s="98"/>
      <c r="S179" s="98"/>
      <c r="T179" s="96"/>
      <c r="U179" s="96"/>
      <c r="V179" s="96"/>
      <c r="W179" s="96"/>
      <c r="X179" s="96"/>
      <c r="Y179" s="96"/>
      <c r="Z179" s="96"/>
      <c r="AA179" s="96"/>
    </row>
    <row r="180" spans="1:27" ht="116.5" thickBot="1" x14ac:dyDescent="0.4">
      <c r="A180" s="105"/>
      <c r="B180" s="100" t="s">
        <v>1309</v>
      </c>
      <c r="C180" s="100" t="s">
        <v>871</v>
      </c>
      <c r="D180" s="100" t="s">
        <v>145</v>
      </c>
      <c r="E180" s="100" t="s">
        <v>968</v>
      </c>
      <c r="F180" s="100" t="s">
        <v>1891</v>
      </c>
      <c r="G180" s="100" t="s">
        <v>1947</v>
      </c>
      <c r="H180" s="100" t="s">
        <v>1948</v>
      </c>
      <c r="I180" s="100" t="s">
        <v>1315</v>
      </c>
      <c r="J180" s="100" t="s">
        <v>1316</v>
      </c>
      <c r="K180" s="100" t="s">
        <v>1949</v>
      </c>
      <c r="L180" s="100" t="s">
        <v>1145</v>
      </c>
      <c r="M180" s="100" t="s">
        <v>1892</v>
      </c>
      <c r="N180" s="100" t="s">
        <v>770</v>
      </c>
      <c r="O180" s="100" t="s">
        <v>2016</v>
      </c>
      <c r="P180" s="100" t="s">
        <v>1956</v>
      </c>
      <c r="Q180" s="100" t="s">
        <v>1957</v>
      </c>
      <c r="R180" s="100" t="s">
        <v>1327</v>
      </c>
      <c r="S180" s="100" t="s">
        <v>1958</v>
      </c>
      <c r="T180" s="96"/>
      <c r="U180" s="96"/>
      <c r="V180" s="96"/>
      <c r="W180" s="96"/>
      <c r="X180" s="96"/>
      <c r="Y180" s="96"/>
      <c r="Z180" s="96"/>
      <c r="AA180" s="96"/>
    </row>
    <row r="181" spans="1:27" ht="44" thickBot="1" x14ac:dyDescent="0.4">
      <c r="A181" s="105"/>
      <c r="B181" s="102" t="s">
        <v>1804</v>
      </c>
      <c r="C181" s="102"/>
      <c r="D181" s="102" t="s">
        <v>1959</v>
      </c>
      <c r="E181" s="102">
        <v>2.5</v>
      </c>
      <c r="F181" s="102">
        <v>3.2</v>
      </c>
      <c r="G181" s="103">
        <v>0.74</v>
      </c>
      <c r="H181" s="102"/>
      <c r="I181" s="103">
        <v>0.54</v>
      </c>
      <c r="J181" s="103">
        <v>0.53</v>
      </c>
      <c r="K181" s="102"/>
      <c r="L181" s="103">
        <v>0.67</v>
      </c>
      <c r="M181" s="103">
        <v>0</v>
      </c>
      <c r="N181" s="102" t="s">
        <v>577</v>
      </c>
      <c r="O181" s="102">
        <v>2</v>
      </c>
      <c r="P181" s="103">
        <v>0.15</v>
      </c>
      <c r="Q181" s="102"/>
      <c r="R181" s="103">
        <v>0.09</v>
      </c>
      <c r="S181" s="102"/>
      <c r="T181" s="96"/>
      <c r="U181" s="96"/>
      <c r="V181" s="96"/>
      <c r="W181" s="96"/>
      <c r="X181" s="96"/>
      <c r="Y181" s="96"/>
      <c r="Z181" s="96"/>
      <c r="AA181" s="96"/>
    </row>
    <row r="182" spans="1:27" ht="44" thickBot="1" x14ac:dyDescent="0.4">
      <c r="A182" s="105"/>
      <c r="B182" s="102" t="s">
        <v>1815</v>
      </c>
      <c r="C182" s="102">
        <v>1</v>
      </c>
      <c r="D182" s="102" t="s">
        <v>1959</v>
      </c>
      <c r="E182" s="102">
        <v>1.8</v>
      </c>
      <c r="F182" s="102">
        <v>2.4</v>
      </c>
      <c r="G182" s="103">
        <v>0.53</v>
      </c>
      <c r="H182" s="102">
        <v>8</v>
      </c>
      <c r="I182" s="103">
        <v>0.23</v>
      </c>
      <c r="J182" s="103">
        <v>0.22</v>
      </c>
      <c r="K182" s="102">
        <v>6</v>
      </c>
      <c r="L182" s="102" t="s">
        <v>176</v>
      </c>
      <c r="M182" s="102" t="s">
        <v>176</v>
      </c>
      <c r="N182" s="102" t="s">
        <v>176</v>
      </c>
      <c r="O182" s="102">
        <v>2</v>
      </c>
      <c r="P182" s="102" t="s">
        <v>176</v>
      </c>
      <c r="Q182" s="102"/>
      <c r="R182" s="102" t="s">
        <v>176</v>
      </c>
      <c r="S182" s="102"/>
      <c r="T182" s="96"/>
      <c r="U182" s="96"/>
      <c r="V182" s="96"/>
      <c r="W182" s="96"/>
      <c r="X182" s="96"/>
      <c r="Y182" s="96"/>
      <c r="Z182" s="96"/>
      <c r="AA182" s="96"/>
    </row>
    <row r="183" spans="1:27" ht="58.5" thickBot="1" x14ac:dyDescent="0.4">
      <c r="A183" s="105"/>
      <c r="B183" s="102" t="s">
        <v>1786</v>
      </c>
      <c r="C183" s="102">
        <v>1</v>
      </c>
      <c r="D183" s="102" t="s">
        <v>1959</v>
      </c>
      <c r="E183" s="102">
        <v>2.2000000000000002</v>
      </c>
      <c r="F183" s="102">
        <v>2.5</v>
      </c>
      <c r="G183" s="103">
        <v>0.69</v>
      </c>
      <c r="H183" s="102">
        <v>8</v>
      </c>
      <c r="I183" s="103">
        <v>0.64</v>
      </c>
      <c r="J183" s="103">
        <v>0.56000000000000005</v>
      </c>
      <c r="K183" s="102">
        <v>6</v>
      </c>
      <c r="L183" s="102" t="s">
        <v>176</v>
      </c>
      <c r="M183" s="102" t="s">
        <v>176</v>
      </c>
      <c r="N183" s="102" t="s">
        <v>176</v>
      </c>
      <c r="O183" s="102">
        <v>2</v>
      </c>
      <c r="P183" s="102" t="s">
        <v>176</v>
      </c>
      <c r="Q183" s="102"/>
      <c r="R183" s="102" t="s">
        <v>176</v>
      </c>
      <c r="S183" s="102"/>
      <c r="T183" s="96"/>
      <c r="U183" s="96"/>
      <c r="V183" s="96"/>
      <c r="W183" s="96"/>
      <c r="X183" s="96"/>
      <c r="Y183" s="96"/>
      <c r="Z183" s="96"/>
      <c r="AA183" s="96"/>
    </row>
    <row r="184" spans="1:27" ht="44" thickBot="1" x14ac:dyDescent="0.4">
      <c r="A184" s="105"/>
      <c r="B184" s="102" t="s">
        <v>1817</v>
      </c>
      <c r="C184" s="102">
        <v>1</v>
      </c>
      <c r="D184" s="102" t="s">
        <v>1959</v>
      </c>
      <c r="E184" s="102">
        <v>2.1</v>
      </c>
      <c r="F184" s="102">
        <v>2.9</v>
      </c>
      <c r="G184" s="103">
        <v>0.73</v>
      </c>
      <c r="H184" s="102">
        <v>8</v>
      </c>
      <c r="I184" s="103">
        <v>0.61</v>
      </c>
      <c r="J184" s="103">
        <v>0.52</v>
      </c>
      <c r="K184" s="102">
        <v>6</v>
      </c>
      <c r="L184" s="102" t="s">
        <v>176</v>
      </c>
      <c r="M184" s="102" t="s">
        <v>176</v>
      </c>
      <c r="N184" s="102" t="s">
        <v>285</v>
      </c>
      <c r="O184" s="102">
        <v>4</v>
      </c>
      <c r="P184" s="102" t="s">
        <v>176</v>
      </c>
      <c r="Q184" s="102"/>
      <c r="R184" s="102" t="s">
        <v>176</v>
      </c>
      <c r="S184" s="102"/>
      <c r="T184" s="96"/>
      <c r="U184" s="96"/>
      <c r="V184" s="96"/>
      <c r="W184" s="96"/>
      <c r="X184" s="96"/>
      <c r="Y184" s="96"/>
      <c r="Z184" s="96"/>
      <c r="AA184" s="96"/>
    </row>
    <row r="185" spans="1:27" ht="58.5" thickBot="1" x14ac:dyDescent="0.4">
      <c r="A185" s="105"/>
      <c r="B185" s="102" t="s">
        <v>2300</v>
      </c>
      <c r="C185" s="102"/>
      <c r="D185" s="102" t="s">
        <v>1959</v>
      </c>
      <c r="E185" s="102">
        <v>3</v>
      </c>
      <c r="F185" s="102">
        <v>3.7</v>
      </c>
      <c r="G185" s="103">
        <v>0.78</v>
      </c>
      <c r="H185" s="102"/>
      <c r="I185" s="103">
        <v>0.77</v>
      </c>
      <c r="J185" s="103">
        <v>0.28000000000000003</v>
      </c>
      <c r="K185" s="102"/>
      <c r="L185" s="103">
        <v>0.94</v>
      </c>
      <c r="M185" s="103">
        <v>0</v>
      </c>
      <c r="N185" s="102" t="s">
        <v>246</v>
      </c>
      <c r="O185" s="102">
        <v>9</v>
      </c>
      <c r="P185" s="103">
        <v>0.56000000000000005</v>
      </c>
      <c r="Q185" s="102">
        <v>5</v>
      </c>
      <c r="R185" s="103">
        <v>0.14000000000000001</v>
      </c>
      <c r="S185" s="102"/>
      <c r="T185" s="96"/>
      <c r="U185" s="96"/>
      <c r="V185" s="96"/>
      <c r="W185" s="96"/>
      <c r="X185" s="96"/>
      <c r="Y185" s="96"/>
      <c r="Z185" s="96"/>
      <c r="AA185" s="96"/>
    </row>
    <row r="186" spans="1:27" ht="44" thickBot="1" x14ac:dyDescent="0.4">
      <c r="A186" s="105"/>
      <c r="B186" s="102" t="s">
        <v>1811</v>
      </c>
      <c r="C186" s="102"/>
      <c r="D186" s="102" t="s">
        <v>1959</v>
      </c>
      <c r="E186" s="102">
        <v>2.2999999999999998</v>
      </c>
      <c r="F186" s="102">
        <v>3.2</v>
      </c>
      <c r="G186" s="103">
        <v>0.66</v>
      </c>
      <c r="H186" s="102"/>
      <c r="I186" s="103">
        <v>0.46</v>
      </c>
      <c r="J186" s="103">
        <v>0.46</v>
      </c>
      <c r="K186" s="102"/>
      <c r="L186" s="103">
        <v>0.86</v>
      </c>
      <c r="M186" s="103">
        <v>0.01</v>
      </c>
      <c r="N186" s="102" t="s">
        <v>957</v>
      </c>
      <c r="O186" s="102"/>
      <c r="P186" s="103">
        <v>0.1</v>
      </c>
      <c r="Q186" s="102"/>
      <c r="R186" s="103">
        <v>0.15</v>
      </c>
      <c r="S186" s="102"/>
      <c r="T186" s="96"/>
      <c r="U186" s="96"/>
      <c r="V186" s="96"/>
      <c r="W186" s="96"/>
      <c r="X186" s="96"/>
      <c r="Y186" s="96"/>
      <c r="Z186" s="96"/>
      <c r="AA186" s="96"/>
    </row>
    <row r="187" spans="1:27" ht="58.5" thickBot="1" x14ac:dyDescent="0.4">
      <c r="A187" s="105"/>
      <c r="B187" s="102" t="s">
        <v>1822</v>
      </c>
      <c r="C187" s="102"/>
      <c r="D187" s="102" t="s">
        <v>1959</v>
      </c>
      <c r="E187" s="102">
        <v>2.1</v>
      </c>
      <c r="F187" s="102">
        <v>3.2</v>
      </c>
      <c r="G187" s="103">
        <v>0.77</v>
      </c>
      <c r="H187" s="102"/>
      <c r="I187" s="103">
        <v>0.57999999999999996</v>
      </c>
      <c r="J187" s="103">
        <v>0.52</v>
      </c>
      <c r="K187" s="102"/>
      <c r="L187" s="103">
        <v>0.77</v>
      </c>
      <c r="M187" s="103">
        <v>0</v>
      </c>
      <c r="N187" s="102" t="s">
        <v>387</v>
      </c>
      <c r="O187" s="102"/>
      <c r="P187" s="103">
        <v>0.17</v>
      </c>
      <c r="Q187" s="102"/>
      <c r="R187" s="103">
        <v>0.15</v>
      </c>
      <c r="S187" s="102"/>
      <c r="T187" s="96"/>
      <c r="U187" s="96"/>
      <c r="V187" s="96"/>
      <c r="W187" s="96"/>
      <c r="X187" s="96"/>
      <c r="Y187" s="96"/>
      <c r="Z187" s="96"/>
      <c r="AA187" s="96"/>
    </row>
    <row r="188" spans="1:27" ht="44" thickBot="1" x14ac:dyDescent="0.4">
      <c r="A188" s="105"/>
      <c r="B188" s="102" t="s">
        <v>2301</v>
      </c>
      <c r="C188" s="102"/>
      <c r="D188" s="102" t="s">
        <v>1959</v>
      </c>
      <c r="E188" s="102">
        <v>2.4</v>
      </c>
      <c r="F188" s="102">
        <v>3.3</v>
      </c>
      <c r="G188" s="103">
        <v>0.63</v>
      </c>
      <c r="H188" s="102"/>
      <c r="I188" s="103">
        <v>0.57999999999999996</v>
      </c>
      <c r="J188" s="103">
        <v>0.42</v>
      </c>
      <c r="K188" s="102"/>
      <c r="L188" s="103">
        <v>0.74</v>
      </c>
      <c r="M188" s="103">
        <v>0.02</v>
      </c>
      <c r="N188" s="102" t="s">
        <v>941</v>
      </c>
      <c r="O188" s="102"/>
      <c r="P188" s="103">
        <v>0.16</v>
      </c>
      <c r="Q188" s="102"/>
      <c r="R188" s="103">
        <v>0.16</v>
      </c>
      <c r="S188" s="102"/>
      <c r="T188" s="96"/>
      <c r="U188" s="96"/>
      <c r="V188" s="96"/>
      <c r="W188" s="96"/>
      <c r="X188" s="96"/>
      <c r="Y188" s="96"/>
      <c r="Z188" s="96"/>
      <c r="AA188" s="96"/>
    </row>
    <row r="189" spans="1:27" ht="58.5" thickBot="1" x14ac:dyDescent="0.4">
      <c r="A189" s="105"/>
      <c r="B189" s="102" t="s">
        <v>2022</v>
      </c>
      <c r="C189" s="102"/>
      <c r="D189" s="102" t="s">
        <v>1959</v>
      </c>
      <c r="E189" s="102">
        <v>2.2000000000000002</v>
      </c>
      <c r="F189" s="102">
        <v>3.1</v>
      </c>
      <c r="G189" s="103">
        <v>0.65</v>
      </c>
      <c r="H189" s="102"/>
      <c r="I189" s="103">
        <v>0.21</v>
      </c>
      <c r="J189" s="103">
        <v>0.37</v>
      </c>
      <c r="K189" s="102"/>
      <c r="L189" s="103">
        <v>0.43</v>
      </c>
      <c r="M189" s="103">
        <v>0.03</v>
      </c>
      <c r="N189" s="102" t="s">
        <v>1584</v>
      </c>
      <c r="O189" s="102"/>
      <c r="P189" s="103">
        <v>0.02</v>
      </c>
      <c r="Q189" s="102"/>
      <c r="R189" s="103">
        <v>0.06</v>
      </c>
      <c r="S189" s="102"/>
      <c r="T189" s="96"/>
      <c r="U189" s="96"/>
      <c r="V189" s="96"/>
      <c r="W189" s="96"/>
      <c r="X189" s="96"/>
      <c r="Y189" s="96"/>
      <c r="Z189" s="96"/>
      <c r="AA189" s="96"/>
    </row>
    <row r="190" spans="1:27" ht="44" thickBot="1" x14ac:dyDescent="0.4">
      <c r="A190" s="105"/>
      <c r="B190" s="102" t="s">
        <v>1823</v>
      </c>
      <c r="C190" s="102"/>
      <c r="D190" s="102" t="s">
        <v>1959</v>
      </c>
      <c r="E190" s="102">
        <v>2</v>
      </c>
      <c r="F190" s="102">
        <v>2.9</v>
      </c>
      <c r="G190" s="103">
        <v>0.68</v>
      </c>
      <c r="H190" s="102"/>
      <c r="I190" s="103">
        <v>0.32</v>
      </c>
      <c r="J190" s="103">
        <v>0.32</v>
      </c>
      <c r="K190" s="102"/>
      <c r="L190" s="103">
        <v>0.8</v>
      </c>
      <c r="M190" s="103">
        <v>0</v>
      </c>
      <c r="N190" s="102" t="s">
        <v>2026</v>
      </c>
      <c r="O190" s="102">
        <v>2</v>
      </c>
      <c r="P190" s="103">
        <v>0.1</v>
      </c>
      <c r="Q190" s="102"/>
      <c r="R190" s="103">
        <v>7.0000000000000007E-2</v>
      </c>
      <c r="S190" s="102"/>
      <c r="T190" s="96"/>
      <c r="U190" s="96"/>
      <c r="V190" s="96"/>
      <c r="W190" s="96"/>
      <c r="X190" s="96"/>
      <c r="Y190" s="96"/>
      <c r="Z190" s="96"/>
      <c r="AA190" s="96"/>
    </row>
    <row r="191" spans="1:27" ht="44" thickBot="1" x14ac:dyDescent="0.4">
      <c r="A191" s="105"/>
      <c r="B191" s="102" t="s">
        <v>1827</v>
      </c>
      <c r="C191" s="102"/>
      <c r="D191" s="102" t="s">
        <v>1959</v>
      </c>
      <c r="E191" s="102">
        <v>2.4</v>
      </c>
      <c r="F191" s="102">
        <v>3.1</v>
      </c>
      <c r="G191" s="103">
        <v>0.76</v>
      </c>
      <c r="H191" s="102"/>
      <c r="I191" s="103">
        <v>0.56000000000000005</v>
      </c>
      <c r="J191" s="103">
        <v>0.61</v>
      </c>
      <c r="K191" s="102"/>
      <c r="L191" s="103">
        <v>0.52</v>
      </c>
      <c r="M191" s="103">
        <v>0</v>
      </c>
      <c r="N191" s="102" t="s">
        <v>1476</v>
      </c>
      <c r="O191" s="102"/>
      <c r="P191" s="103">
        <v>0.15</v>
      </c>
      <c r="Q191" s="102"/>
      <c r="R191" s="103">
        <v>0.14000000000000001</v>
      </c>
      <c r="S191" s="102"/>
      <c r="T191" s="96"/>
      <c r="U191" s="96"/>
      <c r="V191" s="96"/>
      <c r="W191" s="96"/>
      <c r="X191" s="96"/>
      <c r="Y191" s="96"/>
      <c r="Z191" s="96"/>
      <c r="AA191" s="96"/>
    </row>
    <row r="192" spans="1:27" ht="73" thickBot="1" x14ac:dyDescent="0.4">
      <c r="A192" s="105"/>
      <c r="B192" s="102" t="s">
        <v>1828</v>
      </c>
      <c r="C192" s="102">
        <v>1</v>
      </c>
      <c r="D192" s="102" t="s">
        <v>1959</v>
      </c>
      <c r="E192" s="102">
        <v>1.9</v>
      </c>
      <c r="F192" s="102">
        <v>2.6</v>
      </c>
      <c r="G192" s="103">
        <v>0.67</v>
      </c>
      <c r="H192" s="102">
        <v>8</v>
      </c>
      <c r="I192" s="103">
        <v>0.63</v>
      </c>
      <c r="J192" s="103">
        <v>0.55000000000000004</v>
      </c>
      <c r="K192" s="102">
        <v>6</v>
      </c>
      <c r="L192" s="103">
        <v>0.72</v>
      </c>
      <c r="M192" s="103">
        <v>0</v>
      </c>
      <c r="N192" s="102" t="s">
        <v>176</v>
      </c>
      <c r="O192" s="102"/>
      <c r="P192" s="102" t="s">
        <v>176</v>
      </c>
      <c r="Q192" s="102"/>
      <c r="R192" s="102" t="s">
        <v>176</v>
      </c>
      <c r="S192" s="102"/>
      <c r="T192" s="96"/>
      <c r="U192" s="96"/>
      <c r="V192" s="96"/>
      <c r="W192" s="96"/>
      <c r="X192" s="96"/>
      <c r="Y192" s="96"/>
      <c r="Z192" s="96"/>
      <c r="AA192" s="96"/>
    </row>
    <row r="193" spans="1:27" ht="44" thickBot="1" x14ac:dyDescent="0.4">
      <c r="A193" s="105"/>
      <c r="B193" s="102" t="s">
        <v>1795</v>
      </c>
      <c r="C193" s="102"/>
      <c r="D193" s="102" t="s">
        <v>1959</v>
      </c>
      <c r="E193" s="102">
        <v>2.7</v>
      </c>
      <c r="F193" s="102">
        <v>3.3</v>
      </c>
      <c r="G193" s="103">
        <v>0.79</v>
      </c>
      <c r="H193" s="102"/>
      <c r="I193" s="103">
        <v>0.63</v>
      </c>
      <c r="J193" s="103">
        <v>0.6</v>
      </c>
      <c r="K193" s="102"/>
      <c r="L193" s="103">
        <v>0.56999999999999995</v>
      </c>
      <c r="M193" s="103">
        <v>0</v>
      </c>
      <c r="N193" s="102" t="s">
        <v>285</v>
      </c>
      <c r="O193" s="102">
        <v>2</v>
      </c>
      <c r="P193" s="103">
        <v>0.22</v>
      </c>
      <c r="Q193" s="102"/>
      <c r="R193" s="103">
        <v>0.14000000000000001</v>
      </c>
      <c r="S193" s="102"/>
      <c r="T193" s="96"/>
      <c r="U193" s="96"/>
      <c r="V193" s="96"/>
      <c r="W193" s="96"/>
      <c r="X193" s="96"/>
      <c r="Y193" s="96"/>
      <c r="Z193" s="96"/>
      <c r="AA193" s="96"/>
    </row>
    <row r="194" spans="1:27" ht="58.5" thickBot="1" x14ac:dyDescent="0.4">
      <c r="A194" s="105"/>
      <c r="B194" s="102" t="s">
        <v>2029</v>
      </c>
      <c r="C194" s="102"/>
      <c r="D194" s="102" t="s">
        <v>1972</v>
      </c>
      <c r="E194" s="102">
        <v>1.8</v>
      </c>
      <c r="F194" s="102">
        <v>2.7</v>
      </c>
      <c r="G194" s="103">
        <v>0.54</v>
      </c>
      <c r="H194" s="102">
        <v>8</v>
      </c>
      <c r="I194" s="103">
        <v>0.27</v>
      </c>
      <c r="J194" s="103">
        <v>0.2</v>
      </c>
      <c r="K194" s="102">
        <v>6</v>
      </c>
      <c r="L194" s="102" t="s">
        <v>176</v>
      </c>
      <c r="M194" s="102" t="s">
        <v>176</v>
      </c>
      <c r="N194" s="102" t="s">
        <v>2302</v>
      </c>
      <c r="O194" s="102">
        <v>4</v>
      </c>
      <c r="P194" s="102" t="s">
        <v>176</v>
      </c>
      <c r="Q194" s="102"/>
      <c r="R194" s="102" t="s">
        <v>176</v>
      </c>
      <c r="S194" s="102"/>
      <c r="T194" s="96"/>
      <c r="U194" s="96"/>
      <c r="V194" s="96"/>
      <c r="W194" s="96"/>
      <c r="X194" s="96"/>
      <c r="Y194" s="96"/>
      <c r="Z194" s="96"/>
      <c r="AA194" s="96"/>
    </row>
    <row r="195" spans="1:27" ht="58.5" thickBot="1" x14ac:dyDescent="0.4">
      <c r="A195" s="105"/>
      <c r="B195" s="102" t="s">
        <v>2303</v>
      </c>
      <c r="C195" s="102">
        <v>1</v>
      </c>
      <c r="D195" s="102" t="s">
        <v>1959</v>
      </c>
      <c r="E195" s="102">
        <v>2.2999999999999998</v>
      </c>
      <c r="F195" s="102">
        <v>2.9</v>
      </c>
      <c r="G195" s="103">
        <v>0.67</v>
      </c>
      <c r="H195" s="102">
        <v>8</v>
      </c>
      <c r="I195" s="103">
        <v>0.37</v>
      </c>
      <c r="J195" s="103">
        <v>0.43</v>
      </c>
      <c r="K195" s="102">
        <v>6</v>
      </c>
      <c r="L195" s="102" t="s">
        <v>176</v>
      </c>
      <c r="M195" s="102" t="s">
        <v>176</v>
      </c>
      <c r="N195" s="102" t="s">
        <v>359</v>
      </c>
      <c r="O195" s="102">
        <v>4</v>
      </c>
      <c r="P195" s="102" t="s">
        <v>176</v>
      </c>
      <c r="Q195" s="102"/>
      <c r="R195" s="102" t="s">
        <v>176</v>
      </c>
      <c r="S195" s="102"/>
      <c r="T195" s="96"/>
      <c r="U195" s="96"/>
      <c r="V195" s="96"/>
      <c r="W195" s="96"/>
      <c r="X195" s="96"/>
      <c r="Y195" s="96"/>
      <c r="Z195" s="96"/>
      <c r="AA195" s="96"/>
    </row>
    <row r="196" spans="1:27" ht="44" thickBot="1" x14ac:dyDescent="0.4">
      <c r="A196" s="105"/>
      <c r="B196" s="102" t="s">
        <v>1836</v>
      </c>
      <c r="C196" s="102"/>
      <c r="D196" s="102" t="s">
        <v>1959</v>
      </c>
      <c r="E196" s="102">
        <v>2.5</v>
      </c>
      <c r="F196" s="102">
        <v>3.5</v>
      </c>
      <c r="G196" s="103">
        <v>0.73</v>
      </c>
      <c r="H196" s="102"/>
      <c r="I196" s="103">
        <v>0.36</v>
      </c>
      <c r="J196" s="103">
        <v>0.4</v>
      </c>
      <c r="K196" s="102"/>
      <c r="L196" s="103">
        <v>0.52</v>
      </c>
      <c r="M196" s="103">
        <v>0.01</v>
      </c>
      <c r="N196" s="102" t="s">
        <v>2031</v>
      </c>
      <c r="O196" s="102"/>
      <c r="P196" s="103">
        <v>0.12</v>
      </c>
      <c r="Q196" s="103">
        <v>5</v>
      </c>
      <c r="R196" s="103">
        <v>0.18</v>
      </c>
      <c r="S196" s="102"/>
      <c r="T196" s="96"/>
      <c r="U196" s="96"/>
      <c r="V196" s="96"/>
      <c r="W196" s="96"/>
      <c r="X196" s="96"/>
      <c r="Y196" s="96"/>
      <c r="Z196" s="96"/>
      <c r="AA196" s="96"/>
    </row>
    <row r="197" spans="1:27" ht="44" thickBot="1" x14ac:dyDescent="0.4">
      <c r="A197" s="105"/>
      <c r="B197" s="102" t="s">
        <v>1839</v>
      </c>
      <c r="C197" s="102">
        <v>1</v>
      </c>
      <c r="D197" s="102" t="s">
        <v>1959</v>
      </c>
      <c r="E197" s="102">
        <v>1.6</v>
      </c>
      <c r="F197" s="102">
        <v>1.6</v>
      </c>
      <c r="G197" s="103">
        <v>0.38</v>
      </c>
      <c r="H197" s="102">
        <v>8</v>
      </c>
      <c r="I197" s="103">
        <v>0.26</v>
      </c>
      <c r="J197" s="103">
        <v>0.1</v>
      </c>
      <c r="K197" s="102">
        <v>6</v>
      </c>
      <c r="L197" s="102" t="s">
        <v>176</v>
      </c>
      <c r="M197" s="102" t="s">
        <v>176</v>
      </c>
      <c r="N197" s="102" t="s">
        <v>176</v>
      </c>
      <c r="O197" s="102"/>
      <c r="P197" s="102" t="s">
        <v>176</v>
      </c>
      <c r="Q197" s="102"/>
      <c r="R197" s="102" t="s">
        <v>176</v>
      </c>
      <c r="S197" s="102"/>
      <c r="T197" s="96"/>
      <c r="U197" s="96"/>
      <c r="V197" s="96"/>
      <c r="W197" s="96"/>
      <c r="X197" s="96"/>
      <c r="Y197" s="96"/>
      <c r="Z197" s="96"/>
      <c r="AA197" s="96"/>
    </row>
    <row r="198" spans="1:27" ht="44" thickBot="1" x14ac:dyDescent="0.4">
      <c r="A198" s="105"/>
      <c r="B198" s="102" t="s">
        <v>2032</v>
      </c>
      <c r="C198" s="102"/>
      <c r="D198" s="102" t="s">
        <v>1959</v>
      </c>
      <c r="E198" s="102">
        <v>2.4</v>
      </c>
      <c r="F198" s="102">
        <v>3.4</v>
      </c>
      <c r="G198" s="103">
        <v>0.78</v>
      </c>
      <c r="H198" s="102"/>
      <c r="I198" s="103">
        <v>0.62</v>
      </c>
      <c r="J198" s="103">
        <v>0.66</v>
      </c>
      <c r="K198" s="102"/>
      <c r="L198" s="103">
        <v>0.39</v>
      </c>
      <c r="M198" s="103">
        <v>0</v>
      </c>
      <c r="N198" s="102" t="s">
        <v>1188</v>
      </c>
      <c r="O198" s="102">
        <v>9</v>
      </c>
      <c r="P198" s="103">
        <v>0.13</v>
      </c>
      <c r="Q198" s="102"/>
      <c r="R198" s="103">
        <v>0.16</v>
      </c>
      <c r="S198" s="102"/>
      <c r="T198" s="96"/>
      <c r="U198" s="96"/>
      <c r="V198" s="96"/>
      <c r="W198" s="96"/>
      <c r="X198" s="96"/>
      <c r="Y198" s="96"/>
      <c r="Z198" s="96"/>
      <c r="AA198" s="96"/>
    </row>
    <row r="199" spans="1:27" ht="44" thickBot="1" x14ac:dyDescent="0.4">
      <c r="A199" s="105"/>
      <c r="B199" s="102" t="s">
        <v>1792</v>
      </c>
      <c r="C199" s="102"/>
      <c r="D199" s="102" t="s">
        <v>1959</v>
      </c>
      <c r="E199" s="102">
        <v>2.2999999999999998</v>
      </c>
      <c r="F199" s="102">
        <v>3.4</v>
      </c>
      <c r="G199" s="103">
        <v>0.65</v>
      </c>
      <c r="H199" s="102"/>
      <c r="I199" s="103">
        <v>0.56000000000000005</v>
      </c>
      <c r="J199" s="103">
        <v>0.6</v>
      </c>
      <c r="K199" s="102"/>
      <c r="L199" s="103">
        <v>0.78</v>
      </c>
      <c r="M199" s="103">
        <v>0</v>
      </c>
      <c r="N199" s="102" t="s">
        <v>756</v>
      </c>
      <c r="O199" s="102">
        <v>3</v>
      </c>
      <c r="P199" s="103">
        <v>0.17</v>
      </c>
      <c r="Q199" s="102"/>
      <c r="R199" s="103">
        <v>0.18</v>
      </c>
      <c r="S199" s="102"/>
      <c r="T199" s="96"/>
      <c r="U199" s="96"/>
      <c r="V199" s="96"/>
      <c r="W199" s="96"/>
      <c r="X199" s="96"/>
      <c r="Y199" s="96"/>
      <c r="Z199" s="96"/>
      <c r="AA199" s="96"/>
    </row>
    <row r="200" spans="1:27" ht="44" thickBot="1" x14ac:dyDescent="0.4">
      <c r="A200" s="105"/>
      <c r="B200" s="102" t="s">
        <v>1840</v>
      </c>
      <c r="C200" s="102"/>
      <c r="D200" s="102" t="s">
        <v>1972</v>
      </c>
      <c r="E200" s="102">
        <v>2.5</v>
      </c>
      <c r="F200" s="102">
        <v>3.1</v>
      </c>
      <c r="G200" s="103">
        <v>0.62</v>
      </c>
      <c r="H200" s="102"/>
      <c r="I200" s="103">
        <v>0.5</v>
      </c>
      <c r="J200" s="103">
        <v>0.4</v>
      </c>
      <c r="K200" s="102"/>
      <c r="L200" s="103">
        <v>0.52</v>
      </c>
      <c r="M200" s="103">
        <v>0.02</v>
      </c>
      <c r="N200" s="102" t="s">
        <v>387</v>
      </c>
      <c r="O200" s="102"/>
      <c r="P200" s="103">
        <v>0.13</v>
      </c>
      <c r="Q200" s="102"/>
      <c r="R200" s="103">
        <v>0.03</v>
      </c>
      <c r="S200" s="102"/>
      <c r="T200" s="96"/>
      <c r="U200" s="96"/>
      <c r="V200" s="96"/>
      <c r="W200" s="96"/>
      <c r="X200" s="96"/>
      <c r="Y200" s="96"/>
      <c r="Z200" s="96"/>
      <c r="AA200" s="96"/>
    </row>
    <row r="201" spans="1:27" ht="58.5" thickBot="1" x14ac:dyDescent="0.4">
      <c r="A201" s="105"/>
      <c r="B201" s="102" t="s">
        <v>1789</v>
      </c>
      <c r="C201" s="102"/>
      <c r="D201" s="102" t="s">
        <v>1959</v>
      </c>
      <c r="E201" s="102">
        <v>2.5</v>
      </c>
      <c r="F201" s="102">
        <v>3.7</v>
      </c>
      <c r="G201" s="103">
        <v>0.69</v>
      </c>
      <c r="H201" s="102"/>
      <c r="I201" s="103">
        <v>0.64</v>
      </c>
      <c r="J201" s="103">
        <v>0.54</v>
      </c>
      <c r="K201" s="102"/>
      <c r="L201" s="103">
        <v>0.66</v>
      </c>
      <c r="M201" s="103">
        <v>0</v>
      </c>
      <c r="N201" s="102" t="s">
        <v>387</v>
      </c>
      <c r="O201" s="102"/>
      <c r="P201" s="103">
        <v>0.23</v>
      </c>
      <c r="Q201" s="102"/>
      <c r="R201" s="103">
        <v>0.19</v>
      </c>
      <c r="S201" s="102"/>
      <c r="T201" s="96"/>
      <c r="U201" s="96"/>
      <c r="V201" s="96"/>
      <c r="W201" s="96"/>
      <c r="X201" s="96"/>
      <c r="Y201" s="96"/>
      <c r="Z201" s="96"/>
      <c r="AA201" s="96"/>
    </row>
    <row r="202" spans="1:27" ht="44" thickBot="1" x14ac:dyDescent="0.4">
      <c r="A202" s="105"/>
      <c r="B202" s="102" t="s">
        <v>1798</v>
      </c>
      <c r="C202" s="102"/>
      <c r="D202" s="102" t="s">
        <v>1959</v>
      </c>
      <c r="E202" s="102">
        <v>2.5</v>
      </c>
      <c r="F202" s="102">
        <v>3.2</v>
      </c>
      <c r="G202" s="103">
        <v>0.74</v>
      </c>
      <c r="H202" s="102"/>
      <c r="I202" s="103">
        <v>0.63</v>
      </c>
      <c r="J202" s="103">
        <v>0.53</v>
      </c>
      <c r="K202" s="102"/>
      <c r="L202" s="103">
        <v>0.74</v>
      </c>
      <c r="M202" s="103">
        <v>0</v>
      </c>
      <c r="N202" s="102" t="s">
        <v>746</v>
      </c>
      <c r="O202" s="102">
        <v>2</v>
      </c>
      <c r="P202" s="103">
        <v>0.08</v>
      </c>
      <c r="Q202" s="102"/>
      <c r="R202" s="103">
        <v>0.12</v>
      </c>
      <c r="S202" s="102"/>
      <c r="T202" s="96"/>
      <c r="U202" s="96"/>
      <c r="V202" s="96"/>
      <c r="W202" s="96"/>
      <c r="X202" s="96"/>
      <c r="Y202" s="96"/>
      <c r="Z202" s="96"/>
      <c r="AA202" s="96"/>
    </row>
    <row r="203" spans="1:27" ht="58.5" thickBot="1" x14ac:dyDescent="0.4">
      <c r="A203" s="105"/>
      <c r="B203" s="102" t="s">
        <v>1844</v>
      </c>
      <c r="C203" s="102"/>
      <c r="D203" s="102" t="s">
        <v>1959</v>
      </c>
      <c r="E203" s="102">
        <v>2.6</v>
      </c>
      <c r="F203" s="102">
        <v>3.7</v>
      </c>
      <c r="G203" s="103">
        <v>0.62</v>
      </c>
      <c r="H203" s="102"/>
      <c r="I203" s="103">
        <v>0.49</v>
      </c>
      <c r="J203" s="103">
        <v>0.4</v>
      </c>
      <c r="K203" s="102"/>
      <c r="L203" s="103">
        <v>0.6</v>
      </c>
      <c r="M203" s="103">
        <v>0.01</v>
      </c>
      <c r="N203" s="102" t="s">
        <v>2304</v>
      </c>
      <c r="O203" s="102"/>
      <c r="P203" s="102" t="s">
        <v>176</v>
      </c>
      <c r="Q203" s="102"/>
      <c r="R203" s="103">
        <v>0.11</v>
      </c>
      <c r="S203" s="102"/>
      <c r="T203" s="96"/>
      <c r="U203" s="96"/>
      <c r="V203" s="96"/>
      <c r="W203" s="96"/>
      <c r="X203" s="96"/>
      <c r="Y203" s="96"/>
      <c r="Z203" s="96"/>
      <c r="AA203" s="96"/>
    </row>
    <row r="204" spans="1:27" ht="58.5" thickBot="1" x14ac:dyDescent="0.4">
      <c r="A204" s="105"/>
      <c r="B204" s="102" t="s">
        <v>1847</v>
      </c>
      <c r="C204" s="102"/>
      <c r="D204" s="102" t="s">
        <v>1959</v>
      </c>
      <c r="E204" s="102">
        <v>2.1</v>
      </c>
      <c r="F204" s="102">
        <v>2.8</v>
      </c>
      <c r="G204" s="103">
        <v>0.67</v>
      </c>
      <c r="H204" s="102"/>
      <c r="I204" s="103">
        <v>0.34</v>
      </c>
      <c r="J204" s="103">
        <v>0.44</v>
      </c>
      <c r="K204" s="102"/>
      <c r="L204" s="103">
        <v>0.76</v>
      </c>
      <c r="M204" s="103">
        <v>0</v>
      </c>
      <c r="N204" s="102" t="s">
        <v>2305</v>
      </c>
      <c r="O204" s="102"/>
      <c r="P204" s="103">
        <v>0.05</v>
      </c>
      <c r="Q204" s="102">
        <v>4</v>
      </c>
      <c r="R204" s="103">
        <v>0.15</v>
      </c>
      <c r="S204" s="102"/>
      <c r="T204" s="96"/>
      <c r="U204" s="96"/>
      <c r="V204" s="96"/>
      <c r="W204" s="96"/>
      <c r="X204" s="96"/>
      <c r="Y204" s="96"/>
      <c r="Z204" s="96"/>
      <c r="AA204" s="96"/>
    </row>
    <row r="205" spans="1:27" ht="44" thickBot="1" x14ac:dyDescent="0.4">
      <c r="A205" s="105"/>
      <c r="B205" s="102" t="s">
        <v>1849</v>
      </c>
      <c r="C205" s="102">
        <v>1</v>
      </c>
      <c r="D205" s="102" t="s">
        <v>1959</v>
      </c>
      <c r="E205" s="102">
        <v>2.1</v>
      </c>
      <c r="F205" s="102">
        <v>3.1</v>
      </c>
      <c r="G205" s="103">
        <v>0.65</v>
      </c>
      <c r="H205" s="102">
        <v>8</v>
      </c>
      <c r="I205" s="103">
        <v>0.49</v>
      </c>
      <c r="J205" s="103">
        <v>0.39</v>
      </c>
      <c r="K205" s="102">
        <v>6</v>
      </c>
      <c r="L205" s="102" t="s">
        <v>176</v>
      </c>
      <c r="M205" s="102" t="s">
        <v>176</v>
      </c>
      <c r="N205" s="102" t="s">
        <v>756</v>
      </c>
      <c r="O205" s="102">
        <v>4</v>
      </c>
      <c r="P205" s="102" t="s">
        <v>176</v>
      </c>
      <c r="Q205" s="102"/>
      <c r="R205" s="102" t="s">
        <v>176</v>
      </c>
      <c r="S205" s="102"/>
      <c r="T205" s="96"/>
      <c r="U205" s="96"/>
      <c r="V205" s="96"/>
      <c r="W205" s="96"/>
      <c r="X205" s="96"/>
      <c r="Y205" s="96"/>
      <c r="Z205" s="96"/>
      <c r="AA205" s="96"/>
    </row>
    <row r="206" spans="1:27" ht="44" thickBot="1" x14ac:dyDescent="0.4">
      <c r="A206" s="105"/>
      <c r="B206" s="102" t="s">
        <v>2034</v>
      </c>
      <c r="C206" s="102"/>
      <c r="D206" s="102" t="s">
        <v>1959</v>
      </c>
      <c r="E206" s="102">
        <v>2.5</v>
      </c>
      <c r="F206" s="102">
        <v>3.2</v>
      </c>
      <c r="G206" s="103">
        <v>0.71</v>
      </c>
      <c r="H206" s="102">
        <v>8</v>
      </c>
      <c r="I206" s="103">
        <v>0.66</v>
      </c>
      <c r="J206" s="103">
        <v>0.51</v>
      </c>
      <c r="K206" s="102"/>
      <c r="L206" s="103">
        <v>0.41</v>
      </c>
      <c r="M206" s="103">
        <v>0.04</v>
      </c>
      <c r="N206" s="102" t="s">
        <v>28</v>
      </c>
      <c r="O206" s="102"/>
      <c r="P206" s="102" t="s">
        <v>176</v>
      </c>
      <c r="Q206" s="102"/>
      <c r="R206" s="103">
        <v>0.03</v>
      </c>
      <c r="S206" s="102"/>
      <c r="T206" s="96"/>
      <c r="U206" s="96"/>
      <c r="V206" s="96"/>
      <c r="W206" s="96"/>
      <c r="X206" s="96"/>
      <c r="Y206" s="96"/>
      <c r="Z206" s="96"/>
      <c r="AA206" s="96"/>
    </row>
    <row r="207" spans="1:27" ht="44" thickBot="1" x14ac:dyDescent="0.4">
      <c r="A207" s="105"/>
      <c r="B207" s="102" t="s">
        <v>2306</v>
      </c>
      <c r="C207" s="102"/>
      <c r="D207" s="102" t="s">
        <v>1959</v>
      </c>
      <c r="E207" s="102">
        <v>2.4</v>
      </c>
      <c r="F207" s="102">
        <v>2.9</v>
      </c>
      <c r="G207" s="103">
        <v>0.65</v>
      </c>
      <c r="H207" s="102"/>
      <c r="I207" s="103">
        <v>0.54</v>
      </c>
      <c r="J207" s="103">
        <v>0.41</v>
      </c>
      <c r="K207" s="102"/>
      <c r="L207" s="103">
        <v>0.71</v>
      </c>
      <c r="M207" s="103">
        <v>0</v>
      </c>
      <c r="N207" s="102" t="s">
        <v>678</v>
      </c>
      <c r="O207" s="102"/>
      <c r="P207" s="103">
        <v>0.18</v>
      </c>
      <c r="Q207" s="102">
        <v>5</v>
      </c>
      <c r="R207" s="103">
        <v>0.13</v>
      </c>
      <c r="S207" s="102"/>
      <c r="T207" s="96"/>
      <c r="U207" s="96"/>
      <c r="V207" s="96"/>
      <c r="W207" s="96"/>
      <c r="X207" s="96"/>
      <c r="Y207" s="96"/>
      <c r="Z207" s="96"/>
      <c r="AA207" s="96"/>
    </row>
    <row r="208" spans="1:27" ht="87.5" thickBot="1" x14ac:dyDescent="0.4">
      <c r="A208" s="105"/>
      <c r="B208" s="102" t="s">
        <v>1586</v>
      </c>
      <c r="C208" s="102"/>
      <c r="D208" s="102" t="s">
        <v>1972</v>
      </c>
      <c r="E208" s="102">
        <v>2.1</v>
      </c>
      <c r="F208" s="102">
        <v>3.1</v>
      </c>
      <c r="G208" s="103">
        <v>0.59</v>
      </c>
      <c r="H208" s="102"/>
      <c r="I208" s="103">
        <v>0.45</v>
      </c>
      <c r="J208" s="103">
        <v>0.24</v>
      </c>
      <c r="K208" s="102">
        <v>6</v>
      </c>
      <c r="L208" s="103">
        <v>0.51</v>
      </c>
      <c r="M208" s="103">
        <v>0.04</v>
      </c>
      <c r="N208" s="102" t="s">
        <v>1058</v>
      </c>
      <c r="O208" s="102"/>
      <c r="P208" s="103">
        <v>0.08</v>
      </c>
      <c r="Q208" s="102"/>
      <c r="R208" s="103">
        <v>0.04</v>
      </c>
      <c r="S208" s="102"/>
      <c r="T208" s="96"/>
      <c r="U208" s="96"/>
      <c r="V208" s="96"/>
      <c r="W208" s="96"/>
      <c r="X208" s="96"/>
      <c r="Y208" s="96"/>
      <c r="Z208" s="96"/>
      <c r="AA208" s="96"/>
    </row>
    <row r="209" spans="1:27" ht="44" thickBot="1" x14ac:dyDescent="0.4">
      <c r="A209" s="105"/>
      <c r="B209" s="102" t="s">
        <v>1794</v>
      </c>
      <c r="C209" s="102"/>
      <c r="D209" s="102" t="s">
        <v>1959</v>
      </c>
      <c r="E209" s="102">
        <v>2.5</v>
      </c>
      <c r="F209" s="102">
        <v>3.3</v>
      </c>
      <c r="G209" s="103">
        <v>0.67</v>
      </c>
      <c r="H209" s="102"/>
      <c r="I209" s="103">
        <v>0.64</v>
      </c>
      <c r="J209" s="103">
        <v>0.53</v>
      </c>
      <c r="K209" s="102"/>
      <c r="L209" s="103">
        <v>0.63</v>
      </c>
      <c r="M209" s="103">
        <v>0.01</v>
      </c>
      <c r="N209" s="102" t="s">
        <v>167</v>
      </c>
      <c r="O209" s="102"/>
      <c r="P209" s="103">
        <v>0.27</v>
      </c>
      <c r="Q209" s="102"/>
      <c r="R209" s="103">
        <v>0.11</v>
      </c>
      <c r="S209" s="102"/>
      <c r="T209" s="96"/>
      <c r="U209" s="96"/>
      <c r="V209" s="96"/>
      <c r="W209" s="96"/>
      <c r="X209" s="96"/>
      <c r="Y209" s="96"/>
      <c r="Z209" s="96"/>
      <c r="AA209" s="96"/>
    </row>
    <row r="210" spans="1:27" ht="73" thickBot="1" x14ac:dyDescent="0.4">
      <c r="A210" s="105"/>
      <c r="B210" s="102" t="s">
        <v>1855</v>
      </c>
      <c r="C210" s="102"/>
      <c r="D210" s="102" t="s">
        <v>1959</v>
      </c>
      <c r="E210" s="102">
        <v>2.4</v>
      </c>
      <c r="F210" s="102">
        <v>3.3</v>
      </c>
      <c r="G210" s="103">
        <v>0.74</v>
      </c>
      <c r="H210" s="102"/>
      <c r="I210" s="103">
        <v>0.57999999999999996</v>
      </c>
      <c r="J210" s="103">
        <v>0.49</v>
      </c>
      <c r="K210" s="102"/>
      <c r="L210" s="103">
        <v>0.71</v>
      </c>
      <c r="M210" s="103">
        <v>0</v>
      </c>
      <c r="N210" s="102" t="s">
        <v>939</v>
      </c>
      <c r="O210" s="102"/>
      <c r="P210" s="102" t="s">
        <v>176</v>
      </c>
      <c r="Q210" s="102"/>
      <c r="R210" s="103">
        <v>7.0000000000000007E-2</v>
      </c>
      <c r="S210" s="102"/>
      <c r="T210" s="96"/>
      <c r="U210" s="96"/>
      <c r="V210" s="96"/>
      <c r="W210" s="96"/>
      <c r="X210" s="96"/>
      <c r="Y210" s="96"/>
      <c r="Z210" s="96"/>
      <c r="AA210" s="96"/>
    </row>
    <row r="211" spans="1:27" ht="44" thickBot="1" x14ac:dyDescent="0.4">
      <c r="A211" s="105"/>
      <c r="B211" s="102" t="s">
        <v>1796</v>
      </c>
      <c r="C211" s="102"/>
      <c r="D211" s="102" t="s">
        <v>1959</v>
      </c>
      <c r="E211" s="102">
        <v>2.5</v>
      </c>
      <c r="F211" s="102">
        <v>3.2</v>
      </c>
      <c r="G211" s="103">
        <v>0.72</v>
      </c>
      <c r="H211" s="102"/>
      <c r="I211" s="103">
        <v>0.63</v>
      </c>
      <c r="J211" s="103">
        <v>0.56999999999999995</v>
      </c>
      <c r="K211" s="102"/>
      <c r="L211" s="103">
        <v>0.56999999999999995</v>
      </c>
      <c r="M211" s="103">
        <v>0.01</v>
      </c>
      <c r="N211" s="102" t="s">
        <v>625</v>
      </c>
      <c r="O211" s="102"/>
      <c r="P211" s="103">
        <v>0.21</v>
      </c>
      <c r="Q211" s="102"/>
      <c r="R211" s="103">
        <v>0.21</v>
      </c>
      <c r="S211" s="102"/>
      <c r="T211" s="96"/>
      <c r="U211" s="96"/>
      <c r="V211" s="96"/>
      <c r="W211" s="96"/>
      <c r="X211" s="96"/>
      <c r="Y211" s="96"/>
      <c r="Z211" s="96"/>
      <c r="AA211" s="96"/>
    </row>
    <row r="212" spans="1:27" ht="58.5" thickBot="1" x14ac:dyDescent="0.4">
      <c r="A212" s="105"/>
      <c r="B212" s="102" t="s">
        <v>1799</v>
      </c>
      <c r="C212" s="102"/>
      <c r="D212" s="102" t="s">
        <v>1959</v>
      </c>
      <c r="E212" s="102">
        <v>2.8</v>
      </c>
      <c r="F212" s="102">
        <v>3.6</v>
      </c>
      <c r="G212" s="103">
        <v>0.74</v>
      </c>
      <c r="H212" s="102"/>
      <c r="I212" s="103">
        <v>0.59</v>
      </c>
      <c r="J212" s="103">
        <v>0.47</v>
      </c>
      <c r="K212" s="102"/>
      <c r="L212" s="103">
        <v>0.51</v>
      </c>
      <c r="M212" s="103">
        <v>0</v>
      </c>
      <c r="N212" s="102" t="s">
        <v>538</v>
      </c>
      <c r="O212" s="102"/>
      <c r="P212" s="103">
        <v>0.26</v>
      </c>
      <c r="Q212" s="102"/>
      <c r="R212" s="103">
        <v>0.1</v>
      </c>
      <c r="S212" s="102"/>
      <c r="T212" s="96"/>
      <c r="U212" s="96"/>
      <c r="V212" s="96"/>
      <c r="W212" s="96"/>
      <c r="X212" s="96"/>
      <c r="Y212" s="96"/>
      <c r="Z212" s="96"/>
      <c r="AA212" s="96"/>
    </row>
    <row r="213" spans="1:27" ht="58.5" thickBot="1" x14ac:dyDescent="0.4">
      <c r="A213" s="105"/>
      <c r="B213" s="102" t="s">
        <v>1803</v>
      </c>
      <c r="C213" s="102"/>
      <c r="D213" s="102" t="s">
        <v>1959</v>
      </c>
      <c r="E213" s="102">
        <v>2.2000000000000002</v>
      </c>
      <c r="F213" s="102">
        <v>3.3</v>
      </c>
      <c r="G213" s="103">
        <v>0.78</v>
      </c>
      <c r="H213" s="102"/>
      <c r="I213" s="103">
        <v>0.65</v>
      </c>
      <c r="J213" s="103">
        <v>0.64</v>
      </c>
      <c r="K213" s="102"/>
      <c r="L213" s="103">
        <v>0.6</v>
      </c>
      <c r="M213" s="103">
        <v>0.01</v>
      </c>
      <c r="N213" s="102" t="s">
        <v>1049</v>
      </c>
      <c r="O213" s="102"/>
      <c r="P213" s="103">
        <v>0.36</v>
      </c>
      <c r="Q213" s="102"/>
      <c r="R213" s="103">
        <v>0.16</v>
      </c>
      <c r="S213" s="102"/>
      <c r="T213" s="96"/>
      <c r="U213" s="96"/>
      <c r="V213" s="96"/>
      <c r="W213" s="96"/>
      <c r="X213" s="96"/>
      <c r="Y213" s="96"/>
      <c r="Z213" s="96"/>
      <c r="AA213" s="96"/>
    </row>
    <row r="214" spans="1:27" ht="58.5" thickBot="1" x14ac:dyDescent="0.4">
      <c r="A214" s="105"/>
      <c r="B214" s="102" t="s">
        <v>1857</v>
      </c>
      <c r="C214" s="102"/>
      <c r="D214" s="102" t="s">
        <v>1959</v>
      </c>
      <c r="E214" s="102">
        <v>2.5</v>
      </c>
      <c r="F214" s="102">
        <v>3.3</v>
      </c>
      <c r="G214" s="103">
        <v>0.75</v>
      </c>
      <c r="H214" s="102"/>
      <c r="I214" s="103">
        <v>0.51</v>
      </c>
      <c r="J214" s="103">
        <v>0.48</v>
      </c>
      <c r="K214" s="102"/>
      <c r="L214" s="103">
        <v>0.71</v>
      </c>
      <c r="M214" s="103">
        <v>0.03</v>
      </c>
      <c r="N214" s="102" t="s">
        <v>2171</v>
      </c>
      <c r="O214" s="102"/>
      <c r="P214" s="102" t="s">
        <v>176</v>
      </c>
      <c r="Q214" s="102"/>
      <c r="R214" s="103">
        <v>0.05</v>
      </c>
      <c r="S214" s="102"/>
      <c r="T214" s="96"/>
      <c r="U214" s="96"/>
      <c r="V214" s="96"/>
      <c r="W214" s="96"/>
      <c r="X214" s="96"/>
      <c r="Y214" s="96"/>
      <c r="Z214" s="96"/>
      <c r="AA214" s="96"/>
    </row>
    <row r="215" spans="1:27" ht="44" thickBot="1" x14ac:dyDescent="0.4">
      <c r="A215" s="105"/>
      <c r="B215" s="102" t="s">
        <v>2307</v>
      </c>
      <c r="C215" s="102">
        <v>1</v>
      </c>
      <c r="D215" s="102" t="s">
        <v>1959</v>
      </c>
      <c r="E215" s="102">
        <v>1.8</v>
      </c>
      <c r="F215" s="102">
        <v>2.6</v>
      </c>
      <c r="G215" s="103">
        <v>0.41</v>
      </c>
      <c r="H215" s="102">
        <v>8</v>
      </c>
      <c r="I215" s="103">
        <v>0.22</v>
      </c>
      <c r="J215" s="103">
        <v>0.2</v>
      </c>
      <c r="K215" s="102">
        <v>6</v>
      </c>
      <c r="L215" s="102" t="s">
        <v>176</v>
      </c>
      <c r="M215" s="102" t="s">
        <v>176</v>
      </c>
      <c r="N215" s="102" t="s">
        <v>1301</v>
      </c>
      <c r="O215" s="102">
        <v>4</v>
      </c>
      <c r="P215" s="102" t="s">
        <v>176</v>
      </c>
      <c r="Q215" s="102"/>
      <c r="R215" s="102" t="s">
        <v>176</v>
      </c>
      <c r="S215" s="102"/>
      <c r="T215" s="96"/>
      <c r="U215" s="96"/>
      <c r="V215" s="96"/>
      <c r="W215" s="96"/>
      <c r="X215" s="96"/>
      <c r="Y215" s="96"/>
      <c r="Z215" s="96"/>
      <c r="AA215" s="96"/>
    </row>
    <row r="216" spans="1:27" ht="58.5" thickBot="1" x14ac:dyDescent="0.4">
      <c r="A216" s="105"/>
      <c r="B216" s="102" t="s">
        <v>2308</v>
      </c>
      <c r="C216" s="102"/>
      <c r="D216" s="102" t="s">
        <v>1959</v>
      </c>
      <c r="E216" s="102">
        <v>1.9</v>
      </c>
      <c r="F216" s="102">
        <v>2.7</v>
      </c>
      <c r="G216" s="103">
        <v>0.68</v>
      </c>
      <c r="H216" s="102"/>
      <c r="I216" s="103">
        <v>0.33</v>
      </c>
      <c r="J216" s="103">
        <v>0.3</v>
      </c>
      <c r="K216" s="102"/>
      <c r="L216" s="103">
        <v>0.73</v>
      </c>
      <c r="M216" s="103">
        <v>0</v>
      </c>
      <c r="N216" s="102" t="s">
        <v>1584</v>
      </c>
      <c r="O216" s="102"/>
      <c r="P216" s="103">
        <v>0.15</v>
      </c>
      <c r="Q216" s="102"/>
      <c r="R216" s="103">
        <v>0.06</v>
      </c>
      <c r="S216" s="102"/>
      <c r="T216" s="96"/>
      <c r="U216" s="96"/>
      <c r="V216" s="96"/>
      <c r="W216" s="96"/>
      <c r="X216" s="96"/>
      <c r="Y216" s="96"/>
      <c r="Z216" s="96"/>
      <c r="AA216" s="96"/>
    </row>
    <row r="217" spans="1:27" ht="58.5" thickBot="1" x14ac:dyDescent="0.4">
      <c r="A217" s="105"/>
      <c r="B217" s="102" t="s">
        <v>1858</v>
      </c>
      <c r="C217" s="102"/>
      <c r="D217" s="102" t="s">
        <v>1959</v>
      </c>
      <c r="E217" s="102">
        <v>1.9</v>
      </c>
      <c r="F217" s="102">
        <v>2.2999999999999998</v>
      </c>
      <c r="G217" s="103">
        <v>0.56000000000000005</v>
      </c>
      <c r="H217" s="102"/>
      <c r="I217" s="103">
        <v>0.32</v>
      </c>
      <c r="J217" s="103">
        <v>0.26</v>
      </c>
      <c r="K217" s="102"/>
      <c r="L217" s="103">
        <v>0.81</v>
      </c>
      <c r="M217" s="103">
        <v>0</v>
      </c>
      <c r="N217" s="102" t="s">
        <v>2038</v>
      </c>
      <c r="O217" s="102">
        <v>2</v>
      </c>
      <c r="P217" s="102" t="s">
        <v>176</v>
      </c>
      <c r="Q217" s="102"/>
      <c r="R217" s="103">
        <v>0.04</v>
      </c>
      <c r="S217" s="102"/>
      <c r="T217" s="96"/>
      <c r="U217" s="96"/>
      <c r="V217" s="96"/>
      <c r="W217" s="96"/>
      <c r="X217" s="96"/>
      <c r="Y217" s="96"/>
      <c r="Z217" s="96"/>
      <c r="AA217" s="96"/>
    </row>
    <row r="218" spans="1:27" ht="73" thickBot="1" x14ac:dyDescent="0.4">
      <c r="A218" s="105"/>
      <c r="B218" s="102" t="s">
        <v>1860</v>
      </c>
      <c r="C218" s="102">
        <v>1</v>
      </c>
      <c r="D218" s="102" t="s">
        <v>1959</v>
      </c>
      <c r="E218" s="102">
        <v>2</v>
      </c>
      <c r="F218" s="102">
        <v>2.6</v>
      </c>
      <c r="G218" s="103">
        <v>0.68</v>
      </c>
      <c r="H218" s="102">
        <v>8</v>
      </c>
      <c r="I218" s="103">
        <v>0.56999999999999995</v>
      </c>
      <c r="J218" s="103">
        <v>0.63</v>
      </c>
      <c r="K218" s="102">
        <v>6</v>
      </c>
      <c r="L218" s="102" t="s">
        <v>176</v>
      </c>
      <c r="M218" s="102" t="s">
        <v>176</v>
      </c>
      <c r="N218" s="102" t="s">
        <v>176</v>
      </c>
      <c r="O218" s="102">
        <v>2</v>
      </c>
      <c r="P218" s="102" t="s">
        <v>176</v>
      </c>
      <c r="Q218" s="102"/>
      <c r="R218" s="102" t="s">
        <v>176</v>
      </c>
      <c r="S218" s="102"/>
      <c r="T218" s="96"/>
      <c r="U218" s="96"/>
      <c r="V218" s="96"/>
      <c r="W218" s="96"/>
      <c r="X218" s="96"/>
      <c r="Y218" s="96"/>
      <c r="Z218" s="96"/>
      <c r="AA218" s="96"/>
    </row>
    <row r="219" spans="1:27" ht="44" thickBot="1" x14ac:dyDescent="0.4">
      <c r="A219" s="105"/>
      <c r="B219" s="102" t="s">
        <v>2309</v>
      </c>
      <c r="C219" s="102"/>
      <c r="D219" s="102" t="s">
        <v>1959</v>
      </c>
      <c r="E219" s="102">
        <v>2.4</v>
      </c>
      <c r="F219" s="102">
        <v>3.2</v>
      </c>
      <c r="G219" s="103">
        <v>0.69</v>
      </c>
      <c r="H219" s="102"/>
      <c r="I219" s="103">
        <v>0.5</v>
      </c>
      <c r="J219" s="103">
        <v>0.48</v>
      </c>
      <c r="K219" s="102"/>
      <c r="L219" s="103">
        <v>0.66</v>
      </c>
      <c r="M219" s="103">
        <v>0</v>
      </c>
      <c r="N219" s="102" t="s">
        <v>395</v>
      </c>
      <c r="O219" s="102">
        <v>3</v>
      </c>
      <c r="P219" s="103">
        <v>0.14000000000000001</v>
      </c>
      <c r="Q219" s="102"/>
      <c r="R219" s="103">
        <v>0.06</v>
      </c>
      <c r="S219" s="102"/>
      <c r="T219" s="96"/>
      <c r="U219" s="96"/>
      <c r="V219" s="96"/>
      <c r="W219" s="96"/>
      <c r="X219" s="96"/>
      <c r="Y219" s="96"/>
      <c r="Z219" s="96"/>
      <c r="AA219" s="96"/>
    </row>
    <row r="220" spans="1:27" ht="44" thickBot="1" x14ac:dyDescent="0.4">
      <c r="A220" s="105"/>
      <c r="B220" s="102" t="s">
        <v>2040</v>
      </c>
      <c r="C220" s="102"/>
      <c r="D220" s="102" t="s">
        <v>1972</v>
      </c>
      <c r="E220" s="102">
        <v>2.2000000000000002</v>
      </c>
      <c r="F220" s="102">
        <v>3.3</v>
      </c>
      <c r="G220" s="103">
        <v>0.65</v>
      </c>
      <c r="H220" s="102"/>
      <c r="I220" s="103">
        <v>0.47</v>
      </c>
      <c r="J220" s="103">
        <v>0.42</v>
      </c>
      <c r="K220" s="102"/>
      <c r="L220" s="103">
        <v>0.6</v>
      </c>
      <c r="M220" s="103">
        <v>0.01</v>
      </c>
      <c r="N220" s="102" t="s">
        <v>756</v>
      </c>
      <c r="O220" s="102"/>
      <c r="P220" s="102" t="s">
        <v>176</v>
      </c>
      <c r="Q220" s="102"/>
      <c r="R220" s="103">
        <v>7.0000000000000007E-2</v>
      </c>
      <c r="S220" s="102"/>
      <c r="T220" s="96"/>
      <c r="U220" s="96"/>
      <c r="V220" s="96"/>
      <c r="W220" s="96"/>
      <c r="X220" s="96"/>
      <c r="Y220" s="96"/>
      <c r="Z220" s="96"/>
      <c r="AA220" s="96"/>
    </row>
    <row r="221" spans="1:27" ht="44" thickBot="1" x14ac:dyDescent="0.4">
      <c r="A221" s="105"/>
      <c r="B221" s="102" t="s">
        <v>2041</v>
      </c>
      <c r="C221" s="102">
        <v>1</v>
      </c>
      <c r="D221" s="102" t="s">
        <v>1959</v>
      </c>
      <c r="E221" s="102">
        <v>2</v>
      </c>
      <c r="F221" s="102">
        <v>3</v>
      </c>
      <c r="G221" s="103">
        <v>0.71</v>
      </c>
      <c r="H221" s="102">
        <v>8</v>
      </c>
      <c r="I221" s="103">
        <v>0.46</v>
      </c>
      <c r="J221" s="103">
        <v>0.31</v>
      </c>
      <c r="K221" s="102">
        <v>6</v>
      </c>
      <c r="L221" s="102" t="s">
        <v>176</v>
      </c>
      <c r="M221" s="102" t="s">
        <v>176</v>
      </c>
      <c r="N221" s="102" t="s">
        <v>2310</v>
      </c>
      <c r="O221" s="102">
        <v>4</v>
      </c>
      <c r="P221" s="102" t="s">
        <v>176</v>
      </c>
      <c r="Q221" s="102"/>
      <c r="R221" s="102" t="s">
        <v>176</v>
      </c>
      <c r="S221" s="102"/>
      <c r="T221" s="96"/>
      <c r="U221" s="96"/>
      <c r="V221" s="96"/>
      <c r="W221" s="96"/>
      <c r="X221" s="96"/>
      <c r="Y221" s="96"/>
      <c r="Z221" s="96"/>
      <c r="AA221" s="96"/>
    </row>
    <row r="222" spans="1:27" ht="44" thickBot="1" x14ac:dyDescent="0.4">
      <c r="A222" s="105"/>
      <c r="B222" s="102" t="s">
        <v>2043</v>
      </c>
      <c r="C222" s="102"/>
      <c r="D222" s="102" t="s">
        <v>1959</v>
      </c>
      <c r="E222" s="102">
        <v>2.2999999999999998</v>
      </c>
      <c r="F222" s="102">
        <v>3.6</v>
      </c>
      <c r="G222" s="103">
        <v>0.77</v>
      </c>
      <c r="H222" s="102"/>
      <c r="I222" s="103">
        <v>0.62</v>
      </c>
      <c r="J222" s="103">
        <v>0.53</v>
      </c>
      <c r="K222" s="102"/>
      <c r="L222" s="103">
        <v>0.6</v>
      </c>
      <c r="M222" s="103">
        <v>0</v>
      </c>
      <c r="N222" s="102" t="s">
        <v>177</v>
      </c>
      <c r="O222" s="102"/>
      <c r="P222" s="103">
        <v>0.15</v>
      </c>
      <c r="Q222" s="102">
        <v>5</v>
      </c>
      <c r="R222" s="103">
        <v>0.17</v>
      </c>
      <c r="S222" s="102"/>
      <c r="T222" s="96"/>
      <c r="U222" s="96"/>
      <c r="V222" s="96"/>
      <c r="W222" s="96"/>
      <c r="X222" s="96"/>
      <c r="Y222" s="96"/>
      <c r="Z222" s="96"/>
      <c r="AA222" s="96"/>
    </row>
    <row r="223" spans="1:27" ht="44" thickBot="1" x14ac:dyDescent="0.4">
      <c r="A223" s="105"/>
      <c r="B223" s="102" t="s">
        <v>1872</v>
      </c>
      <c r="C223" s="102"/>
      <c r="D223" s="102" t="s">
        <v>1959</v>
      </c>
      <c r="E223" s="102">
        <v>2.4</v>
      </c>
      <c r="F223" s="102">
        <v>3.2</v>
      </c>
      <c r="G223" s="103">
        <v>0.64</v>
      </c>
      <c r="H223" s="102">
        <v>8</v>
      </c>
      <c r="I223" s="103">
        <v>0.3</v>
      </c>
      <c r="J223" s="103">
        <v>0.2</v>
      </c>
      <c r="K223" s="102">
        <v>6</v>
      </c>
      <c r="L223" s="102" t="s">
        <v>176</v>
      </c>
      <c r="M223" s="102" t="s">
        <v>176</v>
      </c>
      <c r="N223" s="102" t="s">
        <v>176</v>
      </c>
      <c r="O223" s="102"/>
      <c r="P223" s="102" t="s">
        <v>176</v>
      </c>
      <c r="Q223" s="102"/>
      <c r="R223" s="103">
        <v>0.15</v>
      </c>
      <c r="S223" s="102"/>
      <c r="T223" s="96"/>
      <c r="U223" s="96"/>
      <c r="V223" s="96"/>
      <c r="W223" s="96"/>
      <c r="X223" s="96"/>
      <c r="Y223" s="96"/>
      <c r="Z223" s="96"/>
      <c r="AA223" s="96"/>
    </row>
    <row r="224" spans="1:27" ht="44" thickBot="1" x14ac:dyDescent="0.4">
      <c r="A224" s="105"/>
      <c r="B224" s="102" t="s">
        <v>2311</v>
      </c>
      <c r="C224" s="102"/>
      <c r="D224" s="102" t="s">
        <v>1959</v>
      </c>
      <c r="E224" s="102">
        <v>2.1</v>
      </c>
      <c r="F224" s="102">
        <v>3.3</v>
      </c>
      <c r="G224" s="103">
        <v>0.68</v>
      </c>
      <c r="H224" s="102"/>
      <c r="I224" s="103">
        <v>0.43</v>
      </c>
      <c r="J224" s="103">
        <v>0.4</v>
      </c>
      <c r="K224" s="102">
        <v>8</v>
      </c>
      <c r="L224" s="102" t="s">
        <v>176</v>
      </c>
      <c r="M224" s="102" t="s">
        <v>176</v>
      </c>
      <c r="N224" s="102" t="s">
        <v>1602</v>
      </c>
      <c r="O224" s="102">
        <v>3</v>
      </c>
      <c r="P224" s="103">
        <v>0.05</v>
      </c>
      <c r="Q224" s="102"/>
      <c r="R224" s="103">
        <v>0.14000000000000001</v>
      </c>
      <c r="S224" s="102">
        <v>4</v>
      </c>
      <c r="T224" s="96"/>
      <c r="U224" s="96"/>
      <c r="V224" s="96"/>
      <c r="W224" s="96"/>
      <c r="X224" s="96"/>
      <c r="Y224" s="96"/>
      <c r="Z224" s="96"/>
      <c r="AA224" s="96"/>
    </row>
    <row r="225" spans="1:27" ht="58.5" thickBot="1" x14ac:dyDescent="0.4">
      <c r="A225" s="105"/>
      <c r="B225" s="102" t="s">
        <v>1875</v>
      </c>
      <c r="C225" s="102">
        <v>1</v>
      </c>
      <c r="D225" s="102" t="s">
        <v>1959</v>
      </c>
      <c r="E225" s="102">
        <v>2.2999999999999998</v>
      </c>
      <c r="F225" s="102">
        <v>2.9</v>
      </c>
      <c r="G225" s="103">
        <v>0.93</v>
      </c>
      <c r="H225" s="102">
        <v>8</v>
      </c>
      <c r="I225" s="103">
        <v>0.52</v>
      </c>
      <c r="J225" s="103">
        <v>0.59</v>
      </c>
      <c r="K225" s="102">
        <v>6</v>
      </c>
      <c r="L225" s="102" t="s">
        <v>176</v>
      </c>
      <c r="M225" s="102" t="s">
        <v>176</v>
      </c>
      <c r="N225" s="102" t="s">
        <v>176</v>
      </c>
      <c r="O225" s="102">
        <v>2</v>
      </c>
      <c r="P225" s="102" t="s">
        <v>176</v>
      </c>
      <c r="Q225" s="102"/>
      <c r="R225" s="102" t="s">
        <v>176</v>
      </c>
      <c r="S225" s="102"/>
      <c r="T225" s="96"/>
      <c r="U225" s="96"/>
      <c r="V225" s="96"/>
      <c r="W225" s="96"/>
      <c r="X225" s="96"/>
      <c r="Y225" s="96"/>
      <c r="Z225" s="96"/>
      <c r="AA225" s="96"/>
    </row>
    <row r="226" spans="1:27" ht="44" thickBot="1" x14ac:dyDescent="0.4">
      <c r="A226" s="105"/>
      <c r="B226" s="102" t="s">
        <v>1876</v>
      </c>
      <c r="C226" s="102"/>
      <c r="D226" s="102" t="s">
        <v>1959</v>
      </c>
      <c r="E226" s="102">
        <v>2.2999999999999998</v>
      </c>
      <c r="F226" s="102">
        <v>2.9</v>
      </c>
      <c r="G226" s="103">
        <v>0.73</v>
      </c>
      <c r="H226" s="102"/>
      <c r="I226" s="103">
        <v>0.33</v>
      </c>
      <c r="J226" s="103">
        <v>0.5</v>
      </c>
      <c r="K226" s="102"/>
      <c r="L226" s="103">
        <v>0.67</v>
      </c>
      <c r="M226" s="103">
        <v>0</v>
      </c>
      <c r="N226" s="102" t="s">
        <v>2312</v>
      </c>
      <c r="O226" s="102"/>
      <c r="P226" s="103">
        <v>0.25</v>
      </c>
      <c r="Q226" s="102"/>
      <c r="R226" s="103">
        <v>0.24</v>
      </c>
      <c r="S226" s="102"/>
      <c r="T226" s="96"/>
      <c r="U226" s="96"/>
      <c r="V226" s="96"/>
      <c r="W226" s="96"/>
      <c r="X226" s="96"/>
      <c r="Y226" s="96"/>
      <c r="Z226" s="96"/>
      <c r="AA226" s="96"/>
    </row>
    <row r="227" spans="1:27" ht="44" thickBot="1" x14ac:dyDescent="0.4">
      <c r="A227" s="105"/>
      <c r="B227" s="102" t="s">
        <v>1284</v>
      </c>
      <c r="C227" s="102">
        <v>1</v>
      </c>
      <c r="D227" s="102" t="s">
        <v>1972</v>
      </c>
      <c r="E227" s="102">
        <v>2.1</v>
      </c>
      <c r="F227" s="102">
        <v>3</v>
      </c>
      <c r="G227" s="103">
        <v>0.68</v>
      </c>
      <c r="H227" s="102">
        <v>8</v>
      </c>
      <c r="I227" s="103">
        <v>0.44</v>
      </c>
      <c r="J227" s="103">
        <v>0.28999999999999998</v>
      </c>
      <c r="K227" s="102">
        <v>6</v>
      </c>
      <c r="L227" s="102" t="s">
        <v>176</v>
      </c>
      <c r="M227" s="102" t="s">
        <v>176</v>
      </c>
      <c r="N227" s="102" t="s">
        <v>176</v>
      </c>
      <c r="O227" s="102"/>
      <c r="P227" s="102" t="s">
        <v>176</v>
      </c>
      <c r="Q227" s="102"/>
      <c r="R227" s="102" t="s">
        <v>176</v>
      </c>
      <c r="S227" s="102"/>
      <c r="T227" s="96"/>
      <c r="U227" s="96"/>
      <c r="V227" s="96"/>
      <c r="W227" s="96"/>
      <c r="X227" s="96"/>
      <c r="Y227" s="96"/>
      <c r="Z227" s="96"/>
      <c r="AA227" s="96"/>
    </row>
    <row r="228" spans="1:27" ht="58.5" thickBot="1" x14ac:dyDescent="0.4">
      <c r="A228" s="105"/>
      <c r="B228" s="102" t="s">
        <v>1890</v>
      </c>
      <c r="C228" s="102"/>
      <c r="D228" s="102" t="s">
        <v>1959</v>
      </c>
      <c r="E228" s="102">
        <v>2</v>
      </c>
      <c r="F228" s="102">
        <v>2.8</v>
      </c>
      <c r="G228" s="103">
        <v>0.56999999999999995</v>
      </c>
      <c r="H228" s="102"/>
      <c r="I228" s="103">
        <v>0.44</v>
      </c>
      <c r="J228" s="103">
        <v>0.31</v>
      </c>
      <c r="K228" s="102"/>
      <c r="L228" s="103">
        <v>0.64</v>
      </c>
      <c r="M228" s="103">
        <v>0.01</v>
      </c>
      <c r="N228" s="102" t="s">
        <v>273</v>
      </c>
      <c r="O228" s="102"/>
      <c r="P228" s="103">
        <v>0.15</v>
      </c>
      <c r="Q228" s="102"/>
      <c r="R228" s="103">
        <v>0.04</v>
      </c>
      <c r="S228" s="102"/>
      <c r="T228" s="96"/>
      <c r="U228" s="96"/>
      <c r="V228" s="96"/>
      <c r="W228" s="96"/>
      <c r="X228" s="96"/>
      <c r="Y228" s="96"/>
      <c r="Z228" s="96"/>
      <c r="AA228" s="96"/>
    </row>
    <row r="229" spans="1:27" ht="58.5" thickBot="1" x14ac:dyDescent="0.4">
      <c r="A229" s="105"/>
      <c r="B229" s="102" t="s">
        <v>1600</v>
      </c>
      <c r="C229" s="102"/>
      <c r="D229" s="102" t="s">
        <v>1972</v>
      </c>
      <c r="E229" s="102">
        <v>2.4</v>
      </c>
      <c r="F229" s="102">
        <v>3.3</v>
      </c>
      <c r="G229" s="103">
        <v>0.77</v>
      </c>
      <c r="H229" s="102">
        <v>8</v>
      </c>
      <c r="I229" s="103">
        <v>0.53</v>
      </c>
      <c r="J229" s="103">
        <v>0.42</v>
      </c>
      <c r="K229" s="102">
        <v>6</v>
      </c>
      <c r="L229" s="103">
        <v>0.73</v>
      </c>
      <c r="M229" s="103">
        <v>0.04</v>
      </c>
      <c r="N229" s="102" t="s">
        <v>756</v>
      </c>
      <c r="O229" s="102">
        <v>2</v>
      </c>
      <c r="P229" s="103">
        <v>0.17</v>
      </c>
      <c r="Q229" s="102"/>
      <c r="R229" s="102" t="s">
        <v>176</v>
      </c>
      <c r="S229" s="102"/>
      <c r="T229" s="96"/>
      <c r="U229" s="96"/>
      <c r="V229" s="96"/>
      <c r="W229" s="96"/>
      <c r="X229" s="96"/>
      <c r="Y229" s="96"/>
      <c r="Z229" s="96"/>
      <c r="AA229" s="96"/>
    </row>
    <row r="230" spans="1:27" ht="44" thickBot="1" x14ac:dyDescent="0.4">
      <c r="A230" s="105"/>
      <c r="B230" s="102" t="s">
        <v>747</v>
      </c>
      <c r="C230" s="102"/>
      <c r="D230" s="102" t="s">
        <v>1972</v>
      </c>
      <c r="E230" s="102">
        <v>2.6</v>
      </c>
      <c r="F230" s="102">
        <v>3.4</v>
      </c>
      <c r="G230" s="103">
        <v>0.67</v>
      </c>
      <c r="H230" s="102"/>
      <c r="I230" s="103">
        <v>0.46</v>
      </c>
      <c r="J230" s="103">
        <v>0.45</v>
      </c>
      <c r="K230" s="102"/>
      <c r="L230" s="103">
        <v>0.74</v>
      </c>
      <c r="M230" s="103">
        <v>0.01</v>
      </c>
      <c r="N230" s="102" t="s">
        <v>2313</v>
      </c>
      <c r="O230" s="102"/>
      <c r="P230" s="103">
        <v>0.18</v>
      </c>
      <c r="Q230" s="102"/>
      <c r="R230" s="103">
        <v>0.08</v>
      </c>
      <c r="S230" s="102"/>
      <c r="T230" s="96"/>
      <c r="U230" s="96"/>
      <c r="V230" s="96"/>
      <c r="W230" s="96"/>
      <c r="X230" s="96"/>
      <c r="Y230" s="96"/>
      <c r="Z230" s="96"/>
      <c r="AA230" s="96"/>
    </row>
    <row r="231" spans="1:27" ht="44" thickBot="1" x14ac:dyDescent="0.4">
      <c r="A231" s="105"/>
      <c r="B231" s="102" t="s">
        <v>1286</v>
      </c>
      <c r="C231" s="102"/>
      <c r="D231" s="102" t="s">
        <v>1972</v>
      </c>
      <c r="E231" s="102">
        <v>2.1</v>
      </c>
      <c r="F231" s="102">
        <v>3.4</v>
      </c>
      <c r="G231" s="103">
        <v>0.73</v>
      </c>
      <c r="H231" s="102"/>
      <c r="I231" s="103">
        <v>0.45</v>
      </c>
      <c r="J231" s="103">
        <v>0.34</v>
      </c>
      <c r="K231" s="102"/>
      <c r="L231" s="103">
        <v>0.41</v>
      </c>
      <c r="M231" s="103">
        <v>7.0000000000000007E-2</v>
      </c>
      <c r="N231" s="102" t="s">
        <v>273</v>
      </c>
      <c r="O231" s="102">
        <v>2</v>
      </c>
      <c r="P231" s="103">
        <v>0.14000000000000001</v>
      </c>
      <c r="Q231" s="102"/>
      <c r="R231" s="103">
        <v>0.01</v>
      </c>
      <c r="S231" s="102"/>
      <c r="T231" s="96"/>
      <c r="U231" s="96"/>
      <c r="V231" s="96"/>
      <c r="W231" s="96"/>
      <c r="X231" s="96"/>
      <c r="Y231" s="96"/>
      <c r="Z231" s="96"/>
      <c r="AA231" s="96"/>
    </row>
    <row r="232" spans="1:27" ht="44" thickBot="1" x14ac:dyDescent="0.4">
      <c r="A232" s="105"/>
      <c r="B232" s="102" t="s">
        <v>749</v>
      </c>
      <c r="C232" s="102"/>
      <c r="D232" s="102" t="s">
        <v>1959</v>
      </c>
      <c r="E232" s="102">
        <v>2.2000000000000002</v>
      </c>
      <c r="F232" s="102">
        <v>2.9</v>
      </c>
      <c r="G232" s="103">
        <v>0.56000000000000005</v>
      </c>
      <c r="H232" s="102"/>
      <c r="I232" s="103">
        <v>0.24</v>
      </c>
      <c r="J232" s="103">
        <v>0.27</v>
      </c>
      <c r="K232" s="102"/>
      <c r="L232" s="103">
        <v>0.47</v>
      </c>
      <c r="M232" s="103">
        <v>0.02</v>
      </c>
      <c r="N232" s="102" t="s">
        <v>2314</v>
      </c>
      <c r="O232" s="102">
        <v>2</v>
      </c>
      <c r="P232" s="103">
        <v>0.02</v>
      </c>
      <c r="Q232" s="102">
        <v>5</v>
      </c>
      <c r="R232" s="103">
        <v>0.09</v>
      </c>
      <c r="S232" s="102"/>
      <c r="T232" s="96"/>
      <c r="U232" s="96"/>
      <c r="V232" s="96"/>
      <c r="W232" s="96"/>
      <c r="X232" s="96"/>
      <c r="Y232" s="96"/>
      <c r="Z232" s="96"/>
      <c r="AA232" s="96"/>
    </row>
    <row r="233" spans="1:27" ht="44" thickBot="1" x14ac:dyDescent="0.4">
      <c r="A233" s="105"/>
      <c r="B233" s="102" t="s">
        <v>2048</v>
      </c>
      <c r="C233" s="102"/>
      <c r="D233" s="102" t="s">
        <v>1959</v>
      </c>
      <c r="E233" s="102">
        <v>2.4</v>
      </c>
      <c r="F233" s="102">
        <v>3.4</v>
      </c>
      <c r="G233" s="103">
        <v>0.64</v>
      </c>
      <c r="H233" s="102"/>
      <c r="I233" s="103">
        <v>0.51</v>
      </c>
      <c r="J233" s="103">
        <v>0.52</v>
      </c>
      <c r="K233" s="102"/>
      <c r="L233" s="103">
        <v>0.78</v>
      </c>
      <c r="M233" s="103">
        <v>0</v>
      </c>
      <c r="N233" s="102" t="s">
        <v>2315</v>
      </c>
      <c r="O233" s="102"/>
      <c r="P233" s="103">
        <v>0.15</v>
      </c>
      <c r="Q233" s="102"/>
      <c r="R233" s="103">
        <v>0.06</v>
      </c>
      <c r="S233" s="102"/>
      <c r="T233" s="96"/>
      <c r="U233" s="96"/>
      <c r="V233" s="96"/>
      <c r="W233" s="96"/>
      <c r="X233" s="96"/>
      <c r="Y233" s="96"/>
      <c r="Z233" s="96"/>
      <c r="AA233" s="96"/>
    </row>
    <row r="234" spans="1:27" ht="44" thickBot="1" x14ac:dyDescent="0.4">
      <c r="A234" s="105"/>
      <c r="B234" s="102" t="s">
        <v>1772</v>
      </c>
      <c r="C234" s="102"/>
      <c r="D234" s="102" t="s">
        <v>1959</v>
      </c>
      <c r="E234" s="102">
        <v>2.6</v>
      </c>
      <c r="F234" s="102">
        <v>3.5</v>
      </c>
      <c r="G234" s="103">
        <v>0.72</v>
      </c>
      <c r="H234" s="102">
        <v>8</v>
      </c>
      <c r="I234" s="103">
        <v>0.54</v>
      </c>
      <c r="J234" s="103">
        <v>0.46</v>
      </c>
      <c r="K234" s="102"/>
      <c r="L234" s="103">
        <v>0.82</v>
      </c>
      <c r="M234" s="103">
        <v>0</v>
      </c>
      <c r="N234" s="102" t="s">
        <v>2316</v>
      </c>
      <c r="O234" s="102">
        <v>2</v>
      </c>
      <c r="P234" s="103">
        <v>0.14000000000000001</v>
      </c>
      <c r="Q234" s="102"/>
      <c r="R234" s="102" t="s">
        <v>176</v>
      </c>
      <c r="S234" s="102"/>
      <c r="T234" s="96"/>
      <c r="U234" s="96"/>
      <c r="V234" s="96"/>
      <c r="W234" s="96"/>
      <c r="X234" s="96"/>
      <c r="Y234" s="96"/>
      <c r="Z234" s="96"/>
      <c r="AA234" s="96"/>
    </row>
    <row r="235" spans="1:27" ht="58.5" thickBot="1" x14ac:dyDescent="0.4">
      <c r="A235" s="105"/>
      <c r="B235" s="102" t="s">
        <v>1288</v>
      </c>
      <c r="C235" s="102"/>
      <c r="D235" s="102" t="s">
        <v>1972</v>
      </c>
      <c r="E235" s="102">
        <v>2.1</v>
      </c>
      <c r="F235" s="102">
        <v>3.5</v>
      </c>
      <c r="G235" s="103">
        <v>0.59</v>
      </c>
      <c r="H235" s="102"/>
      <c r="I235" s="103">
        <v>0.46</v>
      </c>
      <c r="J235" s="103">
        <v>0.26</v>
      </c>
      <c r="K235" s="102"/>
      <c r="L235" s="103">
        <v>0.57999999999999996</v>
      </c>
      <c r="M235" s="103">
        <v>0.02</v>
      </c>
      <c r="N235" s="102" t="s">
        <v>376</v>
      </c>
      <c r="O235" s="102"/>
      <c r="P235" s="102" t="s">
        <v>176</v>
      </c>
      <c r="Q235" s="102"/>
      <c r="R235" s="103">
        <v>0.04</v>
      </c>
      <c r="S235" s="102"/>
      <c r="T235" s="96"/>
      <c r="U235" s="96"/>
      <c r="V235" s="96"/>
      <c r="W235" s="96"/>
      <c r="X235" s="96"/>
      <c r="Y235" s="96"/>
      <c r="Z235" s="96"/>
      <c r="AA235" s="96"/>
    </row>
    <row r="236" spans="1:27" ht="58.5" thickBot="1" x14ac:dyDescent="0.4">
      <c r="A236" s="105"/>
      <c r="B236" s="102" t="s">
        <v>1879</v>
      </c>
      <c r="C236" s="102">
        <v>1</v>
      </c>
      <c r="D236" s="102" t="s">
        <v>1959</v>
      </c>
      <c r="E236" s="102">
        <v>2.1</v>
      </c>
      <c r="F236" s="102">
        <v>2.9</v>
      </c>
      <c r="G236" s="103">
        <v>0.63</v>
      </c>
      <c r="H236" s="102">
        <v>8</v>
      </c>
      <c r="I236" s="103">
        <v>0.48</v>
      </c>
      <c r="J236" s="103">
        <v>0.4</v>
      </c>
      <c r="K236" s="102">
        <v>6</v>
      </c>
      <c r="L236" s="102" t="s">
        <v>176</v>
      </c>
      <c r="M236" s="102" t="s">
        <v>176</v>
      </c>
      <c r="N236" s="102" t="s">
        <v>707</v>
      </c>
      <c r="O236" s="102">
        <v>4</v>
      </c>
      <c r="P236" s="102" t="s">
        <v>176</v>
      </c>
      <c r="Q236" s="102"/>
      <c r="R236" s="102" t="s">
        <v>176</v>
      </c>
      <c r="S236" s="102"/>
      <c r="T236" s="96"/>
      <c r="U236" s="96"/>
      <c r="V236" s="96"/>
      <c r="W236" s="96"/>
      <c r="X236" s="96"/>
      <c r="Y236" s="96"/>
      <c r="Z236" s="96"/>
      <c r="AA236" s="96"/>
    </row>
    <row r="237" spans="1:27" ht="58.5" thickBot="1" x14ac:dyDescent="0.4">
      <c r="A237" s="105"/>
      <c r="B237" s="102" t="s">
        <v>2050</v>
      </c>
      <c r="C237" s="102"/>
      <c r="D237" s="102" t="s">
        <v>1959</v>
      </c>
      <c r="E237" s="102">
        <v>2.2000000000000002</v>
      </c>
      <c r="F237" s="102">
        <v>2.9</v>
      </c>
      <c r="G237" s="103">
        <v>0.67</v>
      </c>
      <c r="H237" s="102"/>
      <c r="I237" s="103">
        <v>0.55000000000000004</v>
      </c>
      <c r="J237" s="103">
        <v>0.34</v>
      </c>
      <c r="K237" s="102"/>
      <c r="L237" s="103">
        <v>0.7</v>
      </c>
      <c r="M237" s="103">
        <v>0</v>
      </c>
      <c r="N237" s="102" t="s">
        <v>2317</v>
      </c>
      <c r="O237" s="102"/>
      <c r="P237" s="103">
        <v>0.1</v>
      </c>
      <c r="Q237" s="102"/>
      <c r="R237" s="103">
        <v>0.09</v>
      </c>
      <c r="S237" s="102"/>
      <c r="T237" s="96"/>
      <c r="U237" s="96"/>
      <c r="V237" s="96"/>
      <c r="W237" s="96"/>
      <c r="X237" s="96"/>
      <c r="Y237" s="96"/>
      <c r="Z237" s="96"/>
      <c r="AA237" s="96"/>
    </row>
    <row r="238" spans="1:27" ht="16" thickBot="1" x14ac:dyDescent="0.4">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row>
    <row r="239" spans="1:27" ht="16" thickBot="1" x14ac:dyDescent="0.4">
      <c r="A239" s="106" t="s">
        <v>152</v>
      </c>
      <c r="B239" s="106" t="s">
        <v>2318</v>
      </c>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row>
    <row r="240" spans="1:27" ht="16" thickBot="1" x14ac:dyDescent="0.4">
      <c r="A240" s="96">
        <v>1</v>
      </c>
      <c r="B240" s="107" t="s">
        <v>2058</v>
      </c>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row>
    <row r="241" spans="1:27" ht="16" thickBot="1" x14ac:dyDescent="0.4">
      <c r="A241" s="96">
        <v>2</v>
      </c>
      <c r="B241" s="107" t="s">
        <v>2319</v>
      </c>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row>
    <row r="242" spans="1:27" ht="16" thickBot="1" x14ac:dyDescent="0.4">
      <c r="A242" s="96">
        <v>3</v>
      </c>
      <c r="B242" s="107" t="s">
        <v>2320</v>
      </c>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row>
    <row r="243" spans="1:27" ht="16" thickBot="1" x14ac:dyDescent="0.4">
      <c r="A243" s="96">
        <v>4</v>
      </c>
      <c r="B243" s="107" t="s">
        <v>2061</v>
      </c>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row>
    <row r="244" spans="1:27" ht="16" thickBot="1" x14ac:dyDescent="0.4">
      <c r="A244" s="96">
        <v>5</v>
      </c>
      <c r="B244" s="107" t="s">
        <v>2321</v>
      </c>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row>
    <row r="245" spans="1:27" ht="16" thickBot="1" x14ac:dyDescent="0.4">
      <c r="A245" s="96">
        <v>6</v>
      </c>
      <c r="B245" s="107" t="s">
        <v>2063</v>
      </c>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row>
    <row r="246" spans="1:27" ht="16" thickBot="1" x14ac:dyDescent="0.4">
      <c r="A246" s="96">
        <v>7</v>
      </c>
      <c r="B246" s="107" t="s">
        <v>2322</v>
      </c>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row>
    <row r="247" spans="1:27" ht="16" thickBot="1" x14ac:dyDescent="0.4">
      <c r="A247" s="96">
        <v>8</v>
      </c>
      <c r="B247" s="107" t="s">
        <v>2065</v>
      </c>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row>
    <row r="248" spans="1:27" ht="16" thickBot="1" x14ac:dyDescent="0.4">
      <c r="A248" s="96">
        <v>9</v>
      </c>
      <c r="B248" s="107" t="s">
        <v>2323</v>
      </c>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row>
    <row r="249" spans="1:27" ht="16" thickBot="1" x14ac:dyDescent="0.4">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row>
    <row r="250" spans="1:27" ht="16" thickBot="1" x14ac:dyDescent="0.4">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row>
    <row r="251" spans="1:27" ht="16" thickBot="1" x14ac:dyDescent="0.4">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row>
    <row r="252" spans="1:27" ht="16" thickBot="1" x14ac:dyDescent="0.4">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row>
    <row r="253" spans="1:27" ht="16" thickBot="1" x14ac:dyDescent="0.4">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row>
    <row r="254" spans="1:27" ht="16" thickBot="1" x14ac:dyDescent="0.4">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row>
    <row r="255" spans="1:27" ht="16" thickBot="1" x14ac:dyDescent="0.4">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row>
    <row r="256" spans="1:27" ht="16" thickBot="1" x14ac:dyDescent="0.4">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row>
    <row r="257" spans="1:27" ht="16" thickBot="1" x14ac:dyDescent="0.4">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row>
    <row r="258" spans="1:27" ht="16" thickBot="1" x14ac:dyDescent="0.4">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row>
    <row r="259" spans="1:27" ht="16" thickBot="1" x14ac:dyDescent="0.4">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row>
    <row r="260" spans="1:27" ht="16" thickBot="1" x14ac:dyDescent="0.4">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row>
    <row r="261" spans="1:27" ht="16" thickBot="1" x14ac:dyDescent="0.4">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row>
    <row r="262" spans="1:27" ht="16" thickBot="1" x14ac:dyDescent="0.4">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row>
    <row r="263" spans="1:27" ht="16" thickBot="1" x14ac:dyDescent="0.4">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row>
    <row r="264" spans="1:27" ht="16" thickBot="1" x14ac:dyDescent="0.4">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row>
    <row r="265" spans="1:27" ht="16" thickBot="1" x14ac:dyDescent="0.4">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row>
    <row r="266" spans="1:27" ht="16" thickBot="1" x14ac:dyDescent="0.4">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row>
    <row r="267" spans="1:27" ht="16" thickBot="1" x14ac:dyDescent="0.4">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row>
    <row r="268" spans="1:27" ht="16" thickBot="1" x14ac:dyDescent="0.4">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row>
    <row r="269" spans="1:27" ht="16" thickBo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row>
    <row r="270" spans="1:27" ht="16" thickBo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row>
    <row r="271" spans="1:27" ht="16" thickBo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row>
    <row r="272" spans="1:27" ht="16" thickBo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row>
    <row r="273" spans="1:27" ht="16" thickBo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row>
    <row r="274" spans="1:27" ht="16" thickBo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row>
    <row r="275" spans="1:27" ht="16" thickBo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row>
    <row r="276" spans="1:27" ht="16" thickBo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row>
    <row r="277" spans="1:27" ht="16" thickBo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row>
    <row r="278" spans="1:27" ht="16" thickBo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row>
    <row r="279" spans="1:27" ht="16" thickBo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row>
    <row r="280" spans="1:27" ht="16" thickBo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row>
    <row r="281" spans="1:27" ht="16" thickBo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row>
    <row r="282" spans="1:27" ht="16" thickBo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row>
    <row r="283" spans="1:27" ht="16" thickBo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row>
    <row r="284" spans="1:27" ht="16" thickBo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row>
    <row r="285" spans="1:27" ht="16" thickBo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row>
    <row r="286" spans="1:27" ht="16" thickBo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row>
    <row r="287" spans="1:27" ht="16" thickBot="1" x14ac:dyDescent="0.4">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row>
    <row r="288" spans="1:27" ht="16" thickBot="1" x14ac:dyDescent="0.4">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row>
    <row r="289" spans="1:27" ht="16" thickBot="1" x14ac:dyDescent="0.4">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row>
    <row r="290" spans="1:27" ht="16" thickBot="1" x14ac:dyDescent="0.4">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row>
    <row r="291" spans="1:27" ht="16" thickBot="1" x14ac:dyDescent="0.4">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row>
    <row r="292" spans="1:27" ht="16" thickBot="1" x14ac:dyDescent="0.4">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row>
    <row r="293" spans="1:27" ht="16" thickBot="1" x14ac:dyDescent="0.4">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row>
    <row r="294" spans="1:27" ht="16" thickBot="1" x14ac:dyDescent="0.4">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row>
    <row r="295" spans="1:27" ht="16" thickBot="1" x14ac:dyDescent="0.4">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row>
    <row r="296" spans="1:27" ht="16" thickBot="1" x14ac:dyDescent="0.4">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row>
    <row r="297" spans="1:27" ht="16" thickBot="1" x14ac:dyDescent="0.4">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row>
    <row r="298" spans="1:27" ht="16" thickBot="1" x14ac:dyDescent="0.4">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row>
    <row r="299" spans="1:27" ht="16" thickBot="1" x14ac:dyDescent="0.4">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row>
    <row r="300" spans="1:27" ht="16" thickBot="1" x14ac:dyDescent="0.4">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row>
    <row r="301" spans="1:27" ht="16" thickBot="1" x14ac:dyDescent="0.4">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row>
    <row r="302" spans="1:27" ht="16" thickBot="1" x14ac:dyDescent="0.4">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row>
    <row r="303" spans="1:27" ht="16" thickBot="1" x14ac:dyDescent="0.4">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row>
    <row r="304" spans="1:27" ht="16" thickBot="1" x14ac:dyDescent="0.4">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row>
    <row r="305" spans="1:27" ht="16" thickBot="1" x14ac:dyDescent="0.4">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row>
    <row r="306" spans="1:27" ht="16" thickBot="1" x14ac:dyDescent="0.4">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row>
    <row r="307" spans="1:27" ht="16" thickBot="1" x14ac:dyDescent="0.4">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row>
    <row r="308" spans="1:27" ht="16" thickBot="1" x14ac:dyDescent="0.4">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row>
    <row r="309" spans="1:27" ht="16" thickBot="1" x14ac:dyDescent="0.4">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row>
    <row r="310" spans="1:27" ht="16" thickBot="1" x14ac:dyDescent="0.4">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row>
    <row r="311" spans="1:27" ht="16" thickBot="1" x14ac:dyDescent="0.4">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row>
    <row r="312" spans="1:27" ht="16" thickBot="1" x14ac:dyDescent="0.4">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row>
    <row r="313" spans="1:27" ht="16" thickBot="1" x14ac:dyDescent="0.4">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row>
    <row r="314" spans="1:27" ht="16" thickBot="1" x14ac:dyDescent="0.4">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row>
    <row r="315" spans="1:27" ht="16" thickBot="1" x14ac:dyDescent="0.4">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row>
    <row r="316" spans="1:27" ht="16" thickBot="1" x14ac:dyDescent="0.4">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row>
    <row r="317" spans="1:27" ht="16" thickBot="1" x14ac:dyDescent="0.4">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row>
    <row r="318" spans="1:27" ht="16" thickBot="1" x14ac:dyDescent="0.4">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row>
    <row r="319" spans="1:27" ht="16" thickBot="1" x14ac:dyDescent="0.4">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row>
    <row r="320" spans="1:27" ht="16" thickBot="1" x14ac:dyDescent="0.4">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row>
    <row r="321" spans="1:27" ht="16" thickBot="1" x14ac:dyDescent="0.4">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row>
    <row r="322" spans="1:27" ht="16" thickBot="1" x14ac:dyDescent="0.4">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row>
    <row r="323" spans="1:27" ht="16" thickBot="1" x14ac:dyDescent="0.4">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row>
    <row r="324" spans="1:27" ht="16" thickBot="1" x14ac:dyDescent="0.4">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row>
    <row r="325" spans="1:27" ht="16" thickBot="1" x14ac:dyDescent="0.4">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row>
    <row r="326" spans="1:27" ht="16" thickBot="1" x14ac:dyDescent="0.4">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row>
    <row r="327" spans="1:27" ht="16" thickBot="1" x14ac:dyDescent="0.4">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row>
    <row r="328" spans="1:27" ht="16" thickBot="1" x14ac:dyDescent="0.4">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row>
    <row r="329" spans="1:27" ht="16" thickBot="1" x14ac:dyDescent="0.4">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row>
    <row r="330" spans="1:27" ht="16" thickBot="1" x14ac:dyDescent="0.4">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row>
    <row r="331" spans="1:27" ht="16" thickBot="1" x14ac:dyDescent="0.4">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row>
    <row r="332" spans="1:27" ht="16" thickBot="1" x14ac:dyDescent="0.4">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row>
    <row r="333" spans="1:27" ht="16" thickBot="1" x14ac:dyDescent="0.4">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row>
    <row r="334" spans="1:27" ht="16" thickBot="1" x14ac:dyDescent="0.4">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row>
    <row r="335" spans="1:27" ht="16" thickBot="1" x14ac:dyDescent="0.4">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row>
    <row r="336" spans="1:27" ht="16" thickBot="1" x14ac:dyDescent="0.4">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row>
    <row r="337" spans="1:27" ht="16" thickBot="1" x14ac:dyDescent="0.4">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row>
    <row r="338" spans="1:27" ht="16" thickBot="1" x14ac:dyDescent="0.4">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row>
    <row r="339" spans="1:27" ht="16" thickBot="1" x14ac:dyDescent="0.4">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row>
    <row r="340" spans="1:27" ht="16" thickBot="1" x14ac:dyDescent="0.4">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row>
    <row r="341" spans="1:27" ht="16" thickBot="1" x14ac:dyDescent="0.4">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row>
    <row r="342" spans="1:27" ht="16" thickBot="1" x14ac:dyDescent="0.4">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row>
    <row r="343" spans="1:27" ht="16" thickBot="1" x14ac:dyDescent="0.4">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row>
    <row r="344" spans="1:27" ht="16" thickBot="1" x14ac:dyDescent="0.4">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row>
    <row r="345" spans="1:27" ht="16" thickBot="1" x14ac:dyDescent="0.4">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row>
    <row r="346" spans="1:27" ht="16" thickBot="1" x14ac:dyDescent="0.4">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row>
    <row r="347" spans="1:27" ht="16" thickBot="1" x14ac:dyDescent="0.4">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row>
    <row r="348" spans="1:27" ht="16" thickBot="1" x14ac:dyDescent="0.4">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row>
    <row r="349" spans="1:27" ht="16" thickBot="1" x14ac:dyDescent="0.4">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row>
    <row r="350" spans="1:27" ht="16" thickBot="1" x14ac:dyDescent="0.4">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row>
    <row r="351" spans="1:27" ht="16" thickBot="1" x14ac:dyDescent="0.4">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row>
    <row r="352" spans="1:27" ht="16" thickBot="1" x14ac:dyDescent="0.4">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row>
    <row r="353" spans="1:27" ht="16" thickBot="1" x14ac:dyDescent="0.4">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row>
    <row r="354" spans="1:27" ht="16" thickBot="1" x14ac:dyDescent="0.4">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row>
    <row r="355" spans="1:27" ht="16" thickBot="1" x14ac:dyDescent="0.4">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row>
    <row r="356" spans="1:27" ht="16" thickBot="1" x14ac:dyDescent="0.4">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row>
    <row r="357" spans="1:27" ht="16" thickBot="1" x14ac:dyDescent="0.4">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row>
    <row r="358" spans="1:27" ht="16" thickBot="1" x14ac:dyDescent="0.4">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row>
    <row r="359" spans="1:27" ht="16" thickBot="1" x14ac:dyDescent="0.4">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row>
    <row r="360" spans="1:27" ht="16" thickBot="1" x14ac:dyDescent="0.4">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row>
    <row r="361" spans="1:27" ht="16" thickBot="1" x14ac:dyDescent="0.4">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row>
    <row r="362" spans="1:27" ht="16" thickBot="1" x14ac:dyDescent="0.4">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row>
    <row r="363" spans="1:27" ht="16" thickBot="1" x14ac:dyDescent="0.4">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row>
    <row r="364" spans="1:27" ht="16" thickBot="1" x14ac:dyDescent="0.4">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row>
    <row r="365" spans="1:27" ht="16" thickBot="1" x14ac:dyDescent="0.4">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row>
    <row r="366" spans="1:27" ht="16" thickBot="1" x14ac:dyDescent="0.4">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row>
    <row r="367" spans="1:27" ht="16" thickBot="1" x14ac:dyDescent="0.4">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row>
    <row r="368" spans="1:27" ht="16" thickBot="1" x14ac:dyDescent="0.4">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row>
    <row r="369" spans="1:27" ht="16" thickBot="1" x14ac:dyDescent="0.4">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row>
    <row r="370" spans="1:27" ht="16" thickBot="1" x14ac:dyDescent="0.4">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row>
    <row r="371" spans="1:27" ht="16" thickBot="1" x14ac:dyDescent="0.4">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row>
    <row r="372" spans="1:27" ht="16" thickBot="1" x14ac:dyDescent="0.4">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row>
    <row r="373" spans="1:27" ht="16" thickBot="1" x14ac:dyDescent="0.4">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row>
    <row r="374" spans="1:27" ht="16" thickBot="1" x14ac:dyDescent="0.4">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row>
    <row r="375" spans="1:27" ht="16" thickBot="1" x14ac:dyDescent="0.4">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row>
    <row r="376" spans="1:27" ht="16" thickBot="1" x14ac:dyDescent="0.4">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row>
    <row r="377" spans="1:27" ht="16" thickBot="1" x14ac:dyDescent="0.4">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row>
    <row r="378" spans="1:27" ht="16" thickBot="1" x14ac:dyDescent="0.4">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row>
    <row r="379" spans="1:27" ht="16" thickBot="1" x14ac:dyDescent="0.4">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row>
    <row r="380" spans="1:27" ht="16" thickBot="1" x14ac:dyDescent="0.4">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row>
    <row r="381" spans="1:27" ht="16" thickBot="1" x14ac:dyDescent="0.4">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row>
    <row r="382" spans="1:27" ht="16" thickBot="1" x14ac:dyDescent="0.4">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row>
    <row r="383" spans="1:27" ht="16" thickBot="1" x14ac:dyDescent="0.4">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row>
    <row r="384" spans="1:27" ht="16" thickBot="1" x14ac:dyDescent="0.4">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row>
    <row r="385" spans="1:27" ht="16" thickBot="1" x14ac:dyDescent="0.4">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row>
    <row r="386" spans="1:27" ht="16" thickBot="1" x14ac:dyDescent="0.4">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row>
    <row r="387" spans="1:27" ht="16" thickBot="1" x14ac:dyDescent="0.4">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row>
    <row r="388" spans="1:27" ht="16" thickBot="1" x14ac:dyDescent="0.4">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row>
    <row r="389" spans="1:27" ht="16" thickBot="1" x14ac:dyDescent="0.4">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row>
    <row r="390" spans="1:27" ht="16" thickBot="1" x14ac:dyDescent="0.4">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row>
    <row r="391" spans="1:27" ht="16" thickBot="1" x14ac:dyDescent="0.4">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row>
    <row r="392" spans="1:27" ht="16" thickBot="1" x14ac:dyDescent="0.4">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row>
    <row r="393" spans="1:27" ht="16" thickBot="1" x14ac:dyDescent="0.4">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row>
    <row r="394" spans="1:27" ht="16" thickBot="1" x14ac:dyDescent="0.4">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row>
    <row r="395" spans="1:27" ht="16" thickBot="1" x14ac:dyDescent="0.4">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row>
    <row r="396" spans="1:27" ht="16" thickBot="1" x14ac:dyDescent="0.4">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row>
    <row r="397" spans="1:27" ht="16" thickBot="1" x14ac:dyDescent="0.4">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row>
    <row r="398" spans="1:27" ht="16" thickBot="1" x14ac:dyDescent="0.4">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row>
    <row r="399" spans="1:27" ht="16" thickBot="1" x14ac:dyDescent="0.4">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row>
    <row r="400" spans="1:27" ht="16" thickBot="1" x14ac:dyDescent="0.4">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row>
    <row r="401" spans="1:27" ht="16" thickBot="1" x14ac:dyDescent="0.4">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row>
    <row r="402" spans="1:27" ht="16" thickBot="1" x14ac:dyDescent="0.4">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row>
    <row r="403" spans="1:27" ht="16" thickBot="1" x14ac:dyDescent="0.4">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row>
    <row r="404" spans="1:27" ht="16" thickBot="1" x14ac:dyDescent="0.4">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row>
    <row r="405" spans="1:27" ht="16" thickBot="1" x14ac:dyDescent="0.4">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row>
    <row r="406" spans="1:27" ht="16" thickBot="1" x14ac:dyDescent="0.4">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row>
    <row r="407" spans="1:27" ht="16" thickBot="1" x14ac:dyDescent="0.4">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row>
    <row r="408" spans="1:27" ht="16" thickBot="1" x14ac:dyDescent="0.4">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row>
    <row r="409" spans="1:27" ht="16" thickBot="1" x14ac:dyDescent="0.4">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row>
    <row r="410" spans="1:27" ht="16" thickBot="1" x14ac:dyDescent="0.4">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row>
    <row r="411" spans="1:27" ht="16" thickBot="1" x14ac:dyDescent="0.4">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row>
    <row r="412" spans="1:27" ht="16" thickBot="1" x14ac:dyDescent="0.4">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row>
    <row r="413" spans="1:27" ht="16" thickBot="1" x14ac:dyDescent="0.4">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row>
    <row r="414" spans="1:27" ht="16" thickBot="1" x14ac:dyDescent="0.4">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row>
    <row r="415" spans="1:27" ht="16" thickBot="1" x14ac:dyDescent="0.4">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row>
    <row r="416" spans="1:27" ht="16" thickBot="1" x14ac:dyDescent="0.4">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row>
    <row r="417" spans="1:27" ht="16" thickBot="1" x14ac:dyDescent="0.4">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row>
    <row r="418" spans="1:27" ht="16" thickBot="1" x14ac:dyDescent="0.4">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row>
    <row r="419" spans="1:27" ht="16" thickBot="1" x14ac:dyDescent="0.4">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row>
    <row r="420" spans="1:27" ht="16" thickBot="1" x14ac:dyDescent="0.4">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row>
    <row r="421" spans="1:27" ht="16" thickBot="1" x14ac:dyDescent="0.4">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row>
    <row r="422" spans="1:27" ht="16" thickBot="1" x14ac:dyDescent="0.4">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row>
    <row r="423" spans="1:27" ht="16" thickBot="1" x14ac:dyDescent="0.4">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row>
    <row r="424" spans="1:27" ht="16" thickBot="1" x14ac:dyDescent="0.4">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row>
    <row r="425" spans="1:27" ht="16" thickBot="1" x14ac:dyDescent="0.4">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row>
    <row r="426" spans="1:27" ht="16" thickBot="1" x14ac:dyDescent="0.4">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row>
    <row r="427" spans="1:27" ht="16" thickBot="1" x14ac:dyDescent="0.4">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row>
    <row r="428" spans="1:27" ht="16" thickBot="1" x14ac:dyDescent="0.4">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row>
    <row r="429" spans="1:27" ht="16" thickBot="1" x14ac:dyDescent="0.4">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row>
    <row r="430" spans="1:27" ht="16" thickBot="1" x14ac:dyDescent="0.4">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row>
    <row r="431" spans="1:27" ht="16" thickBot="1" x14ac:dyDescent="0.4">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row>
    <row r="432" spans="1:27" ht="16" thickBot="1" x14ac:dyDescent="0.4">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row>
    <row r="433" spans="1:27" ht="16" thickBot="1" x14ac:dyDescent="0.4">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row>
    <row r="434" spans="1:27" ht="16" thickBot="1" x14ac:dyDescent="0.4">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row>
    <row r="435" spans="1:27" ht="16" thickBot="1" x14ac:dyDescent="0.4">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row>
    <row r="436" spans="1:27" ht="16" thickBot="1" x14ac:dyDescent="0.4">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row>
    <row r="437" spans="1:27" ht="16" thickBot="1" x14ac:dyDescent="0.4">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row>
    <row r="438" spans="1:27" ht="16" thickBot="1" x14ac:dyDescent="0.4">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row>
    <row r="439" spans="1:27" ht="16" thickBot="1" x14ac:dyDescent="0.4">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row>
    <row r="440" spans="1:27" ht="16" thickBot="1" x14ac:dyDescent="0.4">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row>
    <row r="441" spans="1:27" ht="16" thickBot="1" x14ac:dyDescent="0.4">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row>
    <row r="442" spans="1:27" ht="16" thickBot="1" x14ac:dyDescent="0.4">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row>
    <row r="443" spans="1:27" ht="16" thickBot="1" x14ac:dyDescent="0.4">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row>
    <row r="444" spans="1:27" ht="16" thickBot="1" x14ac:dyDescent="0.4">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row>
    <row r="445" spans="1:27" ht="16" thickBot="1" x14ac:dyDescent="0.4">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row>
    <row r="446" spans="1:27" ht="16" thickBot="1" x14ac:dyDescent="0.4">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row>
    <row r="447" spans="1:27" ht="16" thickBot="1" x14ac:dyDescent="0.4">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row>
    <row r="448" spans="1:27" ht="16" thickBot="1" x14ac:dyDescent="0.4">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row>
    <row r="449" spans="1:27" ht="16" thickBot="1" x14ac:dyDescent="0.4">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row>
    <row r="450" spans="1:27" ht="16" thickBot="1" x14ac:dyDescent="0.4">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row>
    <row r="451" spans="1:27" ht="16" thickBot="1" x14ac:dyDescent="0.4">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row>
    <row r="452" spans="1:27" ht="16" thickBot="1" x14ac:dyDescent="0.4">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row>
    <row r="453" spans="1:27" ht="16" thickBot="1" x14ac:dyDescent="0.4">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row>
    <row r="454" spans="1:27" ht="16" thickBot="1" x14ac:dyDescent="0.4">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row>
    <row r="455" spans="1:27" ht="16" thickBot="1" x14ac:dyDescent="0.4">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row>
    <row r="456" spans="1:27" ht="16" thickBot="1" x14ac:dyDescent="0.4">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row>
    <row r="457" spans="1:27" ht="16" thickBot="1" x14ac:dyDescent="0.4">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row>
    <row r="458" spans="1:27" ht="16" thickBot="1" x14ac:dyDescent="0.4">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row>
    <row r="459" spans="1:27" ht="16" thickBot="1" x14ac:dyDescent="0.4">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row>
    <row r="460" spans="1:27" ht="16" thickBot="1" x14ac:dyDescent="0.4">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row>
    <row r="461" spans="1:27" ht="16" thickBot="1" x14ac:dyDescent="0.4">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row>
    <row r="462" spans="1:27" ht="16" thickBot="1" x14ac:dyDescent="0.4">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row>
    <row r="463" spans="1:27" ht="16" thickBot="1" x14ac:dyDescent="0.4">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row>
    <row r="464" spans="1:27" ht="16" thickBot="1" x14ac:dyDescent="0.4">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row>
    <row r="465" spans="1:27" ht="16" thickBot="1" x14ac:dyDescent="0.4">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row>
    <row r="466" spans="1:27" ht="16" thickBot="1" x14ac:dyDescent="0.4">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row>
    <row r="467" spans="1:27" ht="16" thickBot="1" x14ac:dyDescent="0.4">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row>
    <row r="468" spans="1:27" ht="16" thickBot="1" x14ac:dyDescent="0.4">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row>
    <row r="469" spans="1:27" ht="16" thickBot="1" x14ac:dyDescent="0.4">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row>
    <row r="470" spans="1:27" ht="16" thickBot="1" x14ac:dyDescent="0.4">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row>
    <row r="471" spans="1:27" ht="16" thickBot="1" x14ac:dyDescent="0.4">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row>
    <row r="472" spans="1:27" ht="16" thickBot="1" x14ac:dyDescent="0.4">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row>
    <row r="473" spans="1:27" ht="16" thickBot="1" x14ac:dyDescent="0.4">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row>
    <row r="474" spans="1:27" ht="16" thickBot="1" x14ac:dyDescent="0.4">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row>
    <row r="475" spans="1:27" ht="16" thickBot="1" x14ac:dyDescent="0.4">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row>
    <row r="476" spans="1:27" ht="16" thickBot="1" x14ac:dyDescent="0.4">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row>
    <row r="477" spans="1:27" ht="16" thickBot="1" x14ac:dyDescent="0.4">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row>
    <row r="478" spans="1:27" ht="16" thickBot="1" x14ac:dyDescent="0.4">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row>
    <row r="479" spans="1:27" ht="16" thickBot="1" x14ac:dyDescent="0.4">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row>
    <row r="480" spans="1:27" ht="16" thickBot="1" x14ac:dyDescent="0.4">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row>
    <row r="481" spans="1:27" ht="16" thickBot="1" x14ac:dyDescent="0.4">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row>
    <row r="482" spans="1:27" ht="16" thickBot="1" x14ac:dyDescent="0.4">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row>
    <row r="483" spans="1:27" ht="16" thickBot="1" x14ac:dyDescent="0.4">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row>
    <row r="484" spans="1:27" ht="16" thickBot="1" x14ac:dyDescent="0.4">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row>
    <row r="485" spans="1:27" ht="16" thickBot="1" x14ac:dyDescent="0.4">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row>
    <row r="486" spans="1:27" ht="16" thickBot="1" x14ac:dyDescent="0.4">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row>
    <row r="487" spans="1:27" ht="16" thickBot="1" x14ac:dyDescent="0.4">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row>
    <row r="488" spans="1:27" ht="16" thickBot="1" x14ac:dyDescent="0.4">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row>
    <row r="489" spans="1:27" ht="16" thickBot="1" x14ac:dyDescent="0.4">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row>
    <row r="490" spans="1:27" ht="16" thickBot="1" x14ac:dyDescent="0.4">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row>
    <row r="491" spans="1:27" ht="16" thickBot="1" x14ac:dyDescent="0.4">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row>
    <row r="492" spans="1:27" ht="16" thickBot="1" x14ac:dyDescent="0.4">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row>
    <row r="493" spans="1:27" ht="16" thickBot="1" x14ac:dyDescent="0.4">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row>
    <row r="494" spans="1:27" ht="16" thickBot="1" x14ac:dyDescent="0.4">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row>
    <row r="495" spans="1:27" ht="16" thickBot="1" x14ac:dyDescent="0.4">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row>
    <row r="496" spans="1:27" ht="16" thickBot="1" x14ac:dyDescent="0.4">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row>
    <row r="497" spans="1:27" ht="16" thickBot="1" x14ac:dyDescent="0.4">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row>
    <row r="498" spans="1:27" ht="16" thickBot="1" x14ac:dyDescent="0.4">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row>
    <row r="499" spans="1:27" ht="16" thickBot="1" x14ac:dyDescent="0.4">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row>
    <row r="500" spans="1:27" ht="16" thickBot="1" x14ac:dyDescent="0.4">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row>
    <row r="501" spans="1:27" ht="16" thickBot="1" x14ac:dyDescent="0.4">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row>
    <row r="502" spans="1:27" ht="16" thickBot="1" x14ac:dyDescent="0.4">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row>
    <row r="503" spans="1:27" ht="16" thickBot="1" x14ac:dyDescent="0.4">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row>
    <row r="504" spans="1:27" ht="16" thickBot="1" x14ac:dyDescent="0.4">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row>
    <row r="505" spans="1:27" ht="16" thickBot="1" x14ac:dyDescent="0.4">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row>
    <row r="506" spans="1:27" ht="16" thickBot="1" x14ac:dyDescent="0.4">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row>
    <row r="507" spans="1:27" ht="16" thickBot="1" x14ac:dyDescent="0.4">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row>
    <row r="508" spans="1:27" ht="16" thickBot="1" x14ac:dyDescent="0.4">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row>
    <row r="509" spans="1:27" ht="16" thickBot="1" x14ac:dyDescent="0.4">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row>
    <row r="510" spans="1:27" ht="16" thickBot="1" x14ac:dyDescent="0.4">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row>
    <row r="511" spans="1:27" ht="16" thickBot="1" x14ac:dyDescent="0.4">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row>
    <row r="512" spans="1:27" ht="16" thickBot="1" x14ac:dyDescent="0.4">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row>
    <row r="513" spans="1:27" ht="16" thickBot="1" x14ac:dyDescent="0.4">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row>
    <row r="514" spans="1:27" ht="16" thickBot="1" x14ac:dyDescent="0.4">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row>
    <row r="515" spans="1:27" ht="16" thickBot="1" x14ac:dyDescent="0.4">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row>
    <row r="516" spans="1:27" ht="16" thickBot="1" x14ac:dyDescent="0.4">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row>
    <row r="517" spans="1:27" ht="16" thickBot="1" x14ac:dyDescent="0.4">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row>
    <row r="518" spans="1:27" ht="16" thickBot="1" x14ac:dyDescent="0.4">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row>
    <row r="519" spans="1:27" ht="16" thickBot="1" x14ac:dyDescent="0.4">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row>
    <row r="520" spans="1:27" ht="16" thickBot="1" x14ac:dyDescent="0.4">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row>
    <row r="521" spans="1:27" ht="16" thickBot="1" x14ac:dyDescent="0.4">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row>
    <row r="522" spans="1:27" ht="16" thickBot="1" x14ac:dyDescent="0.4">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row>
    <row r="523" spans="1:27" ht="16" thickBot="1" x14ac:dyDescent="0.4">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row>
    <row r="524" spans="1:27" ht="16" thickBot="1" x14ac:dyDescent="0.4">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row>
    <row r="525" spans="1:27" ht="16" thickBot="1" x14ac:dyDescent="0.4">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row>
    <row r="526" spans="1:27" ht="16" thickBot="1" x14ac:dyDescent="0.4">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row>
    <row r="527" spans="1:27" ht="16" thickBot="1" x14ac:dyDescent="0.4">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row>
    <row r="528" spans="1:27" ht="16" thickBot="1" x14ac:dyDescent="0.4">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row>
    <row r="529" spans="1:27" ht="16" thickBot="1" x14ac:dyDescent="0.4">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row>
    <row r="530" spans="1:27" ht="16" thickBot="1" x14ac:dyDescent="0.4">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row>
    <row r="531" spans="1:27" ht="16" thickBot="1" x14ac:dyDescent="0.4">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row>
    <row r="532" spans="1:27" ht="16" thickBot="1" x14ac:dyDescent="0.4">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row>
    <row r="533" spans="1:27" ht="16" thickBot="1" x14ac:dyDescent="0.4">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row>
    <row r="534" spans="1:27" ht="16" thickBot="1" x14ac:dyDescent="0.4">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row>
    <row r="535" spans="1:27" ht="16" thickBot="1" x14ac:dyDescent="0.4">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row>
    <row r="536" spans="1:27" ht="16" thickBot="1" x14ac:dyDescent="0.4">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row>
    <row r="537" spans="1:27" ht="16" thickBot="1" x14ac:dyDescent="0.4">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row>
    <row r="538" spans="1:27" ht="16" thickBot="1" x14ac:dyDescent="0.4">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row>
    <row r="539" spans="1:27" ht="16" thickBot="1" x14ac:dyDescent="0.4">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row>
    <row r="540" spans="1:27" ht="16" thickBot="1" x14ac:dyDescent="0.4">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row>
    <row r="541" spans="1:27" ht="16" thickBot="1" x14ac:dyDescent="0.4">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row>
    <row r="542" spans="1:27" ht="16" thickBot="1" x14ac:dyDescent="0.4">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row>
    <row r="543" spans="1:27" ht="16" thickBot="1" x14ac:dyDescent="0.4">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row>
    <row r="544" spans="1:27" ht="16" thickBot="1" x14ac:dyDescent="0.4">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row>
    <row r="545" spans="1:27" ht="16" thickBot="1" x14ac:dyDescent="0.4">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row>
    <row r="546" spans="1:27" ht="16" thickBot="1" x14ac:dyDescent="0.4">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row>
    <row r="547" spans="1:27" ht="16" thickBot="1" x14ac:dyDescent="0.4">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row>
    <row r="548" spans="1:27" ht="16" thickBot="1" x14ac:dyDescent="0.4">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row>
    <row r="549" spans="1:27" ht="16" thickBot="1" x14ac:dyDescent="0.4">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row>
    <row r="550" spans="1:27" ht="16" thickBot="1" x14ac:dyDescent="0.4">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row>
    <row r="551" spans="1:27" ht="16" thickBot="1" x14ac:dyDescent="0.4">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row>
    <row r="552" spans="1:27" ht="16" thickBot="1" x14ac:dyDescent="0.4">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row>
    <row r="553" spans="1:27" ht="16" thickBot="1" x14ac:dyDescent="0.4">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row>
    <row r="554" spans="1:27" ht="16" thickBot="1" x14ac:dyDescent="0.4">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row>
    <row r="555" spans="1:27" ht="16" thickBot="1" x14ac:dyDescent="0.4">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row>
    <row r="556" spans="1:27" ht="16" thickBot="1" x14ac:dyDescent="0.4">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row>
    <row r="557" spans="1:27" ht="16" thickBot="1" x14ac:dyDescent="0.4">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row>
    <row r="558" spans="1:27" ht="16" thickBot="1" x14ac:dyDescent="0.4">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row>
    <row r="559" spans="1:27" ht="16" thickBot="1" x14ac:dyDescent="0.4">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row>
    <row r="560" spans="1:27" ht="16" thickBot="1" x14ac:dyDescent="0.4">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row>
    <row r="561" spans="1:27" ht="16" thickBot="1" x14ac:dyDescent="0.4">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row>
    <row r="562" spans="1:27" ht="16" thickBot="1" x14ac:dyDescent="0.4">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row>
    <row r="563" spans="1:27" ht="16" thickBot="1" x14ac:dyDescent="0.4">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row>
    <row r="564" spans="1:27" ht="16" thickBot="1" x14ac:dyDescent="0.4">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row>
    <row r="565" spans="1:27" ht="16" thickBot="1" x14ac:dyDescent="0.4">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row>
    <row r="566" spans="1:27" ht="16" thickBot="1" x14ac:dyDescent="0.4">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row>
    <row r="567" spans="1:27" ht="16" thickBot="1" x14ac:dyDescent="0.4">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row>
    <row r="568" spans="1:27" ht="16" thickBot="1" x14ac:dyDescent="0.4">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row>
    <row r="569" spans="1:27" ht="16" thickBot="1" x14ac:dyDescent="0.4">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row>
    <row r="570" spans="1:27" ht="16" thickBot="1" x14ac:dyDescent="0.4">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row>
    <row r="571" spans="1:27" ht="16" thickBot="1" x14ac:dyDescent="0.4">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row>
    <row r="572" spans="1:27" ht="16" thickBot="1" x14ac:dyDescent="0.4">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row>
    <row r="573" spans="1:27" ht="16" thickBot="1" x14ac:dyDescent="0.4">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row>
    <row r="574" spans="1:27" ht="16" thickBot="1" x14ac:dyDescent="0.4">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row>
    <row r="575" spans="1:27" ht="16" thickBot="1" x14ac:dyDescent="0.4">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row>
    <row r="576" spans="1:27" ht="16" thickBot="1" x14ac:dyDescent="0.4">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row>
    <row r="577" spans="1:27" ht="16" thickBot="1" x14ac:dyDescent="0.4">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row>
    <row r="578" spans="1:27" ht="16" thickBot="1" x14ac:dyDescent="0.4">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row>
    <row r="579" spans="1:27" ht="16" thickBot="1" x14ac:dyDescent="0.4">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row>
    <row r="580" spans="1:27" ht="16" thickBot="1" x14ac:dyDescent="0.4">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row>
    <row r="581" spans="1:27" ht="16" thickBot="1" x14ac:dyDescent="0.4">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row>
    <row r="582" spans="1:27" ht="16" thickBot="1" x14ac:dyDescent="0.4">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row>
    <row r="583" spans="1:27" ht="16" thickBot="1" x14ac:dyDescent="0.4">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row>
    <row r="584" spans="1:27" ht="16" thickBot="1" x14ac:dyDescent="0.4">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row>
    <row r="585" spans="1:27" ht="16" thickBot="1" x14ac:dyDescent="0.4">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row>
    <row r="586" spans="1:27" ht="16" thickBot="1" x14ac:dyDescent="0.4">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row>
    <row r="587" spans="1:27" ht="16" thickBot="1" x14ac:dyDescent="0.4">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row>
    <row r="588" spans="1:27" ht="16" thickBot="1" x14ac:dyDescent="0.4">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row>
    <row r="589" spans="1:27" ht="16" thickBot="1" x14ac:dyDescent="0.4">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row>
    <row r="590" spans="1:27" ht="16" thickBot="1" x14ac:dyDescent="0.4">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row>
    <row r="591" spans="1:27" ht="16" thickBot="1" x14ac:dyDescent="0.4">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row>
    <row r="592" spans="1:27" ht="16" thickBot="1" x14ac:dyDescent="0.4">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row>
    <row r="593" spans="1:27" ht="16" thickBot="1" x14ac:dyDescent="0.4">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row>
    <row r="594" spans="1:27" ht="16" thickBot="1" x14ac:dyDescent="0.4">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row>
    <row r="595" spans="1:27" ht="16" thickBot="1" x14ac:dyDescent="0.4">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row>
    <row r="596" spans="1:27" ht="16" thickBot="1" x14ac:dyDescent="0.4">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row>
    <row r="597" spans="1:27" ht="16" thickBot="1" x14ac:dyDescent="0.4">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row>
    <row r="598" spans="1:27" ht="16" thickBot="1" x14ac:dyDescent="0.4">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row>
    <row r="599" spans="1:27" ht="16" thickBot="1" x14ac:dyDescent="0.4">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row>
    <row r="600" spans="1:27" ht="16" thickBot="1" x14ac:dyDescent="0.4">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row>
    <row r="601" spans="1:27" ht="16" thickBot="1" x14ac:dyDescent="0.4">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row>
    <row r="602" spans="1:27" ht="16" thickBot="1" x14ac:dyDescent="0.4">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row>
    <row r="603" spans="1:27" ht="16" thickBot="1" x14ac:dyDescent="0.4">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row>
    <row r="604" spans="1:27" ht="16" thickBot="1" x14ac:dyDescent="0.4">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row>
    <row r="605" spans="1:27" ht="16" thickBot="1" x14ac:dyDescent="0.4">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row>
    <row r="606" spans="1:27" ht="16" thickBot="1" x14ac:dyDescent="0.4">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row>
    <row r="607" spans="1:27" ht="16" thickBot="1" x14ac:dyDescent="0.4">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row>
    <row r="608" spans="1:27" ht="16" thickBot="1" x14ac:dyDescent="0.4">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row>
    <row r="609" spans="1:27" ht="16" thickBot="1" x14ac:dyDescent="0.4">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row>
    <row r="610" spans="1:27" ht="16" thickBot="1" x14ac:dyDescent="0.4">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row>
    <row r="611" spans="1:27" ht="16" thickBot="1" x14ac:dyDescent="0.4">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row>
    <row r="612" spans="1:27" ht="16" thickBot="1" x14ac:dyDescent="0.4">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row>
    <row r="613" spans="1:27" ht="16" thickBot="1" x14ac:dyDescent="0.4">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row>
    <row r="614" spans="1:27" ht="16" thickBot="1" x14ac:dyDescent="0.4">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row>
    <row r="615" spans="1:27" ht="16" thickBot="1" x14ac:dyDescent="0.4">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row>
    <row r="616" spans="1:27" ht="16" thickBot="1" x14ac:dyDescent="0.4">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row>
    <row r="617" spans="1:27" ht="16" thickBot="1" x14ac:dyDescent="0.4">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row>
    <row r="618" spans="1:27" ht="16" thickBot="1" x14ac:dyDescent="0.4">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row>
    <row r="619" spans="1:27" ht="16" thickBot="1" x14ac:dyDescent="0.4">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row>
    <row r="620" spans="1:27" ht="16" thickBot="1" x14ac:dyDescent="0.4">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row>
    <row r="621" spans="1:27" ht="16" thickBot="1" x14ac:dyDescent="0.4">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row>
    <row r="622" spans="1:27" ht="16" thickBot="1" x14ac:dyDescent="0.4">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row>
    <row r="623" spans="1:27" ht="16" thickBot="1" x14ac:dyDescent="0.4">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row>
    <row r="624" spans="1:27" ht="16" thickBot="1" x14ac:dyDescent="0.4">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row>
    <row r="625" spans="1:27" ht="16" thickBot="1" x14ac:dyDescent="0.4">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row>
    <row r="626" spans="1:27" ht="16" thickBot="1" x14ac:dyDescent="0.4">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row>
    <row r="627" spans="1:27" ht="16" thickBot="1" x14ac:dyDescent="0.4">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row>
    <row r="628" spans="1:27" ht="16" thickBot="1" x14ac:dyDescent="0.4">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row>
    <row r="629" spans="1:27" ht="16" thickBot="1" x14ac:dyDescent="0.4">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row>
    <row r="630" spans="1:27" ht="16" thickBot="1" x14ac:dyDescent="0.4">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row>
    <row r="631" spans="1:27" ht="16" thickBot="1" x14ac:dyDescent="0.4">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row>
    <row r="632" spans="1:27" ht="16" thickBot="1" x14ac:dyDescent="0.4">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row>
    <row r="633" spans="1:27" ht="16" thickBot="1" x14ac:dyDescent="0.4">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row>
    <row r="634" spans="1:27" ht="16" thickBot="1" x14ac:dyDescent="0.4">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row>
    <row r="635" spans="1:27" ht="16" thickBot="1" x14ac:dyDescent="0.4">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row>
    <row r="636" spans="1:27" ht="16" thickBot="1" x14ac:dyDescent="0.4">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row>
    <row r="637" spans="1:27" ht="16" thickBot="1" x14ac:dyDescent="0.4">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row>
    <row r="638" spans="1:27" ht="16" thickBot="1" x14ac:dyDescent="0.4">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row>
    <row r="639" spans="1:27" ht="16" thickBot="1" x14ac:dyDescent="0.4">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row>
    <row r="640" spans="1:27" ht="16" thickBot="1" x14ac:dyDescent="0.4">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row>
    <row r="641" spans="1:27" ht="16" thickBot="1" x14ac:dyDescent="0.4">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row>
    <row r="642" spans="1:27" ht="16" thickBot="1" x14ac:dyDescent="0.4">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row>
    <row r="643" spans="1:27" ht="16" thickBot="1" x14ac:dyDescent="0.4">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row>
    <row r="644" spans="1:27" ht="16" thickBot="1" x14ac:dyDescent="0.4">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row>
    <row r="645" spans="1:27" ht="16" thickBot="1" x14ac:dyDescent="0.4">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row>
    <row r="646" spans="1:27" ht="16" thickBot="1" x14ac:dyDescent="0.4">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row>
    <row r="647" spans="1:27" ht="16" thickBot="1" x14ac:dyDescent="0.4">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row>
    <row r="648" spans="1:27" ht="16" thickBot="1" x14ac:dyDescent="0.4">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row>
    <row r="649" spans="1:27" ht="16" thickBot="1" x14ac:dyDescent="0.4">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row>
    <row r="650" spans="1:27" ht="16" thickBot="1" x14ac:dyDescent="0.4">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row>
    <row r="651" spans="1:27" ht="16" thickBot="1" x14ac:dyDescent="0.4">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row>
    <row r="652" spans="1:27" ht="16" thickBot="1" x14ac:dyDescent="0.4">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row>
    <row r="653" spans="1:27" ht="16" thickBot="1" x14ac:dyDescent="0.4">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row>
    <row r="654" spans="1:27" ht="16" thickBot="1" x14ac:dyDescent="0.4">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row>
    <row r="655" spans="1:27" ht="16" thickBot="1" x14ac:dyDescent="0.4">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row>
    <row r="656" spans="1:27" ht="16" thickBot="1" x14ac:dyDescent="0.4">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row>
    <row r="657" spans="1:27" ht="16" thickBot="1" x14ac:dyDescent="0.4">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row>
    <row r="658" spans="1:27" ht="16" thickBot="1" x14ac:dyDescent="0.4">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row>
    <row r="659" spans="1:27" ht="16" thickBot="1" x14ac:dyDescent="0.4">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row>
    <row r="660" spans="1:27" ht="16" thickBot="1" x14ac:dyDescent="0.4">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row>
    <row r="661" spans="1:27" ht="16" thickBot="1" x14ac:dyDescent="0.4">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row>
    <row r="662" spans="1:27" ht="16" thickBot="1" x14ac:dyDescent="0.4">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row>
    <row r="663" spans="1:27" ht="16" thickBot="1" x14ac:dyDescent="0.4">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row>
    <row r="664" spans="1:27" ht="16" thickBot="1" x14ac:dyDescent="0.4">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row>
    <row r="665" spans="1:27" ht="16" thickBot="1" x14ac:dyDescent="0.4">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row>
    <row r="666" spans="1:27" ht="16" thickBot="1" x14ac:dyDescent="0.4">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row>
    <row r="667" spans="1:27" ht="16" thickBot="1" x14ac:dyDescent="0.4">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row>
    <row r="668" spans="1:27" ht="16" thickBot="1" x14ac:dyDescent="0.4">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row>
    <row r="669" spans="1:27" ht="16" thickBot="1" x14ac:dyDescent="0.4">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row>
    <row r="670" spans="1:27" ht="16" thickBot="1" x14ac:dyDescent="0.4">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row>
    <row r="671" spans="1:27" ht="16" thickBot="1" x14ac:dyDescent="0.4">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row>
    <row r="672" spans="1:27" ht="16" thickBot="1" x14ac:dyDescent="0.4">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row>
    <row r="673" spans="1:27" ht="16" thickBot="1" x14ac:dyDescent="0.4">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row>
    <row r="674" spans="1:27" ht="16" thickBot="1" x14ac:dyDescent="0.4">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row>
    <row r="675" spans="1:27" ht="16" thickBot="1" x14ac:dyDescent="0.4">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row>
    <row r="676" spans="1:27" ht="16" thickBot="1" x14ac:dyDescent="0.4">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row>
    <row r="677" spans="1:27" ht="16" thickBot="1" x14ac:dyDescent="0.4">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row>
    <row r="678" spans="1:27" ht="16" thickBot="1" x14ac:dyDescent="0.4">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row>
    <row r="679" spans="1:27" ht="16" thickBot="1" x14ac:dyDescent="0.4">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row>
    <row r="680" spans="1:27" ht="16" thickBot="1" x14ac:dyDescent="0.4">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row>
    <row r="681" spans="1:27" ht="16" thickBot="1" x14ac:dyDescent="0.4">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row>
    <row r="682" spans="1:27" ht="16" thickBot="1" x14ac:dyDescent="0.4">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row>
    <row r="683" spans="1:27" ht="16" thickBot="1" x14ac:dyDescent="0.4">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row>
    <row r="684" spans="1:27" ht="16" thickBot="1" x14ac:dyDescent="0.4">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row>
    <row r="685" spans="1:27" ht="16" thickBot="1" x14ac:dyDescent="0.4">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row>
    <row r="686" spans="1:27" ht="16" thickBot="1" x14ac:dyDescent="0.4">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row>
    <row r="687" spans="1:27" ht="16" thickBot="1" x14ac:dyDescent="0.4">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row>
    <row r="688" spans="1:27" ht="16" thickBot="1" x14ac:dyDescent="0.4">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row>
    <row r="689" spans="1:27" ht="16" thickBot="1" x14ac:dyDescent="0.4">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row>
    <row r="690" spans="1:27" ht="16" thickBot="1" x14ac:dyDescent="0.4">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row>
    <row r="691" spans="1:27" ht="16" thickBot="1" x14ac:dyDescent="0.4">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row>
    <row r="692" spans="1:27" ht="16" thickBot="1" x14ac:dyDescent="0.4">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row>
    <row r="693" spans="1:27" ht="16" thickBot="1" x14ac:dyDescent="0.4">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row>
    <row r="694" spans="1:27" ht="16" thickBot="1" x14ac:dyDescent="0.4">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row>
    <row r="695" spans="1:27" ht="16" thickBot="1" x14ac:dyDescent="0.4">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row>
    <row r="696" spans="1:27" ht="16" thickBot="1" x14ac:dyDescent="0.4">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row>
    <row r="697" spans="1:27" ht="16" thickBot="1" x14ac:dyDescent="0.4">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row>
    <row r="698" spans="1:27" ht="16" thickBot="1" x14ac:dyDescent="0.4">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row>
    <row r="699" spans="1:27" ht="16" thickBot="1" x14ac:dyDescent="0.4">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row>
    <row r="700" spans="1:27" ht="16" thickBot="1" x14ac:dyDescent="0.4">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row>
    <row r="701" spans="1:27" ht="16" thickBot="1" x14ac:dyDescent="0.4">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row>
    <row r="702" spans="1:27" ht="16" thickBot="1" x14ac:dyDescent="0.4">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row>
    <row r="703" spans="1:27" ht="16" thickBot="1" x14ac:dyDescent="0.4">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row>
    <row r="704" spans="1:27" ht="16" thickBot="1" x14ac:dyDescent="0.4">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row>
    <row r="705" spans="1:27" ht="16" thickBot="1" x14ac:dyDescent="0.4">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row>
    <row r="706" spans="1:27" ht="16" thickBot="1" x14ac:dyDescent="0.4">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row>
    <row r="707" spans="1:27" ht="16" thickBot="1" x14ac:dyDescent="0.4">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row>
    <row r="708" spans="1:27" ht="16" thickBot="1" x14ac:dyDescent="0.4">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row>
    <row r="709" spans="1:27" ht="16" thickBot="1" x14ac:dyDescent="0.4">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row>
    <row r="710" spans="1:27" ht="16" thickBot="1" x14ac:dyDescent="0.4">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row>
    <row r="711" spans="1:27" ht="16" thickBot="1" x14ac:dyDescent="0.4">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row>
    <row r="712" spans="1:27" ht="16" thickBot="1" x14ac:dyDescent="0.4">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row>
    <row r="713" spans="1:27" ht="16" thickBot="1" x14ac:dyDescent="0.4">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row>
    <row r="714" spans="1:27" ht="16" thickBot="1" x14ac:dyDescent="0.4">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row>
    <row r="715" spans="1:27" ht="16" thickBot="1" x14ac:dyDescent="0.4">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row>
    <row r="716" spans="1:27" ht="16" thickBot="1" x14ac:dyDescent="0.4">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row>
    <row r="717" spans="1:27" ht="16" thickBot="1" x14ac:dyDescent="0.4">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row>
    <row r="718" spans="1:27" ht="16" thickBot="1" x14ac:dyDescent="0.4">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row>
    <row r="719" spans="1:27" ht="16" thickBot="1" x14ac:dyDescent="0.4">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row>
    <row r="720" spans="1:27" ht="16" thickBot="1" x14ac:dyDescent="0.4">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row>
    <row r="721" spans="1:27" ht="16" thickBot="1" x14ac:dyDescent="0.4">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row>
    <row r="722" spans="1:27" ht="16" thickBot="1" x14ac:dyDescent="0.4">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row>
    <row r="723" spans="1:27" ht="16" thickBot="1" x14ac:dyDescent="0.4">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row>
    <row r="724" spans="1:27" ht="16" thickBot="1" x14ac:dyDescent="0.4">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row>
    <row r="725" spans="1:27" ht="16" thickBot="1" x14ac:dyDescent="0.4">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row>
    <row r="726" spans="1:27" ht="16" thickBot="1" x14ac:dyDescent="0.4">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row>
    <row r="727" spans="1:27" ht="16" thickBot="1" x14ac:dyDescent="0.4">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row>
    <row r="728" spans="1:27" ht="16" thickBot="1" x14ac:dyDescent="0.4">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row>
    <row r="729" spans="1:27" ht="16" thickBot="1" x14ac:dyDescent="0.4">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row>
    <row r="730" spans="1:27" ht="16" thickBot="1" x14ac:dyDescent="0.4">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row>
    <row r="731" spans="1:27" ht="16" thickBot="1" x14ac:dyDescent="0.4">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row>
    <row r="732" spans="1:27" ht="16" thickBot="1" x14ac:dyDescent="0.4">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row>
    <row r="733" spans="1:27" ht="16" thickBot="1" x14ac:dyDescent="0.4">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row>
    <row r="734" spans="1:27" ht="16" thickBot="1" x14ac:dyDescent="0.4">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row>
    <row r="735" spans="1:27" ht="16" thickBot="1" x14ac:dyDescent="0.4">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row>
    <row r="736" spans="1:27" ht="16" thickBot="1" x14ac:dyDescent="0.4">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row>
    <row r="737" spans="1:27" ht="16" thickBot="1" x14ac:dyDescent="0.4">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row>
    <row r="738" spans="1:27" ht="16" thickBot="1" x14ac:dyDescent="0.4">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row>
    <row r="739" spans="1:27" ht="16" thickBot="1" x14ac:dyDescent="0.4">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row>
    <row r="740" spans="1:27" ht="16" thickBot="1" x14ac:dyDescent="0.4">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row>
    <row r="741" spans="1:27" ht="16" thickBot="1" x14ac:dyDescent="0.4">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row>
    <row r="742" spans="1:27" ht="16" thickBot="1" x14ac:dyDescent="0.4">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row>
    <row r="743" spans="1:27" ht="16" thickBot="1" x14ac:dyDescent="0.4">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row>
    <row r="744" spans="1:27" ht="16" thickBot="1" x14ac:dyDescent="0.4">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row>
    <row r="745" spans="1:27" ht="16" thickBot="1" x14ac:dyDescent="0.4">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row>
    <row r="746" spans="1:27" ht="16" thickBot="1" x14ac:dyDescent="0.4">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row>
    <row r="747" spans="1:27" ht="16" thickBot="1" x14ac:dyDescent="0.4">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row>
    <row r="748" spans="1:27" ht="16" thickBot="1" x14ac:dyDescent="0.4">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row>
    <row r="749" spans="1:27" ht="16" thickBot="1" x14ac:dyDescent="0.4">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row>
    <row r="750" spans="1:27" ht="16" thickBot="1" x14ac:dyDescent="0.4">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row>
    <row r="751" spans="1:27" ht="16" thickBot="1" x14ac:dyDescent="0.4">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row>
    <row r="752" spans="1:27" ht="16" thickBot="1" x14ac:dyDescent="0.4">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row>
    <row r="753" spans="1:27" ht="16" thickBot="1" x14ac:dyDescent="0.4">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row>
    <row r="754" spans="1:27" ht="16" thickBot="1" x14ac:dyDescent="0.4">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row>
    <row r="755" spans="1:27" ht="16" thickBot="1" x14ac:dyDescent="0.4">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row>
    <row r="756" spans="1:27" ht="16" thickBot="1" x14ac:dyDescent="0.4">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row>
    <row r="757" spans="1:27" ht="16" thickBot="1" x14ac:dyDescent="0.4">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row>
    <row r="758" spans="1:27" ht="16" thickBot="1" x14ac:dyDescent="0.4">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row>
    <row r="759" spans="1:27" ht="16" thickBot="1" x14ac:dyDescent="0.4">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row>
    <row r="760" spans="1:27" ht="16" thickBot="1" x14ac:dyDescent="0.4">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row>
    <row r="761" spans="1:27" ht="16" thickBot="1" x14ac:dyDescent="0.4">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row>
    <row r="762" spans="1:27" ht="16" thickBot="1" x14ac:dyDescent="0.4">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row>
    <row r="763" spans="1:27" ht="16" thickBot="1" x14ac:dyDescent="0.4">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row>
    <row r="764" spans="1:27" ht="16" thickBot="1" x14ac:dyDescent="0.4">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row>
    <row r="765" spans="1:27" ht="16" thickBot="1" x14ac:dyDescent="0.4">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row>
    <row r="766" spans="1:27" ht="16" thickBot="1" x14ac:dyDescent="0.4">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row>
    <row r="767" spans="1:27" ht="16" thickBot="1" x14ac:dyDescent="0.4">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row>
    <row r="768" spans="1:27" ht="16" thickBot="1" x14ac:dyDescent="0.4">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row>
    <row r="769" spans="1:27" ht="16" thickBot="1" x14ac:dyDescent="0.4">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row>
    <row r="770" spans="1:27" ht="16" thickBot="1" x14ac:dyDescent="0.4">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row>
    <row r="771" spans="1:27" ht="16" thickBot="1" x14ac:dyDescent="0.4">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row>
    <row r="772" spans="1:27" ht="16" thickBot="1" x14ac:dyDescent="0.4">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row>
    <row r="773" spans="1:27" ht="16" thickBot="1" x14ac:dyDescent="0.4">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row>
    <row r="774" spans="1:27" ht="16" thickBot="1" x14ac:dyDescent="0.4">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row>
    <row r="775" spans="1:27" ht="16" thickBot="1" x14ac:dyDescent="0.4">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row>
    <row r="776" spans="1:27" ht="16" thickBot="1" x14ac:dyDescent="0.4">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row>
    <row r="777" spans="1:27" ht="16" thickBot="1" x14ac:dyDescent="0.4">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row>
    <row r="778" spans="1:27" ht="16" thickBot="1" x14ac:dyDescent="0.4">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row>
    <row r="779" spans="1:27" ht="16" thickBot="1" x14ac:dyDescent="0.4">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row>
    <row r="780" spans="1:27" ht="16" thickBot="1" x14ac:dyDescent="0.4">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row>
    <row r="781" spans="1:27" ht="16" thickBot="1" x14ac:dyDescent="0.4">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row>
    <row r="782" spans="1:27" ht="16" thickBot="1" x14ac:dyDescent="0.4">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row>
    <row r="783" spans="1:27" ht="16" thickBot="1" x14ac:dyDescent="0.4">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row>
    <row r="784" spans="1:27" ht="16" thickBot="1" x14ac:dyDescent="0.4">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row>
    <row r="785" spans="1:27" ht="16" thickBot="1" x14ac:dyDescent="0.4">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row>
    <row r="786" spans="1:27" ht="16" thickBot="1" x14ac:dyDescent="0.4">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row>
    <row r="787" spans="1:27" ht="16" thickBot="1" x14ac:dyDescent="0.4">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row>
    <row r="788" spans="1:27" ht="16" thickBot="1" x14ac:dyDescent="0.4">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row>
    <row r="789" spans="1:27" ht="16" thickBot="1" x14ac:dyDescent="0.4">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row>
    <row r="790" spans="1:27" ht="16" thickBot="1" x14ac:dyDescent="0.4">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row>
    <row r="791" spans="1:27" ht="16" thickBot="1" x14ac:dyDescent="0.4">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row>
    <row r="792" spans="1:27" ht="16" thickBot="1" x14ac:dyDescent="0.4">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row>
    <row r="793" spans="1:27" ht="16" thickBot="1" x14ac:dyDescent="0.4">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row>
    <row r="794" spans="1:27" ht="16" thickBot="1" x14ac:dyDescent="0.4">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row>
    <row r="795" spans="1:27" ht="16" thickBot="1" x14ac:dyDescent="0.4">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row>
    <row r="796" spans="1:27" ht="16" thickBot="1" x14ac:dyDescent="0.4">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row>
    <row r="797" spans="1:27" ht="16" thickBot="1" x14ac:dyDescent="0.4">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row>
    <row r="798" spans="1:27" ht="16" thickBot="1" x14ac:dyDescent="0.4">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row>
    <row r="799" spans="1:27" ht="16" thickBot="1" x14ac:dyDescent="0.4">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row>
    <row r="800" spans="1:27" ht="16" thickBot="1" x14ac:dyDescent="0.4">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row>
    <row r="801" spans="1:27" ht="16" thickBot="1" x14ac:dyDescent="0.4">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row>
    <row r="802" spans="1:27" ht="16" thickBot="1" x14ac:dyDescent="0.4">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row>
    <row r="803" spans="1:27" ht="16" thickBot="1" x14ac:dyDescent="0.4">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row>
    <row r="804" spans="1:27" ht="16" thickBot="1" x14ac:dyDescent="0.4">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row>
    <row r="805" spans="1:27" ht="16" thickBot="1" x14ac:dyDescent="0.4">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row>
    <row r="806" spans="1:27" ht="16" thickBot="1" x14ac:dyDescent="0.4">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row>
    <row r="807" spans="1:27" ht="16" thickBot="1" x14ac:dyDescent="0.4">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row>
    <row r="808" spans="1:27" ht="16" thickBot="1" x14ac:dyDescent="0.4">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row>
    <row r="809" spans="1:27" ht="16" thickBot="1" x14ac:dyDescent="0.4">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row>
    <row r="810" spans="1:27" ht="16" thickBot="1" x14ac:dyDescent="0.4">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row>
    <row r="811" spans="1:27" ht="16" thickBot="1" x14ac:dyDescent="0.4">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row>
    <row r="812" spans="1:27" ht="16" thickBot="1" x14ac:dyDescent="0.4">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row>
    <row r="813" spans="1:27" ht="16" thickBot="1" x14ac:dyDescent="0.4">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row>
    <row r="814" spans="1:27" ht="16" thickBot="1" x14ac:dyDescent="0.4">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row>
    <row r="815" spans="1:27" ht="16" thickBot="1" x14ac:dyDescent="0.4">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row>
    <row r="816" spans="1:27" ht="16" thickBot="1" x14ac:dyDescent="0.4">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row>
    <row r="817" spans="1:27" ht="16" thickBot="1" x14ac:dyDescent="0.4">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row>
    <row r="818" spans="1:27" ht="16" thickBot="1" x14ac:dyDescent="0.4">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row>
    <row r="819" spans="1:27" ht="16" thickBot="1" x14ac:dyDescent="0.4">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row>
    <row r="820" spans="1:27" ht="16" thickBot="1" x14ac:dyDescent="0.4">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row>
    <row r="821" spans="1:27" ht="16" thickBot="1" x14ac:dyDescent="0.4">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row>
    <row r="822" spans="1:27" ht="16" thickBot="1" x14ac:dyDescent="0.4">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row>
    <row r="823" spans="1:27" ht="16" thickBot="1" x14ac:dyDescent="0.4">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row>
    <row r="824" spans="1:27" ht="16" thickBot="1" x14ac:dyDescent="0.4">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row>
    <row r="825" spans="1:27" ht="16" thickBot="1" x14ac:dyDescent="0.4">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row>
    <row r="826" spans="1:27" ht="16" thickBot="1" x14ac:dyDescent="0.4">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row>
    <row r="827" spans="1:27" ht="16" thickBot="1" x14ac:dyDescent="0.4">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row>
    <row r="828" spans="1:27" ht="16" thickBot="1" x14ac:dyDescent="0.4">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row>
    <row r="829" spans="1:27" ht="16" thickBot="1" x14ac:dyDescent="0.4">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row>
    <row r="830" spans="1:27" ht="16" thickBot="1" x14ac:dyDescent="0.4">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row>
    <row r="831" spans="1:27" ht="16" thickBot="1" x14ac:dyDescent="0.4">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row>
    <row r="832" spans="1:27" ht="16" thickBot="1" x14ac:dyDescent="0.4">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row>
    <row r="833" spans="1:27" ht="16" thickBot="1" x14ac:dyDescent="0.4">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row>
    <row r="834" spans="1:27" ht="16" thickBot="1" x14ac:dyDescent="0.4">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row>
    <row r="835" spans="1:27" ht="16" thickBot="1" x14ac:dyDescent="0.4">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row>
    <row r="836" spans="1:27" ht="16" thickBot="1" x14ac:dyDescent="0.4">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row>
    <row r="837" spans="1:27" ht="16" thickBot="1" x14ac:dyDescent="0.4">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row>
    <row r="838" spans="1:27" ht="16" thickBot="1" x14ac:dyDescent="0.4">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row>
    <row r="839" spans="1:27" ht="16" thickBot="1" x14ac:dyDescent="0.4">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row>
    <row r="840" spans="1:27" ht="16" thickBot="1" x14ac:dyDescent="0.4">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row>
    <row r="841" spans="1:27" ht="16" thickBot="1" x14ac:dyDescent="0.4">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row>
    <row r="842" spans="1:27" ht="16" thickBot="1" x14ac:dyDescent="0.4">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row>
    <row r="843" spans="1:27" ht="16" thickBot="1" x14ac:dyDescent="0.4">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row>
    <row r="844" spans="1:27" ht="16" thickBot="1" x14ac:dyDescent="0.4">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row>
    <row r="845" spans="1:27" ht="16" thickBot="1" x14ac:dyDescent="0.4">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row>
    <row r="846" spans="1:27" ht="16" thickBot="1" x14ac:dyDescent="0.4">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row>
    <row r="847" spans="1:27" ht="16" thickBot="1" x14ac:dyDescent="0.4">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row>
    <row r="848" spans="1:27" ht="16" thickBot="1" x14ac:dyDescent="0.4">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row>
    <row r="849" spans="1:27" ht="16" thickBot="1" x14ac:dyDescent="0.4">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row>
    <row r="850" spans="1:27" ht="16" thickBot="1" x14ac:dyDescent="0.4">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row>
    <row r="851" spans="1:27" ht="16" thickBot="1" x14ac:dyDescent="0.4">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row>
    <row r="852" spans="1:27" ht="16" thickBot="1" x14ac:dyDescent="0.4">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row>
    <row r="853" spans="1:27" ht="16" thickBot="1" x14ac:dyDescent="0.4">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row>
    <row r="854" spans="1:27" ht="16" thickBot="1" x14ac:dyDescent="0.4">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row>
    <row r="855" spans="1:27" ht="16" thickBot="1" x14ac:dyDescent="0.4">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row>
    <row r="856" spans="1:27" ht="16" thickBot="1" x14ac:dyDescent="0.4">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row>
    <row r="857" spans="1:27" ht="16" thickBot="1" x14ac:dyDescent="0.4">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row>
    <row r="858" spans="1:27" ht="16" thickBot="1" x14ac:dyDescent="0.4">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row>
    <row r="859" spans="1:27" ht="16" thickBot="1" x14ac:dyDescent="0.4">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row>
    <row r="860" spans="1:27" ht="16" thickBot="1" x14ac:dyDescent="0.4">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row>
    <row r="861" spans="1:27" ht="16" thickBot="1" x14ac:dyDescent="0.4">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row>
    <row r="862" spans="1:27" ht="16" thickBot="1" x14ac:dyDescent="0.4">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row>
    <row r="863" spans="1:27" ht="16" thickBot="1" x14ac:dyDescent="0.4">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row>
    <row r="864" spans="1:27" ht="16" thickBot="1" x14ac:dyDescent="0.4">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row>
    <row r="865" spans="1:27" ht="16" thickBot="1" x14ac:dyDescent="0.4">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row>
    <row r="866" spans="1:27" ht="16" thickBot="1" x14ac:dyDescent="0.4">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row>
    <row r="867" spans="1:27" ht="16" thickBot="1" x14ac:dyDescent="0.4">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row>
    <row r="868" spans="1:27" ht="16" thickBot="1" x14ac:dyDescent="0.4">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row>
    <row r="869" spans="1:27" ht="16" thickBot="1" x14ac:dyDescent="0.4">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row>
    <row r="870" spans="1:27" ht="16" thickBot="1" x14ac:dyDescent="0.4">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row>
    <row r="871" spans="1:27" ht="16" thickBot="1" x14ac:dyDescent="0.4">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row>
    <row r="872" spans="1:27" ht="16" thickBot="1" x14ac:dyDescent="0.4">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row>
    <row r="873" spans="1:27" ht="16" thickBot="1" x14ac:dyDescent="0.4">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row>
    <row r="874" spans="1:27" ht="16" thickBot="1" x14ac:dyDescent="0.4">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row>
    <row r="875" spans="1:27" ht="16" thickBot="1" x14ac:dyDescent="0.4">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row>
    <row r="876" spans="1:27" ht="16" thickBot="1" x14ac:dyDescent="0.4">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row>
    <row r="877" spans="1:27" ht="16" thickBot="1" x14ac:dyDescent="0.4">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row>
    <row r="878" spans="1:27" ht="16" thickBot="1" x14ac:dyDescent="0.4">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row>
    <row r="879" spans="1:27" ht="16" thickBot="1" x14ac:dyDescent="0.4">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row>
    <row r="880" spans="1:27" ht="16" thickBot="1" x14ac:dyDescent="0.4">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row>
    <row r="881" spans="1:27" ht="16" thickBot="1" x14ac:dyDescent="0.4">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row>
    <row r="882" spans="1:27" ht="16" thickBot="1" x14ac:dyDescent="0.4">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row>
    <row r="883" spans="1:27" ht="16" thickBot="1" x14ac:dyDescent="0.4">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row>
    <row r="884" spans="1:27" ht="16" thickBot="1" x14ac:dyDescent="0.4">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row>
    <row r="885" spans="1:27" ht="16" thickBot="1" x14ac:dyDescent="0.4">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row>
    <row r="886" spans="1:27" ht="16" thickBot="1" x14ac:dyDescent="0.4">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row>
    <row r="887" spans="1:27" ht="16" thickBot="1" x14ac:dyDescent="0.4">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row>
    <row r="888" spans="1:27" ht="16" thickBot="1" x14ac:dyDescent="0.4">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row>
    <row r="889" spans="1:27" ht="16" thickBot="1" x14ac:dyDescent="0.4">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row>
    <row r="890" spans="1:27" ht="16" thickBot="1" x14ac:dyDescent="0.4">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row>
    <row r="891" spans="1:27" ht="16" thickBot="1" x14ac:dyDescent="0.4">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row>
    <row r="892" spans="1:27" ht="16" thickBot="1" x14ac:dyDescent="0.4">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row>
    <row r="893" spans="1:27" ht="16" thickBot="1" x14ac:dyDescent="0.4">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row>
    <row r="894" spans="1:27" ht="16" thickBot="1" x14ac:dyDescent="0.4">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row>
    <row r="895" spans="1:27" ht="16" thickBot="1" x14ac:dyDescent="0.4">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row>
    <row r="896" spans="1:27" ht="16" thickBot="1" x14ac:dyDescent="0.4">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row>
    <row r="897" spans="1:27" ht="16" thickBot="1" x14ac:dyDescent="0.4">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row>
    <row r="898" spans="1:27" ht="16" thickBot="1" x14ac:dyDescent="0.4">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row>
    <row r="899" spans="1:27" ht="16" thickBot="1" x14ac:dyDescent="0.4">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row>
    <row r="900" spans="1:27" ht="16" thickBot="1" x14ac:dyDescent="0.4">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row>
    <row r="901" spans="1:27" ht="16" thickBot="1" x14ac:dyDescent="0.4">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row>
    <row r="902" spans="1:27" ht="16" thickBot="1" x14ac:dyDescent="0.4">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row>
    <row r="903" spans="1:27" ht="16" thickBot="1" x14ac:dyDescent="0.4">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row>
    <row r="904" spans="1:27" ht="16" thickBot="1" x14ac:dyDescent="0.4">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row>
    <row r="905" spans="1:27" ht="16" thickBot="1" x14ac:dyDescent="0.4">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row>
    <row r="906" spans="1:27" ht="16" thickBot="1" x14ac:dyDescent="0.4">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row>
    <row r="907" spans="1:27" ht="16" thickBot="1" x14ac:dyDescent="0.4">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row>
    <row r="908" spans="1:27" ht="16" thickBot="1" x14ac:dyDescent="0.4">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row>
    <row r="909" spans="1:27" ht="16" thickBot="1" x14ac:dyDescent="0.4">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row>
    <row r="910" spans="1:27" ht="16" thickBot="1" x14ac:dyDescent="0.4">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row>
    <row r="911" spans="1:27" ht="16" thickBot="1" x14ac:dyDescent="0.4">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row>
    <row r="912" spans="1:27" ht="16" thickBot="1" x14ac:dyDescent="0.4">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row>
    <row r="913" spans="1:27" ht="16" thickBot="1" x14ac:dyDescent="0.4">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row>
    <row r="914" spans="1:27" ht="16" thickBot="1" x14ac:dyDescent="0.4">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row>
    <row r="915" spans="1:27" ht="16" thickBot="1" x14ac:dyDescent="0.4">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row>
    <row r="916" spans="1:27" ht="16" thickBot="1" x14ac:dyDescent="0.4">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row>
    <row r="917" spans="1:27" ht="16" thickBot="1" x14ac:dyDescent="0.4">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row>
    <row r="918" spans="1:27" ht="16" thickBot="1" x14ac:dyDescent="0.4">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row>
    <row r="919" spans="1:27" ht="16" thickBot="1" x14ac:dyDescent="0.4">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row>
    <row r="920" spans="1:27" ht="16" thickBot="1" x14ac:dyDescent="0.4">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row>
    <row r="921" spans="1:27" ht="16" thickBot="1" x14ac:dyDescent="0.4">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row>
    <row r="922" spans="1:27" ht="16" thickBot="1" x14ac:dyDescent="0.4">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row>
    <row r="923" spans="1:27" ht="16" thickBot="1" x14ac:dyDescent="0.4">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row>
    <row r="924" spans="1:27" ht="16" thickBot="1" x14ac:dyDescent="0.4">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row>
    <row r="925" spans="1:27" ht="16" thickBot="1" x14ac:dyDescent="0.4">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row>
    <row r="926" spans="1:27" ht="16" thickBot="1" x14ac:dyDescent="0.4">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row>
    <row r="927" spans="1:27" ht="16" thickBot="1" x14ac:dyDescent="0.4">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row>
    <row r="928" spans="1:27" ht="16" thickBot="1" x14ac:dyDescent="0.4">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row>
    <row r="929" spans="1:27" ht="16" thickBot="1" x14ac:dyDescent="0.4">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row>
    <row r="930" spans="1:27" ht="16" thickBot="1" x14ac:dyDescent="0.4">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row>
    <row r="931" spans="1:27" ht="16" thickBot="1" x14ac:dyDescent="0.4">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row>
    <row r="932" spans="1:27" ht="16" thickBot="1" x14ac:dyDescent="0.4">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row>
    <row r="933" spans="1:27" ht="16" thickBot="1" x14ac:dyDescent="0.4">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row>
    <row r="934" spans="1:27" ht="16" thickBot="1" x14ac:dyDescent="0.4">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row>
    <row r="935" spans="1:27" ht="16" thickBot="1" x14ac:dyDescent="0.4">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row>
    <row r="936" spans="1:27" ht="16" thickBot="1" x14ac:dyDescent="0.4">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row>
    <row r="937" spans="1:27" ht="16" thickBot="1" x14ac:dyDescent="0.4">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row>
    <row r="938" spans="1:27" ht="16" thickBot="1" x14ac:dyDescent="0.4">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row>
    <row r="939" spans="1:27" ht="16" thickBot="1" x14ac:dyDescent="0.4">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row>
    <row r="940" spans="1:27" ht="16" thickBot="1" x14ac:dyDescent="0.4">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row>
    <row r="941" spans="1:27" ht="16" thickBot="1" x14ac:dyDescent="0.4">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row>
    <row r="942" spans="1:27" ht="16" thickBot="1" x14ac:dyDescent="0.4">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row>
    <row r="943" spans="1:27" ht="16" thickBot="1" x14ac:dyDescent="0.4">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row>
    <row r="944" spans="1:27" ht="16" thickBot="1" x14ac:dyDescent="0.4">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row>
    <row r="945" spans="1:27" ht="16" thickBot="1" x14ac:dyDescent="0.4">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row>
    <row r="946" spans="1:27" ht="16" thickBot="1" x14ac:dyDescent="0.4">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row>
    <row r="947" spans="1:27" ht="16" thickBot="1" x14ac:dyDescent="0.4">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row>
    <row r="948" spans="1:27" ht="16" thickBot="1" x14ac:dyDescent="0.4">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row>
    <row r="949" spans="1:27" ht="16" thickBot="1" x14ac:dyDescent="0.4">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row>
    <row r="950" spans="1:27" ht="16" thickBot="1" x14ac:dyDescent="0.4">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row>
    <row r="951" spans="1:27" ht="16" thickBot="1" x14ac:dyDescent="0.4">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row>
    <row r="952" spans="1:27" ht="16" thickBot="1" x14ac:dyDescent="0.4">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row>
    <row r="953" spans="1:27" ht="16" thickBot="1" x14ac:dyDescent="0.4">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row>
    <row r="954" spans="1:27" ht="16" thickBot="1" x14ac:dyDescent="0.4">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row>
    <row r="955" spans="1:27" ht="16" thickBot="1" x14ac:dyDescent="0.4">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row>
    <row r="956" spans="1:27" ht="16" thickBot="1" x14ac:dyDescent="0.4">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row>
    <row r="957" spans="1:27" ht="16" thickBot="1" x14ac:dyDescent="0.4">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row>
    <row r="958" spans="1:27" ht="16" thickBot="1" x14ac:dyDescent="0.4">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row>
    <row r="959" spans="1:27" ht="16" thickBot="1" x14ac:dyDescent="0.4">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row>
    <row r="960" spans="1:27" ht="16" thickBot="1" x14ac:dyDescent="0.4">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row>
    <row r="961" spans="1:27" ht="16" thickBot="1" x14ac:dyDescent="0.4">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row>
    <row r="962" spans="1:27" ht="16" thickBot="1" x14ac:dyDescent="0.4">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row>
    <row r="963" spans="1:27" ht="16" thickBot="1" x14ac:dyDescent="0.4">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row>
    <row r="964" spans="1:27" ht="16" thickBot="1" x14ac:dyDescent="0.4">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row>
    <row r="965" spans="1:27" ht="16" thickBot="1" x14ac:dyDescent="0.4">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row>
    <row r="966" spans="1:27" ht="16" thickBot="1" x14ac:dyDescent="0.4">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row>
    <row r="967" spans="1:27" ht="16" thickBot="1" x14ac:dyDescent="0.4">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row>
    <row r="968" spans="1:27" ht="16" thickBot="1" x14ac:dyDescent="0.4">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row>
    <row r="969" spans="1:27" ht="16" thickBot="1" x14ac:dyDescent="0.4">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row>
    <row r="970" spans="1:27" ht="16" thickBot="1" x14ac:dyDescent="0.4">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row>
    <row r="971" spans="1:27" ht="16" thickBot="1" x14ac:dyDescent="0.4">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row>
    <row r="972" spans="1:27" ht="16" thickBot="1" x14ac:dyDescent="0.4">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row>
    <row r="973" spans="1:27" ht="16" thickBot="1" x14ac:dyDescent="0.4">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row>
    <row r="974" spans="1:27" ht="16" thickBot="1" x14ac:dyDescent="0.4">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row>
    <row r="975" spans="1:27" ht="16" thickBot="1" x14ac:dyDescent="0.4">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row>
    <row r="976" spans="1:27" ht="16" thickBot="1" x14ac:dyDescent="0.4">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row>
    <row r="977" spans="1:27" ht="16" thickBot="1" x14ac:dyDescent="0.4">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row>
    <row r="978" spans="1:27" ht="16" thickBot="1" x14ac:dyDescent="0.4">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row>
    <row r="979" spans="1:27" ht="16" thickBot="1" x14ac:dyDescent="0.4">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row>
    <row r="980" spans="1:27" ht="16" thickBot="1" x14ac:dyDescent="0.4">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row>
    <row r="981" spans="1:27" ht="16" thickBot="1" x14ac:dyDescent="0.4">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row>
    <row r="982" spans="1:27" ht="16" thickBot="1" x14ac:dyDescent="0.4">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row>
    <row r="983" spans="1:27" ht="16" thickBot="1" x14ac:dyDescent="0.4">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row>
    <row r="984" spans="1:27" ht="16" thickBot="1" x14ac:dyDescent="0.4">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row>
    <row r="985" spans="1:27" ht="16" thickBot="1" x14ac:dyDescent="0.4">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row>
    <row r="986" spans="1:27" ht="16" thickBot="1" x14ac:dyDescent="0.4">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row>
    <row r="987" spans="1:27" ht="16" thickBot="1" x14ac:dyDescent="0.4">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row>
    <row r="988" spans="1:27" ht="16" thickBot="1" x14ac:dyDescent="0.4">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row>
    <row r="989" spans="1:27" ht="16" thickBot="1" x14ac:dyDescent="0.4">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row>
    <row r="990" spans="1:27" ht="16" thickBot="1" x14ac:dyDescent="0.4">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row>
    <row r="991" spans="1:27" ht="16" thickBot="1" x14ac:dyDescent="0.4">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row>
    <row r="992" spans="1:27" ht="16" thickBot="1" x14ac:dyDescent="0.4">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row>
    <row r="993" spans="1:27" ht="16" thickBot="1" x14ac:dyDescent="0.4">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row>
    <row r="994" spans="1:27" ht="16" thickBot="1" x14ac:dyDescent="0.4">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row>
    <row r="995" spans="1:27" ht="16" thickBot="1" x14ac:dyDescent="0.4">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row>
    <row r="996" spans="1:27" ht="16" thickBot="1" x14ac:dyDescent="0.4">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row>
    <row r="997" spans="1:27" ht="16" thickBot="1" x14ac:dyDescent="0.4">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row>
    <row r="998" spans="1:27" ht="16" thickBot="1" x14ac:dyDescent="0.4">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row>
  </sheetData>
  <pageMargins left="0.7" right="0.7" top="0.75" bottom="0.75" header="0.3" footer="0.3"/>
  <pageSetup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0A15-0BD4-41CE-9C75-785FB392C8D0}">
  <dimension ref="A1:AC243"/>
  <sheetViews>
    <sheetView topLeftCell="A213" workbookViewId="0">
      <selection activeCell="B4" sqref="B4"/>
    </sheetView>
  </sheetViews>
  <sheetFormatPr defaultColWidth="8.4140625" defaultRowHeight="15.5" x14ac:dyDescent="0.35"/>
  <cols>
    <col min="1" max="1" width="9.33203125" style="53" customWidth="1"/>
    <col min="2" max="2" width="31.9140625" style="53" bestFit="1" customWidth="1"/>
    <col min="3" max="3" width="14.25" style="53" bestFit="1" customWidth="1"/>
    <col min="4" max="4" width="12.58203125" style="53" bestFit="1" customWidth="1"/>
    <col min="5" max="5" width="11.6640625" style="53" bestFit="1" customWidth="1"/>
    <col min="6" max="6" width="14.6640625" style="66" customWidth="1"/>
    <col min="7" max="7" width="13.75" style="53" customWidth="1"/>
    <col min="8" max="8" width="13.33203125" style="53" customWidth="1"/>
    <col min="9" max="9" width="12.08203125" style="53" customWidth="1"/>
    <col min="10" max="10" width="11.6640625" style="53" customWidth="1"/>
    <col min="11" max="11" width="15.08203125" style="53" customWidth="1"/>
    <col min="12" max="12" width="11.4140625" style="53" customWidth="1"/>
    <col min="13" max="13" width="21.58203125" style="53" customWidth="1"/>
    <col min="14" max="14" width="13.75" style="53" customWidth="1"/>
    <col min="15" max="15" width="19.08203125" style="53" customWidth="1"/>
    <col min="16" max="16" width="9.9140625" style="53" customWidth="1"/>
    <col min="17" max="17" width="8.4140625" style="53"/>
    <col min="18" max="18" width="12.4140625" style="53" customWidth="1"/>
    <col min="19" max="19" width="14.6640625" style="53" customWidth="1"/>
    <col min="20" max="20" width="13.58203125" style="53" customWidth="1"/>
    <col min="21" max="21" width="18.33203125" style="53" customWidth="1"/>
    <col min="22" max="22" width="13.08203125" style="53" customWidth="1"/>
    <col min="23" max="23" width="14.6640625" style="53" customWidth="1"/>
    <col min="24" max="24" width="14.4140625" style="53" customWidth="1"/>
    <col min="25" max="25" width="15.58203125" style="53" customWidth="1"/>
    <col min="26" max="16384" width="8.4140625" style="53"/>
  </cols>
  <sheetData>
    <row r="1" spans="1:29" customFormat="1" x14ac:dyDescent="0.35">
      <c r="A1" s="52"/>
    </row>
    <row r="2" spans="1:29" customFormat="1" ht="18.5" x14ac:dyDescent="0.35">
      <c r="A2" s="52"/>
      <c r="B2" s="53"/>
      <c r="C2" s="54" t="s">
        <v>1945</v>
      </c>
    </row>
    <row r="4" spans="1:29" s="58" customFormat="1" ht="72.5" x14ac:dyDescent="0.35">
      <c r="A4" s="55" t="s">
        <v>1946</v>
      </c>
      <c r="B4" s="56" t="s">
        <v>1309</v>
      </c>
      <c r="C4" s="56" t="s">
        <v>145</v>
      </c>
      <c r="D4" s="56" t="s">
        <v>967</v>
      </c>
      <c r="E4" s="57" t="s">
        <v>968</v>
      </c>
      <c r="F4" s="56" t="s">
        <v>1313</v>
      </c>
      <c r="G4" s="56" t="s">
        <v>1947</v>
      </c>
      <c r="H4" s="56" t="s">
        <v>1948</v>
      </c>
      <c r="I4" s="56" t="s">
        <v>1315</v>
      </c>
      <c r="J4" s="56" t="s">
        <v>1316</v>
      </c>
      <c r="K4" s="56" t="s">
        <v>1949</v>
      </c>
      <c r="L4" s="56" t="s">
        <v>766</v>
      </c>
      <c r="M4" s="56" t="s">
        <v>1950</v>
      </c>
      <c r="N4" s="56" t="s">
        <v>1951</v>
      </c>
      <c r="O4" s="56" t="s">
        <v>1952</v>
      </c>
      <c r="P4" s="56" t="s">
        <v>1317</v>
      </c>
      <c r="Q4" s="56" t="s">
        <v>1145</v>
      </c>
      <c r="R4" s="56" t="s">
        <v>1892</v>
      </c>
      <c r="S4" s="56" t="s">
        <v>1386</v>
      </c>
      <c r="T4" s="56" t="s">
        <v>1953</v>
      </c>
      <c r="U4" s="56" t="s">
        <v>1322</v>
      </c>
      <c r="V4" s="56" t="s">
        <v>1954</v>
      </c>
      <c r="W4" s="56" t="s">
        <v>1955</v>
      </c>
      <c r="X4" s="56" t="s">
        <v>1956</v>
      </c>
      <c r="Y4" s="56" t="s">
        <v>1957</v>
      </c>
      <c r="Z4" s="56" t="s">
        <v>1324</v>
      </c>
      <c r="AA4" s="56" t="s">
        <v>1325</v>
      </c>
      <c r="AB4" s="56" t="s">
        <v>1327</v>
      </c>
      <c r="AC4" s="56" t="s">
        <v>1958</v>
      </c>
    </row>
    <row r="5" spans="1:29" x14ac:dyDescent="0.35">
      <c r="A5" s="59">
        <v>1</v>
      </c>
      <c r="B5" s="60" t="s">
        <v>1614</v>
      </c>
      <c r="C5" s="60" t="s">
        <v>1959</v>
      </c>
      <c r="D5" s="60">
        <v>100</v>
      </c>
      <c r="E5" s="61">
        <v>4.7</v>
      </c>
      <c r="F5" s="60">
        <v>1</v>
      </c>
      <c r="G5" s="62">
        <v>0.98</v>
      </c>
      <c r="H5" s="60"/>
      <c r="I5" s="62">
        <v>0.96</v>
      </c>
      <c r="J5" s="62">
        <v>0.95</v>
      </c>
      <c r="K5" s="60"/>
      <c r="L5" s="60">
        <v>-1</v>
      </c>
      <c r="M5" s="62">
        <v>0.96</v>
      </c>
      <c r="N5" s="60"/>
      <c r="O5" s="60">
        <v>90</v>
      </c>
      <c r="P5" s="60">
        <v>5</v>
      </c>
      <c r="Q5" s="62">
        <v>0.77</v>
      </c>
      <c r="R5" s="62">
        <v>0.02</v>
      </c>
      <c r="S5" s="60" t="s">
        <v>1960</v>
      </c>
      <c r="T5" s="60"/>
      <c r="U5" s="60">
        <v>1</v>
      </c>
      <c r="V5" s="60" t="s">
        <v>1961</v>
      </c>
      <c r="W5" s="60"/>
      <c r="X5" s="62">
        <v>0.89</v>
      </c>
      <c r="Y5" s="60"/>
      <c r="Z5" s="62">
        <v>0.13</v>
      </c>
      <c r="AA5" s="60">
        <v>2</v>
      </c>
      <c r="AB5" s="62">
        <v>0.51</v>
      </c>
      <c r="AC5" s="60"/>
    </row>
    <row r="6" spans="1:29" x14ac:dyDescent="0.35">
      <c r="A6" s="59">
        <v>2</v>
      </c>
      <c r="B6" s="60" t="s">
        <v>1615</v>
      </c>
      <c r="C6" s="60" t="s">
        <v>1959</v>
      </c>
      <c r="D6" s="60">
        <v>96</v>
      </c>
      <c r="E6" s="61">
        <v>4.5999999999999996</v>
      </c>
      <c r="F6" s="60">
        <v>3</v>
      </c>
      <c r="G6" s="62">
        <v>0.97</v>
      </c>
      <c r="H6" s="60"/>
      <c r="I6" s="62">
        <v>0.9</v>
      </c>
      <c r="J6" s="62">
        <v>0.93</v>
      </c>
      <c r="K6" s="60"/>
      <c r="L6" s="60">
        <v>3</v>
      </c>
      <c r="M6" s="62">
        <v>0.91</v>
      </c>
      <c r="N6" s="60"/>
      <c r="O6" s="60">
        <v>99</v>
      </c>
      <c r="P6" s="60">
        <v>19</v>
      </c>
      <c r="Q6" s="62">
        <v>0.71</v>
      </c>
      <c r="R6" s="62">
        <v>0.04</v>
      </c>
      <c r="S6" s="60" t="s">
        <v>1960</v>
      </c>
      <c r="T6" s="60"/>
      <c r="U6" s="60">
        <v>6</v>
      </c>
      <c r="V6" s="60" t="s">
        <v>1962</v>
      </c>
      <c r="W6" s="60"/>
      <c r="X6" s="62">
        <v>0.88</v>
      </c>
      <c r="Y6" s="60"/>
      <c r="Z6" s="62">
        <v>0.13</v>
      </c>
      <c r="AA6" s="60">
        <v>7</v>
      </c>
      <c r="AB6" s="62">
        <v>0.47</v>
      </c>
      <c r="AC6" s="60"/>
    </row>
    <row r="7" spans="1:29" x14ac:dyDescent="0.35">
      <c r="A7" s="59">
        <v>3</v>
      </c>
      <c r="B7" s="60" t="s">
        <v>1616</v>
      </c>
      <c r="C7" s="60" t="s">
        <v>1959</v>
      </c>
      <c r="D7" s="60">
        <v>93</v>
      </c>
      <c r="E7" s="61">
        <v>4.5999999999999996</v>
      </c>
      <c r="F7" s="60">
        <v>3</v>
      </c>
      <c r="G7" s="62">
        <v>0.98</v>
      </c>
      <c r="H7" s="60"/>
      <c r="I7" s="62">
        <v>0.97</v>
      </c>
      <c r="J7" s="62">
        <v>0.94</v>
      </c>
      <c r="K7" s="60"/>
      <c r="L7" s="60">
        <v>-3</v>
      </c>
      <c r="M7" s="62">
        <v>0.98</v>
      </c>
      <c r="N7" s="60"/>
      <c r="O7" s="60">
        <v>148</v>
      </c>
      <c r="P7" s="60">
        <v>16</v>
      </c>
      <c r="Q7" s="62">
        <v>0.74</v>
      </c>
      <c r="R7" s="62">
        <v>0.03</v>
      </c>
      <c r="S7" s="60" t="s">
        <v>1963</v>
      </c>
      <c r="T7" s="60"/>
      <c r="U7" s="60">
        <v>1</v>
      </c>
      <c r="V7" s="60" t="s">
        <v>1964</v>
      </c>
      <c r="W7" s="60"/>
      <c r="X7" s="62">
        <v>0.9</v>
      </c>
      <c r="Y7" s="60"/>
      <c r="Z7" s="62">
        <v>0.09</v>
      </c>
      <c r="AA7" s="60">
        <v>7</v>
      </c>
      <c r="AB7" s="62">
        <v>0.36</v>
      </c>
      <c r="AC7" s="60"/>
    </row>
    <row r="8" spans="1:29" x14ac:dyDescent="0.35">
      <c r="A8" s="59">
        <v>3</v>
      </c>
      <c r="B8" s="60" t="s">
        <v>1621</v>
      </c>
      <c r="C8" s="60" t="s">
        <v>1959</v>
      </c>
      <c r="D8" s="60">
        <v>93</v>
      </c>
      <c r="E8" s="61">
        <v>4.5</v>
      </c>
      <c r="F8" s="60">
        <v>13</v>
      </c>
      <c r="G8" s="62">
        <v>0.96</v>
      </c>
      <c r="H8" s="60"/>
      <c r="I8" s="62">
        <v>0.93</v>
      </c>
      <c r="J8" s="62">
        <v>0.92</v>
      </c>
      <c r="K8" s="60"/>
      <c r="L8" s="60">
        <v>-1</v>
      </c>
      <c r="M8" s="62">
        <v>0.88</v>
      </c>
      <c r="N8" s="60"/>
      <c r="O8" s="60">
        <v>113</v>
      </c>
      <c r="P8" s="60">
        <v>34</v>
      </c>
      <c r="Q8" s="62">
        <v>0.67</v>
      </c>
      <c r="R8" s="63">
        <v>4.0000000000000001E-3</v>
      </c>
      <c r="S8" s="60" t="s">
        <v>1963</v>
      </c>
      <c r="T8" s="60"/>
      <c r="U8" s="60">
        <v>8</v>
      </c>
      <c r="V8" s="60" t="s">
        <v>993</v>
      </c>
      <c r="W8" s="60"/>
      <c r="X8" s="62">
        <v>0.83</v>
      </c>
      <c r="Y8" s="60"/>
      <c r="Z8" s="62">
        <v>0.2</v>
      </c>
      <c r="AA8" s="60">
        <v>6</v>
      </c>
      <c r="AB8" s="62">
        <v>0.47</v>
      </c>
      <c r="AC8" s="60"/>
    </row>
    <row r="9" spans="1:29" x14ac:dyDescent="0.35">
      <c r="A9" s="59">
        <v>5</v>
      </c>
      <c r="B9" s="60" t="s">
        <v>1618</v>
      </c>
      <c r="C9" s="60" t="s">
        <v>1959</v>
      </c>
      <c r="D9" s="60">
        <v>92</v>
      </c>
      <c r="E9" s="61">
        <v>4.5</v>
      </c>
      <c r="F9" s="60">
        <v>1</v>
      </c>
      <c r="G9" s="62">
        <v>0.97</v>
      </c>
      <c r="H9" s="60"/>
      <c r="I9" s="62">
        <v>0.93</v>
      </c>
      <c r="J9" s="62">
        <v>0.94</v>
      </c>
      <c r="K9" s="60"/>
      <c r="L9" s="60">
        <v>1</v>
      </c>
      <c r="M9" s="62">
        <v>0.91</v>
      </c>
      <c r="N9" s="60"/>
      <c r="O9" s="60">
        <v>113</v>
      </c>
      <c r="P9" s="60">
        <v>23</v>
      </c>
      <c r="Q9" s="62">
        <v>0.7</v>
      </c>
      <c r="R9" s="62">
        <v>0.01</v>
      </c>
      <c r="S9" s="60" t="s">
        <v>1963</v>
      </c>
      <c r="T9" s="60"/>
      <c r="U9" s="60">
        <v>1</v>
      </c>
      <c r="V9" s="60" t="s">
        <v>1965</v>
      </c>
      <c r="W9" s="60"/>
      <c r="X9" s="62">
        <v>0.91</v>
      </c>
      <c r="Y9" s="60"/>
      <c r="Z9" s="62">
        <v>0.08</v>
      </c>
      <c r="AA9" s="60">
        <v>7</v>
      </c>
      <c r="AB9" s="62">
        <v>0.25</v>
      </c>
      <c r="AC9" s="60"/>
    </row>
    <row r="10" spans="1:29" x14ac:dyDescent="0.35">
      <c r="A10" s="59">
        <v>6</v>
      </c>
      <c r="B10" s="60" t="s">
        <v>1619</v>
      </c>
      <c r="C10" s="60" t="s">
        <v>1959</v>
      </c>
      <c r="D10" s="60">
        <v>91</v>
      </c>
      <c r="E10" s="61">
        <v>4.4000000000000004</v>
      </c>
      <c r="F10" s="60">
        <v>3</v>
      </c>
      <c r="G10" s="62">
        <v>0.96</v>
      </c>
      <c r="H10" s="60"/>
      <c r="I10" s="62">
        <v>0.95</v>
      </c>
      <c r="J10" s="62">
        <v>0.95</v>
      </c>
      <c r="K10" s="60"/>
      <c r="L10" s="60" t="s">
        <v>58</v>
      </c>
      <c r="M10" s="62">
        <v>0.94</v>
      </c>
      <c r="N10" s="60"/>
      <c r="O10" s="60">
        <v>165</v>
      </c>
      <c r="P10" s="60">
        <v>34</v>
      </c>
      <c r="Q10" s="62">
        <v>0.7</v>
      </c>
      <c r="R10" s="62">
        <v>0.02</v>
      </c>
      <c r="S10" s="60" t="s">
        <v>1966</v>
      </c>
      <c r="T10" s="60"/>
      <c r="U10" s="60">
        <v>13</v>
      </c>
      <c r="V10" s="60" t="s">
        <v>121</v>
      </c>
      <c r="W10" s="60">
        <v>2</v>
      </c>
      <c r="X10" s="62">
        <v>0.8</v>
      </c>
      <c r="Y10" s="60"/>
      <c r="Z10" s="62">
        <v>0.1</v>
      </c>
      <c r="AA10" s="60">
        <v>13</v>
      </c>
      <c r="AB10" s="62">
        <v>0.48</v>
      </c>
      <c r="AC10" s="60"/>
    </row>
    <row r="11" spans="1:29" x14ac:dyDescent="0.35">
      <c r="A11" s="59">
        <v>7</v>
      </c>
      <c r="B11" s="60" t="s">
        <v>1622</v>
      </c>
      <c r="C11" s="60" t="s">
        <v>1959</v>
      </c>
      <c r="D11" s="60">
        <v>90</v>
      </c>
      <c r="E11" s="61">
        <v>4.3</v>
      </c>
      <c r="F11" s="60">
        <v>6</v>
      </c>
      <c r="G11" s="62">
        <v>0.96</v>
      </c>
      <c r="H11" s="60"/>
      <c r="I11" s="62">
        <v>0.94</v>
      </c>
      <c r="J11" s="62">
        <v>0.93</v>
      </c>
      <c r="K11" s="60"/>
      <c r="L11" s="60">
        <v>-1</v>
      </c>
      <c r="M11" s="62">
        <v>0.86</v>
      </c>
      <c r="N11" s="60"/>
      <c r="O11" s="60">
        <v>194</v>
      </c>
      <c r="P11" s="60">
        <v>7</v>
      </c>
      <c r="Q11" s="62">
        <v>0.7</v>
      </c>
      <c r="R11" s="63">
        <v>3.0000000000000001E-3</v>
      </c>
      <c r="S11" s="60" t="s">
        <v>1966</v>
      </c>
      <c r="T11" s="60"/>
      <c r="U11" s="60">
        <v>8</v>
      </c>
      <c r="V11" s="60" t="s">
        <v>1962</v>
      </c>
      <c r="W11" s="60"/>
      <c r="X11" s="62">
        <v>0.79</v>
      </c>
      <c r="Y11" s="60"/>
      <c r="Z11" s="62">
        <v>0.2</v>
      </c>
      <c r="AA11" s="60">
        <v>28</v>
      </c>
      <c r="AB11" s="62">
        <v>0.46</v>
      </c>
      <c r="AC11" s="60"/>
    </row>
    <row r="12" spans="1:29" x14ac:dyDescent="0.35">
      <c r="A12" s="59">
        <v>7</v>
      </c>
      <c r="B12" s="60" t="s">
        <v>1624</v>
      </c>
      <c r="C12" s="60" t="s">
        <v>1959</v>
      </c>
      <c r="D12" s="60">
        <v>90</v>
      </c>
      <c r="E12" s="61">
        <v>4.3</v>
      </c>
      <c r="F12" s="60">
        <v>13</v>
      </c>
      <c r="G12" s="62">
        <v>0.95</v>
      </c>
      <c r="H12" s="60"/>
      <c r="I12" s="62">
        <v>0.92</v>
      </c>
      <c r="J12" s="62">
        <v>0.93</v>
      </c>
      <c r="K12" s="60"/>
      <c r="L12" s="60">
        <v>1</v>
      </c>
      <c r="M12" s="62">
        <v>0.88</v>
      </c>
      <c r="N12" s="60"/>
      <c r="O12" s="60">
        <v>194</v>
      </c>
      <c r="P12" s="60">
        <v>4</v>
      </c>
      <c r="Q12" s="62">
        <v>0.81</v>
      </c>
      <c r="R12" s="62">
        <v>0.02</v>
      </c>
      <c r="S12" s="60" t="s">
        <v>1963</v>
      </c>
      <c r="T12" s="60"/>
      <c r="U12" s="60">
        <v>20</v>
      </c>
      <c r="V12" s="60" t="s">
        <v>1962</v>
      </c>
      <c r="W12" s="60"/>
      <c r="X12" s="62">
        <v>0.78</v>
      </c>
      <c r="Y12" s="60">
        <v>5</v>
      </c>
      <c r="Z12" s="62">
        <v>0.09</v>
      </c>
      <c r="AA12" s="60">
        <v>14</v>
      </c>
      <c r="AB12" s="62">
        <v>0.35</v>
      </c>
      <c r="AC12" s="60"/>
    </row>
    <row r="13" spans="1:29" x14ac:dyDescent="0.35">
      <c r="A13" s="59">
        <v>7</v>
      </c>
      <c r="B13" s="60" t="s">
        <v>1617</v>
      </c>
      <c r="C13" s="60" t="s">
        <v>1959</v>
      </c>
      <c r="D13" s="60">
        <v>90</v>
      </c>
      <c r="E13" s="61">
        <v>4.3</v>
      </c>
      <c r="F13" s="60">
        <v>6</v>
      </c>
      <c r="G13" s="62">
        <v>0.96</v>
      </c>
      <c r="H13" s="60"/>
      <c r="I13" s="62">
        <v>0.95</v>
      </c>
      <c r="J13" s="62">
        <v>0.91</v>
      </c>
      <c r="K13" s="60"/>
      <c r="L13" s="60">
        <v>-4</v>
      </c>
      <c r="M13" s="62">
        <v>0.89</v>
      </c>
      <c r="N13" s="60"/>
      <c r="O13" s="60">
        <v>185</v>
      </c>
      <c r="P13" s="60">
        <v>13</v>
      </c>
      <c r="Q13" s="62">
        <v>0.66</v>
      </c>
      <c r="R13" s="62">
        <v>0.01</v>
      </c>
      <c r="S13" s="60" t="s">
        <v>1963</v>
      </c>
      <c r="T13" s="60"/>
      <c r="U13" s="60">
        <v>8</v>
      </c>
      <c r="V13" s="60" t="s">
        <v>1967</v>
      </c>
      <c r="W13" s="60"/>
      <c r="X13" s="62">
        <v>0.8</v>
      </c>
      <c r="Y13" s="60"/>
      <c r="Z13" s="62">
        <v>0.17</v>
      </c>
      <c r="AA13" s="60">
        <v>4</v>
      </c>
      <c r="AB13" s="62">
        <v>0.37</v>
      </c>
      <c r="AC13" s="60"/>
    </row>
    <row r="14" spans="1:29" x14ac:dyDescent="0.35">
      <c r="A14" s="59">
        <v>10</v>
      </c>
      <c r="B14" s="60" t="s">
        <v>1631</v>
      </c>
      <c r="C14" s="60" t="s">
        <v>1959</v>
      </c>
      <c r="D14" s="60">
        <v>89</v>
      </c>
      <c r="E14" s="61">
        <v>3.9</v>
      </c>
      <c r="F14" s="60">
        <v>9</v>
      </c>
      <c r="G14" s="62">
        <v>0.96</v>
      </c>
      <c r="H14" s="60"/>
      <c r="I14" s="62">
        <v>0.94</v>
      </c>
      <c r="J14" s="62">
        <v>0.95</v>
      </c>
      <c r="K14" s="60"/>
      <c r="L14" s="60">
        <v>1</v>
      </c>
      <c r="M14" s="62">
        <v>0.96</v>
      </c>
      <c r="N14" s="60"/>
      <c r="O14" s="60">
        <v>194</v>
      </c>
      <c r="P14" s="60">
        <v>1</v>
      </c>
      <c r="Q14" s="62">
        <v>0.75</v>
      </c>
      <c r="R14" s="62">
        <v>0</v>
      </c>
      <c r="S14" s="60" t="s">
        <v>1963</v>
      </c>
      <c r="T14" s="60"/>
      <c r="U14" s="60">
        <v>7</v>
      </c>
      <c r="V14" s="60" t="s">
        <v>1962</v>
      </c>
      <c r="W14" s="60"/>
      <c r="X14" s="62">
        <v>0.83</v>
      </c>
      <c r="Y14" s="60"/>
      <c r="Z14" s="62">
        <v>0.21</v>
      </c>
      <c r="AA14" s="60">
        <v>27</v>
      </c>
      <c r="AB14" s="62">
        <v>0.43</v>
      </c>
      <c r="AC14" s="60"/>
    </row>
    <row r="15" spans="1:29" x14ac:dyDescent="0.35">
      <c r="A15" s="59">
        <v>11</v>
      </c>
      <c r="B15" s="60" t="s">
        <v>1634</v>
      </c>
      <c r="C15" s="60" t="s">
        <v>1959</v>
      </c>
      <c r="D15" s="60">
        <v>88</v>
      </c>
      <c r="E15" s="61">
        <v>4.0999999999999996</v>
      </c>
      <c r="F15" s="60">
        <v>18</v>
      </c>
      <c r="G15" s="62">
        <v>0.94</v>
      </c>
      <c r="H15" s="60"/>
      <c r="I15" s="62">
        <v>0.91</v>
      </c>
      <c r="J15" s="62">
        <v>0.9</v>
      </c>
      <c r="K15" s="60"/>
      <c r="L15" s="60">
        <v>-1</v>
      </c>
      <c r="M15" s="62">
        <v>0.92</v>
      </c>
      <c r="N15" s="60"/>
      <c r="O15" s="60">
        <v>185</v>
      </c>
      <c r="P15" s="60">
        <v>5</v>
      </c>
      <c r="Q15" s="62">
        <v>0.74</v>
      </c>
      <c r="R15" s="62">
        <v>0.01</v>
      </c>
      <c r="S15" s="60" t="s">
        <v>1968</v>
      </c>
      <c r="T15" s="60"/>
      <c r="U15" s="60">
        <v>8</v>
      </c>
      <c r="V15" s="60" t="s">
        <v>1969</v>
      </c>
      <c r="W15" s="60">
        <v>2</v>
      </c>
      <c r="X15" s="62">
        <v>0.79</v>
      </c>
      <c r="Y15" s="60"/>
      <c r="Z15" s="62">
        <v>0.13</v>
      </c>
      <c r="AA15" s="60">
        <v>18</v>
      </c>
      <c r="AB15" s="62">
        <v>0.41</v>
      </c>
      <c r="AC15" s="60"/>
    </row>
    <row r="16" spans="1:29" x14ac:dyDescent="0.35">
      <c r="A16" s="59">
        <v>11</v>
      </c>
      <c r="B16" s="60" t="s">
        <v>1623</v>
      </c>
      <c r="C16" s="60" t="s">
        <v>1959</v>
      </c>
      <c r="D16" s="60">
        <v>88</v>
      </c>
      <c r="E16" s="61">
        <v>4.2</v>
      </c>
      <c r="F16" s="60">
        <v>13</v>
      </c>
      <c r="G16" s="62">
        <v>0.97</v>
      </c>
      <c r="H16" s="60"/>
      <c r="I16" s="62">
        <v>0.96</v>
      </c>
      <c r="J16" s="62">
        <v>0.92</v>
      </c>
      <c r="K16" s="60"/>
      <c r="L16" s="60">
        <v>-4</v>
      </c>
      <c r="M16" s="62">
        <v>0.9</v>
      </c>
      <c r="N16" s="60"/>
      <c r="O16" s="60">
        <v>148</v>
      </c>
      <c r="P16" s="60">
        <v>16</v>
      </c>
      <c r="Q16" s="62">
        <v>0.78</v>
      </c>
      <c r="R16" s="62">
        <v>0.01</v>
      </c>
      <c r="S16" s="60" t="s">
        <v>1966</v>
      </c>
      <c r="T16" s="60"/>
      <c r="U16" s="60">
        <v>1</v>
      </c>
      <c r="V16" s="60" t="s">
        <v>997</v>
      </c>
      <c r="W16" s="60"/>
      <c r="X16" s="62">
        <v>0.95</v>
      </c>
      <c r="Y16" s="60"/>
      <c r="Z16" s="62">
        <v>0.19</v>
      </c>
      <c r="AA16" s="60">
        <v>18</v>
      </c>
      <c r="AB16" s="62">
        <v>0.37</v>
      </c>
      <c r="AC16" s="60"/>
    </row>
    <row r="17" spans="1:29" x14ac:dyDescent="0.35">
      <c r="A17" s="59">
        <v>11</v>
      </c>
      <c r="B17" s="60" t="s">
        <v>1638</v>
      </c>
      <c r="C17" s="60" t="s">
        <v>1959</v>
      </c>
      <c r="D17" s="60">
        <v>88</v>
      </c>
      <c r="E17" s="61">
        <v>4.3</v>
      </c>
      <c r="F17" s="60">
        <v>30</v>
      </c>
      <c r="G17" s="62">
        <v>0.93</v>
      </c>
      <c r="H17" s="60"/>
      <c r="I17" s="62">
        <v>0.88</v>
      </c>
      <c r="J17" s="62">
        <v>0.89</v>
      </c>
      <c r="K17" s="60"/>
      <c r="L17" s="60">
        <v>1</v>
      </c>
      <c r="M17" s="62">
        <v>0.89</v>
      </c>
      <c r="N17" s="60"/>
      <c r="O17" s="60">
        <v>72</v>
      </c>
      <c r="P17" s="60">
        <v>16</v>
      </c>
      <c r="Q17" s="62">
        <v>0.7</v>
      </c>
      <c r="R17" s="62">
        <v>0.04</v>
      </c>
      <c r="S17" s="60" t="s">
        <v>1963</v>
      </c>
      <c r="T17" s="60"/>
      <c r="U17" s="60">
        <v>15</v>
      </c>
      <c r="V17" s="60" t="s">
        <v>1970</v>
      </c>
      <c r="W17" s="60">
        <v>2</v>
      </c>
      <c r="X17" s="62">
        <v>0.72</v>
      </c>
      <c r="Y17" s="60"/>
      <c r="Z17" s="62">
        <v>0.31</v>
      </c>
      <c r="AA17" s="60">
        <v>16</v>
      </c>
      <c r="AB17" s="62">
        <v>0.3</v>
      </c>
      <c r="AC17" s="60"/>
    </row>
    <row r="18" spans="1:29" x14ac:dyDescent="0.35">
      <c r="A18" s="59">
        <v>14</v>
      </c>
      <c r="B18" s="60" t="s">
        <v>1642</v>
      </c>
      <c r="C18" s="60" t="s">
        <v>1959</v>
      </c>
      <c r="D18" s="60">
        <v>87</v>
      </c>
      <c r="E18" s="61">
        <v>4.2</v>
      </c>
      <c r="F18" s="60">
        <v>37</v>
      </c>
      <c r="G18" s="62">
        <v>0.94</v>
      </c>
      <c r="H18" s="60"/>
      <c r="I18" s="62">
        <v>0.87</v>
      </c>
      <c r="J18" s="62">
        <v>0.84</v>
      </c>
      <c r="K18" s="60"/>
      <c r="L18" s="60">
        <v>-3</v>
      </c>
      <c r="M18" s="62">
        <v>0.83</v>
      </c>
      <c r="N18" s="60"/>
      <c r="O18" s="60">
        <v>60</v>
      </c>
      <c r="P18" s="60">
        <v>10</v>
      </c>
      <c r="Q18" s="62">
        <v>0.65</v>
      </c>
      <c r="R18" s="62">
        <v>0</v>
      </c>
      <c r="S18" s="60" t="s">
        <v>1966</v>
      </c>
      <c r="T18" s="60"/>
      <c r="U18" s="60">
        <v>15</v>
      </c>
      <c r="V18" s="60" t="s">
        <v>1971</v>
      </c>
      <c r="W18" s="60"/>
      <c r="X18" s="62">
        <v>0.68</v>
      </c>
      <c r="Y18" s="60"/>
      <c r="Z18" s="62">
        <v>0.24</v>
      </c>
      <c r="AA18" s="60">
        <v>20</v>
      </c>
      <c r="AB18" s="62">
        <v>0.35</v>
      </c>
      <c r="AC18" s="60"/>
    </row>
    <row r="19" spans="1:29" x14ac:dyDescent="0.35">
      <c r="A19" s="59">
        <v>14</v>
      </c>
      <c r="B19" s="60" t="s">
        <v>1632</v>
      </c>
      <c r="C19" s="60" t="s">
        <v>1959</v>
      </c>
      <c r="D19" s="60">
        <v>87</v>
      </c>
      <c r="E19" s="61">
        <v>3.9</v>
      </c>
      <c r="F19" s="60">
        <v>9</v>
      </c>
      <c r="G19" s="62">
        <v>0.94</v>
      </c>
      <c r="H19" s="60"/>
      <c r="I19" s="62">
        <v>0.93</v>
      </c>
      <c r="J19" s="62">
        <v>0.93</v>
      </c>
      <c r="K19" s="60"/>
      <c r="L19" s="60" t="s">
        <v>58</v>
      </c>
      <c r="M19" s="62">
        <v>0.92</v>
      </c>
      <c r="N19" s="60"/>
      <c r="O19" s="60">
        <v>132</v>
      </c>
      <c r="P19" s="60">
        <v>9</v>
      </c>
      <c r="Q19" s="62">
        <v>0.76</v>
      </c>
      <c r="R19" s="63">
        <v>2E-3</v>
      </c>
      <c r="S19" s="60" t="s">
        <v>1966</v>
      </c>
      <c r="T19" s="60"/>
      <c r="U19" s="60">
        <v>8</v>
      </c>
      <c r="V19" s="60" t="s">
        <v>1969</v>
      </c>
      <c r="W19" s="60"/>
      <c r="X19" s="62">
        <v>0.81</v>
      </c>
      <c r="Y19" s="60"/>
      <c r="Z19" s="62">
        <v>0.21</v>
      </c>
      <c r="AA19" s="60">
        <v>25</v>
      </c>
      <c r="AB19" s="62">
        <v>0.41</v>
      </c>
      <c r="AC19" s="60"/>
    </row>
    <row r="20" spans="1:29" x14ac:dyDescent="0.35">
      <c r="A20" s="59">
        <v>14</v>
      </c>
      <c r="B20" s="60" t="s">
        <v>1625</v>
      </c>
      <c r="C20" s="60" t="s">
        <v>1959</v>
      </c>
      <c r="D20" s="60">
        <v>87</v>
      </c>
      <c r="E20" s="61">
        <v>4.2</v>
      </c>
      <c r="F20" s="60">
        <v>13</v>
      </c>
      <c r="G20" s="62">
        <v>0.96</v>
      </c>
      <c r="H20" s="60"/>
      <c r="I20" s="62">
        <v>0.88</v>
      </c>
      <c r="J20" s="62">
        <v>0.92</v>
      </c>
      <c r="K20" s="60"/>
      <c r="L20" s="60">
        <v>4</v>
      </c>
      <c r="M20" s="62">
        <v>0.92</v>
      </c>
      <c r="N20" s="60"/>
      <c r="O20" s="60">
        <v>34</v>
      </c>
      <c r="P20" s="60">
        <v>66</v>
      </c>
      <c r="Q20" s="62">
        <v>0.67</v>
      </c>
      <c r="R20" s="62">
        <v>0</v>
      </c>
      <c r="S20" s="60" t="s">
        <v>1963</v>
      </c>
      <c r="T20" s="60"/>
      <c r="U20" s="60">
        <v>18</v>
      </c>
      <c r="V20" s="60" t="s">
        <v>774</v>
      </c>
      <c r="W20" s="60"/>
      <c r="X20" s="62">
        <v>0.61</v>
      </c>
      <c r="Y20" s="60"/>
      <c r="Z20" s="62">
        <v>0.25</v>
      </c>
      <c r="AA20" s="60">
        <v>15</v>
      </c>
      <c r="AB20" s="62">
        <v>0.27</v>
      </c>
      <c r="AC20" s="60"/>
    </row>
    <row r="21" spans="1:29" x14ac:dyDescent="0.35">
      <c r="A21" s="59">
        <v>17</v>
      </c>
      <c r="B21" s="60" t="s">
        <v>1637</v>
      </c>
      <c r="C21" s="60" t="s">
        <v>1959</v>
      </c>
      <c r="D21" s="60">
        <v>86</v>
      </c>
      <c r="E21" s="61">
        <v>4.0999999999999996</v>
      </c>
      <c r="F21" s="60">
        <v>20</v>
      </c>
      <c r="G21" s="62">
        <v>0.94</v>
      </c>
      <c r="H21" s="60"/>
      <c r="I21" s="62">
        <v>0.89</v>
      </c>
      <c r="J21" s="62">
        <v>0.89</v>
      </c>
      <c r="K21" s="60"/>
      <c r="L21" s="60" t="s">
        <v>58</v>
      </c>
      <c r="M21" s="62">
        <v>0.92</v>
      </c>
      <c r="N21" s="60"/>
      <c r="O21" s="60">
        <v>179</v>
      </c>
      <c r="P21" s="60">
        <v>13</v>
      </c>
      <c r="Q21" s="62">
        <v>0.71</v>
      </c>
      <c r="R21" s="62">
        <v>0.02</v>
      </c>
      <c r="S21" s="60" t="s">
        <v>1966</v>
      </c>
      <c r="T21" s="60"/>
      <c r="U21" s="60">
        <v>13</v>
      </c>
      <c r="V21" s="60" t="s">
        <v>1962</v>
      </c>
      <c r="W21" s="60"/>
      <c r="X21" s="62">
        <v>0.77</v>
      </c>
      <c r="Y21" s="60"/>
      <c r="Z21" s="62">
        <v>0.25</v>
      </c>
      <c r="AA21" s="60">
        <v>28</v>
      </c>
      <c r="AB21" s="62">
        <v>0.41</v>
      </c>
      <c r="AC21" s="60"/>
    </row>
    <row r="22" spans="1:29" x14ac:dyDescent="0.35">
      <c r="A22" s="59">
        <v>17</v>
      </c>
      <c r="B22" s="60" t="s">
        <v>1626</v>
      </c>
      <c r="C22" s="60" t="s">
        <v>1959</v>
      </c>
      <c r="D22" s="60">
        <v>86</v>
      </c>
      <c r="E22" s="61">
        <v>4.2</v>
      </c>
      <c r="F22" s="60">
        <v>9</v>
      </c>
      <c r="G22" s="62">
        <v>0.95</v>
      </c>
      <c r="H22" s="60"/>
      <c r="I22" s="62">
        <v>0.93</v>
      </c>
      <c r="J22" s="62">
        <v>0.9</v>
      </c>
      <c r="K22" s="60"/>
      <c r="L22" s="60">
        <v>-3</v>
      </c>
      <c r="M22" s="62">
        <v>0.85</v>
      </c>
      <c r="N22" s="60"/>
      <c r="O22" s="60">
        <v>169</v>
      </c>
      <c r="P22" s="60">
        <v>29</v>
      </c>
      <c r="Q22" s="62">
        <v>0.69</v>
      </c>
      <c r="R22" s="62">
        <v>0</v>
      </c>
      <c r="S22" s="60" t="s">
        <v>1966</v>
      </c>
      <c r="T22" s="60"/>
      <c r="U22" s="60">
        <v>18</v>
      </c>
      <c r="V22" s="60" t="s">
        <v>894</v>
      </c>
      <c r="W22" s="60"/>
      <c r="X22" s="62">
        <v>0.73</v>
      </c>
      <c r="Y22" s="60"/>
      <c r="Z22" s="62">
        <v>0.19</v>
      </c>
      <c r="AA22" s="60">
        <v>31</v>
      </c>
      <c r="AB22" s="62">
        <v>0.42</v>
      </c>
      <c r="AC22" s="60"/>
    </row>
    <row r="23" spans="1:29" x14ac:dyDescent="0.35">
      <c r="A23" s="59">
        <v>17</v>
      </c>
      <c r="B23" s="60" t="s">
        <v>1629</v>
      </c>
      <c r="C23" s="60" t="s">
        <v>1972</v>
      </c>
      <c r="D23" s="60">
        <v>86</v>
      </c>
      <c r="E23" s="61">
        <v>4.3</v>
      </c>
      <c r="F23" s="60">
        <v>20</v>
      </c>
      <c r="G23" s="62">
        <v>0.97</v>
      </c>
      <c r="H23" s="60"/>
      <c r="I23" s="62">
        <v>0.89</v>
      </c>
      <c r="J23" s="62">
        <v>0.91</v>
      </c>
      <c r="K23" s="60"/>
      <c r="L23" s="60">
        <v>2</v>
      </c>
      <c r="M23" s="60" t="s">
        <v>176</v>
      </c>
      <c r="N23" s="60"/>
      <c r="O23" s="60">
        <v>35</v>
      </c>
      <c r="P23" s="60">
        <v>86</v>
      </c>
      <c r="Q23" s="62">
        <v>0.68</v>
      </c>
      <c r="R23" s="62">
        <v>0</v>
      </c>
      <c r="S23" s="60" t="s">
        <v>1963</v>
      </c>
      <c r="T23" s="60"/>
      <c r="U23" s="60">
        <v>38</v>
      </c>
      <c r="V23" s="60" t="s">
        <v>898</v>
      </c>
      <c r="W23" s="60"/>
      <c r="X23" s="62">
        <v>0.56999999999999995</v>
      </c>
      <c r="Y23" s="60"/>
      <c r="Z23" s="62">
        <v>0.09</v>
      </c>
      <c r="AA23" s="60">
        <v>2</v>
      </c>
      <c r="AB23" s="62">
        <v>0.15</v>
      </c>
      <c r="AC23" s="60"/>
    </row>
    <row r="24" spans="1:29" x14ac:dyDescent="0.35">
      <c r="A24" s="59">
        <v>17</v>
      </c>
      <c r="B24" s="60" t="s">
        <v>1633</v>
      </c>
      <c r="C24" s="60" t="s">
        <v>1959</v>
      </c>
      <c r="D24" s="60">
        <v>86</v>
      </c>
      <c r="E24" s="61">
        <v>4.0999999999999996</v>
      </c>
      <c r="F24" s="60">
        <v>18</v>
      </c>
      <c r="G24" s="62">
        <v>0.95</v>
      </c>
      <c r="H24" s="60"/>
      <c r="I24" s="62">
        <v>0.86</v>
      </c>
      <c r="J24" s="62">
        <v>0.89</v>
      </c>
      <c r="K24" s="60"/>
      <c r="L24" s="60">
        <v>3</v>
      </c>
      <c r="M24" s="62">
        <v>0.89</v>
      </c>
      <c r="N24" s="60"/>
      <c r="O24" s="60">
        <v>81</v>
      </c>
      <c r="P24" s="60">
        <v>23</v>
      </c>
      <c r="Q24" s="62">
        <v>0.73</v>
      </c>
      <c r="R24" s="62">
        <v>0.03</v>
      </c>
      <c r="S24" s="60" t="s">
        <v>1963</v>
      </c>
      <c r="T24" s="60"/>
      <c r="U24" s="60">
        <v>22</v>
      </c>
      <c r="V24" s="60" t="s">
        <v>1084</v>
      </c>
      <c r="W24" s="60">
        <v>2</v>
      </c>
      <c r="X24" s="62">
        <v>0.56999999999999995</v>
      </c>
      <c r="Y24" s="60"/>
      <c r="Z24" s="62">
        <v>0.17</v>
      </c>
      <c r="AA24" s="60">
        <v>42</v>
      </c>
      <c r="AB24" s="62">
        <v>0.34</v>
      </c>
      <c r="AC24" s="60"/>
    </row>
    <row r="25" spans="1:29" x14ac:dyDescent="0.35">
      <c r="A25" s="59">
        <v>21</v>
      </c>
      <c r="B25" s="60" t="s">
        <v>1641</v>
      </c>
      <c r="C25" s="60" t="s">
        <v>1959</v>
      </c>
      <c r="D25" s="60">
        <v>85</v>
      </c>
      <c r="E25" s="61">
        <v>4.0999999999999996</v>
      </c>
      <c r="F25" s="60">
        <v>20</v>
      </c>
      <c r="G25" s="62">
        <v>0.95</v>
      </c>
      <c r="H25" s="60"/>
      <c r="I25" s="62">
        <v>0.84</v>
      </c>
      <c r="J25" s="62">
        <v>0.89</v>
      </c>
      <c r="K25" s="60"/>
      <c r="L25" s="60">
        <v>5</v>
      </c>
      <c r="M25" s="62">
        <v>0.93</v>
      </c>
      <c r="N25" s="60"/>
      <c r="O25" s="60">
        <v>160</v>
      </c>
      <c r="P25" s="60">
        <v>23</v>
      </c>
      <c r="Q25" s="62">
        <v>0.72</v>
      </c>
      <c r="R25" s="62">
        <v>0.01</v>
      </c>
      <c r="S25" s="60" t="s">
        <v>1968</v>
      </c>
      <c r="T25" s="60"/>
      <c r="U25" s="60">
        <v>27</v>
      </c>
      <c r="V25" s="60" t="s">
        <v>895</v>
      </c>
      <c r="W25" s="60">
        <v>2</v>
      </c>
      <c r="X25" s="62">
        <v>0.55000000000000004</v>
      </c>
      <c r="Y25" s="60"/>
      <c r="Z25" s="62">
        <v>0.18</v>
      </c>
      <c r="AA25" s="60">
        <v>42</v>
      </c>
      <c r="AB25" s="62">
        <v>0.4</v>
      </c>
      <c r="AC25" s="60"/>
    </row>
    <row r="26" spans="1:29" x14ac:dyDescent="0.35">
      <c r="A26" s="59">
        <v>21</v>
      </c>
      <c r="B26" s="60" t="s">
        <v>1640</v>
      </c>
      <c r="C26" s="60" t="s">
        <v>1972</v>
      </c>
      <c r="D26" s="60">
        <v>85</v>
      </c>
      <c r="E26" s="61">
        <v>4.3</v>
      </c>
      <c r="F26" s="60">
        <v>37</v>
      </c>
      <c r="G26" s="62">
        <v>0.95</v>
      </c>
      <c r="H26" s="60">
        <v>8</v>
      </c>
      <c r="I26" s="62">
        <v>0.84</v>
      </c>
      <c r="J26" s="62">
        <v>0.85</v>
      </c>
      <c r="K26" s="60">
        <v>6</v>
      </c>
      <c r="L26" s="60">
        <v>1</v>
      </c>
      <c r="M26" s="60" t="s">
        <v>176</v>
      </c>
      <c r="N26" s="60"/>
      <c r="O26" s="60">
        <v>35</v>
      </c>
      <c r="P26" s="60">
        <v>56</v>
      </c>
      <c r="Q26" s="62">
        <v>0.97</v>
      </c>
      <c r="R26" s="62">
        <v>0</v>
      </c>
      <c r="S26" s="60" t="s">
        <v>1960</v>
      </c>
      <c r="T26" s="60">
        <v>4</v>
      </c>
      <c r="U26" s="60">
        <v>68</v>
      </c>
      <c r="V26" s="60" t="s">
        <v>1973</v>
      </c>
      <c r="W26" s="60">
        <v>4</v>
      </c>
      <c r="X26" s="62">
        <v>0.46</v>
      </c>
      <c r="Y26" s="60">
        <v>4</v>
      </c>
      <c r="Z26" s="62">
        <v>0.1</v>
      </c>
      <c r="AA26" s="60">
        <v>10</v>
      </c>
      <c r="AB26" s="62">
        <v>0.32</v>
      </c>
      <c r="AC26" s="60">
        <v>4</v>
      </c>
    </row>
    <row r="27" spans="1:29" x14ac:dyDescent="0.35">
      <c r="A27" s="59">
        <v>23</v>
      </c>
      <c r="B27" s="60" t="s">
        <v>1627</v>
      </c>
      <c r="C27" s="60" t="s">
        <v>1959</v>
      </c>
      <c r="D27" s="60">
        <v>84</v>
      </c>
      <c r="E27" s="61">
        <v>4.4000000000000004</v>
      </c>
      <c r="F27" s="60">
        <v>6</v>
      </c>
      <c r="G27" s="62">
        <v>0.97</v>
      </c>
      <c r="H27" s="60"/>
      <c r="I27" s="62">
        <v>0.98</v>
      </c>
      <c r="J27" s="62">
        <v>0.92</v>
      </c>
      <c r="K27" s="60"/>
      <c r="L27" s="60">
        <v>-6</v>
      </c>
      <c r="M27" s="62">
        <v>0.94</v>
      </c>
      <c r="N27" s="60"/>
      <c r="O27" s="60">
        <v>144</v>
      </c>
      <c r="P27" s="60">
        <v>108</v>
      </c>
      <c r="Q27" s="62">
        <v>0.56999999999999995</v>
      </c>
      <c r="R27" s="62">
        <v>0.05</v>
      </c>
      <c r="S27" s="60" t="s">
        <v>1963</v>
      </c>
      <c r="T27" s="60"/>
      <c r="U27" s="60">
        <v>1</v>
      </c>
      <c r="V27" s="60" t="s">
        <v>1974</v>
      </c>
      <c r="W27" s="60"/>
      <c r="X27" s="62">
        <v>0.87</v>
      </c>
      <c r="Y27" s="60"/>
      <c r="Z27" s="62">
        <v>0.14000000000000001</v>
      </c>
      <c r="AA27" s="60">
        <v>16</v>
      </c>
      <c r="AB27" s="62">
        <v>0.23</v>
      </c>
      <c r="AC27" s="60"/>
    </row>
    <row r="28" spans="1:29" x14ac:dyDescent="0.35">
      <c r="A28" s="59">
        <v>23</v>
      </c>
      <c r="B28" s="60" t="s">
        <v>1649</v>
      </c>
      <c r="C28" s="60" t="s">
        <v>1959</v>
      </c>
      <c r="D28" s="60">
        <v>84</v>
      </c>
      <c r="E28" s="61">
        <v>4</v>
      </c>
      <c r="F28" s="60">
        <v>30</v>
      </c>
      <c r="G28" s="62">
        <v>0.93</v>
      </c>
      <c r="H28" s="60"/>
      <c r="I28" s="62">
        <v>0.84</v>
      </c>
      <c r="J28" s="62">
        <v>0.87</v>
      </c>
      <c r="K28" s="60"/>
      <c r="L28" s="60">
        <v>3</v>
      </c>
      <c r="M28" s="62">
        <v>0.88</v>
      </c>
      <c r="N28" s="60"/>
      <c r="O28" s="60">
        <v>138</v>
      </c>
      <c r="P28" s="60">
        <v>11</v>
      </c>
      <c r="Q28" s="62">
        <v>0.7</v>
      </c>
      <c r="R28" s="63">
        <v>1E-3</v>
      </c>
      <c r="S28" s="60" t="s">
        <v>1963</v>
      </c>
      <c r="T28" s="60"/>
      <c r="U28" s="60">
        <v>24</v>
      </c>
      <c r="V28" s="60" t="s">
        <v>895</v>
      </c>
      <c r="W28" s="60"/>
      <c r="X28" s="62">
        <v>0.56000000000000005</v>
      </c>
      <c r="Y28" s="60"/>
      <c r="Z28" s="62">
        <v>0.3</v>
      </c>
      <c r="AA28" s="60">
        <v>20</v>
      </c>
      <c r="AB28" s="62">
        <v>0.23</v>
      </c>
      <c r="AC28" s="60"/>
    </row>
    <row r="29" spans="1:29" x14ac:dyDescent="0.35">
      <c r="A29" s="59">
        <v>25</v>
      </c>
      <c r="B29" s="60" t="s">
        <v>1648</v>
      </c>
      <c r="C29" s="60" t="s">
        <v>1959</v>
      </c>
      <c r="D29" s="60">
        <v>82</v>
      </c>
      <c r="E29" s="61">
        <v>4</v>
      </c>
      <c r="F29" s="60">
        <v>13</v>
      </c>
      <c r="G29" s="62">
        <v>0.95</v>
      </c>
      <c r="H29" s="60"/>
      <c r="I29" s="62">
        <v>0.89</v>
      </c>
      <c r="J29" s="62">
        <v>0.92</v>
      </c>
      <c r="K29" s="60"/>
      <c r="L29" s="60">
        <v>3</v>
      </c>
      <c r="M29" s="62">
        <v>0.92</v>
      </c>
      <c r="N29" s="60"/>
      <c r="O29" s="60">
        <v>84</v>
      </c>
      <c r="P29" s="60">
        <v>34</v>
      </c>
      <c r="Q29" s="62">
        <v>0.75</v>
      </c>
      <c r="R29" s="62">
        <v>7.0000000000000007E-2</v>
      </c>
      <c r="S29" s="60" t="s">
        <v>1966</v>
      </c>
      <c r="T29" s="60"/>
      <c r="U29" s="60">
        <v>20</v>
      </c>
      <c r="V29" s="60" t="s">
        <v>1967</v>
      </c>
      <c r="W29" s="60"/>
      <c r="X29" s="62">
        <v>0.84</v>
      </c>
      <c r="Y29" s="60">
        <v>5</v>
      </c>
      <c r="Z29" s="62">
        <v>0.14000000000000001</v>
      </c>
      <c r="AA29" s="60">
        <v>49</v>
      </c>
      <c r="AB29" s="62">
        <v>0.22</v>
      </c>
      <c r="AC29" s="60"/>
    </row>
    <row r="30" spans="1:29" x14ac:dyDescent="0.35">
      <c r="A30" s="59">
        <v>25</v>
      </c>
      <c r="B30" s="60" t="s">
        <v>1643</v>
      </c>
      <c r="C30" s="60" t="s">
        <v>1959</v>
      </c>
      <c r="D30" s="60">
        <v>82</v>
      </c>
      <c r="E30" s="61">
        <v>4</v>
      </c>
      <c r="F30" s="60">
        <v>24</v>
      </c>
      <c r="G30" s="62">
        <v>0.94</v>
      </c>
      <c r="H30" s="60"/>
      <c r="I30" s="62">
        <v>0.89</v>
      </c>
      <c r="J30" s="62">
        <v>0.9</v>
      </c>
      <c r="K30" s="60"/>
      <c r="L30" s="60">
        <v>1</v>
      </c>
      <c r="M30" s="62">
        <v>0.85</v>
      </c>
      <c r="N30" s="60"/>
      <c r="O30" s="60">
        <v>144</v>
      </c>
      <c r="P30" s="60">
        <v>43</v>
      </c>
      <c r="Q30" s="62">
        <v>0.73</v>
      </c>
      <c r="R30" s="62">
        <v>0</v>
      </c>
      <c r="S30" s="60" t="s">
        <v>1968</v>
      </c>
      <c r="T30" s="60"/>
      <c r="U30" s="60">
        <v>22</v>
      </c>
      <c r="V30" s="60" t="s">
        <v>1975</v>
      </c>
      <c r="W30" s="60"/>
      <c r="X30" s="62">
        <v>0.63</v>
      </c>
      <c r="Y30" s="60"/>
      <c r="Z30" s="62">
        <v>0.41</v>
      </c>
      <c r="AA30" s="60">
        <v>51</v>
      </c>
      <c r="AB30" s="62">
        <v>0.35</v>
      </c>
      <c r="AC30" s="60"/>
    </row>
    <row r="31" spans="1:29" x14ac:dyDescent="0.35">
      <c r="A31" s="59">
        <v>27</v>
      </c>
      <c r="B31" s="60" t="s">
        <v>1645</v>
      </c>
      <c r="C31" s="60" t="s">
        <v>1959</v>
      </c>
      <c r="D31" s="60">
        <v>81</v>
      </c>
      <c r="E31" s="61">
        <v>4.0999999999999996</v>
      </c>
      <c r="F31" s="60">
        <v>42</v>
      </c>
      <c r="G31" s="62">
        <v>0.93</v>
      </c>
      <c r="H31" s="60"/>
      <c r="I31" s="62">
        <v>0.89</v>
      </c>
      <c r="J31" s="62">
        <v>0.87</v>
      </c>
      <c r="K31" s="60"/>
      <c r="L31" s="60">
        <v>-2</v>
      </c>
      <c r="M31" s="62">
        <v>0.86</v>
      </c>
      <c r="N31" s="60"/>
      <c r="O31" s="60">
        <v>99</v>
      </c>
      <c r="P31" s="60">
        <v>56</v>
      </c>
      <c r="Q31" s="62">
        <v>0.72</v>
      </c>
      <c r="R31" s="62">
        <v>0.03</v>
      </c>
      <c r="S31" s="60" t="s">
        <v>1966</v>
      </c>
      <c r="T31" s="60"/>
      <c r="U31" s="60">
        <v>24</v>
      </c>
      <c r="V31" s="60" t="s">
        <v>1510</v>
      </c>
      <c r="W31" s="60">
        <v>2</v>
      </c>
      <c r="X31" s="62">
        <v>0.59</v>
      </c>
      <c r="Y31" s="60"/>
      <c r="Z31" s="62">
        <v>0.34</v>
      </c>
      <c r="AA31" s="60">
        <v>25</v>
      </c>
      <c r="AB31" s="62">
        <v>0.31</v>
      </c>
      <c r="AC31" s="60"/>
    </row>
    <row r="32" spans="1:29" x14ac:dyDescent="0.35">
      <c r="A32" s="59">
        <v>27</v>
      </c>
      <c r="B32" s="60" t="s">
        <v>1652</v>
      </c>
      <c r="C32" s="60" t="s">
        <v>1959</v>
      </c>
      <c r="D32" s="60">
        <v>81</v>
      </c>
      <c r="E32" s="61">
        <v>3.6</v>
      </c>
      <c r="F32" s="60">
        <v>9</v>
      </c>
      <c r="G32" s="62">
        <v>0.96</v>
      </c>
      <c r="H32" s="60"/>
      <c r="I32" s="62">
        <v>0.85</v>
      </c>
      <c r="J32" s="62">
        <v>0.92</v>
      </c>
      <c r="K32" s="60"/>
      <c r="L32" s="60">
        <v>7</v>
      </c>
      <c r="M32" s="62">
        <v>0.91</v>
      </c>
      <c r="N32" s="60"/>
      <c r="O32" s="60">
        <v>121</v>
      </c>
      <c r="P32" s="60">
        <v>73</v>
      </c>
      <c r="Q32" s="62">
        <v>0.6</v>
      </c>
      <c r="R32" s="62">
        <v>0.02</v>
      </c>
      <c r="S32" s="60" t="s">
        <v>1968</v>
      </c>
      <c r="T32" s="60"/>
      <c r="U32" s="60">
        <v>31</v>
      </c>
      <c r="V32" s="60" t="s">
        <v>470</v>
      </c>
      <c r="W32" s="60">
        <v>2</v>
      </c>
      <c r="X32" s="62">
        <v>0.57999999999999996</v>
      </c>
      <c r="Y32" s="60"/>
      <c r="Z32" s="62">
        <v>0.38</v>
      </c>
      <c r="AA32" s="60">
        <v>51</v>
      </c>
      <c r="AB32" s="62">
        <v>0.45</v>
      </c>
      <c r="AC32" s="60"/>
    </row>
    <row r="33" spans="1:29" x14ac:dyDescent="0.35">
      <c r="A33" s="59">
        <v>27</v>
      </c>
      <c r="B33" s="60" t="s">
        <v>489</v>
      </c>
      <c r="C33" s="60" t="s">
        <v>1959</v>
      </c>
      <c r="D33" s="60">
        <v>81</v>
      </c>
      <c r="E33" s="61">
        <v>3.9</v>
      </c>
      <c r="F33" s="60">
        <v>24</v>
      </c>
      <c r="G33" s="62">
        <v>0.96</v>
      </c>
      <c r="H33" s="60"/>
      <c r="I33" s="62">
        <v>0.89</v>
      </c>
      <c r="J33" s="62">
        <v>0.89</v>
      </c>
      <c r="K33" s="60"/>
      <c r="L33" s="60" t="s">
        <v>58</v>
      </c>
      <c r="M33" s="62">
        <v>0.88</v>
      </c>
      <c r="N33" s="60"/>
      <c r="O33" s="60">
        <v>200</v>
      </c>
      <c r="P33" s="60">
        <v>12</v>
      </c>
      <c r="Q33" s="62">
        <v>0.73</v>
      </c>
      <c r="R33" s="62">
        <v>0</v>
      </c>
      <c r="S33" s="60" t="s">
        <v>1968</v>
      </c>
      <c r="T33" s="60"/>
      <c r="U33" s="60">
        <v>15</v>
      </c>
      <c r="V33" s="60" t="s">
        <v>1975</v>
      </c>
      <c r="W33" s="60">
        <v>2</v>
      </c>
      <c r="X33" s="62">
        <v>0.75</v>
      </c>
      <c r="Y33" s="60"/>
      <c r="Z33" s="62">
        <v>0.15</v>
      </c>
      <c r="AA33" s="60">
        <v>20</v>
      </c>
      <c r="AB33" s="62">
        <v>0.22</v>
      </c>
      <c r="AC33" s="60"/>
    </row>
    <row r="34" spans="1:29" x14ac:dyDescent="0.35">
      <c r="A34" s="59">
        <v>27</v>
      </c>
      <c r="B34" s="60" t="s">
        <v>1653</v>
      </c>
      <c r="C34" s="60" t="s">
        <v>1959</v>
      </c>
      <c r="D34" s="60">
        <v>81</v>
      </c>
      <c r="E34" s="61">
        <v>3.9</v>
      </c>
      <c r="F34" s="60">
        <v>24</v>
      </c>
      <c r="G34" s="62">
        <v>0.92</v>
      </c>
      <c r="H34" s="60"/>
      <c r="I34" s="62">
        <v>0.87</v>
      </c>
      <c r="J34" s="62">
        <v>0.89</v>
      </c>
      <c r="K34" s="60"/>
      <c r="L34" s="60">
        <v>2</v>
      </c>
      <c r="M34" s="62">
        <v>0.83</v>
      </c>
      <c r="N34" s="60"/>
      <c r="O34" s="60">
        <v>207</v>
      </c>
      <c r="P34" s="60">
        <v>19</v>
      </c>
      <c r="Q34" s="62">
        <v>0.8</v>
      </c>
      <c r="R34" s="62">
        <v>0.01</v>
      </c>
      <c r="S34" s="60" t="s">
        <v>1968</v>
      </c>
      <c r="T34" s="60"/>
      <c r="U34" s="60">
        <v>24</v>
      </c>
      <c r="V34" s="60" t="s">
        <v>1975</v>
      </c>
      <c r="W34" s="60"/>
      <c r="X34" s="62">
        <v>0.55000000000000004</v>
      </c>
      <c r="Y34" s="60"/>
      <c r="Z34" s="62">
        <v>0.36</v>
      </c>
      <c r="AA34" s="60">
        <v>33</v>
      </c>
      <c r="AB34" s="62">
        <v>0.3</v>
      </c>
      <c r="AC34" s="60"/>
    </row>
    <row r="35" spans="1:29" x14ac:dyDescent="0.35">
      <c r="A35" s="59">
        <v>27</v>
      </c>
      <c r="B35" s="60" t="s">
        <v>1673</v>
      </c>
      <c r="C35" s="60" t="s">
        <v>1959</v>
      </c>
      <c r="D35" s="60">
        <v>81</v>
      </c>
      <c r="E35" s="61">
        <v>2.6</v>
      </c>
      <c r="F35" s="60">
        <v>20</v>
      </c>
      <c r="G35" s="62">
        <v>0.94</v>
      </c>
      <c r="H35" s="60"/>
      <c r="I35" s="62">
        <v>0.81</v>
      </c>
      <c r="J35" s="62">
        <v>0.9</v>
      </c>
      <c r="K35" s="60"/>
      <c r="L35" s="60">
        <v>9</v>
      </c>
      <c r="M35" s="62">
        <v>0.85</v>
      </c>
      <c r="N35" s="60"/>
      <c r="O35" s="60">
        <v>9</v>
      </c>
      <c r="P35" s="60">
        <v>2</v>
      </c>
      <c r="Q35" s="62">
        <v>0.94</v>
      </c>
      <c r="R35" s="62">
        <v>0</v>
      </c>
      <c r="S35" s="60" t="s">
        <v>1963</v>
      </c>
      <c r="T35" s="60"/>
      <c r="U35" s="60">
        <v>61</v>
      </c>
      <c r="V35" s="60" t="s">
        <v>1976</v>
      </c>
      <c r="W35" s="60"/>
      <c r="X35" s="62">
        <v>0.33</v>
      </c>
      <c r="Y35" s="60"/>
      <c r="Z35" s="62">
        <v>0.39</v>
      </c>
      <c r="AA35" s="60">
        <v>1</v>
      </c>
      <c r="AB35" s="62">
        <v>0.24</v>
      </c>
      <c r="AC35" s="60"/>
    </row>
    <row r="36" spans="1:29" x14ac:dyDescent="0.35">
      <c r="A36" s="59">
        <v>32</v>
      </c>
      <c r="B36" s="60" t="s">
        <v>1654</v>
      </c>
      <c r="C36" s="60" t="s">
        <v>1959</v>
      </c>
      <c r="D36" s="60">
        <v>79</v>
      </c>
      <c r="E36" s="61">
        <v>3.9</v>
      </c>
      <c r="F36" s="60">
        <v>42</v>
      </c>
      <c r="G36" s="62">
        <v>0.91</v>
      </c>
      <c r="H36" s="60"/>
      <c r="I36" s="62">
        <v>0.83</v>
      </c>
      <c r="J36" s="62">
        <v>0.83</v>
      </c>
      <c r="K36" s="60"/>
      <c r="L36" s="60" t="s">
        <v>58</v>
      </c>
      <c r="M36" s="62">
        <v>0.83</v>
      </c>
      <c r="N36" s="60"/>
      <c r="O36" s="60">
        <v>148</v>
      </c>
      <c r="P36" s="60">
        <v>29</v>
      </c>
      <c r="Q36" s="62">
        <v>0.77</v>
      </c>
      <c r="R36" s="62">
        <v>0.02</v>
      </c>
      <c r="S36" s="60" t="s">
        <v>1966</v>
      </c>
      <c r="T36" s="60"/>
      <c r="U36" s="60">
        <v>31</v>
      </c>
      <c r="V36" s="60" t="s">
        <v>1157</v>
      </c>
      <c r="W36" s="60">
        <v>2</v>
      </c>
      <c r="X36" s="62">
        <v>0.47</v>
      </c>
      <c r="Y36" s="60"/>
      <c r="Z36" s="62">
        <v>0.51</v>
      </c>
      <c r="AA36" s="60">
        <v>42</v>
      </c>
      <c r="AB36" s="62">
        <v>0.32</v>
      </c>
      <c r="AC36" s="60"/>
    </row>
    <row r="37" spans="1:29" x14ac:dyDescent="0.35">
      <c r="A37" s="59">
        <v>33</v>
      </c>
      <c r="B37" s="60" t="s">
        <v>1647</v>
      </c>
      <c r="C37" s="60" t="s">
        <v>1959</v>
      </c>
      <c r="D37" s="60">
        <v>78</v>
      </c>
      <c r="E37" s="61">
        <v>3.9</v>
      </c>
      <c r="F37" s="60">
        <v>40</v>
      </c>
      <c r="G37" s="62">
        <v>0.9</v>
      </c>
      <c r="H37" s="60"/>
      <c r="I37" s="62">
        <v>0.9</v>
      </c>
      <c r="J37" s="62">
        <v>0.86</v>
      </c>
      <c r="K37" s="60"/>
      <c r="L37" s="60">
        <v>-4</v>
      </c>
      <c r="M37" s="62">
        <v>0.76</v>
      </c>
      <c r="N37" s="60"/>
      <c r="O37" s="60">
        <v>210</v>
      </c>
      <c r="P37" s="60">
        <v>13</v>
      </c>
      <c r="Q37" s="62">
        <v>0.78</v>
      </c>
      <c r="R37" s="62">
        <v>0.01</v>
      </c>
      <c r="S37" s="60" t="s">
        <v>1966</v>
      </c>
      <c r="T37" s="60"/>
      <c r="U37" s="60">
        <v>27</v>
      </c>
      <c r="V37" s="60" t="s">
        <v>1977</v>
      </c>
      <c r="W37" s="60"/>
      <c r="X37" s="62">
        <v>0.53</v>
      </c>
      <c r="Y37" s="60"/>
      <c r="Z37" s="62">
        <v>0.36</v>
      </c>
      <c r="AA37" s="60">
        <v>42</v>
      </c>
      <c r="AB37" s="62">
        <v>0.27</v>
      </c>
      <c r="AC37" s="60"/>
    </row>
    <row r="38" spans="1:29" x14ac:dyDescent="0.35">
      <c r="A38" s="59">
        <v>33</v>
      </c>
      <c r="B38" s="60" t="s">
        <v>1644</v>
      </c>
      <c r="C38" s="60" t="s">
        <v>1959</v>
      </c>
      <c r="D38" s="60">
        <v>78</v>
      </c>
      <c r="E38" s="61">
        <v>3.9</v>
      </c>
      <c r="F38" s="60">
        <v>32</v>
      </c>
      <c r="G38" s="62">
        <v>0.92</v>
      </c>
      <c r="H38" s="60"/>
      <c r="I38" s="62">
        <v>0.91</v>
      </c>
      <c r="J38" s="62">
        <v>0.88</v>
      </c>
      <c r="K38" s="60"/>
      <c r="L38" s="60">
        <v>-3</v>
      </c>
      <c r="M38" s="62">
        <v>0.97</v>
      </c>
      <c r="N38" s="60"/>
      <c r="O38" s="60">
        <v>175</v>
      </c>
      <c r="P38" s="60">
        <v>32</v>
      </c>
      <c r="Q38" s="62">
        <v>0.77</v>
      </c>
      <c r="R38" s="62">
        <v>0</v>
      </c>
      <c r="S38" s="60" t="s">
        <v>1968</v>
      </c>
      <c r="T38" s="60"/>
      <c r="U38" s="60">
        <v>27</v>
      </c>
      <c r="V38" s="60" t="s">
        <v>892</v>
      </c>
      <c r="W38" s="60"/>
      <c r="X38" s="62">
        <v>0.69</v>
      </c>
      <c r="Y38" s="60">
        <v>5</v>
      </c>
      <c r="Z38" s="62">
        <v>0.24</v>
      </c>
      <c r="AA38" s="60">
        <v>31</v>
      </c>
      <c r="AB38" s="62">
        <v>0.18</v>
      </c>
      <c r="AC38" s="60"/>
    </row>
    <row r="39" spans="1:29" x14ac:dyDescent="0.35">
      <c r="A39" s="59">
        <v>35</v>
      </c>
      <c r="B39" s="60" t="s">
        <v>1651</v>
      </c>
      <c r="C39" s="60" t="s">
        <v>1959</v>
      </c>
      <c r="D39" s="60">
        <v>77</v>
      </c>
      <c r="E39" s="61">
        <v>3.9</v>
      </c>
      <c r="F39" s="60">
        <v>24</v>
      </c>
      <c r="G39" s="62">
        <v>0.93</v>
      </c>
      <c r="H39" s="60"/>
      <c r="I39" s="62">
        <v>0.9</v>
      </c>
      <c r="J39" s="62">
        <v>0.88</v>
      </c>
      <c r="K39" s="60"/>
      <c r="L39" s="60">
        <v>-2</v>
      </c>
      <c r="M39" s="62">
        <v>0.85</v>
      </c>
      <c r="N39" s="60"/>
      <c r="O39" s="60">
        <v>200</v>
      </c>
      <c r="P39" s="60">
        <v>86</v>
      </c>
      <c r="Q39" s="62">
        <v>0.52</v>
      </c>
      <c r="R39" s="62">
        <v>0.01</v>
      </c>
      <c r="S39" s="60" t="s">
        <v>1966</v>
      </c>
      <c r="T39" s="60"/>
      <c r="U39" s="60">
        <v>31</v>
      </c>
      <c r="V39" s="60" t="s">
        <v>1635</v>
      </c>
      <c r="W39" s="60"/>
      <c r="X39" s="62">
        <v>0.57999999999999996</v>
      </c>
      <c r="Y39" s="60"/>
      <c r="Z39" s="62">
        <v>0.33</v>
      </c>
      <c r="AA39" s="60">
        <v>33</v>
      </c>
      <c r="AB39" s="62">
        <v>0.27</v>
      </c>
      <c r="AC39" s="60"/>
    </row>
    <row r="40" spans="1:29" x14ac:dyDescent="0.35">
      <c r="A40" s="59">
        <v>35</v>
      </c>
      <c r="B40" s="60" t="s">
        <v>1663</v>
      </c>
      <c r="C40" s="60" t="s">
        <v>1959</v>
      </c>
      <c r="D40" s="60">
        <v>77</v>
      </c>
      <c r="E40" s="61">
        <v>3.8</v>
      </c>
      <c r="F40" s="60">
        <v>37</v>
      </c>
      <c r="G40" s="62">
        <v>0.93</v>
      </c>
      <c r="H40" s="60"/>
      <c r="I40" s="62">
        <v>0.81</v>
      </c>
      <c r="J40" s="62">
        <v>0.84</v>
      </c>
      <c r="K40" s="60"/>
      <c r="L40" s="60">
        <v>3</v>
      </c>
      <c r="M40" s="62">
        <v>0.78</v>
      </c>
      <c r="N40" s="60"/>
      <c r="O40" s="60">
        <v>185</v>
      </c>
      <c r="P40" s="60">
        <v>43</v>
      </c>
      <c r="Q40" s="62">
        <v>0.69</v>
      </c>
      <c r="R40" s="62">
        <v>0</v>
      </c>
      <c r="S40" s="60" t="s">
        <v>1968</v>
      </c>
      <c r="T40" s="60"/>
      <c r="U40" s="60">
        <v>53</v>
      </c>
      <c r="V40" s="60" t="s">
        <v>1978</v>
      </c>
      <c r="W40" s="60">
        <v>2</v>
      </c>
      <c r="X40" s="62">
        <v>0.62</v>
      </c>
      <c r="Y40" s="60"/>
      <c r="Z40" s="62">
        <v>0.13</v>
      </c>
      <c r="AA40" s="60">
        <v>33</v>
      </c>
      <c r="AB40" s="62">
        <v>0.23</v>
      </c>
      <c r="AC40" s="60"/>
    </row>
    <row r="41" spans="1:29" x14ac:dyDescent="0.35">
      <c r="A41" s="59">
        <v>35</v>
      </c>
      <c r="B41" s="60" t="s">
        <v>1712</v>
      </c>
      <c r="C41" s="60" t="s">
        <v>1959</v>
      </c>
      <c r="D41" s="60">
        <v>77</v>
      </c>
      <c r="E41" s="61">
        <v>2.8</v>
      </c>
      <c r="F41" s="60">
        <v>42</v>
      </c>
      <c r="G41" s="62">
        <v>0.92</v>
      </c>
      <c r="H41" s="60"/>
      <c r="I41" s="62">
        <v>0.72</v>
      </c>
      <c r="J41" s="62">
        <v>0.86</v>
      </c>
      <c r="K41" s="60"/>
      <c r="L41" s="60">
        <v>14</v>
      </c>
      <c r="M41" s="62">
        <v>0.8</v>
      </c>
      <c r="N41" s="60"/>
      <c r="O41" s="60">
        <v>14</v>
      </c>
      <c r="P41" s="60">
        <v>23</v>
      </c>
      <c r="Q41" s="62">
        <v>1</v>
      </c>
      <c r="R41" s="62">
        <v>0</v>
      </c>
      <c r="S41" s="60" t="s">
        <v>1979</v>
      </c>
      <c r="T41" s="60"/>
      <c r="U41" s="60">
        <v>64</v>
      </c>
      <c r="V41" s="60" t="s">
        <v>36</v>
      </c>
      <c r="W41" s="60"/>
      <c r="X41" s="62">
        <v>0.2</v>
      </c>
      <c r="Y41" s="60">
        <v>5</v>
      </c>
      <c r="Z41" s="62">
        <v>0.78</v>
      </c>
      <c r="AA41" s="60">
        <v>79</v>
      </c>
      <c r="AB41" s="62">
        <v>0.57999999999999996</v>
      </c>
      <c r="AC41" s="60"/>
    </row>
    <row r="42" spans="1:29" x14ac:dyDescent="0.35">
      <c r="A42" s="59">
        <v>38</v>
      </c>
      <c r="B42" s="60" t="s">
        <v>1668</v>
      </c>
      <c r="C42" s="60" t="s">
        <v>1959</v>
      </c>
      <c r="D42" s="60">
        <v>76</v>
      </c>
      <c r="E42" s="61">
        <v>3.7</v>
      </c>
      <c r="F42" s="60">
        <v>40</v>
      </c>
      <c r="G42" s="62">
        <v>0.92</v>
      </c>
      <c r="H42" s="60"/>
      <c r="I42" s="62">
        <v>0.86</v>
      </c>
      <c r="J42" s="62">
        <v>0.83</v>
      </c>
      <c r="K42" s="60"/>
      <c r="L42" s="60">
        <v>-3</v>
      </c>
      <c r="M42" s="62">
        <v>0.86</v>
      </c>
      <c r="N42" s="60"/>
      <c r="O42" s="60">
        <v>137</v>
      </c>
      <c r="P42" s="60">
        <v>43</v>
      </c>
      <c r="Q42" s="62">
        <v>0.68</v>
      </c>
      <c r="R42" s="62">
        <v>0.01</v>
      </c>
      <c r="S42" s="60" t="s">
        <v>1966</v>
      </c>
      <c r="T42" s="60"/>
      <c r="U42" s="60">
        <v>31</v>
      </c>
      <c r="V42" s="60" t="s">
        <v>932</v>
      </c>
      <c r="W42" s="60">
        <v>2</v>
      </c>
      <c r="X42" s="62">
        <v>0.59</v>
      </c>
      <c r="Y42" s="60"/>
      <c r="Z42" s="62">
        <v>0.35</v>
      </c>
      <c r="AA42" s="60">
        <v>33</v>
      </c>
      <c r="AB42" s="62">
        <v>0.23</v>
      </c>
      <c r="AC42" s="60"/>
    </row>
    <row r="43" spans="1:29" x14ac:dyDescent="0.35">
      <c r="A43" s="59">
        <v>39</v>
      </c>
      <c r="B43" s="60" t="s">
        <v>1660</v>
      </c>
      <c r="C43" s="60" t="s">
        <v>1959</v>
      </c>
      <c r="D43" s="60">
        <v>75</v>
      </c>
      <c r="E43" s="61">
        <v>3.6</v>
      </c>
      <c r="F43" s="60">
        <v>24</v>
      </c>
      <c r="G43" s="62">
        <v>0.94</v>
      </c>
      <c r="H43" s="60"/>
      <c r="I43" s="62">
        <v>0.89</v>
      </c>
      <c r="J43" s="62">
        <v>0.87</v>
      </c>
      <c r="K43" s="60"/>
      <c r="L43" s="60">
        <v>-2</v>
      </c>
      <c r="M43" s="62">
        <v>0.88</v>
      </c>
      <c r="N43" s="60"/>
      <c r="O43" s="60">
        <v>194</v>
      </c>
      <c r="P43" s="60">
        <v>66</v>
      </c>
      <c r="Q43" s="62">
        <v>0.62</v>
      </c>
      <c r="R43" s="62">
        <v>0.01</v>
      </c>
      <c r="S43" s="60" t="s">
        <v>1968</v>
      </c>
      <c r="T43" s="60"/>
      <c r="U43" s="60">
        <v>41</v>
      </c>
      <c r="V43" s="60" t="s">
        <v>1980</v>
      </c>
      <c r="W43" s="60"/>
      <c r="X43" s="62">
        <v>0.52</v>
      </c>
      <c r="Y43" s="60"/>
      <c r="Z43" s="62">
        <v>0.28999999999999998</v>
      </c>
      <c r="AA43" s="60">
        <v>38</v>
      </c>
      <c r="AB43" s="62">
        <v>0.28999999999999998</v>
      </c>
      <c r="AC43" s="60"/>
    </row>
    <row r="44" spans="1:29" x14ac:dyDescent="0.35">
      <c r="A44" s="59">
        <v>39</v>
      </c>
      <c r="B44" s="60" t="s">
        <v>1661</v>
      </c>
      <c r="C44" s="60" t="s">
        <v>1959</v>
      </c>
      <c r="D44" s="60">
        <v>75</v>
      </c>
      <c r="E44" s="61">
        <v>3.8</v>
      </c>
      <c r="F44" s="60">
        <v>42</v>
      </c>
      <c r="G44" s="62">
        <v>0.91</v>
      </c>
      <c r="H44" s="60"/>
      <c r="I44" s="62">
        <v>0.83</v>
      </c>
      <c r="J44" s="62">
        <v>0.85</v>
      </c>
      <c r="K44" s="60"/>
      <c r="L44" s="60">
        <v>2</v>
      </c>
      <c r="M44" s="62">
        <v>0.87</v>
      </c>
      <c r="N44" s="60"/>
      <c r="O44" s="60">
        <v>90</v>
      </c>
      <c r="P44" s="60">
        <v>73</v>
      </c>
      <c r="Q44" s="62">
        <v>0.71</v>
      </c>
      <c r="R44" s="62">
        <v>0</v>
      </c>
      <c r="S44" s="60" t="s">
        <v>1968</v>
      </c>
      <c r="T44" s="60"/>
      <c r="U44" s="60">
        <v>31</v>
      </c>
      <c r="V44" s="60" t="s">
        <v>1092</v>
      </c>
      <c r="W44" s="60"/>
      <c r="X44" s="62">
        <v>0.53</v>
      </c>
      <c r="Y44" s="60"/>
      <c r="Z44" s="62">
        <v>0.37</v>
      </c>
      <c r="AA44" s="60">
        <v>56</v>
      </c>
      <c r="AB44" s="62">
        <v>0.18</v>
      </c>
      <c r="AC44" s="60"/>
    </row>
    <row r="45" spans="1:29" x14ac:dyDescent="0.35">
      <c r="A45" s="59">
        <v>39</v>
      </c>
      <c r="B45" s="60" t="s">
        <v>1665</v>
      </c>
      <c r="C45" s="60" t="s">
        <v>1959</v>
      </c>
      <c r="D45" s="60">
        <v>75</v>
      </c>
      <c r="E45" s="61">
        <v>3.6</v>
      </c>
      <c r="F45" s="60">
        <v>32</v>
      </c>
      <c r="G45" s="62">
        <v>0.92</v>
      </c>
      <c r="H45" s="60"/>
      <c r="I45" s="62">
        <v>0.81</v>
      </c>
      <c r="J45" s="62">
        <v>0.86</v>
      </c>
      <c r="K45" s="60"/>
      <c r="L45" s="60">
        <v>5</v>
      </c>
      <c r="M45" s="62">
        <v>0.95</v>
      </c>
      <c r="N45" s="60"/>
      <c r="O45" s="60">
        <v>160</v>
      </c>
      <c r="P45" s="60">
        <v>34</v>
      </c>
      <c r="Q45" s="62">
        <v>0.75</v>
      </c>
      <c r="R45" s="62">
        <v>0.01</v>
      </c>
      <c r="S45" s="60" t="s">
        <v>1963</v>
      </c>
      <c r="T45" s="60"/>
      <c r="U45" s="60">
        <v>48</v>
      </c>
      <c r="V45" s="60" t="s">
        <v>1981</v>
      </c>
      <c r="W45" s="60">
        <v>2</v>
      </c>
      <c r="X45" s="62">
        <v>0.38</v>
      </c>
      <c r="Y45" s="60"/>
      <c r="Z45" s="62">
        <v>0.27</v>
      </c>
      <c r="AA45" s="60">
        <v>47</v>
      </c>
      <c r="AB45" s="62">
        <v>0.21</v>
      </c>
      <c r="AC45" s="60"/>
    </row>
    <row r="46" spans="1:29" x14ac:dyDescent="0.35">
      <c r="A46" s="59">
        <v>39</v>
      </c>
      <c r="B46" s="60" t="s">
        <v>1982</v>
      </c>
      <c r="C46" s="60" t="s">
        <v>1972</v>
      </c>
      <c r="D46" s="60">
        <v>75</v>
      </c>
      <c r="E46" s="61">
        <v>4.2</v>
      </c>
      <c r="F46" s="60">
        <v>57</v>
      </c>
      <c r="G46" s="62">
        <v>0.94</v>
      </c>
      <c r="H46" s="60"/>
      <c r="I46" s="62">
        <v>0.91</v>
      </c>
      <c r="J46" s="62">
        <v>0.82</v>
      </c>
      <c r="K46" s="60"/>
      <c r="L46" s="60">
        <v>-9</v>
      </c>
      <c r="M46" s="60" t="s">
        <v>176</v>
      </c>
      <c r="N46" s="60"/>
      <c r="O46" s="60">
        <v>35</v>
      </c>
      <c r="P46" s="60">
        <v>142</v>
      </c>
      <c r="Q46" s="62">
        <v>0.66</v>
      </c>
      <c r="R46" s="63">
        <v>1E-3</v>
      </c>
      <c r="S46" s="60" t="s">
        <v>1963</v>
      </c>
      <c r="T46" s="60"/>
      <c r="U46" s="60">
        <v>64</v>
      </c>
      <c r="V46" s="60" t="s">
        <v>1983</v>
      </c>
      <c r="W46" s="60">
        <v>3</v>
      </c>
      <c r="X46" s="62">
        <v>0.53</v>
      </c>
      <c r="Y46" s="60"/>
      <c r="Z46" s="62">
        <v>0.11</v>
      </c>
      <c r="AA46" s="60">
        <v>4</v>
      </c>
      <c r="AB46" s="62">
        <v>0.13</v>
      </c>
      <c r="AC46" s="60"/>
    </row>
    <row r="47" spans="1:29" x14ac:dyDescent="0.35">
      <c r="A47" s="59">
        <v>43</v>
      </c>
      <c r="B47" s="60" t="s">
        <v>1671</v>
      </c>
      <c r="C47" s="60" t="s">
        <v>1959</v>
      </c>
      <c r="D47" s="60">
        <v>74</v>
      </c>
      <c r="E47" s="61">
        <v>3.5</v>
      </c>
      <c r="F47" s="60">
        <v>57</v>
      </c>
      <c r="G47" s="62">
        <v>0.89</v>
      </c>
      <c r="H47" s="60"/>
      <c r="I47" s="62">
        <v>0.79</v>
      </c>
      <c r="J47" s="62">
        <v>0.85</v>
      </c>
      <c r="K47" s="60"/>
      <c r="L47" s="60">
        <v>6</v>
      </c>
      <c r="M47" s="62">
        <v>0.83</v>
      </c>
      <c r="N47" s="60"/>
      <c r="O47" s="60">
        <v>99</v>
      </c>
      <c r="P47" s="60">
        <v>34</v>
      </c>
      <c r="Q47" s="62">
        <v>0.7</v>
      </c>
      <c r="R47" s="63">
        <v>2E-3</v>
      </c>
      <c r="S47" s="60" t="s">
        <v>1966</v>
      </c>
      <c r="T47" s="60"/>
      <c r="U47" s="60">
        <v>38</v>
      </c>
      <c r="V47" s="60" t="s">
        <v>477</v>
      </c>
      <c r="W47" s="60">
        <v>2</v>
      </c>
      <c r="X47" s="62">
        <v>0.64</v>
      </c>
      <c r="Y47" s="60"/>
      <c r="Z47" s="62">
        <v>0.34</v>
      </c>
      <c r="AA47" s="60">
        <v>65</v>
      </c>
      <c r="AB47" s="62">
        <v>0.17</v>
      </c>
      <c r="AC47" s="60"/>
    </row>
    <row r="48" spans="1:29" x14ac:dyDescent="0.35">
      <c r="A48" s="59">
        <v>43</v>
      </c>
      <c r="B48" s="60" t="s">
        <v>1984</v>
      </c>
      <c r="C48" s="60" t="s">
        <v>1959</v>
      </c>
      <c r="D48" s="60">
        <v>74</v>
      </c>
      <c r="E48" s="61">
        <v>3.6</v>
      </c>
      <c r="F48" s="60">
        <v>64</v>
      </c>
      <c r="G48" s="62">
        <v>0.89</v>
      </c>
      <c r="H48" s="60"/>
      <c r="I48" s="62">
        <v>0.78</v>
      </c>
      <c r="J48" s="62">
        <v>0.84</v>
      </c>
      <c r="K48" s="60"/>
      <c r="L48" s="60">
        <v>6</v>
      </c>
      <c r="M48" s="62">
        <v>0.85</v>
      </c>
      <c r="N48" s="60"/>
      <c r="O48" s="60">
        <v>132</v>
      </c>
      <c r="P48" s="60">
        <v>66</v>
      </c>
      <c r="Q48" s="62">
        <v>0.6</v>
      </c>
      <c r="R48" s="63">
        <v>3.0000000000000001E-3</v>
      </c>
      <c r="S48" s="60" t="s">
        <v>1968</v>
      </c>
      <c r="T48" s="60"/>
      <c r="U48" s="60">
        <v>55</v>
      </c>
      <c r="V48" s="60" t="s">
        <v>201</v>
      </c>
      <c r="W48" s="60">
        <v>2</v>
      </c>
      <c r="X48" s="62">
        <v>0.3</v>
      </c>
      <c r="Y48" s="60"/>
      <c r="Z48" s="62">
        <v>0.65</v>
      </c>
      <c r="AA48" s="60">
        <v>51</v>
      </c>
      <c r="AB48" s="62">
        <v>0.32</v>
      </c>
      <c r="AC48" s="60"/>
    </row>
    <row r="49" spans="1:29" x14ac:dyDescent="0.35">
      <c r="A49" s="59">
        <v>45</v>
      </c>
      <c r="B49" s="60" t="s">
        <v>1662</v>
      </c>
      <c r="C49" s="60" t="s">
        <v>1959</v>
      </c>
      <c r="D49" s="60">
        <v>73</v>
      </c>
      <c r="E49" s="61">
        <v>3.4</v>
      </c>
      <c r="F49" s="60">
        <v>32</v>
      </c>
      <c r="G49" s="62">
        <v>0.93</v>
      </c>
      <c r="H49" s="60"/>
      <c r="I49" s="62">
        <v>0.87</v>
      </c>
      <c r="J49" s="62">
        <v>0.87</v>
      </c>
      <c r="K49" s="60"/>
      <c r="L49" s="60" t="s">
        <v>58</v>
      </c>
      <c r="M49" s="62">
        <v>0.91</v>
      </c>
      <c r="N49" s="60"/>
      <c r="O49" s="60">
        <v>127</v>
      </c>
      <c r="P49" s="60">
        <v>80</v>
      </c>
      <c r="Q49" s="62">
        <v>0.57999999999999996</v>
      </c>
      <c r="R49" s="62">
        <v>0.01</v>
      </c>
      <c r="S49" s="60" t="s">
        <v>1968</v>
      </c>
      <c r="T49" s="60"/>
      <c r="U49" s="60">
        <v>27</v>
      </c>
      <c r="V49" s="60" t="s">
        <v>88</v>
      </c>
      <c r="W49" s="60">
        <v>2</v>
      </c>
      <c r="X49" s="62">
        <v>0.61</v>
      </c>
      <c r="Y49" s="60"/>
      <c r="Z49" s="62">
        <v>0.39</v>
      </c>
      <c r="AA49" s="60">
        <v>49</v>
      </c>
      <c r="AB49" s="62">
        <v>0.28999999999999998</v>
      </c>
      <c r="AC49" s="60"/>
    </row>
    <row r="50" spans="1:29" x14ac:dyDescent="0.35">
      <c r="A50" s="59">
        <v>46</v>
      </c>
      <c r="B50" s="60" t="s">
        <v>1701</v>
      </c>
      <c r="C50" s="60" t="s">
        <v>1959</v>
      </c>
      <c r="D50" s="60">
        <v>72</v>
      </c>
      <c r="E50" s="61">
        <v>3.5</v>
      </c>
      <c r="F50" s="60">
        <v>135</v>
      </c>
      <c r="G50" s="62">
        <v>0.83</v>
      </c>
      <c r="H50" s="60"/>
      <c r="I50" s="62">
        <v>0.5</v>
      </c>
      <c r="J50" s="62">
        <v>0.63</v>
      </c>
      <c r="K50" s="60"/>
      <c r="L50" s="60">
        <v>13</v>
      </c>
      <c r="M50" s="62">
        <v>0.61</v>
      </c>
      <c r="N50" s="60"/>
      <c r="O50" s="60">
        <v>14</v>
      </c>
      <c r="P50" s="60">
        <v>51</v>
      </c>
      <c r="Q50" s="62">
        <v>0.79</v>
      </c>
      <c r="R50" s="63">
        <v>4.0000000000000001E-3</v>
      </c>
      <c r="S50" s="60" t="s">
        <v>1968</v>
      </c>
      <c r="T50" s="60"/>
      <c r="U50" s="60">
        <v>105</v>
      </c>
      <c r="V50" s="60" t="s">
        <v>181</v>
      </c>
      <c r="W50" s="60"/>
      <c r="X50" s="62">
        <v>0.22</v>
      </c>
      <c r="Y50" s="60"/>
      <c r="Z50" s="62">
        <v>0.38</v>
      </c>
      <c r="AA50" s="60">
        <v>28</v>
      </c>
      <c r="AB50" s="62">
        <v>0.16</v>
      </c>
      <c r="AC50" s="60"/>
    </row>
    <row r="51" spans="1:29" x14ac:dyDescent="0.35">
      <c r="A51" s="59">
        <v>46</v>
      </c>
      <c r="B51" s="60" t="s">
        <v>490</v>
      </c>
      <c r="C51" s="60" t="s">
        <v>1959</v>
      </c>
      <c r="D51" s="60">
        <v>72</v>
      </c>
      <c r="E51" s="61">
        <v>3.6</v>
      </c>
      <c r="F51" s="60">
        <v>53</v>
      </c>
      <c r="G51" s="62">
        <v>0.9</v>
      </c>
      <c r="H51" s="60"/>
      <c r="I51" s="62">
        <v>0.85</v>
      </c>
      <c r="J51" s="62">
        <v>0.81</v>
      </c>
      <c r="K51" s="60"/>
      <c r="L51" s="60">
        <v>-4</v>
      </c>
      <c r="M51" s="62">
        <v>0.95</v>
      </c>
      <c r="N51" s="60"/>
      <c r="O51" s="60">
        <v>148</v>
      </c>
      <c r="P51" s="60">
        <v>51</v>
      </c>
      <c r="Q51" s="62">
        <v>0.75</v>
      </c>
      <c r="R51" s="62">
        <v>0.01</v>
      </c>
      <c r="S51" s="60" t="s">
        <v>1966</v>
      </c>
      <c r="T51" s="60"/>
      <c r="U51" s="60">
        <v>68</v>
      </c>
      <c r="V51" s="60" t="s">
        <v>112</v>
      </c>
      <c r="W51" s="60">
        <v>2</v>
      </c>
      <c r="X51" s="62">
        <v>0.49</v>
      </c>
      <c r="Y51" s="60"/>
      <c r="Z51" s="62">
        <v>0.38</v>
      </c>
      <c r="AA51" s="60">
        <v>38</v>
      </c>
      <c r="AB51" s="62">
        <v>0.26</v>
      </c>
      <c r="AC51" s="60"/>
    </row>
    <row r="52" spans="1:29" x14ac:dyDescent="0.35">
      <c r="A52" s="59">
        <v>46</v>
      </c>
      <c r="B52" s="60" t="s">
        <v>1677</v>
      </c>
      <c r="C52" s="60" t="s">
        <v>1959</v>
      </c>
      <c r="D52" s="60">
        <v>72</v>
      </c>
      <c r="E52" s="61">
        <v>3.5</v>
      </c>
      <c r="F52" s="60">
        <v>53</v>
      </c>
      <c r="G52" s="62">
        <v>0.92</v>
      </c>
      <c r="H52" s="60"/>
      <c r="I52" s="62">
        <v>0.78</v>
      </c>
      <c r="J52" s="62">
        <v>0.84</v>
      </c>
      <c r="K52" s="60"/>
      <c r="L52" s="60">
        <v>6</v>
      </c>
      <c r="M52" s="62">
        <v>0.79</v>
      </c>
      <c r="N52" s="60"/>
      <c r="O52" s="60">
        <v>148</v>
      </c>
      <c r="P52" s="60">
        <v>43</v>
      </c>
      <c r="Q52" s="62">
        <v>0.68</v>
      </c>
      <c r="R52" s="62">
        <v>0</v>
      </c>
      <c r="S52" s="60" t="s">
        <v>1966</v>
      </c>
      <c r="T52" s="60"/>
      <c r="U52" s="60">
        <v>64</v>
      </c>
      <c r="V52" s="60" t="s">
        <v>530</v>
      </c>
      <c r="W52" s="60"/>
      <c r="X52" s="62">
        <v>0.45</v>
      </c>
      <c r="Y52" s="60"/>
      <c r="Z52" s="62">
        <v>0.63</v>
      </c>
      <c r="AA52" s="60">
        <v>62</v>
      </c>
      <c r="AB52" s="62">
        <v>0.23</v>
      </c>
      <c r="AC52" s="60"/>
    </row>
    <row r="53" spans="1:29" x14ac:dyDescent="0.35">
      <c r="A53" s="59">
        <v>46</v>
      </c>
      <c r="B53" s="60" t="s">
        <v>1667</v>
      </c>
      <c r="C53" s="60" t="s">
        <v>1959</v>
      </c>
      <c r="D53" s="60">
        <v>72</v>
      </c>
      <c r="E53" s="61">
        <v>3.5</v>
      </c>
      <c r="F53" s="60">
        <v>46</v>
      </c>
      <c r="G53" s="62">
        <v>0.91</v>
      </c>
      <c r="H53" s="60"/>
      <c r="I53" s="62">
        <v>0.84</v>
      </c>
      <c r="J53" s="62">
        <v>0.84</v>
      </c>
      <c r="K53" s="60"/>
      <c r="L53" s="60" t="s">
        <v>58</v>
      </c>
      <c r="M53" s="62">
        <v>0.97</v>
      </c>
      <c r="N53" s="60"/>
      <c r="O53" s="60">
        <v>179</v>
      </c>
      <c r="P53" s="60">
        <v>48</v>
      </c>
      <c r="Q53" s="62">
        <v>0.76</v>
      </c>
      <c r="R53" s="62">
        <v>0</v>
      </c>
      <c r="S53" s="60" t="s">
        <v>1966</v>
      </c>
      <c r="T53" s="60"/>
      <c r="U53" s="60">
        <v>47</v>
      </c>
      <c r="V53" s="60" t="s">
        <v>1097</v>
      </c>
      <c r="W53" s="60">
        <v>2</v>
      </c>
      <c r="X53" s="62">
        <v>0.41</v>
      </c>
      <c r="Y53" s="60"/>
      <c r="Z53" s="62">
        <v>0.49</v>
      </c>
      <c r="AA53" s="60">
        <v>62</v>
      </c>
      <c r="AB53" s="62">
        <v>0.25</v>
      </c>
      <c r="AC53" s="60"/>
    </row>
    <row r="54" spans="1:29" x14ac:dyDescent="0.35">
      <c r="A54" s="59">
        <v>46</v>
      </c>
      <c r="B54" s="60" t="s">
        <v>1672</v>
      </c>
      <c r="C54" s="60" t="s">
        <v>1959</v>
      </c>
      <c r="D54" s="60">
        <v>72</v>
      </c>
      <c r="E54" s="61">
        <v>3.6</v>
      </c>
      <c r="F54" s="60">
        <v>57</v>
      </c>
      <c r="G54" s="62">
        <v>0.91</v>
      </c>
      <c r="H54" s="60"/>
      <c r="I54" s="62">
        <v>0.81</v>
      </c>
      <c r="J54" s="62">
        <v>0.8</v>
      </c>
      <c r="K54" s="60"/>
      <c r="L54" s="60">
        <v>-1</v>
      </c>
      <c r="M54" s="62">
        <v>0.72</v>
      </c>
      <c r="N54" s="60"/>
      <c r="O54" s="60">
        <v>207</v>
      </c>
      <c r="P54" s="60">
        <v>34</v>
      </c>
      <c r="Q54" s="62">
        <v>0.67</v>
      </c>
      <c r="R54" s="62">
        <v>0</v>
      </c>
      <c r="S54" s="60" t="s">
        <v>1968</v>
      </c>
      <c r="T54" s="60"/>
      <c r="U54" s="60">
        <v>43</v>
      </c>
      <c r="V54" s="60" t="s">
        <v>1518</v>
      </c>
      <c r="W54" s="60">
        <v>2</v>
      </c>
      <c r="X54" s="62">
        <v>0.41</v>
      </c>
      <c r="Y54" s="60"/>
      <c r="Z54" s="62">
        <v>0.61</v>
      </c>
      <c r="AA54" s="60">
        <v>56</v>
      </c>
      <c r="AB54" s="62">
        <v>0.22</v>
      </c>
      <c r="AC54" s="60"/>
    </row>
    <row r="55" spans="1:29" x14ac:dyDescent="0.35">
      <c r="A55" s="59">
        <v>46</v>
      </c>
      <c r="B55" s="60" t="s">
        <v>1658</v>
      </c>
      <c r="C55" s="60" t="s">
        <v>1959</v>
      </c>
      <c r="D55" s="60">
        <v>72</v>
      </c>
      <c r="E55" s="61">
        <v>3.6</v>
      </c>
      <c r="F55" s="60">
        <v>46</v>
      </c>
      <c r="G55" s="62">
        <v>0.9</v>
      </c>
      <c r="H55" s="60"/>
      <c r="I55" s="62">
        <v>0.9</v>
      </c>
      <c r="J55" s="62">
        <v>0.84</v>
      </c>
      <c r="K55" s="60"/>
      <c r="L55" s="60">
        <v>-6</v>
      </c>
      <c r="M55" s="62">
        <v>0.87</v>
      </c>
      <c r="N55" s="60"/>
      <c r="O55" s="60">
        <v>194</v>
      </c>
      <c r="P55" s="60">
        <v>34</v>
      </c>
      <c r="Q55" s="62">
        <v>0.72</v>
      </c>
      <c r="R55" s="63">
        <v>4.0000000000000001E-3</v>
      </c>
      <c r="S55" s="60" t="s">
        <v>1966</v>
      </c>
      <c r="T55" s="60"/>
      <c r="U55" s="60">
        <v>64</v>
      </c>
      <c r="V55" s="60" t="s">
        <v>1985</v>
      </c>
      <c r="W55" s="60">
        <v>2</v>
      </c>
      <c r="X55" s="62">
        <v>0.46</v>
      </c>
      <c r="Y55" s="60"/>
      <c r="Z55" s="62">
        <v>0.34</v>
      </c>
      <c r="AA55" s="60">
        <v>33</v>
      </c>
      <c r="AB55" s="62">
        <v>0.25</v>
      </c>
      <c r="AC55" s="60"/>
    </row>
    <row r="56" spans="1:29" x14ac:dyDescent="0.35">
      <c r="A56" s="59">
        <v>46</v>
      </c>
      <c r="B56" s="60" t="s">
        <v>1666</v>
      </c>
      <c r="C56" s="60" t="s">
        <v>1959</v>
      </c>
      <c r="D56" s="60">
        <v>72</v>
      </c>
      <c r="E56" s="61">
        <v>3.5</v>
      </c>
      <c r="F56" s="60">
        <v>32</v>
      </c>
      <c r="G56" s="62">
        <v>0.93</v>
      </c>
      <c r="H56" s="60"/>
      <c r="I56" s="62">
        <v>0.89</v>
      </c>
      <c r="J56" s="62">
        <v>0.87</v>
      </c>
      <c r="K56" s="60"/>
      <c r="L56" s="60">
        <v>-2</v>
      </c>
      <c r="M56" s="62">
        <v>0.87</v>
      </c>
      <c r="N56" s="60"/>
      <c r="O56" s="60">
        <v>210</v>
      </c>
      <c r="P56" s="60">
        <v>73</v>
      </c>
      <c r="Q56" s="62">
        <v>0.68</v>
      </c>
      <c r="R56" s="62">
        <v>0</v>
      </c>
      <c r="S56" s="60" t="s">
        <v>1966</v>
      </c>
      <c r="T56" s="60"/>
      <c r="U56" s="60">
        <v>31</v>
      </c>
      <c r="V56" s="60" t="s">
        <v>1522</v>
      </c>
      <c r="W56" s="60">
        <v>2</v>
      </c>
      <c r="X56" s="62">
        <v>0.52</v>
      </c>
      <c r="Y56" s="60"/>
      <c r="Z56" s="62">
        <v>0.5</v>
      </c>
      <c r="AA56" s="60">
        <v>51</v>
      </c>
      <c r="AB56" s="62">
        <v>0.28999999999999998</v>
      </c>
      <c r="AC56" s="60"/>
    </row>
    <row r="57" spans="1:29" x14ac:dyDescent="0.35">
      <c r="A57" s="59">
        <v>53</v>
      </c>
      <c r="B57" s="60" t="s">
        <v>1674</v>
      </c>
      <c r="C57" s="60" t="s">
        <v>1959</v>
      </c>
      <c r="D57" s="60">
        <v>71</v>
      </c>
      <c r="E57" s="61">
        <v>3.5</v>
      </c>
      <c r="F57" s="60">
        <v>46</v>
      </c>
      <c r="G57" s="62">
        <v>0.91</v>
      </c>
      <c r="H57" s="60"/>
      <c r="I57" s="62">
        <v>0.82</v>
      </c>
      <c r="J57" s="62">
        <v>0.81</v>
      </c>
      <c r="K57" s="60"/>
      <c r="L57" s="60">
        <v>-1</v>
      </c>
      <c r="M57" s="62">
        <v>0.85</v>
      </c>
      <c r="N57" s="60"/>
      <c r="O57" s="60">
        <v>132</v>
      </c>
      <c r="P57" s="60">
        <v>112</v>
      </c>
      <c r="Q57" s="62">
        <v>0.57999999999999996</v>
      </c>
      <c r="R57" s="62">
        <v>0</v>
      </c>
      <c r="S57" s="60" t="s">
        <v>1968</v>
      </c>
      <c r="T57" s="60"/>
      <c r="U57" s="60">
        <v>38</v>
      </c>
      <c r="V57" s="60" t="s">
        <v>1472</v>
      </c>
      <c r="W57" s="60"/>
      <c r="X57" s="62">
        <v>0.55000000000000004</v>
      </c>
      <c r="Y57" s="60"/>
      <c r="Z57" s="62">
        <v>0.73</v>
      </c>
      <c r="AA57" s="60">
        <v>82</v>
      </c>
      <c r="AB57" s="62">
        <v>0.43</v>
      </c>
      <c r="AC57" s="60"/>
    </row>
    <row r="58" spans="1:29" x14ac:dyDescent="0.35">
      <c r="A58" s="59">
        <v>53</v>
      </c>
      <c r="B58" s="60" t="s">
        <v>1669</v>
      </c>
      <c r="C58" s="60" t="s">
        <v>1959</v>
      </c>
      <c r="D58" s="60">
        <v>71</v>
      </c>
      <c r="E58" s="61">
        <v>3.5</v>
      </c>
      <c r="F58" s="60">
        <v>46</v>
      </c>
      <c r="G58" s="62">
        <v>0.91</v>
      </c>
      <c r="H58" s="60"/>
      <c r="I58" s="62">
        <v>0.9</v>
      </c>
      <c r="J58" s="62">
        <v>0.82</v>
      </c>
      <c r="K58" s="60"/>
      <c r="L58" s="60">
        <v>-8</v>
      </c>
      <c r="M58" s="62">
        <v>0.86</v>
      </c>
      <c r="N58" s="60"/>
      <c r="O58" s="60">
        <v>169</v>
      </c>
      <c r="P58" s="60">
        <v>51</v>
      </c>
      <c r="Q58" s="62">
        <v>0.7</v>
      </c>
      <c r="R58" s="63">
        <v>3.0000000000000001E-3</v>
      </c>
      <c r="S58" s="60" t="s">
        <v>1966</v>
      </c>
      <c r="T58" s="60"/>
      <c r="U58" s="60">
        <v>31</v>
      </c>
      <c r="V58" s="60" t="s">
        <v>470</v>
      </c>
      <c r="W58" s="60"/>
      <c r="X58" s="62">
        <v>0.62</v>
      </c>
      <c r="Y58" s="60"/>
      <c r="Z58" s="62">
        <v>0.45</v>
      </c>
      <c r="AA58" s="60">
        <v>61</v>
      </c>
      <c r="AB58" s="62">
        <v>0.24</v>
      </c>
      <c r="AC58" s="60"/>
    </row>
    <row r="59" spans="1:29" x14ac:dyDescent="0.35">
      <c r="A59" s="59">
        <v>53</v>
      </c>
      <c r="B59" s="60" t="s">
        <v>1675</v>
      </c>
      <c r="C59" s="60" t="s">
        <v>1959</v>
      </c>
      <c r="D59" s="60">
        <v>71</v>
      </c>
      <c r="E59" s="61">
        <v>3.6</v>
      </c>
      <c r="F59" s="60">
        <v>53</v>
      </c>
      <c r="G59" s="62">
        <v>0.91</v>
      </c>
      <c r="H59" s="60"/>
      <c r="I59" s="62">
        <v>0.83</v>
      </c>
      <c r="J59" s="62">
        <v>0.85</v>
      </c>
      <c r="K59" s="60"/>
      <c r="L59" s="60">
        <v>2</v>
      </c>
      <c r="M59" s="62">
        <v>0.79</v>
      </c>
      <c r="N59" s="60"/>
      <c r="O59" s="60">
        <v>176</v>
      </c>
      <c r="P59" s="60">
        <v>73</v>
      </c>
      <c r="Q59" s="62">
        <v>0.71</v>
      </c>
      <c r="R59" s="62">
        <v>0</v>
      </c>
      <c r="S59" s="60" t="s">
        <v>1968</v>
      </c>
      <c r="T59" s="60"/>
      <c r="U59" s="60">
        <v>41</v>
      </c>
      <c r="V59" s="60" t="s">
        <v>1986</v>
      </c>
      <c r="W59" s="60"/>
      <c r="X59" s="62">
        <v>0.54</v>
      </c>
      <c r="Y59" s="60"/>
      <c r="Z59" s="62">
        <v>0.45</v>
      </c>
      <c r="AA59" s="60">
        <v>95</v>
      </c>
      <c r="AB59" s="62">
        <v>0.3</v>
      </c>
      <c r="AC59" s="60"/>
    </row>
    <row r="60" spans="1:29" x14ac:dyDescent="0.35">
      <c r="A60" s="59">
        <v>53</v>
      </c>
      <c r="B60" s="60" t="s">
        <v>1681</v>
      </c>
      <c r="C60" s="60" t="s">
        <v>1959</v>
      </c>
      <c r="D60" s="60">
        <v>71</v>
      </c>
      <c r="E60" s="61">
        <v>3.4</v>
      </c>
      <c r="F60" s="60">
        <v>93</v>
      </c>
      <c r="G60" s="62">
        <v>0.88</v>
      </c>
      <c r="H60" s="60"/>
      <c r="I60" s="62">
        <v>0.72</v>
      </c>
      <c r="J60" s="62">
        <v>0.71</v>
      </c>
      <c r="K60" s="60"/>
      <c r="L60" s="60">
        <v>-1</v>
      </c>
      <c r="M60" s="62">
        <v>0.65</v>
      </c>
      <c r="N60" s="60"/>
      <c r="O60" s="60">
        <v>81</v>
      </c>
      <c r="P60" s="60">
        <v>34</v>
      </c>
      <c r="Q60" s="62">
        <v>0.76</v>
      </c>
      <c r="R60" s="62">
        <v>0.01</v>
      </c>
      <c r="S60" s="60" t="s">
        <v>1968</v>
      </c>
      <c r="T60" s="60"/>
      <c r="U60" s="60">
        <v>96</v>
      </c>
      <c r="V60" s="60" t="s">
        <v>643</v>
      </c>
      <c r="W60" s="60"/>
      <c r="X60" s="62">
        <v>0.28999999999999998</v>
      </c>
      <c r="Y60" s="60"/>
      <c r="Z60" s="62">
        <v>0.65</v>
      </c>
      <c r="AA60" s="60">
        <v>46</v>
      </c>
      <c r="AB60" s="62">
        <v>0.4</v>
      </c>
      <c r="AC60" s="60"/>
    </row>
    <row r="61" spans="1:29" x14ac:dyDescent="0.35">
      <c r="A61" s="59">
        <v>57</v>
      </c>
      <c r="B61" s="60" t="s">
        <v>1694</v>
      </c>
      <c r="C61" s="60" t="s">
        <v>1959</v>
      </c>
      <c r="D61" s="60">
        <v>70</v>
      </c>
      <c r="E61" s="61">
        <v>3.7</v>
      </c>
      <c r="F61" s="60">
        <v>76</v>
      </c>
      <c r="G61" s="62">
        <v>0.9</v>
      </c>
      <c r="H61" s="60"/>
      <c r="I61" s="62">
        <v>0.66</v>
      </c>
      <c r="J61" s="62">
        <v>0.75</v>
      </c>
      <c r="K61" s="60"/>
      <c r="L61" s="60">
        <v>9</v>
      </c>
      <c r="M61" s="62">
        <v>0.69</v>
      </c>
      <c r="N61" s="60"/>
      <c r="O61" s="60">
        <v>6</v>
      </c>
      <c r="P61" s="60">
        <v>136</v>
      </c>
      <c r="Q61" s="62">
        <v>0.61</v>
      </c>
      <c r="R61" s="62">
        <v>0.01</v>
      </c>
      <c r="S61" s="60" t="s">
        <v>1979</v>
      </c>
      <c r="T61" s="60"/>
      <c r="U61" s="60">
        <v>127</v>
      </c>
      <c r="V61" s="60" t="s">
        <v>312</v>
      </c>
      <c r="W61" s="60"/>
      <c r="X61" s="62">
        <v>0.1</v>
      </c>
      <c r="Y61" s="60"/>
      <c r="Z61" s="62">
        <v>0.39</v>
      </c>
      <c r="AA61" s="60">
        <v>79</v>
      </c>
      <c r="AB61" s="62">
        <v>0.3</v>
      </c>
      <c r="AC61" s="60"/>
    </row>
    <row r="62" spans="1:29" x14ac:dyDescent="0.35">
      <c r="A62" s="59">
        <v>58</v>
      </c>
      <c r="B62" s="60" t="s">
        <v>1699</v>
      </c>
      <c r="C62" s="60" t="s">
        <v>1959</v>
      </c>
      <c r="D62" s="60">
        <v>69</v>
      </c>
      <c r="E62" s="61">
        <v>3.4</v>
      </c>
      <c r="F62" s="60">
        <v>110</v>
      </c>
      <c r="G62" s="62">
        <v>0.84</v>
      </c>
      <c r="H62" s="60"/>
      <c r="I62" s="62">
        <v>0.69</v>
      </c>
      <c r="J62" s="62">
        <v>0.69</v>
      </c>
      <c r="K62" s="60"/>
      <c r="L62" s="60" t="s">
        <v>58</v>
      </c>
      <c r="M62" s="62">
        <v>0.62</v>
      </c>
      <c r="N62" s="60"/>
      <c r="O62" s="60">
        <v>2</v>
      </c>
      <c r="P62" s="60">
        <v>73</v>
      </c>
      <c r="Q62" s="62">
        <v>0.71</v>
      </c>
      <c r="R62" s="62">
        <v>0</v>
      </c>
      <c r="S62" s="60" t="s">
        <v>1968</v>
      </c>
      <c r="T62" s="60"/>
      <c r="U62" s="60">
        <v>82</v>
      </c>
      <c r="V62" s="60" t="s">
        <v>160</v>
      </c>
      <c r="W62" s="60">
        <v>2</v>
      </c>
      <c r="X62" s="62">
        <v>0.28000000000000003</v>
      </c>
      <c r="Y62" s="60"/>
      <c r="Z62" s="62">
        <v>0.7</v>
      </c>
      <c r="AA62" s="60">
        <v>51</v>
      </c>
      <c r="AB62" s="62">
        <v>0.3</v>
      </c>
      <c r="AC62" s="60"/>
    </row>
    <row r="63" spans="1:29" x14ac:dyDescent="0.35">
      <c r="A63" s="59">
        <v>58</v>
      </c>
      <c r="B63" s="60" t="s">
        <v>1679</v>
      </c>
      <c r="C63" s="60" t="s">
        <v>1959</v>
      </c>
      <c r="D63" s="60">
        <v>69</v>
      </c>
      <c r="E63" s="61">
        <v>3.4</v>
      </c>
      <c r="F63" s="60">
        <v>68</v>
      </c>
      <c r="G63" s="62">
        <v>0.88</v>
      </c>
      <c r="H63" s="60"/>
      <c r="I63" s="62">
        <v>0.78</v>
      </c>
      <c r="J63" s="62">
        <v>0.8</v>
      </c>
      <c r="K63" s="60"/>
      <c r="L63" s="60">
        <v>2</v>
      </c>
      <c r="M63" s="62">
        <v>0.71</v>
      </c>
      <c r="N63" s="60"/>
      <c r="O63" s="60">
        <v>113</v>
      </c>
      <c r="P63" s="60">
        <v>51</v>
      </c>
      <c r="Q63" s="62">
        <v>0.81</v>
      </c>
      <c r="R63" s="62">
        <v>0.02</v>
      </c>
      <c r="S63" s="60" t="s">
        <v>1963</v>
      </c>
      <c r="T63" s="60"/>
      <c r="U63" s="60">
        <v>89</v>
      </c>
      <c r="V63" s="60" t="s">
        <v>1015</v>
      </c>
      <c r="W63" s="60">
        <v>2</v>
      </c>
      <c r="X63" s="62">
        <v>0.35</v>
      </c>
      <c r="Y63" s="60"/>
      <c r="Z63" s="62">
        <v>0.62</v>
      </c>
      <c r="AA63" s="60">
        <v>73</v>
      </c>
      <c r="AB63" s="62">
        <v>0.31</v>
      </c>
      <c r="AC63" s="60"/>
    </row>
    <row r="64" spans="1:29" x14ac:dyDescent="0.35">
      <c r="A64" s="59">
        <v>58</v>
      </c>
      <c r="B64" s="60" t="s">
        <v>1680</v>
      </c>
      <c r="C64" s="60" t="s">
        <v>1959</v>
      </c>
      <c r="D64" s="60">
        <v>69</v>
      </c>
      <c r="E64" s="61">
        <v>3.3</v>
      </c>
      <c r="F64" s="60">
        <v>46</v>
      </c>
      <c r="G64" s="62">
        <v>0.9</v>
      </c>
      <c r="H64" s="60"/>
      <c r="I64" s="62">
        <v>0.8</v>
      </c>
      <c r="J64" s="62">
        <v>0.82</v>
      </c>
      <c r="K64" s="60"/>
      <c r="L64" s="60">
        <v>2</v>
      </c>
      <c r="M64" s="62">
        <v>0.72</v>
      </c>
      <c r="N64" s="60"/>
      <c r="O64" s="60">
        <v>169</v>
      </c>
      <c r="P64" s="60">
        <v>73</v>
      </c>
      <c r="Q64" s="62">
        <v>0.62</v>
      </c>
      <c r="R64" s="62">
        <v>0.01</v>
      </c>
      <c r="S64" s="60" t="s">
        <v>1979</v>
      </c>
      <c r="T64" s="60"/>
      <c r="U64" s="60">
        <v>55</v>
      </c>
      <c r="V64" s="60" t="s">
        <v>1008</v>
      </c>
      <c r="W64" s="60">
        <v>2</v>
      </c>
      <c r="X64" s="62">
        <v>0.36</v>
      </c>
      <c r="Y64" s="60"/>
      <c r="Z64" s="62">
        <v>0.46</v>
      </c>
      <c r="AA64" s="60">
        <v>69</v>
      </c>
      <c r="AB64" s="62">
        <v>0.24</v>
      </c>
      <c r="AC64" s="60"/>
    </row>
    <row r="65" spans="1:29" x14ac:dyDescent="0.35">
      <c r="A65" s="59">
        <v>58</v>
      </c>
      <c r="B65" s="60" t="s">
        <v>1683</v>
      </c>
      <c r="C65" s="60" t="s">
        <v>1959</v>
      </c>
      <c r="D65" s="60">
        <v>69</v>
      </c>
      <c r="E65" s="61">
        <v>3.2</v>
      </c>
      <c r="F65" s="60">
        <v>24</v>
      </c>
      <c r="G65" s="62">
        <v>0.94</v>
      </c>
      <c r="H65" s="60"/>
      <c r="I65" s="62">
        <v>0.82</v>
      </c>
      <c r="J65" s="62">
        <v>0.87</v>
      </c>
      <c r="K65" s="60"/>
      <c r="L65" s="60">
        <v>5</v>
      </c>
      <c r="M65" s="62">
        <v>0.84</v>
      </c>
      <c r="N65" s="60"/>
      <c r="O65" s="60">
        <v>90</v>
      </c>
      <c r="P65" s="60">
        <v>112</v>
      </c>
      <c r="Q65" s="62">
        <v>0.67</v>
      </c>
      <c r="R65" s="62">
        <v>0.02</v>
      </c>
      <c r="S65" s="60" t="s">
        <v>1968</v>
      </c>
      <c r="T65" s="60"/>
      <c r="U65" s="60">
        <v>43</v>
      </c>
      <c r="V65" s="60" t="s">
        <v>1396</v>
      </c>
      <c r="W65" s="60"/>
      <c r="X65" s="62">
        <v>0.45</v>
      </c>
      <c r="Y65" s="60"/>
      <c r="Z65" s="62">
        <v>0.83</v>
      </c>
      <c r="AA65" s="60">
        <v>73</v>
      </c>
      <c r="AB65" s="62">
        <v>0.19</v>
      </c>
      <c r="AC65" s="60"/>
    </row>
    <row r="66" spans="1:29" x14ac:dyDescent="0.35">
      <c r="A66" s="59">
        <v>62</v>
      </c>
      <c r="B66" s="60" t="s">
        <v>1655</v>
      </c>
      <c r="C66" s="60" t="s">
        <v>1959</v>
      </c>
      <c r="D66" s="60">
        <v>68</v>
      </c>
      <c r="E66" s="61">
        <v>3.5</v>
      </c>
      <c r="F66" s="60">
        <v>86</v>
      </c>
      <c r="G66" s="62">
        <v>0.85</v>
      </c>
      <c r="H66" s="60"/>
      <c r="I66" s="62">
        <v>0.86</v>
      </c>
      <c r="J66" s="62">
        <v>0.75</v>
      </c>
      <c r="K66" s="60"/>
      <c r="L66" s="60">
        <v>-11</v>
      </c>
      <c r="M66" s="62">
        <v>0.74</v>
      </c>
      <c r="N66" s="60"/>
      <c r="O66" s="60">
        <v>148</v>
      </c>
      <c r="P66" s="60">
        <v>51</v>
      </c>
      <c r="Q66" s="62">
        <v>0.79</v>
      </c>
      <c r="R66" s="62">
        <v>0</v>
      </c>
      <c r="S66" s="60" t="s">
        <v>1966</v>
      </c>
      <c r="T66" s="60"/>
      <c r="U66" s="60">
        <v>78</v>
      </c>
      <c r="V66" s="60" t="s">
        <v>1987</v>
      </c>
      <c r="W66" s="60">
        <v>2</v>
      </c>
      <c r="X66" s="62">
        <v>0.41</v>
      </c>
      <c r="Y66" s="60"/>
      <c r="Z66" s="62">
        <v>0.65</v>
      </c>
      <c r="AA66" s="60">
        <v>20</v>
      </c>
      <c r="AB66" s="62">
        <v>0.26</v>
      </c>
      <c r="AC66" s="60"/>
    </row>
    <row r="67" spans="1:29" x14ac:dyDescent="0.35">
      <c r="A67" s="59">
        <v>62</v>
      </c>
      <c r="B67" s="60" t="s">
        <v>1678</v>
      </c>
      <c r="C67" s="60" t="s">
        <v>1959</v>
      </c>
      <c r="D67" s="60">
        <v>68</v>
      </c>
      <c r="E67" s="61">
        <v>3.7</v>
      </c>
      <c r="F67" s="60">
        <v>32</v>
      </c>
      <c r="G67" s="62">
        <v>0.92</v>
      </c>
      <c r="H67" s="60"/>
      <c r="I67" s="62">
        <v>0.83</v>
      </c>
      <c r="J67" s="62">
        <v>0.86</v>
      </c>
      <c r="K67" s="60"/>
      <c r="L67" s="60">
        <v>3</v>
      </c>
      <c r="M67" s="62">
        <v>0.8</v>
      </c>
      <c r="N67" s="60"/>
      <c r="O67" s="60">
        <v>176</v>
      </c>
      <c r="P67" s="60">
        <v>151</v>
      </c>
      <c r="Q67" s="62">
        <v>0.5</v>
      </c>
      <c r="R67" s="62">
        <v>0.03</v>
      </c>
      <c r="S67" s="60" t="s">
        <v>1988</v>
      </c>
      <c r="T67" s="60"/>
      <c r="U67" s="60">
        <v>45</v>
      </c>
      <c r="V67" s="60" t="s">
        <v>1989</v>
      </c>
      <c r="W67" s="60"/>
      <c r="X67" s="62">
        <v>0.41</v>
      </c>
      <c r="Y67" s="60"/>
      <c r="Z67" s="62">
        <v>0.5</v>
      </c>
      <c r="AA67" s="60">
        <v>97</v>
      </c>
      <c r="AB67" s="62">
        <v>0.21</v>
      </c>
      <c r="AC67" s="60"/>
    </row>
    <row r="68" spans="1:29" x14ac:dyDescent="0.35">
      <c r="A68" s="59">
        <v>64</v>
      </c>
      <c r="B68" s="60" t="s">
        <v>1725</v>
      </c>
      <c r="C68" s="60" t="s">
        <v>1959</v>
      </c>
      <c r="D68" s="60">
        <v>67</v>
      </c>
      <c r="E68" s="61">
        <v>2.5</v>
      </c>
      <c r="F68" s="60">
        <v>46</v>
      </c>
      <c r="G68" s="62">
        <v>0.93</v>
      </c>
      <c r="H68" s="60"/>
      <c r="I68" s="62">
        <v>0.84</v>
      </c>
      <c r="J68" s="62">
        <v>0.87</v>
      </c>
      <c r="K68" s="60"/>
      <c r="L68" s="60">
        <v>3</v>
      </c>
      <c r="M68" s="60" t="s">
        <v>176</v>
      </c>
      <c r="N68" s="60"/>
      <c r="O68" s="60">
        <v>35</v>
      </c>
      <c r="P68" s="60">
        <v>80</v>
      </c>
      <c r="Q68" s="62">
        <v>0.79</v>
      </c>
      <c r="R68" s="63">
        <v>4.0000000000000001E-3</v>
      </c>
      <c r="S68" s="60" t="s">
        <v>1966</v>
      </c>
      <c r="T68" s="60"/>
      <c r="U68" s="60">
        <v>48</v>
      </c>
      <c r="V68" s="60" t="s">
        <v>1522</v>
      </c>
      <c r="W68" s="60"/>
      <c r="X68" s="60" t="s">
        <v>176</v>
      </c>
      <c r="Y68" s="60"/>
      <c r="Z68" s="62">
        <v>0.36</v>
      </c>
      <c r="AA68" s="60">
        <v>20</v>
      </c>
      <c r="AB68" s="62">
        <v>0.15</v>
      </c>
      <c r="AC68" s="60"/>
    </row>
    <row r="69" spans="1:29" x14ac:dyDescent="0.35">
      <c r="A69" s="59">
        <v>64</v>
      </c>
      <c r="B69" s="60" t="s">
        <v>1771</v>
      </c>
      <c r="C69" s="60" t="s">
        <v>1959</v>
      </c>
      <c r="D69" s="60">
        <v>67</v>
      </c>
      <c r="E69" s="61">
        <v>3.4</v>
      </c>
      <c r="F69" s="60">
        <v>98</v>
      </c>
      <c r="G69" s="62">
        <v>0.85</v>
      </c>
      <c r="H69" s="60"/>
      <c r="I69" s="62">
        <v>0.81</v>
      </c>
      <c r="J69" s="62">
        <v>0.76</v>
      </c>
      <c r="K69" s="60"/>
      <c r="L69" s="60">
        <v>-5</v>
      </c>
      <c r="M69" s="62">
        <v>0.76</v>
      </c>
      <c r="N69" s="60"/>
      <c r="O69" s="60">
        <v>81</v>
      </c>
      <c r="P69" s="60">
        <v>56</v>
      </c>
      <c r="Q69" s="62">
        <v>0.86</v>
      </c>
      <c r="R69" s="62">
        <v>0.01</v>
      </c>
      <c r="S69" s="60" t="s">
        <v>1960</v>
      </c>
      <c r="T69" s="60"/>
      <c r="U69" s="60">
        <v>55</v>
      </c>
      <c r="V69" s="60" t="s">
        <v>1990</v>
      </c>
      <c r="W69" s="60">
        <v>2</v>
      </c>
      <c r="X69" s="62">
        <v>0.22</v>
      </c>
      <c r="Y69" s="60"/>
      <c r="Z69" s="62">
        <v>0.57999999999999996</v>
      </c>
      <c r="AA69" s="60">
        <v>56</v>
      </c>
      <c r="AB69" s="62">
        <v>0.21</v>
      </c>
      <c r="AC69" s="60"/>
    </row>
    <row r="70" spans="1:29" x14ac:dyDescent="0.35">
      <c r="A70" s="59">
        <v>66</v>
      </c>
      <c r="B70" s="60" t="s">
        <v>1690</v>
      </c>
      <c r="C70" s="60" t="s">
        <v>1959</v>
      </c>
      <c r="D70" s="60">
        <v>66</v>
      </c>
      <c r="E70" s="61">
        <v>3.4</v>
      </c>
      <c r="F70" s="60">
        <v>76</v>
      </c>
      <c r="G70" s="62">
        <v>0.87</v>
      </c>
      <c r="H70" s="60"/>
      <c r="I70" s="62">
        <v>0.79</v>
      </c>
      <c r="J70" s="62">
        <v>0.74</v>
      </c>
      <c r="K70" s="60"/>
      <c r="L70" s="60">
        <v>-5</v>
      </c>
      <c r="M70" s="62">
        <v>0.75</v>
      </c>
      <c r="N70" s="60"/>
      <c r="O70" s="60">
        <v>72</v>
      </c>
      <c r="P70" s="60">
        <v>56</v>
      </c>
      <c r="Q70" s="62">
        <v>0.71</v>
      </c>
      <c r="R70" s="63">
        <v>4.0000000000000001E-3</v>
      </c>
      <c r="S70" s="60" t="s">
        <v>1979</v>
      </c>
      <c r="T70" s="60"/>
      <c r="U70" s="60">
        <v>55</v>
      </c>
      <c r="V70" s="60" t="s">
        <v>4</v>
      </c>
      <c r="W70" s="60"/>
      <c r="X70" s="62">
        <v>0.45</v>
      </c>
      <c r="Y70" s="60"/>
      <c r="Z70" s="62">
        <v>0.54</v>
      </c>
      <c r="AA70" s="60">
        <v>82</v>
      </c>
      <c r="AB70" s="62">
        <v>0.18</v>
      </c>
      <c r="AC70" s="60"/>
    </row>
    <row r="71" spans="1:29" x14ac:dyDescent="0.35">
      <c r="A71" s="59">
        <v>66</v>
      </c>
      <c r="B71" s="60" t="s">
        <v>1702</v>
      </c>
      <c r="C71" s="60" t="s">
        <v>1959</v>
      </c>
      <c r="D71" s="60">
        <v>66</v>
      </c>
      <c r="E71" s="61">
        <v>3.2</v>
      </c>
      <c r="F71" s="60">
        <v>86</v>
      </c>
      <c r="G71" s="62">
        <v>0.85</v>
      </c>
      <c r="H71" s="60"/>
      <c r="I71" s="62">
        <v>0.68</v>
      </c>
      <c r="J71" s="62">
        <v>0.75</v>
      </c>
      <c r="K71" s="60"/>
      <c r="L71" s="60">
        <v>7</v>
      </c>
      <c r="M71" s="62">
        <v>0.71</v>
      </c>
      <c r="N71" s="60"/>
      <c r="O71" s="60">
        <v>45</v>
      </c>
      <c r="P71" s="60">
        <v>94</v>
      </c>
      <c r="Q71" s="62">
        <v>0.76</v>
      </c>
      <c r="R71" s="62">
        <v>0</v>
      </c>
      <c r="S71" s="60" t="s">
        <v>1979</v>
      </c>
      <c r="T71" s="60"/>
      <c r="U71" s="60">
        <v>82</v>
      </c>
      <c r="V71" s="60" t="s">
        <v>1991</v>
      </c>
      <c r="W71" s="60">
        <v>2</v>
      </c>
      <c r="X71" s="62">
        <v>0.32</v>
      </c>
      <c r="Y71" s="60"/>
      <c r="Z71" s="62">
        <v>0.74</v>
      </c>
      <c r="AA71" s="60">
        <v>119</v>
      </c>
      <c r="AB71" s="62">
        <v>0.28999999999999998</v>
      </c>
      <c r="AC71" s="60"/>
    </row>
    <row r="72" spans="1:29" x14ac:dyDescent="0.35">
      <c r="A72" s="59">
        <v>68</v>
      </c>
      <c r="B72" s="60" t="s">
        <v>1717</v>
      </c>
      <c r="C72" s="60" t="s">
        <v>1959</v>
      </c>
      <c r="D72" s="60">
        <v>65</v>
      </c>
      <c r="E72" s="61">
        <v>3.1</v>
      </c>
      <c r="F72" s="60">
        <v>110</v>
      </c>
      <c r="G72" s="62">
        <v>0.81</v>
      </c>
      <c r="H72" s="60"/>
      <c r="I72" s="62">
        <v>0.7</v>
      </c>
      <c r="J72" s="62">
        <v>0.74</v>
      </c>
      <c r="K72" s="60"/>
      <c r="L72" s="60">
        <v>4</v>
      </c>
      <c r="M72" s="62">
        <v>0.78</v>
      </c>
      <c r="N72" s="60"/>
      <c r="O72" s="60">
        <v>1</v>
      </c>
      <c r="P72" s="60">
        <v>56</v>
      </c>
      <c r="Q72" s="62">
        <v>0.77</v>
      </c>
      <c r="R72" s="62">
        <v>0</v>
      </c>
      <c r="S72" s="60" t="s">
        <v>1988</v>
      </c>
      <c r="T72" s="60"/>
      <c r="U72" s="60">
        <v>78</v>
      </c>
      <c r="V72" s="60" t="s">
        <v>1102</v>
      </c>
      <c r="W72" s="60">
        <v>2</v>
      </c>
      <c r="X72" s="62">
        <v>0.22</v>
      </c>
      <c r="Y72" s="60"/>
      <c r="Z72" s="62">
        <v>0.61</v>
      </c>
      <c r="AA72" s="60">
        <v>115</v>
      </c>
      <c r="AB72" s="62">
        <v>0.17</v>
      </c>
      <c r="AC72" s="60"/>
    </row>
    <row r="73" spans="1:29" x14ac:dyDescent="0.35">
      <c r="A73" s="59">
        <v>68</v>
      </c>
      <c r="B73" s="60" t="s">
        <v>1703</v>
      </c>
      <c r="C73" s="60" t="s">
        <v>1959</v>
      </c>
      <c r="D73" s="60">
        <v>65</v>
      </c>
      <c r="E73" s="61">
        <v>3.8</v>
      </c>
      <c r="F73" s="60">
        <v>66</v>
      </c>
      <c r="G73" s="62">
        <v>0.88</v>
      </c>
      <c r="H73" s="60">
        <v>8</v>
      </c>
      <c r="I73" s="62">
        <v>0.88</v>
      </c>
      <c r="J73" s="62">
        <v>0.8</v>
      </c>
      <c r="K73" s="60">
        <v>6</v>
      </c>
      <c r="L73" s="60">
        <v>-8</v>
      </c>
      <c r="M73" s="60" t="s">
        <v>176</v>
      </c>
      <c r="N73" s="60"/>
      <c r="O73" s="60">
        <v>138</v>
      </c>
      <c r="P73" s="60">
        <v>142</v>
      </c>
      <c r="Q73" s="60" t="s">
        <v>176</v>
      </c>
      <c r="R73" s="60" t="s">
        <v>176</v>
      </c>
      <c r="S73" s="60" t="s">
        <v>1966</v>
      </c>
      <c r="T73" s="60">
        <v>4</v>
      </c>
      <c r="U73" s="60">
        <v>96</v>
      </c>
      <c r="V73" s="60" t="s">
        <v>1509</v>
      </c>
      <c r="W73" s="60">
        <v>4</v>
      </c>
      <c r="X73" s="60" t="s">
        <v>176</v>
      </c>
      <c r="Y73" s="60"/>
      <c r="Z73" s="62">
        <v>0.36</v>
      </c>
      <c r="AA73" s="60">
        <v>38</v>
      </c>
      <c r="AB73" s="60" t="s">
        <v>176</v>
      </c>
      <c r="AC73" s="60"/>
    </row>
    <row r="74" spans="1:29" x14ac:dyDescent="0.35">
      <c r="A74" s="59">
        <v>68</v>
      </c>
      <c r="B74" s="60" t="s">
        <v>1888</v>
      </c>
      <c r="C74" s="60" t="s">
        <v>1959</v>
      </c>
      <c r="D74" s="60">
        <v>65</v>
      </c>
      <c r="E74" s="61">
        <v>3.4</v>
      </c>
      <c r="F74" s="60">
        <v>76</v>
      </c>
      <c r="G74" s="62">
        <v>0.84</v>
      </c>
      <c r="H74" s="60"/>
      <c r="I74" s="62">
        <v>0.8</v>
      </c>
      <c r="J74" s="62">
        <v>0.73</v>
      </c>
      <c r="K74" s="60"/>
      <c r="L74" s="60">
        <v>-7</v>
      </c>
      <c r="M74" s="62">
        <v>0.75</v>
      </c>
      <c r="N74" s="60"/>
      <c r="O74" s="60">
        <v>169</v>
      </c>
      <c r="P74" s="60">
        <v>34</v>
      </c>
      <c r="Q74" s="62">
        <v>0.95</v>
      </c>
      <c r="R74" s="62">
        <v>0.01</v>
      </c>
      <c r="S74" s="60" t="s">
        <v>1966</v>
      </c>
      <c r="T74" s="60"/>
      <c r="U74" s="60">
        <v>89</v>
      </c>
      <c r="V74" s="60" t="s">
        <v>101</v>
      </c>
      <c r="W74" s="60">
        <v>2</v>
      </c>
      <c r="X74" s="62">
        <v>0.33</v>
      </c>
      <c r="Y74" s="60"/>
      <c r="Z74" s="62">
        <v>0.56000000000000005</v>
      </c>
      <c r="AA74" s="60">
        <v>65</v>
      </c>
      <c r="AB74" s="62">
        <v>0.17</v>
      </c>
      <c r="AC74" s="60"/>
    </row>
    <row r="75" spans="1:29" x14ac:dyDescent="0.35">
      <c r="A75" s="59">
        <v>68</v>
      </c>
      <c r="B75" s="60" t="s">
        <v>1691</v>
      </c>
      <c r="C75" s="60" t="s">
        <v>1959</v>
      </c>
      <c r="D75" s="60">
        <v>65</v>
      </c>
      <c r="E75" s="61">
        <v>3.2</v>
      </c>
      <c r="F75" s="60">
        <v>86</v>
      </c>
      <c r="G75" s="62">
        <v>0.86</v>
      </c>
      <c r="H75" s="60"/>
      <c r="I75" s="62">
        <v>0.75</v>
      </c>
      <c r="J75" s="62">
        <v>0.74</v>
      </c>
      <c r="K75" s="60"/>
      <c r="L75" s="60">
        <v>-1</v>
      </c>
      <c r="M75" s="62">
        <v>0.73</v>
      </c>
      <c r="N75" s="60"/>
      <c r="O75" s="60">
        <v>121</v>
      </c>
      <c r="P75" s="60">
        <v>19</v>
      </c>
      <c r="Q75" s="62">
        <v>0.76</v>
      </c>
      <c r="R75" s="62">
        <v>0</v>
      </c>
      <c r="S75" s="60" t="s">
        <v>1979</v>
      </c>
      <c r="T75" s="60"/>
      <c r="U75" s="60">
        <v>48</v>
      </c>
      <c r="V75" s="60" t="s">
        <v>44</v>
      </c>
      <c r="W75" s="60">
        <v>2</v>
      </c>
      <c r="X75" s="62">
        <v>0.46</v>
      </c>
      <c r="Y75" s="60"/>
      <c r="Z75" s="62">
        <v>0.84</v>
      </c>
      <c r="AA75" s="60">
        <v>97</v>
      </c>
      <c r="AB75" s="62">
        <v>0.11</v>
      </c>
      <c r="AC75" s="60"/>
    </row>
    <row r="76" spans="1:29" x14ac:dyDescent="0.35">
      <c r="A76" s="59">
        <v>72</v>
      </c>
      <c r="B76" s="60" t="s">
        <v>1905</v>
      </c>
      <c r="C76" s="60" t="s">
        <v>1959</v>
      </c>
      <c r="D76" s="60">
        <v>64</v>
      </c>
      <c r="E76" s="61">
        <v>3.3</v>
      </c>
      <c r="F76" s="60">
        <v>68</v>
      </c>
      <c r="G76" s="62">
        <v>0.86</v>
      </c>
      <c r="H76" s="60"/>
      <c r="I76" s="62">
        <v>0.79</v>
      </c>
      <c r="J76" s="62">
        <v>0.78</v>
      </c>
      <c r="K76" s="60"/>
      <c r="L76" s="60">
        <v>-1</v>
      </c>
      <c r="M76" s="62">
        <v>0.77</v>
      </c>
      <c r="N76" s="60"/>
      <c r="O76" s="60">
        <v>148</v>
      </c>
      <c r="P76" s="60">
        <v>89</v>
      </c>
      <c r="Q76" s="62">
        <v>0.64</v>
      </c>
      <c r="R76" s="62">
        <v>0</v>
      </c>
      <c r="S76" s="60" t="s">
        <v>1968</v>
      </c>
      <c r="T76" s="60"/>
      <c r="U76" s="60">
        <v>105</v>
      </c>
      <c r="V76" s="60" t="s">
        <v>1992</v>
      </c>
      <c r="W76" s="60">
        <v>2</v>
      </c>
      <c r="X76" s="62">
        <v>0.34</v>
      </c>
      <c r="Y76" s="60"/>
      <c r="Z76" s="62">
        <v>0.56999999999999995</v>
      </c>
      <c r="AA76" s="60">
        <v>71</v>
      </c>
      <c r="AB76" s="62">
        <v>0.23</v>
      </c>
      <c r="AC76" s="60"/>
    </row>
    <row r="77" spans="1:29" x14ac:dyDescent="0.35">
      <c r="A77" s="59">
        <v>72</v>
      </c>
      <c r="B77" s="60" t="s">
        <v>1693</v>
      </c>
      <c r="C77" s="60" t="s">
        <v>1959</v>
      </c>
      <c r="D77" s="60">
        <v>64</v>
      </c>
      <c r="E77" s="61">
        <v>3.4</v>
      </c>
      <c r="F77" s="60">
        <v>57</v>
      </c>
      <c r="G77" s="62">
        <v>0.9</v>
      </c>
      <c r="H77" s="60"/>
      <c r="I77" s="62">
        <v>0.79</v>
      </c>
      <c r="J77" s="62">
        <v>0.79</v>
      </c>
      <c r="K77" s="60"/>
      <c r="L77" s="60" t="s">
        <v>58</v>
      </c>
      <c r="M77" s="62">
        <v>0.77</v>
      </c>
      <c r="N77" s="60"/>
      <c r="O77" s="60">
        <v>90</v>
      </c>
      <c r="P77" s="60">
        <v>142</v>
      </c>
      <c r="Q77" s="62">
        <v>0.57999999999999996</v>
      </c>
      <c r="R77" s="62">
        <v>0.01</v>
      </c>
      <c r="S77" s="60" t="s">
        <v>1993</v>
      </c>
      <c r="T77" s="60"/>
      <c r="U77" s="60">
        <v>82</v>
      </c>
      <c r="V77" s="60" t="s">
        <v>1163</v>
      </c>
      <c r="W77" s="60">
        <v>2</v>
      </c>
      <c r="X77" s="62">
        <v>0.54</v>
      </c>
      <c r="Y77" s="60"/>
      <c r="Z77" s="62">
        <v>0.73</v>
      </c>
      <c r="AA77" s="60">
        <v>97</v>
      </c>
      <c r="AB77" s="62">
        <v>0.25</v>
      </c>
      <c r="AC77" s="60"/>
    </row>
    <row r="78" spans="1:29" x14ac:dyDescent="0.35">
      <c r="A78" s="59">
        <v>72</v>
      </c>
      <c r="B78" s="60" t="s">
        <v>1697</v>
      </c>
      <c r="C78" s="60" t="s">
        <v>1959</v>
      </c>
      <c r="D78" s="60">
        <v>64</v>
      </c>
      <c r="E78" s="61">
        <v>3.4</v>
      </c>
      <c r="F78" s="60">
        <v>91</v>
      </c>
      <c r="G78" s="62">
        <v>0.83</v>
      </c>
      <c r="H78" s="60"/>
      <c r="I78" s="62">
        <v>0.77</v>
      </c>
      <c r="J78" s="62">
        <v>0.75</v>
      </c>
      <c r="K78" s="60"/>
      <c r="L78" s="60">
        <v>-2</v>
      </c>
      <c r="M78" s="62">
        <v>0.76</v>
      </c>
      <c r="N78" s="60"/>
      <c r="O78" s="60">
        <v>48</v>
      </c>
      <c r="P78" s="60">
        <v>121</v>
      </c>
      <c r="Q78" s="62">
        <v>0.67</v>
      </c>
      <c r="R78" s="62">
        <v>0.01</v>
      </c>
      <c r="S78" s="60" t="s">
        <v>1988</v>
      </c>
      <c r="T78" s="60"/>
      <c r="U78" s="60">
        <v>48</v>
      </c>
      <c r="V78" s="60" t="s">
        <v>1093</v>
      </c>
      <c r="W78" s="60">
        <v>2</v>
      </c>
      <c r="X78" s="62">
        <v>0.37</v>
      </c>
      <c r="Y78" s="60"/>
      <c r="Z78" s="62">
        <v>0.74</v>
      </c>
      <c r="AA78" s="60">
        <v>97</v>
      </c>
      <c r="AB78" s="62">
        <v>0.16</v>
      </c>
      <c r="AC78" s="60"/>
    </row>
    <row r="79" spans="1:29" x14ac:dyDescent="0.35">
      <c r="A79" s="59">
        <v>72</v>
      </c>
      <c r="B79" s="60" t="s">
        <v>1698</v>
      </c>
      <c r="C79" s="60" t="s">
        <v>1959</v>
      </c>
      <c r="D79" s="60">
        <v>64</v>
      </c>
      <c r="E79" s="61">
        <v>3.1</v>
      </c>
      <c r="F79" s="60">
        <v>46</v>
      </c>
      <c r="G79" s="62">
        <v>0.91</v>
      </c>
      <c r="H79" s="60"/>
      <c r="I79" s="62">
        <v>0.8</v>
      </c>
      <c r="J79" s="62">
        <v>0.82</v>
      </c>
      <c r="K79" s="60"/>
      <c r="L79" s="60">
        <v>2</v>
      </c>
      <c r="M79" s="62">
        <v>0.8</v>
      </c>
      <c r="N79" s="60"/>
      <c r="O79" s="60">
        <v>210</v>
      </c>
      <c r="P79" s="60">
        <v>80</v>
      </c>
      <c r="Q79" s="62">
        <v>0.74</v>
      </c>
      <c r="R79" s="62">
        <v>0.01</v>
      </c>
      <c r="S79" s="60" t="s">
        <v>1968</v>
      </c>
      <c r="T79" s="60"/>
      <c r="U79" s="60">
        <v>61</v>
      </c>
      <c r="V79" s="60" t="s">
        <v>72</v>
      </c>
      <c r="W79" s="60">
        <v>2</v>
      </c>
      <c r="X79" s="62">
        <v>0.4</v>
      </c>
      <c r="Y79" s="60"/>
      <c r="Z79" s="62">
        <v>0.62</v>
      </c>
      <c r="AA79" s="60">
        <v>91</v>
      </c>
      <c r="AB79" s="62">
        <v>0.18</v>
      </c>
      <c r="AC79" s="60"/>
    </row>
    <row r="80" spans="1:29" x14ac:dyDescent="0.35">
      <c r="A80" s="59">
        <v>72</v>
      </c>
      <c r="B80" s="60" t="s">
        <v>1994</v>
      </c>
      <c r="C80" s="60" t="s">
        <v>1959</v>
      </c>
      <c r="D80" s="60">
        <v>64</v>
      </c>
      <c r="E80" s="61">
        <v>3.3</v>
      </c>
      <c r="F80" s="60">
        <v>157</v>
      </c>
      <c r="G80" s="62">
        <v>0.77</v>
      </c>
      <c r="H80" s="60"/>
      <c r="I80" s="62">
        <v>0.7</v>
      </c>
      <c r="J80" s="62">
        <v>0.63</v>
      </c>
      <c r="K80" s="60"/>
      <c r="L80" s="60">
        <v>-7</v>
      </c>
      <c r="M80" s="62">
        <v>0.56000000000000005</v>
      </c>
      <c r="N80" s="60"/>
      <c r="O80" s="60">
        <v>63</v>
      </c>
      <c r="P80" s="60">
        <v>2</v>
      </c>
      <c r="Q80" s="62">
        <v>0.98</v>
      </c>
      <c r="R80" s="62">
        <v>0</v>
      </c>
      <c r="S80" s="60" t="s">
        <v>1960</v>
      </c>
      <c r="T80" s="60"/>
      <c r="U80" s="60">
        <v>55</v>
      </c>
      <c r="V80" s="60" t="s">
        <v>1395</v>
      </c>
      <c r="W80" s="60">
        <v>2</v>
      </c>
      <c r="X80" s="62">
        <v>0.27</v>
      </c>
      <c r="Y80" s="60"/>
      <c r="Z80" s="62">
        <v>0.67</v>
      </c>
      <c r="AA80" s="60">
        <v>56</v>
      </c>
      <c r="AB80" s="62">
        <v>0.14000000000000001</v>
      </c>
      <c r="AC80" s="60"/>
    </row>
    <row r="81" spans="1:29" x14ac:dyDescent="0.35">
      <c r="A81" s="59">
        <v>72</v>
      </c>
      <c r="B81" s="60" t="s">
        <v>1706</v>
      </c>
      <c r="C81" s="60" t="s">
        <v>1959</v>
      </c>
      <c r="D81" s="60">
        <v>64</v>
      </c>
      <c r="E81" s="61">
        <v>2.9</v>
      </c>
      <c r="F81" s="60">
        <v>93</v>
      </c>
      <c r="G81" s="62">
        <v>0.84</v>
      </c>
      <c r="H81" s="60"/>
      <c r="I81" s="62">
        <v>0.74</v>
      </c>
      <c r="J81" s="62">
        <v>0.76</v>
      </c>
      <c r="K81" s="60"/>
      <c r="L81" s="60">
        <v>2</v>
      </c>
      <c r="M81" s="62">
        <v>0.73</v>
      </c>
      <c r="N81" s="60"/>
      <c r="O81" s="60">
        <v>50</v>
      </c>
      <c r="P81" s="60">
        <v>66</v>
      </c>
      <c r="Q81" s="62">
        <v>0.76</v>
      </c>
      <c r="R81" s="62">
        <v>0</v>
      </c>
      <c r="S81" s="60" t="s">
        <v>1979</v>
      </c>
      <c r="T81" s="60"/>
      <c r="U81" s="60">
        <v>63</v>
      </c>
      <c r="V81" s="60" t="s">
        <v>792</v>
      </c>
      <c r="W81" s="60">
        <v>2</v>
      </c>
      <c r="X81" s="62">
        <v>0.3</v>
      </c>
      <c r="Y81" s="60"/>
      <c r="Z81" s="62">
        <v>0.89</v>
      </c>
      <c r="AA81" s="60">
        <v>105</v>
      </c>
      <c r="AB81" s="62">
        <v>0.28999999999999998</v>
      </c>
      <c r="AC81" s="60"/>
    </row>
    <row r="82" spans="1:29" x14ac:dyDescent="0.35">
      <c r="A82" s="59">
        <v>72</v>
      </c>
      <c r="B82" s="60" t="s">
        <v>590</v>
      </c>
      <c r="C82" s="60" t="s">
        <v>1972</v>
      </c>
      <c r="D82" s="60">
        <v>64</v>
      </c>
      <c r="E82" s="61">
        <v>3.2</v>
      </c>
      <c r="F82" s="60">
        <v>76</v>
      </c>
      <c r="G82" s="62">
        <v>0.88</v>
      </c>
      <c r="H82" s="60"/>
      <c r="I82" s="62">
        <v>0.71</v>
      </c>
      <c r="J82" s="62">
        <v>0.78</v>
      </c>
      <c r="K82" s="60"/>
      <c r="L82" s="60">
        <v>7</v>
      </c>
      <c r="M82" s="62">
        <v>0.71</v>
      </c>
      <c r="N82" s="60"/>
      <c r="O82" s="60">
        <v>206</v>
      </c>
      <c r="P82" s="60">
        <v>29</v>
      </c>
      <c r="Q82" s="62">
        <v>0.76</v>
      </c>
      <c r="R82" s="63">
        <v>1E-3</v>
      </c>
      <c r="S82" s="60" t="s">
        <v>1968</v>
      </c>
      <c r="T82" s="60"/>
      <c r="U82" s="60">
        <v>135</v>
      </c>
      <c r="V82" s="60" t="s">
        <v>267</v>
      </c>
      <c r="W82" s="60">
        <v>3</v>
      </c>
      <c r="X82" s="62">
        <v>0.2</v>
      </c>
      <c r="Y82" s="60"/>
      <c r="Z82" s="62">
        <v>0.51</v>
      </c>
      <c r="AA82" s="60">
        <v>105</v>
      </c>
      <c r="AB82" s="62">
        <v>0.28000000000000003</v>
      </c>
      <c r="AC82" s="60"/>
    </row>
    <row r="83" spans="1:29" x14ac:dyDescent="0.35">
      <c r="A83" s="59">
        <v>72</v>
      </c>
      <c r="B83" s="60" t="s">
        <v>1692</v>
      </c>
      <c r="C83" s="60" t="s">
        <v>1959</v>
      </c>
      <c r="D83" s="60">
        <v>64</v>
      </c>
      <c r="E83" s="61">
        <v>3.2</v>
      </c>
      <c r="F83" s="60">
        <v>64</v>
      </c>
      <c r="G83" s="62">
        <v>0.88</v>
      </c>
      <c r="H83" s="60"/>
      <c r="I83" s="62">
        <v>0.81</v>
      </c>
      <c r="J83" s="62">
        <v>0.81</v>
      </c>
      <c r="K83" s="60"/>
      <c r="L83" s="60" t="s">
        <v>58</v>
      </c>
      <c r="M83" s="62">
        <v>0.83</v>
      </c>
      <c r="N83" s="60"/>
      <c r="O83" s="60">
        <v>108</v>
      </c>
      <c r="P83" s="60">
        <v>112</v>
      </c>
      <c r="Q83" s="62">
        <v>0.63</v>
      </c>
      <c r="R83" s="62">
        <v>0</v>
      </c>
      <c r="S83" s="60" t="s">
        <v>1968</v>
      </c>
      <c r="T83" s="60"/>
      <c r="U83" s="60">
        <v>53</v>
      </c>
      <c r="V83" s="60" t="s">
        <v>1008</v>
      </c>
      <c r="W83" s="60">
        <v>2</v>
      </c>
      <c r="X83" s="62">
        <v>0.38</v>
      </c>
      <c r="Y83" s="60"/>
      <c r="Z83" s="62">
        <v>0.64</v>
      </c>
      <c r="AA83" s="60">
        <v>88</v>
      </c>
      <c r="AB83" s="62">
        <v>0.2</v>
      </c>
      <c r="AC83" s="60"/>
    </row>
    <row r="84" spans="1:29" x14ac:dyDescent="0.35">
      <c r="A84" s="59">
        <v>80</v>
      </c>
      <c r="B84" s="60" t="s">
        <v>1710</v>
      </c>
      <c r="C84" s="60" t="s">
        <v>1959</v>
      </c>
      <c r="D84" s="60">
        <v>63</v>
      </c>
      <c r="E84" s="61">
        <v>3.3</v>
      </c>
      <c r="F84" s="60">
        <v>117</v>
      </c>
      <c r="G84" s="62">
        <v>0.83</v>
      </c>
      <c r="H84" s="60"/>
      <c r="I84" s="62">
        <v>0.71</v>
      </c>
      <c r="J84" s="62">
        <v>0.64</v>
      </c>
      <c r="K84" s="60"/>
      <c r="L84" s="60">
        <v>-7</v>
      </c>
      <c r="M84" s="62">
        <v>0.55000000000000004</v>
      </c>
      <c r="N84" s="60"/>
      <c r="O84" s="60">
        <v>127</v>
      </c>
      <c r="P84" s="60">
        <v>80</v>
      </c>
      <c r="Q84" s="62">
        <v>0.78</v>
      </c>
      <c r="R84" s="62">
        <v>0.02</v>
      </c>
      <c r="S84" s="60" t="s">
        <v>1968</v>
      </c>
      <c r="T84" s="60"/>
      <c r="U84" s="60">
        <v>55</v>
      </c>
      <c r="V84" s="60" t="s">
        <v>1174</v>
      </c>
      <c r="W84" s="60">
        <v>2</v>
      </c>
      <c r="X84" s="62">
        <v>0.4</v>
      </c>
      <c r="Y84" s="60"/>
      <c r="Z84" s="62">
        <v>0.65</v>
      </c>
      <c r="AA84" s="60">
        <v>47</v>
      </c>
      <c r="AB84" s="62">
        <v>0.23</v>
      </c>
      <c r="AC84" s="60"/>
    </row>
    <row r="85" spans="1:29" x14ac:dyDescent="0.35">
      <c r="A85" s="59">
        <v>80</v>
      </c>
      <c r="B85" s="60" t="s">
        <v>518</v>
      </c>
      <c r="C85" s="60" t="s">
        <v>1959</v>
      </c>
      <c r="D85" s="60">
        <v>63</v>
      </c>
      <c r="E85" s="61">
        <v>3.1</v>
      </c>
      <c r="F85" s="60">
        <v>62</v>
      </c>
      <c r="G85" s="62">
        <v>0.92</v>
      </c>
      <c r="H85" s="60"/>
      <c r="I85" s="62">
        <v>0.78</v>
      </c>
      <c r="J85" s="62">
        <v>0.79</v>
      </c>
      <c r="K85" s="60"/>
      <c r="L85" s="60">
        <v>1</v>
      </c>
      <c r="M85" s="62">
        <v>0.71</v>
      </c>
      <c r="N85" s="60"/>
      <c r="O85" s="60">
        <v>113</v>
      </c>
      <c r="P85" s="60">
        <v>99</v>
      </c>
      <c r="Q85" s="62">
        <v>0.7</v>
      </c>
      <c r="R85" s="62">
        <v>0.02</v>
      </c>
      <c r="S85" s="60" t="s">
        <v>1979</v>
      </c>
      <c r="T85" s="60"/>
      <c r="U85" s="60">
        <v>68</v>
      </c>
      <c r="V85" s="60" t="s">
        <v>28</v>
      </c>
      <c r="W85" s="60"/>
      <c r="X85" s="62">
        <v>0.34</v>
      </c>
      <c r="Y85" s="60"/>
      <c r="Z85" s="62">
        <v>0.59</v>
      </c>
      <c r="AA85" s="60">
        <v>88</v>
      </c>
      <c r="AB85" s="62">
        <v>0.19</v>
      </c>
      <c r="AC85" s="60"/>
    </row>
    <row r="86" spans="1:29" x14ac:dyDescent="0.35">
      <c r="A86" s="59">
        <v>82</v>
      </c>
      <c r="B86" s="60" t="s">
        <v>1709</v>
      </c>
      <c r="C86" s="60" t="s">
        <v>1959</v>
      </c>
      <c r="D86" s="60">
        <v>62</v>
      </c>
      <c r="E86" s="61">
        <v>3.2</v>
      </c>
      <c r="F86" s="60">
        <v>95</v>
      </c>
      <c r="G86" s="62">
        <v>0.82</v>
      </c>
      <c r="H86" s="60"/>
      <c r="I86" s="62">
        <v>0.75</v>
      </c>
      <c r="J86" s="62">
        <v>0.74</v>
      </c>
      <c r="K86" s="60"/>
      <c r="L86" s="60">
        <v>-1</v>
      </c>
      <c r="M86" s="62">
        <v>0.7</v>
      </c>
      <c r="N86" s="60"/>
      <c r="O86" s="60">
        <v>56</v>
      </c>
      <c r="P86" s="60">
        <v>104</v>
      </c>
      <c r="Q86" s="62">
        <v>0.68</v>
      </c>
      <c r="R86" s="62">
        <v>0.01</v>
      </c>
      <c r="S86" s="60" t="s">
        <v>1979</v>
      </c>
      <c r="T86" s="60"/>
      <c r="U86" s="60">
        <v>74</v>
      </c>
      <c r="V86" s="60" t="s">
        <v>530</v>
      </c>
      <c r="W86" s="60">
        <v>2</v>
      </c>
      <c r="X86" s="62">
        <v>0.28000000000000003</v>
      </c>
      <c r="Y86" s="60"/>
      <c r="Z86" s="62">
        <v>0.64</v>
      </c>
      <c r="AA86" s="60">
        <v>86</v>
      </c>
      <c r="AB86" s="62">
        <v>0.22</v>
      </c>
      <c r="AC86" s="60"/>
    </row>
    <row r="87" spans="1:29" x14ac:dyDescent="0.35">
      <c r="A87" s="59">
        <v>82</v>
      </c>
      <c r="B87" s="60" t="s">
        <v>1689</v>
      </c>
      <c r="C87" s="60" t="s">
        <v>1959</v>
      </c>
      <c r="D87" s="60">
        <v>62</v>
      </c>
      <c r="E87" s="61">
        <v>3.1</v>
      </c>
      <c r="F87" s="60">
        <v>68</v>
      </c>
      <c r="G87" s="62">
        <v>0.84</v>
      </c>
      <c r="H87" s="60"/>
      <c r="I87" s="62">
        <v>0.75</v>
      </c>
      <c r="J87" s="62">
        <v>0.79</v>
      </c>
      <c r="K87" s="60"/>
      <c r="L87" s="60">
        <v>4</v>
      </c>
      <c r="M87" s="62">
        <v>0.89</v>
      </c>
      <c r="N87" s="60"/>
      <c r="O87" s="60">
        <v>72</v>
      </c>
      <c r="P87" s="60">
        <v>86</v>
      </c>
      <c r="Q87" s="62">
        <v>0.72</v>
      </c>
      <c r="R87" s="62">
        <v>0</v>
      </c>
      <c r="S87" s="60" t="s">
        <v>1968</v>
      </c>
      <c r="T87" s="60"/>
      <c r="U87" s="60">
        <v>145</v>
      </c>
      <c r="V87" s="60" t="s">
        <v>1480</v>
      </c>
      <c r="W87" s="60">
        <v>2</v>
      </c>
      <c r="X87" s="62">
        <v>0.15</v>
      </c>
      <c r="Y87" s="60"/>
      <c r="Z87" s="62">
        <v>0.56000000000000005</v>
      </c>
      <c r="AA87" s="60">
        <v>97</v>
      </c>
      <c r="AB87" s="62">
        <v>0.18</v>
      </c>
      <c r="AC87" s="60"/>
    </row>
    <row r="88" spans="1:29" x14ac:dyDescent="0.35">
      <c r="A88" s="59">
        <v>82</v>
      </c>
      <c r="B88" s="60" t="s">
        <v>1724</v>
      </c>
      <c r="C88" s="60" t="s">
        <v>1959</v>
      </c>
      <c r="D88" s="60">
        <v>62</v>
      </c>
      <c r="E88" s="61">
        <v>3</v>
      </c>
      <c r="F88" s="60">
        <v>57</v>
      </c>
      <c r="G88" s="62">
        <v>0.88</v>
      </c>
      <c r="H88" s="60"/>
      <c r="I88" s="62">
        <v>0.74</v>
      </c>
      <c r="J88" s="62">
        <v>0.8</v>
      </c>
      <c r="K88" s="60"/>
      <c r="L88" s="60">
        <v>6</v>
      </c>
      <c r="M88" s="62">
        <v>0.75</v>
      </c>
      <c r="N88" s="60"/>
      <c r="O88" s="60">
        <v>55</v>
      </c>
      <c r="P88" s="60">
        <v>108</v>
      </c>
      <c r="Q88" s="62">
        <v>0.62</v>
      </c>
      <c r="R88" s="62">
        <v>0.01</v>
      </c>
      <c r="S88" s="60" t="s">
        <v>1988</v>
      </c>
      <c r="T88" s="60"/>
      <c r="U88" s="60">
        <v>96</v>
      </c>
      <c r="V88" s="60" t="s">
        <v>181</v>
      </c>
      <c r="W88" s="60"/>
      <c r="X88" s="62">
        <v>0.32</v>
      </c>
      <c r="Y88" s="60"/>
      <c r="Z88" s="62">
        <v>0.83</v>
      </c>
      <c r="AA88" s="60">
        <v>161</v>
      </c>
      <c r="AB88" s="62">
        <v>0.16</v>
      </c>
      <c r="AC88" s="60"/>
    </row>
    <row r="89" spans="1:29" x14ac:dyDescent="0.35">
      <c r="A89" s="59">
        <v>82</v>
      </c>
      <c r="B89" s="60" t="s">
        <v>1716</v>
      </c>
      <c r="C89" s="60" t="s">
        <v>1959</v>
      </c>
      <c r="D89" s="60">
        <v>62</v>
      </c>
      <c r="E89" s="61">
        <v>2.8</v>
      </c>
      <c r="F89" s="60">
        <v>122</v>
      </c>
      <c r="G89" s="62">
        <v>0.8</v>
      </c>
      <c r="H89" s="60"/>
      <c r="I89" s="62">
        <v>0.73</v>
      </c>
      <c r="J89" s="62">
        <v>0.67</v>
      </c>
      <c r="K89" s="60"/>
      <c r="L89" s="60">
        <v>-6</v>
      </c>
      <c r="M89" s="62">
        <v>0.71</v>
      </c>
      <c r="N89" s="60"/>
      <c r="O89" s="60">
        <v>25</v>
      </c>
      <c r="P89" s="60">
        <v>7</v>
      </c>
      <c r="Q89" s="62">
        <v>0.96</v>
      </c>
      <c r="R89" s="62">
        <v>0</v>
      </c>
      <c r="S89" s="60" t="s">
        <v>1966</v>
      </c>
      <c r="T89" s="60"/>
      <c r="U89" s="60">
        <v>89</v>
      </c>
      <c r="V89" s="60" t="s">
        <v>332</v>
      </c>
      <c r="W89" s="60">
        <v>2</v>
      </c>
      <c r="X89" s="62">
        <v>0.35</v>
      </c>
      <c r="Y89" s="60"/>
      <c r="Z89" s="62">
        <v>0.67</v>
      </c>
      <c r="AA89" s="60">
        <v>126</v>
      </c>
      <c r="AB89" s="62">
        <v>0.34</v>
      </c>
      <c r="AC89" s="60"/>
    </row>
    <row r="90" spans="1:29" x14ac:dyDescent="0.35">
      <c r="A90" s="59">
        <v>82</v>
      </c>
      <c r="B90" s="60" t="s">
        <v>1731</v>
      </c>
      <c r="C90" s="60" t="s">
        <v>1959</v>
      </c>
      <c r="D90" s="60">
        <v>62</v>
      </c>
      <c r="E90" s="61">
        <v>2.8</v>
      </c>
      <c r="F90" s="60">
        <v>76</v>
      </c>
      <c r="G90" s="62">
        <v>0.84</v>
      </c>
      <c r="H90" s="60"/>
      <c r="I90" s="62">
        <v>0.73</v>
      </c>
      <c r="J90" s="62">
        <v>0.78</v>
      </c>
      <c r="K90" s="60"/>
      <c r="L90" s="60">
        <v>5</v>
      </c>
      <c r="M90" s="62">
        <v>0.68</v>
      </c>
      <c r="N90" s="60"/>
      <c r="O90" s="60">
        <v>90</v>
      </c>
      <c r="P90" s="60">
        <v>66</v>
      </c>
      <c r="Q90" s="62">
        <v>0.75</v>
      </c>
      <c r="R90" s="62">
        <v>0.01</v>
      </c>
      <c r="S90" s="60" t="s">
        <v>1968</v>
      </c>
      <c r="T90" s="60"/>
      <c r="U90" s="60">
        <v>82</v>
      </c>
      <c r="V90" s="60" t="s">
        <v>366</v>
      </c>
      <c r="W90" s="60">
        <v>2</v>
      </c>
      <c r="X90" s="62">
        <v>0.31</v>
      </c>
      <c r="Y90" s="60"/>
      <c r="Z90" s="62">
        <v>0.7</v>
      </c>
      <c r="AA90" s="60">
        <v>119</v>
      </c>
      <c r="AB90" s="62">
        <v>0.23</v>
      </c>
      <c r="AC90" s="60"/>
    </row>
    <row r="91" spans="1:29" x14ac:dyDescent="0.35">
      <c r="A91" s="59">
        <v>82</v>
      </c>
      <c r="B91" s="60" t="s">
        <v>1707</v>
      </c>
      <c r="C91" s="60" t="s">
        <v>1959</v>
      </c>
      <c r="D91" s="60">
        <v>62</v>
      </c>
      <c r="E91" s="61">
        <v>3</v>
      </c>
      <c r="F91" s="60">
        <v>72</v>
      </c>
      <c r="G91" s="62">
        <v>0.86</v>
      </c>
      <c r="H91" s="60"/>
      <c r="I91" s="62">
        <v>0.74</v>
      </c>
      <c r="J91" s="62">
        <v>0.79</v>
      </c>
      <c r="K91" s="60"/>
      <c r="L91" s="60">
        <v>5</v>
      </c>
      <c r="M91" s="62">
        <v>0.72</v>
      </c>
      <c r="N91" s="60"/>
      <c r="O91" s="60">
        <v>99</v>
      </c>
      <c r="P91" s="60">
        <v>94</v>
      </c>
      <c r="Q91" s="62">
        <v>0.74</v>
      </c>
      <c r="R91" s="63">
        <v>2E-3</v>
      </c>
      <c r="S91" s="60" t="s">
        <v>1968</v>
      </c>
      <c r="T91" s="60"/>
      <c r="U91" s="60">
        <v>89</v>
      </c>
      <c r="V91" s="60" t="s">
        <v>485</v>
      </c>
      <c r="W91" s="60">
        <v>2</v>
      </c>
      <c r="X91" s="62">
        <v>0.2</v>
      </c>
      <c r="Y91" s="60"/>
      <c r="Z91" s="62">
        <v>0.71</v>
      </c>
      <c r="AA91" s="60">
        <v>91</v>
      </c>
      <c r="AB91" s="62">
        <v>0.17</v>
      </c>
      <c r="AC91" s="60"/>
    </row>
    <row r="92" spans="1:29" x14ac:dyDescent="0.35">
      <c r="A92" s="59">
        <v>82</v>
      </c>
      <c r="B92" s="60" t="s">
        <v>1687</v>
      </c>
      <c r="C92" s="60" t="s">
        <v>1959</v>
      </c>
      <c r="D92" s="60">
        <v>62</v>
      </c>
      <c r="E92" s="61">
        <v>3.3</v>
      </c>
      <c r="F92" s="60">
        <v>72</v>
      </c>
      <c r="G92" s="62">
        <v>0.87</v>
      </c>
      <c r="H92" s="60"/>
      <c r="I92" s="62">
        <v>0.76</v>
      </c>
      <c r="J92" s="62">
        <v>0.78</v>
      </c>
      <c r="K92" s="60"/>
      <c r="L92" s="60">
        <v>2</v>
      </c>
      <c r="M92" s="62">
        <v>0.85</v>
      </c>
      <c r="N92" s="60"/>
      <c r="O92" s="60">
        <v>86</v>
      </c>
      <c r="P92" s="60">
        <v>121</v>
      </c>
      <c r="Q92" s="62">
        <v>0.65</v>
      </c>
      <c r="R92" s="62">
        <v>0.01</v>
      </c>
      <c r="S92" s="60" t="s">
        <v>1979</v>
      </c>
      <c r="T92" s="60"/>
      <c r="U92" s="60">
        <v>125</v>
      </c>
      <c r="V92" s="60" t="s">
        <v>1008</v>
      </c>
      <c r="W92" s="60">
        <v>2</v>
      </c>
      <c r="X92" s="62">
        <v>0.21</v>
      </c>
      <c r="Y92" s="60"/>
      <c r="Z92" s="62">
        <v>0.7</v>
      </c>
      <c r="AA92" s="60">
        <v>73</v>
      </c>
      <c r="AB92" s="62">
        <v>0.17</v>
      </c>
      <c r="AC92" s="60"/>
    </row>
    <row r="93" spans="1:29" x14ac:dyDescent="0.35">
      <c r="A93" s="59">
        <v>89</v>
      </c>
      <c r="B93" s="60" t="s">
        <v>1728</v>
      </c>
      <c r="C93" s="60" t="s">
        <v>1959</v>
      </c>
      <c r="D93" s="60">
        <v>61</v>
      </c>
      <c r="E93" s="61">
        <v>2.9</v>
      </c>
      <c r="F93" s="60">
        <v>116</v>
      </c>
      <c r="G93" s="62">
        <v>0.78</v>
      </c>
      <c r="H93" s="60"/>
      <c r="I93" s="62">
        <v>0.77</v>
      </c>
      <c r="J93" s="62">
        <v>0.74</v>
      </c>
      <c r="K93" s="60"/>
      <c r="L93" s="60">
        <v>-3</v>
      </c>
      <c r="M93" s="62">
        <v>0.74</v>
      </c>
      <c r="N93" s="60"/>
      <c r="O93" s="60">
        <v>121</v>
      </c>
      <c r="P93" s="60">
        <v>19</v>
      </c>
      <c r="Q93" s="62">
        <v>0.87</v>
      </c>
      <c r="R93" s="63">
        <v>4.0000000000000001E-3</v>
      </c>
      <c r="S93" s="60" t="s">
        <v>1966</v>
      </c>
      <c r="T93" s="60"/>
      <c r="U93" s="60">
        <v>78</v>
      </c>
      <c r="V93" s="60" t="s">
        <v>1093</v>
      </c>
      <c r="W93" s="60">
        <v>2</v>
      </c>
      <c r="X93" s="62">
        <v>0.55000000000000004</v>
      </c>
      <c r="Y93" s="60">
        <v>5</v>
      </c>
      <c r="Z93" s="62">
        <v>0.56999999999999995</v>
      </c>
      <c r="AA93" s="60">
        <v>56</v>
      </c>
      <c r="AB93" s="62">
        <v>0.18</v>
      </c>
      <c r="AC93" s="60"/>
    </row>
    <row r="94" spans="1:29" x14ac:dyDescent="0.35">
      <c r="A94" s="59">
        <v>89</v>
      </c>
      <c r="B94" s="60" t="s">
        <v>1713</v>
      </c>
      <c r="C94" s="60" t="s">
        <v>1959</v>
      </c>
      <c r="D94" s="60">
        <v>61</v>
      </c>
      <c r="E94" s="61">
        <v>3.2</v>
      </c>
      <c r="F94" s="60">
        <v>66</v>
      </c>
      <c r="G94" s="62">
        <v>0.88</v>
      </c>
      <c r="H94" s="60"/>
      <c r="I94" s="62">
        <v>0.74</v>
      </c>
      <c r="J94" s="62">
        <v>0.77</v>
      </c>
      <c r="K94" s="60"/>
      <c r="L94" s="60">
        <v>3</v>
      </c>
      <c r="M94" s="62">
        <v>0.77</v>
      </c>
      <c r="N94" s="60"/>
      <c r="O94" s="60">
        <v>71</v>
      </c>
      <c r="P94" s="60">
        <v>145</v>
      </c>
      <c r="Q94" s="62">
        <v>0.63</v>
      </c>
      <c r="R94" s="63">
        <v>2E-3</v>
      </c>
      <c r="S94" s="60" t="s">
        <v>1979</v>
      </c>
      <c r="T94" s="60"/>
      <c r="U94" s="60">
        <v>105</v>
      </c>
      <c r="V94" s="60" t="s">
        <v>792</v>
      </c>
      <c r="W94" s="60">
        <v>2</v>
      </c>
      <c r="X94" s="62">
        <v>0.32</v>
      </c>
      <c r="Y94" s="60"/>
      <c r="Z94" s="62">
        <v>0.66</v>
      </c>
      <c r="AA94" s="60">
        <v>119</v>
      </c>
      <c r="AB94" s="62">
        <v>0.19</v>
      </c>
      <c r="AC94" s="60"/>
    </row>
    <row r="95" spans="1:29" x14ac:dyDescent="0.35">
      <c r="A95" s="59">
        <v>89</v>
      </c>
      <c r="B95" s="60" t="s">
        <v>1714</v>
      </c>
      <c r="C95" s="60" t="s">
        <v>1959</v>
      </c>
      <c r="D95" s="60">
        <v>61</v>
      </c>
      <c r="E95" s="61">
        <v>3.3</v>
      </c>
      <c r="F95" s="60">
        <v>76</v>
      </c>
      <c r="G95" s="62">
        <v>0.85</v>
      </c>
      <c r="H95" s="60"/>
      <c r="I95" s="62">
        <v>0.78</v>
      </c>
      <c r="J95" s="62">
        <v>0.76</v>
      </c>
      <c r="K95" s="60"/>
      <c r="L95" s="60">
        <v>-2</v>
      </c>
      <c r="M95" s="62">
        <v>0.69</v>
      </c>
      <c r="N95" s="60"/>
      <c r="O95" s="60">
        <v>169</v>
      </c>
      <c r="P95" s="60">
        <v>100</v>
      </c>
      <c r="Q95" s="62">
        <v>0.63</v>
      </c>
      <c r="R95" s="63">
        <v>3.0000000000000001E-3</v>
      </c>
      <c r="S95" s="60" t="s">
        <v>1979</v>
      </c>
      <c r="T95" s="60"/>
      <c r="U95" s="60">
        <v>68</v>
      </c>
      <c r="V95" s="60" t="s">
        <v>1470</v>
      </c>
      <c r="W95" s="60">
        <v>2</v>
      </c>
      <c r="X95" s="62">
        <v>0.28000000000000003</v>
      </c>
      <c r="Y95" s="60"/>
      <c r="Z95" s="62">
        <v>0.88</v>
      </c>
      <c r="AA95" s="60">
        <v>88</v>
      </c>
      <c r="AB95" s="62">
        <v>0.12</v>
      </c>
      <c r="AC95" s="60"/>
    </row>
    <row r="96" spans="1:29" x14ac:dyDescent="0.35">
      <c r="A96" s="59">
        <v>92</v>
      </c>
      <c r="B96" s="60" t="s">
        <v>1723</v>
      </c>
      <c r="C96" s="60" t="s">
        <v>1959</v>
      </c>
      <c r="D96" s="60">
        <v>60</v>
      </c>
      <c r="E96" s="61">
        <v>3.1</v>
      </c>
      <c r="F96" s="60">
        <v>86</v>
      </c>
      <c r="G96" s="62">
        <v>0.88</v>
      </c>
      <c r="H96" s="60"/>
      <c r="I96" s="62">
        <v>0.68</v>
      </c>
      <c r="J96" s="62">
        <v>0.74</v>
      </c>
      <c r="K96" s="60"/>
      <c r="L96" s="60">
        <v>6</v>
      </c>
      <c r="M96" s="62">
        <v>0.69</v>
      </c>
      <c r="N96" s="60"/>
      <c r="O96" s="60">
        <v>108</v>
      </c>
      <c r="P96" s="60">
        <v>104</v>
      </c>
      <c r="Q96" s="62">
        <v>0.67</v>
      </c>
      <c r="R96" s="63">
        <v>2E-3</v>
      </c>
      <c r="S96" s="60" t="s">
        <v>1988</v>
      </c>
      <c r="T96" s="60"/>
      <c r="U96" s="60">
        <v>102</v>
      </c>
      <c r="V96" s="60" t="s">
        <v>1705</v>
      </c>
      <c r="W96" s="60">
        <v>2</v>
      </c>
      <c r="X96" s="62">
        <v>0.28000000000000003</v>
      </c>
      <c r="Y96" s="60"/>
      <c r="Z96" s="62">
        <v>0.72</v>
      </c>
      <c r="AA96" s="60">
        <v>169</v>
      </c>
      <c r="AB96" s="62">
        <v>0.24</v>
      </c>
      <c r="AC96" s="60"/>
    </row>
    <row r="97" spans="1:29" x14ac:dyDescent="0.35">
      <c r="A97" s="59">
        <v>92</v>
      </c>
      <c r="B97" s="60" t="s">
        <v>1696</v>
      </c>
      <c r="C97" s="60" t="s">
        <v>1959</v>
      </c>
      <c r="D97" s="60">
        <v>60</v>
      </c>
      <c r="E97" s="61">
        <v>3.3</v>
      </c>
      <c r="F97" s="60">
        <v>107</v>
      </c>
      <c r="G97" s="62">
        <v>0.84</v>
      </c>
      <c r="H97" s="60"/>
      <c r="I97" s="62">
        <v>0.8</v>
      </c>
      <c r="J97" s="62">
        <v>0.71</v>
      </c>
      <c r="K97" s="60"/>
      <c r="L97" s="60">
        <v>-9</v>
      </c>
      <c r="M97" s="62">
        <v>0.61</v>
      </c>
      <c r="N97" s="60"/>
      <c r="O97" s="60">
        <v>185</v>
      </c>
      <c r="P97" s="60">
        <v>97</v>
      </c>
      <c r="Q97" s="62">
        <v>0.73</v>
      </c>
      <c r="R97" s="62">
        <v>0</v>
      </c>
      <c r="S97" s="60" t="s">
        <v>1979</v>
      </c>
      <c r="T97" s="60"/>
      <c r="U97" s="60">
        <v>45</v>
      </c>
      <c r="V97" s="60" t="s">
        <v>1526</v>
      </c>
      <c r="W97" s="60"/>
      <c r="X97" s="62">
        <v>0.45</v>
      </c>
      <c r="Y97" s="60"/>
      <c r="Z97" s="62">
        <v>0.72</v>
      </c>
      <c r="AA97" s="60">
        <v>105</v>
      </c>
      <c r="AB97" s="62">
        <v>0.22</v>
      </c>
      <c r="AC97" s="60"/>
    </row>
    <row r="98" spans="1:29" x14ac:dyDescent="0.35">
      <c r="A98" s="59">
        <v>92</v>
      </c>
      <c r="B98" s="60" t="s">
        <v>1733</v>
      </c>
      <c r="C98" s="60" t="s">
        <v>1959</v>
      </c>
      <c r="D98" s="60">
        <v>60</v>
      </c>
      <c r="E98" s="61">
        <v>3</v>
      </c>
      <c r="F98" s="60">
        <v>103</v>
      </c>
      <c r="G98" s="62">
        <v>0.85</v>
      </c>
      <c r="H98" s="60"/>
      <c r="I98" s="62">
        <v>0.67</v>
      </c>
      <c r="J98" s="62">
        <v>0.69</v>
      </c>
      <c r="K98" s="60"/>
      <c r="L98" s="60">
        <v>2</v>
      </c>
      <c r="M98" s="62">
        <v>0.74</v>
      </c>
      <c r="N98" s="60"/>
      <c r="O98" s="60">
        <v>7</v>
      </c>
      <c r="P98" s="60">
        <v>136</v>
      </c>
      <c r="Q98" s="62">
        <v>0.62</v>
      </c>
      <c r="R98" s="62">
        <v>0</v>
      </c>
      <c r="S98" s="60" t="s">
        <v>1988</v>
      </c>
      <c r="T98" s="60"/>
      <c r="U98" s="60">
        <v>82</v>
      </c>
      <c r="V98" s="60" t="s">
        <v>538</v>
      </c>
      <c r="W98" s="60">
        <v>2</v>
      </c>
      <c r="X98" s="62">
        <v>0.27</v>
      </c>
      <c r="Y98" s="60"/>
      <c r="Z98" s="62">
        <v>0.57999999999999996</v>
      </c>
      <c r="AA98" s="60">
        <v>132</v>
      </c>
      <c r="AB98" s="62">
        <v>0.23</v>
      </c>
      <c r="AC98" s="60"/>
    </row>
    <row r="99" spans="1:29" x14ac:dyDescent="0.35">
      <c r="A99" s="59">
        <v>92</v>
      </c>
      <c r="B99" s="60" t="s">
        <v>567</v>
      </c>
      <c r="C99" s="60" t="s">
        <v>1959</v>
      </c>
      <c r="D99" s="60">
        <v>60</v>
      </c>
      <c r="E99" s="61">
        <v>3.1</v>
      </c>
      <c r="F99" s="60">
        <v>117</v>
      </c>
      <c r="G99" s="62">
        <v>0.79</v>
      </c>
      <c r="H99" s="60"/>
      <c r="I99" s="62">
        <v>0.71</v>
      </c>
      <c r="J99" s="62">
        <v>0.67</v>
      </c>
      <c r="K99" s="60"/>
      <c r="L99" s="60">
        <v>-4</v>
      </c>
      <c r="M99" s="62">
        <v>0.64</v>
      </c>
      <c r="N99" s="60"/>
      <c r="O99" s="60">
        <v>132</v>
      </c>
      <c r="P99" s="60">
        <v>48</v>
      </c>
      <c r="Q99" s="62">
        <v>0.76</v>
      </c>
      <c r="R99" s="62">
        <v>0</v>
      </c>
      <c r="S99" s="60" t="s">
        <v>1966</v>
      </c>
      <c r="T99" s="60"/>
      <c r="U99" s="60">
        <v>96</v>
      </c>
      <c r="V99" s="60" t="s">
        <v>167</v>
      </c>
      <c r="W99" s="60">
        <v>2</v>
      </c>
      <c r="X99" s="62">
        <v>0.25</v>
      </c>
      <c r="Y99" s="60"/>
      <c r="Z99" s="62">
        <v>0.69</v>
      </c>
      <c r="AA99" s="60">
        <v>86</v>
      </c>
      <c r="AB99" s="62">
        <v>0.21</v>
      </c>
      <c r="AC99" s="60"/>
    </row>
    <row r="100" spans="1:29" x14ac:dyDescent="0.35">
      <c r="A100" s="59">
        <v>92</v>
      </c>
      <c r="B100" s="60" t="s">
        <v>1686</v>
      </c>
      <c r="C100" s="60" t="s">
        <v>1959</v>
      </c>
      <c r="D100" s="60">
        <v>60</v>
      </c>
      <c r="E100" s="61">
        <v>3</v>
      </c>
      <c r="F100" s="60">
        <v>95</v>
      </c>
      <c r="G100" s="62">
        <v>0.85</v>
      </c>
      <c r="H100" s="60"/>
      <c r="I100" s="62">
        <v>0.72</v>
      </c>
      <c r="J100" s="62">
        <v>0.74</v>
      </c>
      <c r="K100" s="60"/>
      <c r="L100" s="60">
        <v>2</v>
      </c>
      <c r="M100" s="62">
        <v>0.69</v>
      </c>
      <c r="N100" s="60"/>
      <c r="O100" s="60">
        <v>63</v>
      </c>
      <c r="P100" s="60">
        <v>129</v>
      </c>
      <c r="Q100" s="62">
        <v>0.6</v>
      </c>
      <c r="R100" s="62">
        <v>0.01</v>
      </c>
      <c r="S100" s="60" t="s">
        <v>1988</v>
      </c>
      <c r="T100" s="60"/>
      <c r="U100" s="60">
        <v>74</v>
      </c>
      <c r="V100" s="60" t="s">
        <v>946</v>
      </c>
      <c r="W100" s="60"/>
      <c r="X100" s="62">
        <v>0.34</v>
      </c>
      <c r="Y100" s="60"/>
      <c r="Z100" s="62">
        <v>0.45</v>
      </c>
      <c r="AA100" s="60">
        <v>132</v>
      </c>
      <c r="AB100" s="62">
        <v>0.27</v>
      </c>
      <c r="AC100" s="60"/>
    </row>
    <row r="101" spans="1:29" x14ac:dyDescent="0.35">
      <c r="A101" s="59">
        <v>92</v>
      </c>
      <c r="B101" s="60" t="s">
        <v>1704</v>
      </c>
      <c r="C101" s="60" t="s">
        <v>1959</v>
      </c>
      <c r="D101" s="60">
        <v>60</v>
      </c>
      <c r="E101" s="61">
        <v>3.2</v>
      </c>
      <c r="F101" s="60">
        <v>76</v>
      </c>
      <c r="G101" s="62">
        <v>0.87</v>
      </c>
      <c r="H101" s="60"/>
      <c r="I101" s="62">
        <v>0.72</v>
      </c>
      <c r="J101" s="62">
        <v>0.75</v>
      </c>
      <c r="K101" s="60"/>
      <c r="L101" s="60">
        <v>3</v>
      </c>
      <c r="M101" s="62">
        <v>0.62</v>
      </c>
      <c r="N101" s="60"/>
      <c r="O101" s="60">
        <v>168</v>
      </c>
      <c r="P101" s="60">
        <v>121</v>
      </c>
      <c r="Q101" s="62">
        <v>0.62</v>
      </c>
      <c r="R101" s="62">
        <v>0.01</v>
      </c>
      <c r="S101" s="60" t="s">
        <v>1988</v>
      </c>
      <c r="T101" s="60"/>
      <c r="U101" s="60">
        <v>111</v>
      </c>
      <c r="V101" s="60" t="s">
        <v>167</v>
      </c>
      <c r="W101" s="60"/>
      <c r="X101" s="62">
        <v>0.12</v>
      </c>
      <c r="Y101" s="60"/>
      <c r="Z101" s="62">
        <v>0.8</v>
      </c>
      <c r="AA101" s="60">
        <v>105</v>
      </c>
      <c r="AB101" s="62">
        <v>0.22</v>
      </c>
      <c r="AC101" s="60"/>
    </row>
    <row r="102" spans="1:29" x14ac:dyDescent="0.35">
      <c r="A102" s="59">
        <v>92</v>
      </c>
      <c r="B102" s="60" t="s">
        <v>580</v>
      </c>
      <c r="C102" s="60" t="s">
        <v>1972</v>
      </c>
      <c r="D102" s="60">
        <v>60</v>
      </c>
      <c r="E102" s="61">
        <v>3</v>
      </c>
      <c r="F102" s="60">
        <v>76</v>
      </c>
      <c r="G102" s="62">
        <v>0.86</v>
      </c>
      <c r="H102" s="60"/>
      <c r="I102" s="62">
        <v>0.72</v>
      </c>
      <c r="J102" s="62">
        <v>0.8</v>
      </c>
      <c r="K102" s="60"/>
      <c r="L102" s="60">
        <v>8</v>
      </c>
      <c r="M102" s="62">
        <v>0.84</v>
      </c>
      <c r="N102" s="60"/>
      <c r="O102" s="60">
        <v>179</v>
      </c>
      <c r="P102" s="60">
        <v>80</v>
      </c>
      <c r="Q102" s="62">
        <v>0.75</v>
      </c>
      <c r="R102" s="63">
        <v>3.0000000000000001E-3</v>
      </c>
      <c r="S102" s="60" t="s">
        <v>1968</v>
      </c>
      <c r="T102" s="60"/>
      <c r="U102" s="60">
        <v>119</v>
      </c>
      <c r="V102" s="60" t="s">
        <v>0</v>
      </c>
      <c r="W102" s="60"/>
      <c r="X102" s="62">
        <v>0.19</v>
      </c>
      <c r="Y102" s="60"/>
      <c r="Z102" s="62">
        <v>0.8</v>
      </c>
      <c r="AA102" s="60">
        <v>95</v>
      </c>
      <c r="AB102" s="62">
        <v>0.11</v>
      </c>
      <c r="AC102" s="60"/>
    </row>
    <row r="103" spans="1:29" x14ac:dyDescent="0.35">
      <c r="A103" s="59">
        <v>92</v>
      </c>
      <c r="B103" s="60" t="s">
        <v>1720</v>
      </c>
      <c r="C103" s="60" t="s">
        <v>1959</v>
      </c>
      <c r="D103" s="60">
        <v>60</v>
      </c>
      <c r="E103" s="61">
        <v>3</v>
      </c>
      <c r="F103" s="60">
        <v>103</v>
      </c>
      <c r="G103" s="62">
        <v>0.8</v>
      </c>
      <c r="H103" s="60"/>
      <c r="I103" s="62">
        <v>0.7</v>
      </c>
      <c r="J103" s="62">
        <v>0.73</v>
      </c>
      <c r="K103" s="60"/>
      <c r="L103" s="60">
        <v>3</v>
      </c>
      <c r="M103" s="62">
        <v>0.67</v>
      </c>
      <c r="N103" s="60"/>
      <c r="O103" s="60">
        <v>108</v>
      </c>
      <c r="P103" s="60">
        <v>89</v>
      </c>
      <c r="Q103" s="62">
        <v>0.74</v>
      </c>
      <c r="R103" s="62">
        <v>0</v>
      </c>
      <c r="S103" s="60" t="s">
        <v>1979</v>
      </c>
      <c r="T103" s="60"/>
      <c r="U103" s="60">
        <v>82</v>
      </c>
      <c r="V103" s="60" t="s">
        <v>55</v>
      </c>
      <c r="W103" s="60">
        <v>2</v>
      </c>
      <c r="X103" s="62">
        <v>0.32</v>
      </c>
      <c r="Y103" s="60"/>
      <c r="Z103" s="62">
        <v>0.48</v>
      </c>
      <c r="AA103" s="60">
        <v>97</v>
      </c>
      <c r="AB103" s="62">
        <v>0.15</v>
      </c>
      <c r="AC103" s="60"/>
    </row>
    <row r="104" spans="1:29" x14ac:dyDescent="0.35">
      <c r="A104" s="59">
        <v>100</v>
      </c>
      <c r="B104" s="60" t="s">
        <v>1734</v>
      </c>
      <c r="C104" s="60" t="s">
        <v>1959</v>
      </c>
      <c r="D104" s="60">
        <v>59</v>
      </c>
      <c r="E104" s="61">
        <v>3.1</v>
      </c>
      <c r="F104" s="60">
        <v>72</v>
      </c>
      <c r="G104" s="62">
        <v>0.84</v>
      </c>
      <c r="H104" s="60"/>
      <c r="I104" s="62">
        <v>0.75</v>
      </c>
      <c r="J104" s="62">
        <v>0.79</v>
      </c>
      <c r="K104" s="60"/>
      <c r="L104" s="60">
        <v>4</v>
      </c>
      <c r="M104" s="62">
        <v>0.63</v>
      </c>
      <c r="N104" s="60"/>
      <c r="O104" s="60">
        <v>185</v>
      </c>
      <c r="P104" s="60">
        <v>136</v>
      </c>
      <c r="Q104" s="62">
        <v>0.59</v>
      </c>
      <c r="R104" s="63">
        <v>4.0000000000000001E-3</v>
      </c>
      <c r="S104" s="60" t="s">
        <v>1979</v>
      </c>
      <c r="T104" s="60"/>
      <c r="U104" s="60">
        <v>78</v>
      </c>
      <c r="V104" s="60" t="s">
        <v>170</v>
      </c>
      <c r="W104" s="60"/>
      <c r="X104" s="62">
        <v>0.27</v>
      </c>
      <c r="Y104" s="60"/>
      <c r="Z104" s="62">
        <v>0.63</v>
      </c>
      <c r="AA104" s="60">
        <v>132</v>
      </c>
      <c r="AB104" s="62">
        <v>0.24</v>
      </c>
      <c r="AC104" s="60"/>
    </row>
    <row r="105" spans="1:29" x14ac:dyDescent="0.35">
      <c r="A105" s="59">
        <v>100</v>
      </c>
      <c r="B105" s="60" t="s">
        <v>1752</v>
      </c>
      <c r="C105" s="60" t="s">
        <v>1959</v>
      </c>
      <c r="D105" s="60">
        <v>59</v>
      </c>
      <c r="E105" s="61">
        <v>2.1</v>
      </c>
      <c r="F105" s="60">
        <v>76</v>
      </c>
      <c r="G105" s="62">
        <v>0.89</v>
      </c>
      <c r="H105" s="60"/>
      <c r="I105" s="62">
        <v>0.69</v>
      </c>
      <c r="J105" s="62">
        <v>0.74</v>
      </c>
      <c r="K105" s="60"/>
      <c r="L105" s="60">
        <v>5</v>
      </c>
      <c r="M105" s="60" t="s">
        <v>176</v>
      </c>
      <c r="N105" s="60"/>
      <c r="O105" s="60">
        <v>185</v>
      </c>
      <c r="P105" s="60">
        <v>66</v>
      </c>
      <c r="Q105" s="62">
        <v>0.95</v>
      </c>
      <c r="R105" s="62">
        <v>0</v>
      </c>
      <c r="S105" s="60" t="s">
        <v>1995</v>
      </c>
      <c r="T105" s="60"/>
      <c r="U105" s="60">
        <v>127</v>
      </c>
      <c r="V105" s="60" t="s">
        <v>1996</v>
      </c>
      <c r="W105" s="60"/>
      <c r="X105" s="62">
        <v>0.22</v>
      </c>
      <c r="Y105" s="60">
        <v>5</v>
      </c>
      <c r="Z105" s="62">
        <v>0.92</v>
      </c>
      <c r="AA105" s="60">
        <v>11</v>
      </c>
      <c r="AB105" s="62">
        <v>0.24</v>
      </c>
      <c r="AC105" s="60"/>
    </row>
    <row r="106" spans="1:29" x14ac:dyDescent="0.35">
      <c r="A106" s="59">
        <v>102</v>
      </c>
      <c r="B106" s="60" t="s">
        <v>1745</v>
      </c>
      <c r="C106" s="60" t="s">
        <v>1959</v>
      </c>
      <c r="D106" s="60">
        <v>58</v>
      </c>
      <c r="E106" s="61">
        <v>2.8</v>
      </c>
      <c r="F106" s="60">
        <v>155</v>
      </c>
      <c r="G106" s="62">
        <v>0.77</v>
      </c>
      <c r="H106" s="60"/>
      <c r="I106" s="62">
        <v>0.6</v>
      </c>
      <c r="J106" s="62">
        <v>0.55000000000000004</v>
      </c>
      <c r="K106" s="60"/>
      <c r="L106" s="60">
        <v>-5</v>
      </c>
      <c r="M106" s="62">
        <v>0.54</v>
      </c>
      <c r="N106" s="60"/>
      <c r="O106" s="60">
        <v>24</v>
      </c>
      <c r="P106" s="60">
        <v>23</v>
      </c>
      <c r="Q106" s="62">
        <v>0.88</v>
      </c>
      <c r="R106" s="62">
        <v>0</v>
      </c>
      <c r="S106" s="60" t="s">
        <v>1968</v>
      </c>
      <c r="T106" s="60"/>
      <c r="U106" s="60">
        <v>105</v>
      </c>
      <c r="V106" s="60" t="s">
        <v>1036</v>
      </c>
      <c r="W106" s="60"/>
      <c r="X106" s="62">
        <v>0.23</v>
      </c>
      <c r="Y106" s="60"/>
      <c r="Z106" s="62">
        <v>0.64</v>
      </c>
      <c r="AA106" s="60">
        <v>65</v>
      </c>
      <c r="AB106" s="62">
        <v>0.27</v>
      </c>
      <c r="AC106" s="60"/>
    </row>
    <row r="107" spans="1:29" x14ac:dyDescent="0.35">
      <c r="A107" s="59">
        <v>102</v>
      </c>
      <c r="B107" s="60" t="s">
        <v>1033</v>
      </c>
      <c r="C107" s="60" t="s">
        <v>1972</v>
      </c>
      <c r="D107" s="60">
        <v>58</v>
      </c>
      <c r="E107" s="61">
        <v>3.1</v>
      </c>
      <c r="F107" s="60">
        <v>135</v>
      </c>
      <c r="G107" s="62">
        <v>0.8</v>
      </c>
      <c r="H107" s="60"/>
      <c r="I107" s="62">
        <v>0.75</v>
      </c>
      <c r="J107" s="62">
        <v>0.6</v>
      </c>
      <c r="K107" s="60"/>
      <c r="L107" s="60">
        <v>-15</v>
      </c>
      <c r="M107" s="62">
        <v>0.6</v>
      </c>
      <c r="N107" s="60"/>
      <c r="O107" s="60">
        <v>69</v>
      </c>
      <c r="P107" s="60">
        <v>62</v>
      </c>
      <c r="Q107" s="62">
        <v>0.79</v>
      </c>
      <c r="R107" s="62">
        <v>0</v>
      </c>
      <c r="S107" s="60" t="s">
        <v>1963</v>
      </c>
      <c r="T107" s="60"/>
      <c r="U107" s="60">
        <v>48</v>
      </c>
      <c r="V107" s="60" t="s">
        <v>265</v>
      </c>
      <c r="W107" s="60"/>
      <c r="X107" s="62">
        <v>0.37</v>
      </c>
      <c r="Y107" s="60"/>
      <c r="Z107" s="62">
        <v>0.77</v>
      </c>
      <c r="AA107" s="60">
        <v>73</v>
      </c>
      <c r="AB107" s="62">
        <v>0.18</v>
      </c>
      <c r="AC107" s="60"/>
    </row>
    <row r="108" spans="1:29" x14ac:dyDescent="0.35">
      <c r="A108" s="59">
        <v>102</v>
      </c>
      <c r="B108" s="60" t="s">
        <v>1997</v>
      </c>
      <c r="C108" s="60" t="s">
        <v>1959</v>
      </c>
      <c r="D108" s="60">
        <v>58</v>
      </c>
      <c r="E108" s="61">
        <v>2.9</v>
      </c>
      <c r="F108" s="60">
        <v>72</v>
      </c>
      <c r="G108" s="62">
        <v>0.86</v>
      </c>
      <c r="H108" s="60"/>
      <c r="I108" s="62">
        <v>0.75</v>
      </c>
      <c r="J108" s="62">
        <v>0.78</v>
      </c>
      <c r="K108" s="60"/>
      <c r="L108" s="60">
        <v>3</v>
      </c>
      <c r="M108" s="62">
        <v>0.79</v>
      </c>
      <c r="N108" s="60"/>
      <c r="O108" s="60">
        <v>105</v>
      </c>
      <c r="P108" s="60">
        <v>154</v>
      </c>
      <c r="Q108" s="62">
        <v>0.54</v>
      </c>
      <c r="R108" s="63">
        <v>2E-3</v>
      </c>
      <c r="S108" s="60" t="s">
        <v>1966</v>
      </c>
      <c r="T108" s="60"/>
      <c r="U108" s="60">
        <v>116</v>
      </c>
      <c r="V108" s="60" t="s">
        <v>662</v>
      </c>
      <c r="W108" s="60">
        <v>2</v>
      </c>
      <c r="X108" s="62">
        <v>0.27</v>
      </c>
      <c r="Y108" s="60"/>
      <c r="Z108" s="62">
        <v>0.82</v>
      </c>
      <c r="AA108" s="60">
        <v>119</v>
      </c>
      <c r="AB108" s="62">
        <v>0.31</v>
      </c>
      <c r="AC108" s="60"/>
    </row>
    <row r="109" spans="1:29" x14ac:dyDescent="0.35">
      <c r="A109" s="59">
        <v>105</v>
      </c>
      <c r="B109" s="60" t="s">
        <v>1998</v>
      </c>
      <c r="C109" s="60" t="s">
        <v>1959</v>
      </c>
      <c r="D109" s="60">
        <v>57</v>
      </c>
      <c r="E109" s="61">
        <v>2.7</v>
      </c>
      <c r="F109" s="60">
        <v>91</v>
      </c>
      <c r="G109" s="62">
        <v>0.86</v>
      </c>
      <c r="H109" s="60"/>
      <c r="I109" s="62">
        <v>0.66</v>
      </c>
      <c r="J109" s="62">
        <v>0.73</v>
      </c>
      <c r="K109" s="60"/>
      <c r="L109" s="60">
        <v>7</v>
      </c>
      <c r="M109" s="62">
        <v>0.68</v>
      </c>
      <c r="N109" s="60"/>
      <c r="O109" s="60">
        <v>160</v>
      </c>
      <c r="P109" s="60">
        <v>97</v>
      </c>
      <c r="Q109" s="62">
        <v>0.7</v>
      </c>
      <c r="R109" s="62">
        <v>0</v>
      </c>
      <c r="S109" s="60" t="s">
        <v>1979</v>
      </c>
      <c r="T109" s="60"/>
      <c r="U109" s="60">
        <v>111</v>
      </c>
      <c r="V109" s="60" t="s">
        <v>191</v>
      </c>
      <c r="W109" s="60"/>
      <c r="X109" s="62">
        <v>0.3</v>
      </c>
      <c r="Y109" s="60"/>
      <c r="Z109" s="62">
        <v>0.76</v>
      </c>
      <c r="AA109" s="60">
        <v>105</v>
      </c>
      <c r="AB109" s="62">
        <v>0.16</v>
      </c>
      <c r="AC109" s="60"/>
    </row>
    <row r="110" spans="1:29" x14ac:dyDescent="0.35">
      <c r="A110" s="59">
        <v>105</v>
      </c>
      <c r="B110" s="60" t="s">
        <v>1744</v>
      </c>
      <c r="C110" s="60" t="s">
        <v>1959</v>
      </c>
      <c r="D110" s="60">
        <v>57</v>
      </c>
      <c r="E110" s="61">
        <v>2.8</v>
      </c>
      <c r="F110" s="60">
        <v>110</v>
      </c>
      <c r="G110" s="62">
        <v>0.8</v>
      </c>
      <c r="H110" s="60"/>
      <c r="I110" s="62">
        <v>0.65</v>
      </c>
      <c r="J110" s="62">
        <v>0.72</v>
      </c>
      <c r="K110" s="60"/>
      <c r="L110" s="60">
        <v>7</v>
      </c>
      <c r="M110" s="62">
        <v>0.69</v>
      </c>
      <c r="N110" s="60"/>
      <c r="O110" s="60">
        <v>40</v>
      </c>
      <c r="P110" s="60">
        <v>89</v>
      </c>
      <c r="Q110" s="62">
        <v>0.7</v>
      </c>
      <c r="R110" s="62">
        <v>0.01</v>
      </c>
      <c r="S110" s="60" t="s">
        <v>1988</v>
      </c>
      <c r="T110" s="60"/>
      <c r="U110" s="60">
        <v>150</v>
      </c>
      <c r="V110" s="60" t="s">
        <v>181</v>
      </c>
      <c r="W110" s="60">
        <v>2</v>
      </c>
      <c r="X110" s="62">
        <v>0.27</v>
      </c>
      <c r="Y110" s="60"/>
      <c r="Z110" s="62">
        <v>0.79</v>
      </c>
      <c r="AA110" s="60">
        <v>153</v>
      </c>
      <c r="AB110" s="62">
        <v>0.18</v>
      </c>
      <c r="AC110" s="60"/>
    </row>
    <row r="111" spans="1:29" x14ac:dyDescent="0.35">
      <c r="A111" s="59">
        <v>105</v>
      </c>
      <c r="B111" s="60" t="s">
        <v>1730</v>
      </c>
      <c r="C111" s="60" t="s">
        <v>1959</v>
      </c>
      <c r="D111" s="60">
        <v>57</v>
      </c>
      <c r="E111" s="61">
        <v>3</v>
      </c>
      <c r="F111" s="60">
        <v>68</v>
      </c>
      <c r="G111" s="62">
        <v>0.89</v>
      </c>
      <c r="H111" s="60"/>
      <c r="I111" s="62">
        <v>0.74</v>
      </c>
      <c r="J111" s="62">
        <v>0.78</v>
      </c>
      <c r="K111" s="60"/>
      <c r="L111" s="60">
        <v>4</v>
      </c>
      <c r="M111" s="62">
        <v>0.71</v>
      </c>
      <c r="N111" s="60"/>
      <c r="O111" s="60">
        <v>127</v>
      </c>
      <c r="P111" s="60">
        <v>161</v>
      </c>
      <c r="Q111" s="62">
        <v>0.61</v>
      </c>
      <c r="R111" s="62">
        <v>0.03</v>
      </c>
      <c r="S111" s="60" t="s">
        <v>1979</v>
      </c>
      <c r="T111" s="60"/>
      <c r="U111" s="60">
        <v>74</v>
      </c>
      <c r="V111" s="60" t="s">
        <v>790</v>
      </c>
      <c r="W111" s="60"/>
      <c r="X111" s="62">
        <v>0.39</v>
      </c>
      <c r="Y111" s="60"/>
      <c r="Z111" s="62">
        <v>0.76</v>
      </c>
      <c r="AA111" s="60">
        <v>159</v>
      </c>
      <c r="AB111" s="62">
        <v>0.17</v>
      </c>
      <c r="AC111" s="60"/>
    </row>
    <row r="112" spans="1:29" x14ac:dyDescent="0.35">
      <c r="A112" s="59">
        <v>105</v>
      </c>
      <c r="B112" s="60" t="s">
        <v>1759</v>
      </c>
      <c r="C112" s="60" t="s">
        <v>1959</v>
      </c>
      <c r="D112" s="60">
        <v>57</v>
      </c>
      <c r="E112" s="61">
        <v>2.7</v>
      </c>
      <c r="F112" s="60">
        <v>117</v>
      </c>
      <c r="G112" s="62">
        <v>0.79</v>
      </c>
      <c r="H112" s="60"/>
      <c r="I112" s="62">
        <v>0.6</v>
      </c>
      <c r="J112" s="62">
        <v>0.68</v>
      </c>
      <c r="K112" s="60"/>
      <c r="L112" s="60">
        <v>8</v>
      </c>
      <c r="M112" s="62">
        <v>0.63</v>
      </c>
      <c r="N112" s="60"/>
      <c r="O112" s="60">
        <v>22</v>
      </c>
      <c r="P112" s="60">
        <v>121</v>
      </c>
      <c r="Q112" s="62">
        <v>0.66</v>
      </c>
      <c r="R112" s="62">
        <v>0.02</v>
      </c>
      <c r="S112" s="60" t="s">
        <v>1988</v>
      </c>
      <c r="T112" s="60"/>
      <c r="U112" s="60">
        <v>123</v>
      </c>
      <c r="V112" s="60" t="s">
        <v>625</v>
      </c>
      <c r="W112" s="60">
        <v>2</v>
      </c>
      <c r="X112" s="62">
        <v>0.17</v>
      </c>
      <c r="Y112" s="60"/>
      <c r="Z112" s="62">
        <v>0.69</v>
      </c>
      <c r="AA112" s="60">
        <v>115</v>
      </c>
      <c r="AB112" s="62">
        <v>0.26</v>
      </c>
      <c r="AC112" s="60"/>
    </row>
    <row r="113" spans="1:29" x14ac:dyDescent="0.35">
      <c r="A113" s="59">
        <v>105</v>
      </c>
      <c r="B113" s="60" t="s">
        <v>1726</v>
      </c>
      <c r="C113" s="60" t="s">
        <v>1959</v>
      </c>
      <c r="D113" s="60">
        <v>57</v>
      </c>
      <c r="E113" s="61">
        <v>2.9</v>
      </c>
      <c r="F113" s="60">
        <v>98</v>
      </c>
      <c r="G113" s="62">
        <v>0.85</v>
      </c>
      <c r="H113" s="60"/>
      <c r="I113" s="62">
        <v>0.75</v>
      </c>
      <c r="J113" s="62">
        <v>0.68</v>
      </c>
      <c r="K113" s="60"/>
      <c r="L113" s="60">
        <v>-7</v>
      </c>
      <c r="M113" s="62">
        <v>0.66</v>
      </c>
      <c r="N113" s="60"/>
      <c r="O113" s="60">
        <v>204</v>
      </c>
      <c r="P113" s="60">
        <v>43</v>
      </c>
      <c r="Q113" s="62">
        <v>0.81</v>
      </c>
      <c r="R113" s="62">
        <v>0</v>
      </c>
      <c r="S113" s="60" t="s">
        <v>1968</v>
      </c>
      <c r="T113" s="60"/>
      <c r="U113" s="60">
        <v>102</v>
      </c>
      <c r="V113" s="60" t="s">
        <v>1104</v>
      </c>
      <c r="W113" s="60"/>
      <c r="X113" s="62">
        <v>0.33</v>
      </c>
      <c r="Y113" s="60"/>
      <c r="Z113" s="62">
        <v>0.64</v>
      </c>
      <c r="AA113" s="60">
        <v>73</v>
      </c>
      <c r="AB113" s="62">
        <v>0.16</v>
      </c>
      <c r="AC113" s="60"/>
    </row>
    <row r="114" spans="1:29" x14ac:dyDescent="0.35">
      <c r="A114" s="59">
        <v>105</v>
      </c>
      <c r="B114" s="60" t="s">
        <v>1785</v>
      </c>
      <c r="C114" s="60" t="s">
        <v>1959</v>
      </c>
      <c r="D114" s="60">
        <v>57</v>
      </c>
      <c r="E114" s="61">
        <v>3.1</v>
      </c>
      <c r="F114" s="60">
        <v>135</v>
      </c>
      <c r="G114" s="62">
        <v>0.78</v>
      </c>
      <c r="H114" s="60"/>
      <c r="I114" s="62">
        <v>0.57999999999999996</v>
      </c>
      <c r="J114" s="62">
        <v>0.66</v>
      </c>
      <c r="K114" s="60"/>
      <c r="L114" s="60">
        <v>8</v>
      </c>
      <c r="M114" s="62">
        <v>0.62</v>
      </c>
      <c r="N114" s="60"/>
      <c r="O114" s="60">
        <v>22</v>
      </c>
      <c r="P114" s="60">
        <v>163</v>
      </c>
      <c r="Q114" s="62">
        <v>0.57999999999999996</v>
      </c>
      <c r="R114" s="63">
        <v>2E-3</v>
      </c>
      <c r="S114" s="60" t="s">
        <v>1988</v>
      </c>
      <c r="T114" s="60"/>
      <c r="U114" s="60">
        <v>138</v>
      </c>
      <c r="V114" s="60" t="s">
        <v>1999</v>
      </c>
      <c r="W114" s="60">
        <v>2</v>
      </c>
      <c r="X114" s="62">
        <v>0.18</v>
      </c>
      <c r="Y114" s="60"/>
      <c r="Z114" s="62">
        <v>0.76</v>
      </c>
      <c r="AA114" s="60">
        <v>91</v>
      </c>
      <c r="AB114" s="62">
        <v>0.2</v>
      </c>
      <c r="AC114" s="60"/>
    </row>
    <row r="115" spans="1:29" x14ac:dyDescent="0.35">
      <c r="A115" s="59">
        <v>111</v>
      </c>
      <c r="B115" s="60" t="s">
        <v>1740</v>
      </c>
      <c r="C115" s="60" t="s">
        <v>1959</v>
      </c>
      <c r="D115" s="60">
        <v>56</v>
      </c>
      <c r="E115" s="61">
        <v>3.1</v>
      </c>
      <c r="F115" s="60">
        <v>122</v>
      </c>
      <c r="G115" s="62">
        <v>0.79</v>
      </c>
      <c r="H115" s="60"/>
      <c r="I115" s="62">
        <v>0.71</v>
      </c>
      <c r="J115" s="62">
        <v>0.71</v>
      </c>
      <c r="K115" s="60"/>
      <c r="L115" s="60" t="s">
        <v>58</v>
      </c>
      <c r="M115" s="62">
        <v>0.7</v>
      </c>
      <c r="N115" s="60"/>
      <c r="O115" s="60">
        <v>72</v>
      </c>
      <c r="P115" s="60">
        <v>112</v>
      </c>
      <c r="Q115" s="62">
        <v>0.71</v>
      </c>
      <c r="R115" s="62">
        <v>0</v>
      </c>
      <c r="S115" s="60" t="s">
        <v>1968</v>
      </c>
      <c r="T115" s="60"/>
      <c r="U115" s="60">
        <v>123</v>
      </c>
      <c r="V115" s="60" t="s">
        <v>627</v>
      </c>
      <c r="W115" s="60">
        <v>2</v>
      </c>
      <c r="X115" s="62">
        <v>0.18</v>
      </c>
      <c r="Y115" s="60"/>
      <c r="Z115" s="62">
        <v>0.8</v>
      </c>
      <c r="AA115" s="60">
        <v>115</v>
      </c>
      <c r="AB115" s="62">
        <v>0.19</v>
      </c>
      <c r="AC115" s="60"/>
    </row>
    <row r="116" spans="1:29" x14ac:dyDescent="0.35">
      <c r="A116" s="59">
        <v>111</v>
      </c>
      <c r="B116" s="60" t="s">
        <v>1738</v>
      </c>
      <c r="C116" s="60" t="s">
        <v>1959</v>
      </c>
      <c r="D116" s="60">
        <v>56</v>
      </c>
      <c r="E116" s="61">
        <v>3</v>
      </c>
      <c r="F116" s="60">
        <v>129</v>
      </c>
      <c r="G116" s="62">
        <v>0.83</v>
      </c>
      <c r="H116" s="60"/>
      <c r="I116" s="62">
        <v>0.68</v>
      </c>
      <c r="J116" s="62">
        <v>0.65</v>
      </c>
      <c r="K116" s="60"/>
      <c r="L116" s="60">
        <v>-3</v>
      </c>
      <c r="M116" s="62">
        <v>0.67</v>
      </c>
      <c r="N116" s="60"/>
      <c r="O116" s="60">
        <v>160</v>
      </c>
      <c r="P116" s="60">
        <v>80</v>
      </c>
      <c r="Q116" s="62">
        <v>0.72</v>
      </c>
      <c r="R116" s="62">
        <v>0</v>
      </c>
      <c r="S116" s="60" t="s">
        <v>1979</v>
      </c>
      <c r="T116" s="60"/>
      <c r="U116" s="60">
        <v>135</v>
      </c>
      <c r="V116" s="60" t="s">
        <v>211</v>
      </c>
      <c r="W116" s="60"/>
      <c r="X116" s="62">
        <v>0.11</v>
      </c>
      <c r="Y116" s="60"/>
      <c r="Z116" s="62">
        <v>0.59</v>
      </c>
      <c r="AA116" s="60">
        <v>82</v>
      </c>
      <c r="AB116" s="62">
        <v>0.23</v>
      </c>
      <c r="AC116" s="60"/>
    </row>
    <row r="117" spans="1:29" x14ac:dyDescent="0.35">
      <c r="A117" s="59">
        <v>111</v>
      </c>
      <c r="B117" s="60" t="s">
        <v>1748</v>
      </c>
      <c r="C117" s="60" t="s">
        <v>1959</v>
      </c>
      <c r="D117" s="60">
        <v>56</v>
      </c>
      <c r="E117" s="61">
        <v>3</v>
      </c>
      <c r="F117" s="60">
        <v>140</v>
      </c>
      <c r="G117" s="62">
        <v>0.83</v>
      </c>
      <c r="H117" s="60"/>
      <c r="I117" s="62">
        <v>0.63</v>
      </c>
      <c r="J117" s="62">
        <v>0.66</v>
      </c>
      <c r="K117" s="60"/>
      <c r="L117" s="60">
        <v>3</v>
      </c>
      <c r="M117" s="62">
        <v>0.6</v>
      </c>
      <c r="N117" s="60"/>
      <c r="O117" s="60">
        <v>113</v>
      </c>
      <c r="P117" s="60">
        <v>100</v>
      </c>
      <c r="Q117" s="62">
        <v>0.65</v>
      </c>
      <c r="R117" s="62">
        <v>0</v>
      </c>
      <c r="S117" s="60" t="s">
        <v>1979</v>
      </c>
      <c r="T117" s="60"/>
      <c r="U117" s="60">
        <v>138</v>
      </c>
      <c r="V117" s="60" t="s">
        <v>805</v>
      </c>
      <c r="W117" s="60"/>
      <c r="X117" s="62">
        <v>0.15</v>
      </c>
      <c r="Y117" s="60"/>
      <c r="Z117" s="62">
        <v>0.67</v>
      </c>
      <c r="AA117" s="60">
        <v>141</v>
      </c>
      <c r="AB117" s="62">
        <v>0.36</v>
      </c>
      <c r="AC117" s="60"/>
    </row>
    <row r="118" spans="1:29" x14ac:dyDescent="0.35">
      <c r="A118" s="59">
        <v>114</v>
      </c>
      <c r="B118" s="60" t="s">
        <v>1768</v>
      </c>
      <c r="C118" s="60" t="s">
        <v>1959</v>
      </c>
      <c r="D118" s="60">
        <v>55</v>
      </c>
      <c r="E118" s="61">
        <v>2.5</v>
      </c>
      <c r="F118" s="60">
        <v>53</v>
      </c>
      <c r="G118" s="62">
        <v>0.9</v>
      </c>
      <c r="H118" s="60"/>
      <c r="I118" s="62">
        <v>0.72</v>
      </c>
      <c r="J118" s="62">
        <v>0.82</v>
      </c>
      <c r="K118" s="60"/>
      <c r="L118" s="60">
        <v>10</v>
      </c>
      <c r="M118" s="60" t="s">
        <v>176</v>
      </c>
      <c r="N118" s="60"/>
      <c r="O118" s="60">
        <v>35</v>
      </c>
      <c r="P118" s="60">
        <v>186</v>
      </c>
      <c r="Q118" s="62">
        <v>0.55000000000000004</v>
      </c>
      <c r="R118" s="62">
        <v>0.03</v>
      </c>
      <c r="S118" s="60" t="s">
        <v>1993</v>
      </c>
      <c r="T118" s="60"/>
      <c r="U118" s="60">
        <v>68</v>
      </c>
      <c r="V118" s="60" t="s">
        <v>2000</v>
      </c>
      <c r="W118" s="60"/>
      <c r="X118" s="62">
        <v>0.33</v>
      </c>
      <c r="Y118" s="60"/>
      <c r="Z118" s="62">
        <v>0.79</v>
      </c>
      <c r="AA118" s="60">
        <v>177</v>
      </c>
      <c r="AB118" s="62">
        <v>0.19</v>
      </c>
      <c r="AC118" s="60"/>
    </row>
    <row r="119" spans="1:29" x14ac:dyDescent="0.35">
      <c r="A119" s="59">
        <v>114</v>
      </c>
      <c r="B119" s="60" t="s">
        <v>1766</v>
      </c>
      <c r="C119" s="60" t="s">
        <v>1959</v>
      </c>
      <c r="D119" s="60">
        <v>55</v>
      </c>
      <c r="E119" s="61">
        <v>2.7</v>
      </c>
      <c r="F119" s="60">
        <v>86</v>
      </c>
      <c r="G119" s="62">
        <v>0.89</v>
      </c>
      <c r="H119" s="60"/>
      <c r="I119" s="62">
        <v>0.72</v>
      </c>
      <c r="J119" s="62">
        <v>0.77</v>
      </c>
      <c r="K119" s="60"/>
      <c r="L119" s="60">
        <v>5</v>
      </c>
      <c r="M119" s="62">
        <v>0.76</v>
      </c>
      <c r="N119" s="60"/>
      <c r="O119" s="60">
        <v>148</v>
      </c>
      <c r="P119" s="60">
        <v>134</v>
      </c>
      <c r="Q119" s="62">
        <v>0.65</v>
      </c>
      <c r="R119" s="62">
        <v>0.01</v>
      </c>
      <c r="S119" s="60" t="s">
        <v>1979</v>
      </c>
      <c r="T119" s="60"/>
      <c r="U119" s="60">
        <v>131</v>
      </c>
      <c r="V119" s="60" t="s">
        <v>602</v>
      </c>
      <c r="W119" s="60">
        <v>2</v>
      </c>
      <c r="X119" s="62">
        <v>0.27</v>
      </c>
      <c r="Y119" s="60"/>
      <c r="Z119" s="62">
        <v>0.77</v>
      </c>
      <c r="AA119" s="60">
        <v>105</v>
      </c>
      <c r="AB119" s="62">
        <v>0.18</v>
      </c>
      <c r="AC119" s="60"/>
    </row>
    <row r="120" spans="1:29" x14ac:dyDescent="0.35">
      <c r="A120" s="59">
        <v>114</v>
      </c>
      <c r="B120" s="60" t="s">
        <v>1761</v>
      </c>
      <c r="C120" s="60" t="s">
        <v>1959</v>
      </c>
      <c r="D120" s="60">
        <v>55</v>
      </c>
      <c r="E120" s="61">
        <v>2.7</v>
      </c>
      <c r="F120" s="60">
        <v>110</v>
      </c>
      <c r="G120" s="62">
        <v>0.79</v>
      </c>
      <c r="H120" s="60"/>
      <c r="I120" s="62">
        <v>0.61</v>
      </c>
      <c r="J120" s="62">
        <v>0.72</v>
      </c>
      <c r="K120" s="60"/>
      <c r="L120" s="60">
        <v>11</v>
      </c>
      <c r="M120" s="62">
        <v>0.66</v>
      </c>
      <c r="N120" s="60"/>
      <c r="O120" s="60">
        <v>19</v>
      </c>
      <c r="P120" s="60">
        <v>136</v>
      </c>
      <c r="Q120" s="62">
        <v>0.67</v>
      </c>
      <c r="R120" s="62">
        <v>0.01</v>
      </c>
      <c r="S120" s="60" t="s">
        <v>1979</v>
      </c>
      <c r="T120" s="60"/>
      <c r="U120" s="60">
        <v>145</v>
      </c>
      <c r="V120" s="60" t="s">
        <v>2001</v>
      </c>
      <c r="W120" s="60"/>
      <c r="X120" s="62">
        <v>0.13</v>
      </c>
      <c r="Y120" s="60">
        <v>5</v>
      </c>
      <c r="Z120" s="62">
        <v>0.66</v>
      </c>
      <c r="AA120" s="60">
        <v>159</v>
      </c>
      <c r="AB120" s="62">
        <v>0.15</v>
      </c>
      <c r="AC120" s="60"/>
    </row>
    <row r="121" spans="1:29" x14ac:dyDescent="0.35">
      <c r="A121" s="59">
        <v>117</v>
      </c>
      <c r="B121" s="60" t="s">
        <v>1688</v>
      </c>
      <c r="C121" s="60" t="s">
        <v>1959</v>
      </c>
      <c r="D121" s="60">
        <v>54</v>
      </c>
      <c r="E121" s="61">
        <v>3</v>
      </c>
      <c r="F121" s="60">
        <v>108</v>
      </c>
      <c r="G121" s="62">
        <v>0.82</v>
      </c>
      <c r="H121" s="60"/>
      <c r="I121" s="62">
        <v>0.7</v>
      </c>
      <c r="J121" s="62">
        <v>0.7</v>
      </c>
      <c r="K121" s="60"/>
      <c r="L121" s="60" t="s">
        <v>58</v>
      </c>
      <c r="M121" s="62">
        <v>0.69</v>
      </c>
      <c r="N121" s="60"/>
      <c r="O121" s="60">
        <v>50</v>
      </c>
      <c r="P121" s="60">
        <v>163</v>
      </c>
      <c r="Q121" s="62">
        <v>0.61</v>
      </c>
      <c r="R121" s="63">
        <v>3.0000000000000001E-3</v>
      </c>
      <c r="S121" s="60" t="s">
        <v>1993</v>
      </c>
      <c r="T121" s="60"/>
      <c r="U121" s="60">
        <v>89</v>
      </c>
      <c r="V121" s="60" t="s">
        <v>946</v>
      </c>
      <c r="W121" s="60">
        <v>2</v>
      </c>
      <c r="X121" s="62">
        <v>0.24</v>
      </c>
      <c r="Y121" s="60"/>
      <c r="Z121" s="62">
        <v>0.55000000000000004</v>
      </c>
      <c r="AA121" s="60">
        <v>115</v>
      </c>
      <c r="AB121" s="60" t="s">
        <v>176</v>
      </c>
      <c r="AC121" s="60"/>
    </row>
    <row r="122" spans="1:29" x14ac:dyDescent="0.35">
      <c r="A122" s="59">
        <v>117</v>
      </c>
      <c r="B122" s="60" t="s">
        <v>1349</v>
      </c>
      <c r="C122" s="60" t="s">
        <v>1959</v>
      </c>
      <c r="D122" s="60">
        <v>54</v>
      </c>
      <c r="E122" s="61">
        <v>2.6</v>
      </c>
      <c r="F122" s="60">
        <v>140</v>
      </c>
      <c r="G122" s="62">
        <v>0.77</v>
      </c>
      <c r="H122" s="60"/>
      <c r="I122" s="62">
        <v>0.6</v>
      </c>
      <c r="J122" s="62">
        <v>0.7</v>
      </c>
      <c r="K122" s="60"/>
      <c r="L122" s="60">
        <v>10</v>
      </c>
      <c r="M122" s="62">
        <v>0.69</v>
      </c>
      <c r="N122" s="60"/>
      <c r="O122" s="60">
        <v>4</v>
      </c>
      <c r="P122" s="60">
        <v>177</v>
      </c>
      <c r="Q122" s="62">
        <v>0.66</v>
      </c>
      <c r="R122" s="62">
        <v>0.01</v>
      </c>
      <c r="S122" s="60" t="s">
        <v>1966</v>
      </c>
      <c r="T122" s="60"/>
      <c r="U122" s="60">
        <v>131</v>
      </c>
      <c r="V122" s="60" t="s">
        <v>1999</v>
      </c>
      <c r="W122" s="60">
        <v>2</v>
      </c>
      <c r="X122" s="62">
        <v>0.24</v>
      </c>
      <c r="Y122" s="60">
        <v>4</v>
      </c>
      <c r="Z122" s="62">
        <v>0.49</v>
      </c>
      <c r="AA122" s="60">
        <v>119</v>
      </c>
      <c r="AB122" s="62">
        <v>0.28000000000000003</v>
      </c>
      <c r="AC122" s="60"/>
    </row>
    <row r="123" spans="1:29" x14ac:dyDescent="0.35">
      <c r="A123" s="59">
        <v>117</v>
      </c>
      <c r="B123" s="60" t="s">
        <v>1729</v>
      </c>
      <c r="C123" s="60" t="s">
        <v>1959</v>
      </c>
      <c r="D123" s="60">
        <v>54</v>
      </c>
      <c r="E123" s="61">
        <v>2.9</v>
      </c>
      <c r="F123" s="60">
        <v>135</v>
      </c>
      <c r="G123" s="62">
        <v>0.85</v>
      </c>
      <c r="H123" s="60"/>
      <c r="I123" s="62">
        <v>0.66</v>
      </c>
      <c r="J123" s="62">
        <v>0.62</v>
      </c>
      <c r="K123" s="60"/>
      <c r="L123" s="60">
        <v>-4</v>
      </c>
      <c r="M123" s="62">
        <v>0.57999999999999996</v>
      </c>
      <c r="N123" s="60"/>
      <c r="O123" s="60">
        <v>63</v>
      </c>
      <c r="P123" s="60">
        <v>145</v>
      </c>
      <c r="Q123" s="62">
        <v>0.66</v>
      </c>
      <c r="R123" s="62">
        <v>0</v>
      </c>
      <c r="S123" s="60" t="s">
        <v>1979</v>
      </c>
      <c r="T123" s="60"/>
      <c r="U123" s="60">
        <v>96</v>
      </c>
      <c r="V123" s="60" t="s">
        <v>538</v>
      </c>
      <c r="W123" s="60">
        <v>2</v>
      </c>
      <c r="X123" s="62">
        <v>0.21</v>
      </c>
      <c r="Y123" s="60"/>
      <c r="Z123" s="62">
        <v>0.69</v>
      </c>
      <c r="AA123" s="60">
        <v>69</v>
      </c>
      <c r="AB123" s="62">
        <v>0.17</v>
      </c>
      <c r="AC123" s="60"/>
    </row>
    <row r="124" spans="1:29" x14ac:dyDescent="0.35">
      <c r="A124" s="59">
        <v>117</v>
      </c>
      <c r="B124" s="60" t="s">
        <v>1746</v>
      </c>
      <c r="C124" s="60" t="s">
        <v>1959</v>
      </c>
      <c r="D124" s="60">
        <v>54</v>
      </c>
      <c r="E124" s="61">
        <v>2.7</v>
      </c>
      <c r="F124" s="60">
        <v>110</v>
      </c>
      <c r="G124" s="62">
        <v>0.82</v>
      </c>
      <c r="H124" s="60"/>
      <c r="I124" s="62">
        <v>0.65</v>
      </c>
      <c r="J124" s="62">
        <v>0.65</v>
      </c>
      <c r="K124" s="60"/>
      <c r="L124" s="60" t="s">
        <v>58</v>
      </c>
      <c r="M124" s="62">
        <v>0.56999999999999995</v>
      </c>
      <c r="N124" s="60"/>
      <c r="O124" s="60">
        <v>86</v>
      </c>
      <c r="P124" s="60">
        <v>48</v>
      </c>
      <c r="Q124" s="62">
        <v>0.84</v>
      </c>
      <c r="R124" s="63">
        <v>3.0000000000000001E-3</v>
      </c>
      <c r="S124" s="60" t="s">
        <v>1966</v>
      </c>
      <c r="T124" s="60"/>
      <c r="U124" s="60">
        <v>138</v>
      </c>
      <c r="V124" s="60" t="s">
        <v>234</v>
      </c>
      <c r="W124" s="60">
        <v>2</v>
      </c>
      <c r="X124" s="62">
        <v>0.3</v>
      </c>
      <c r="Y124" s="60">
        <v>4</v>
      </c>
      <c r="Z124" s="62">
        <v>0.81</v>
      </c>
      <c r="AA124" s="60">
        <v>141</v>
      </c>
      <c r="AB124" s="62">
        <v>0.12</v>
      </c>
      <c r="AC124" s="60"/>
    </row>
    <row r="125" spans="1:29" x14ac:dyDescent="0.35">
      <c r="A125" s="59">
        <v>117</v>
      </c>
      <c r="B125" s="60" t="s">
        <v>1793</v>
      </c>
      <c r="C125" s="60" t="s">
        <v>1959</v>
      </c>
      <c r="D125" s="60">
        <v>54</v>
      </c>
      <c r="E125" s="61">
        <v>2.6</v>
      </c>
      <c r="F125" s="60">
        <v>122</v>
      </c>
      <c r="G125" s="62">
        <v>0.78</v>
      </c>
      <c r="H125" s="60"/>
      <c r="I125" s="62">
        <v>0.56000000000000005</v>
      </c>
      <c r="J125" s="62">
        <v>0.67</v>
      </c>
      <c r="K125" s="60"/>
      <c r="L125" s="60">
        <v>11</v>
      </c>
      <c r="M125" s="62">
        <v>0.75</v>
      </c>
      <c r="N125" s="60"/>
      <c r="O125" s="60">
        <v>25</v>
      </c>
      <c r="P125" s="60">
        <v>112</v>
      </c>
      <c r="Q125" s="62">
        <v>0.67</v>
      </c>
      <c r="R125" s="62">
        <v>0.01</v>
      </c>
      <c r="S125" s="60" t="s">
        <v>1988</v>
      </c>
      <c r="T125" s="60"/>
      <c r="U125" s="60">
        <v>156</v>
      </c>
      <c r="V125" s="60" t="s">
        <v>2002</v>
      </c>
      <c r="W125" s="60">
        <v>2</v>
      </c>
      <c r="X125" s="62">
        <v>0.21</v>
      </c>
      <c r="Y125" s="60"/>
      <c r="Z125" s="62">
        <v>0.66</v>
      </c>
      <c r="AA125" s="60">
        <v>153</v>
      </c>
      <c r="AB125" s="62">
        <v>0.17</v>
      </c>
      <c r="AC125" s="60"/>
    </row>
    <row r="126" spans="1:29" x14ac:dyDescent="0.35">
      <c r="A126" s="59">
        <v>117</v>
      </c>
      <c r="B126" s="60" t="s">
        <v>1760</v>
      </c>
      <c r="C126" s="60" t="s">
        <v>1959</v>
      </c>
      <c r="D126" s="60">
        <v>54</v>
      </c>
      <c r="E126" s="61">
        <v>3</v>
      </c>
      <c r="F126" s="60">
        <v>103</v>
      </c>
      <c r="G126" s="62">
        <v>0.85</v>
      </c>
      <c r="H126" s="60"/>
      <c r="I126" s="62">
        <v>0.65</v>
      </c>
      <c r="J126" s="62">
        <v>0.7</v>
      </c>
      <c r="K126" s="60"/>
      <c r="L126" s="60">
        <v>5</v>
      </c>
      <c r="M126" s="62">
        <v>0.74</v>
      </c>
      <c r="N126" s="60"/>
      <c r="O126" s="60">
        <v>105</v>
      </c>
      <c r="P126" s="60">
        <v>163</v>
      </c>
      <c r="Q126" s="62">
        <v>0.53</v>
      </c>
      <c r="R126" s="62">
        <v>0.01</v>
      </c>
      <c r="S126" s="60" t="s">
        <v>1988</v>
      </c>
      <c r="T126" s="60"/>
      <c r="U126" s="60">
        <v>119</v>
      </c>
      <c r="V126" s="60" t="s">
        <v>2003</v>
      </c>
      <c r="W126" s="60">
        <v>2</v>
      </c>
      <c r="X126" s="62">
        <v>0.21</v>
      </c>
      <c r="Y126" s="60"/>
      <c r="Z126" s="62">
        <v>0.72</v>
      </c>
      <c r="AA126" s="60">
        <v>126</v>
      </c>
      <c r="AB126" s="62">
        <v>0.12</v>
      </c>
      <c r="AC126" s="60"/>
    </row>
    <row r="127" spans="1:29" x14ac:dyDescent="0.35">
      <c r="A127" s="59">
        <v>117</v>
      </c>
      <c r="B127" s="60" t="s">
        <v>1722</v>
      </c>
      <c r="C127" s="60" t="s">
        <v>1959</v>
      </c>
      <c r="D127" s="60">
        <v>54</v>
      </c>
      <c r="E127" s="61">
        <v>2.7</v>
      </c>
      <c r="F127" s="60">
        <v>95</v>
      </c>
      <c r="G127" s="62">
        <v>0.82</v>
      </c>
      <c r="H127" s="60"/>
      <c r="I127" s="62">
        <v>0.78</v>
      </c>
      <c r="J127" s="62">
        <v>0.74</v>
      </c>
      <c r="K127" s="60"/>
      <c r="L127" s="60">
        <v>-4</v>
      </c>
      <c r="M127" s="62">
        <v>0.81</v>
      </c>
      <c r="N127" s="60"/>
      <c r="O127" s="60">
        <v>138</v>
      </c>
      <c r="P127" s="60">
        <v>129</v>
      </c>
      <c r="Q127" s="62">
        <v>0.67</v>
      </c>
      <c r="R127" s="62">
        <v>0.02</v>
      </c>
      <c r="S127" s="60" t="s">
        <v>1979</v>
      </c>
      <c r="T127" s="60"/>
      <c r="U127" s="60">
        <v>74</v>
      </c>
      <c r="V127" s="60" t="s">
        <v>2004</v>
      </c>
      <c r="W127" s="60"/>
      <c r="X127" s="62">
        <v>0.28000000000000003</v>
      </c>
      <c r="Y127" s="60"/>
      <c r="Z127" s="62">
        <v>0.62</v>
      </c>
      <c r="AA127" s="60">
        <v>82</v>
      </c>
      <c r="AB127" s="62">
        <v>0.13</v>
      </c>
      <c r="AC127" s="60"/>
    </row>
    <row r="128" spans="1:29" x14ac:dyDescent="0.35">
      <c r="A128" s="59">
        <v>124</v>
      </c>
      <c r="B128" s="60" t="s">
        <v>1776</v>
      </c>
      <c r="C128" s="60" t="s">
        <v>1959</v>
      </c>
      <c r="D128" s="60">
        <v>53</v>
      </c>
      <c r="E128" s="61">
        <v>2.4</v>
      </c>
      <c r="F128" s="60">
        <v>98</v>
      </c>
      <c r="G128" s="62">
        <v>0.87</v>
      </c>
      <c r="H128" s="60">
        <v>8</v>
      </c>
      <c r="I128" s="62">
        <v>0.67</v>
      </c>
      <c r="J128" s="62">
        <v>0.71</v>
      </c>
      <c r="K128" s="60"/>
      <c r="L128" s="60">
        <v>4</v>
      </c>
      <c r="M128" s="62">
        <v>0.7</v>
      </c>
      <c r="N128" s="60"/>
      <c r="O128" s="60">
        <v>3</v>
      </c>
      <c r="P128" s="60">
        <v>148</v>
      </c>
      <c r="Q128" s="62">
        <v>0.71</v>
      </c>
      <c r="R128" s="62">
        <v>0.01</v>
      </c>
      <c r="S128" s="60" t="s">
        <v>1979</v>
      </c>
      <c r="T128" s="60"/>
      <c r="U128" s="60">
        <v>116</v>
      </c>
      <c r="V128" s="60" t="s">
        <v>1024</v>
      </c>
      <c r="W128" s="60">
        <v>2</v>
      </c>
      <c r="X128" s="62">
        <v>0.28999999999999998</v>
      </c>
      <c r="Y128" s="60"/>
      <c r="Z128" s="62">
        <v>0.95</v>
      </c>
      <c r="AA128" s="60">
        <v>161</v>
      </c>
      <c r="AB128" s="62">
        <v>0.17</v>
      </c>
      <c r="AC128" s="60"/>
    </row>
    <row r="129" spans="1:29" x14ac:dyDescent="0.35">
      <c r="A129" s="59">
        <v>124</v>
      </c>
      <c r="B129" s="60" t="s">
        <v>1718</v>
      </c>
      <c r="C129" s="60" t="s">
        <v>1959</v>
      </c>
      <c r="D129" s="60">
        <v>53</v>
      </c>
      <c r="E129" s="61">
        <v>3</v>
      </c>
      <c r="F129" s="60">
        <v>122</v>
      </c>
      <c r="G129" s="62">
        <v>0.79</v>
      </c>
      <c r="H129" s="60"/>
      <c r="I129" s="62">
        <v>0.75</v>
      </c>
      <c r="J129" s="62">
        <v>0.64</v>
      </c>
      <c r="K129" s="60"/>
      <c r="L129" s="60">
        <v>-11</v>
      </c>
      <c r="M129" s="62">
        <v>0.53</v>
      </c>
      <c r="N129" s="60"/>
      <c r="O129" s="60">
        <v>179</v>
      </c>
      <c r="P129" s="60">
        <v>62</v>
      </c>
      <c r="Q129" s="62">
        <v>0.79</v>
      </c>
      <c r="R129" s="62">
        <v>0</v>
      </c>
      <c r="S129" s="60" t="s">
        <v>1966</v>
      </c>
      <c r="T129" s="60"/>
      <c r="U129" s="60">
        <v>145</v>
      </c>
      <c r="V129" s="60" t="s">
        <v>167</v>
      </c>
      <c r="W129" s="60">
        <v>3</v>
      </c>
      <c r="X129" s="60" t="s">
        <v>176</v>
      </c>
      <c r="Y129" s="60"/>
      <c r="Z129" s="62">
        <v>0.59</v>
      </c>
      <c r="AA129" s="60">
        <v>73</v>
      </c>
      <c r="AB129" s="62">
        <v>0.16</v>
      </c>
      <c r="AC129" s="60"/>
    </row>
    <row r="130" spans="1:29" x14ac:dyDescent="0.35">
      <c r="A130" s="59">
        <v>124</v>
      </c>
      <c r="B130" s="60" t="s">
        <v>1807</v>
      </c>
      <c r="C130" s="60" t="s">
        <v>1959</v>
      </c>
      <c r="D130" s="60">
        <v>53</v>
      </c>
      <c r="E130" s="61">
        <v>2.7</v>
      </c>
      <c r="F130" s="60">
        <v>155</v>
      </c>
      <c r="G130" s="62">
        <v>0.72</v>
      </c>
      <c r="H130" s="60"/>
      <c r="I130" s="62">
        <v>0.53</v>
      </c>
      <c r="J130" s="62">
        <v>0.57999999999999996</v>
      </c>
      <c r="K130" s="60"/>
      <c r="L130" s="60">
        <v>5</v>
      </c>
      <c r="M130" s="62">
        <v>0.53</v>
      </c>
      <c r="N130" s="60"/>
      <c r="O130" s="60">
        <v>7</v>
      </c>
      <c r="P130" s="60">
        <v>89</v>
      </c>
      <c r="Q130" s="62">
        <v>0.81</v>
      </c>
      <c r="R130" s="62">
        <v>0</v>
      </c>
      <c r="S130" s="60" t="s">
        <v>1966</v>
      </c>
      <c r="T130" s="60"/>
      <c r="U130" s="60">
        <v>156</v>
      </c>
      <c r="V130" s="60" t="s">
        <v>2005</v>
      </c>
      <c r="W130" s="60"/>
      <c r="X130" s="62">
        <v>0.22</v>
      </c>
      <c r="Y130" s="60"/>
      <c r="Z130" s="62">
        <v>0.69</v>
      </c>
      <c r="AA130" s="60">
        <v>147</v>
      </c>
      <c r="AB130" s="62">
        <v>0.18</v>
      </c>
      <c r="AC130" s="60"/>
    </row>
    <row r="131" spans="1:29" x14ac:dyDescent="0.35">
      <c r="A131" s="59">
        <v>124</v>
      </c>
      <c r="B131" s="60" t="s">
        <v>1719</v>
      </c>
      <c r="C131" s="60" t="s">
        <v>1959</v>
      </c>
      <c r="D131" s="60">
        <v>53</v>
      </c>
      <c r="E131" s="61">
        <v>2.8</v>
      </c>
      <c r="F131" s="60">
        <v>76</v>
      </c>
      <c r="G131" s="62">
        <v>0.86</v>
      </c>
      <c r="H131" s="60"/>
      <c r="I131" s="62">
        <v>0.73</v>
      </c>
      <c r="J131" s="62">
        <v>0.77</v>
      </c>
      <c r="K131" s="60"/>
      <c r="L131" s="60">
        <v>4</v>
      </c>
      <c r="M131" s="62">
        <v>0.69</v>
      </c>
      <c r="N131" s="60"/>
      <c r="O131" s="60">
        <v>169</v>
      </c>
      <c r="P131" s="60">
        <v>161</v>
      </c>
      <c r="Q131" s="62">
        <v>0.55000000000000004</v>
      </c>
      <c r="R131" s="62">
        <v>0.01</v>
      </c>
      <c r="S131" s="60" t="s">
        <v>1993</v>
      </c>
      <c r="T131" s="60"/>
      <c r="U131" s="60">
        <v>135</v>
      </c>
      <c r="V131" s="60" t="s">
        <v>485</v>
      </c>
      <c r="W131" s="60">
        <v>2</v>
      </c>
      <c r="X131" s="62">
        <v>0.24</v>
      </c>
      <c r="Y131" s="60"/>
      <c r="Z131" s="62">
        <v>0.83</v>
      </c>
      <c r="AA131" s="60">
        <v>141</v>
      </c>
      <c r="AB131" s="62">
        <v>0.19</v>
      </c>
      <c r="AC131" s="60"/>
    </row>
    <row r="132" spans="1:29" x14ac:dyDescent="0.35">
      <c r="A132" s="59">
        <v>124</v>
      </c>
      <c r="B132" s="60" t="s">
        <v>1735</v>
      </c>
      <c r="C132" s="60" t="s">
        <v>1959</v>
      </c>
      <c r="D132" s="60">
        <v>53</v>
      </c>
      <c r="E132" s="61">
        <v>2.7</v>
      </c>
      <c r="F132" s="60">
        <v>62</v>
      </c>
      <c r="G132" s="62">
        <v>0.88</v>
      </c>
      <c r="H132" s="60"/>
      <c r="I132" s="62">
        <v>0.74</v>
      </c>
      <c r="J132" s="62">
        <v>0.79</v>
      </c>
      <c r="K132" s="60"/>
      <c r="L132" s="60">
        <v>5</v>
      </c>
      <c r="M132" s="62">
        <v>0.69</v>
      </c>
      <c r="N132" s="60"/>
      <c r="O132" s="60">
        <v>199</v>
      </c>
      <c r="P132" s="60">
        <v>151</v>
      </c>
      <c r="Q132" s="62">
        <v>0.51</v>
      </c>
      <c r="R132" s="62">
        <v>0</v>
      </c>
      <c r="S132" s="60" t="s">
        <v>1988</v>
      </c>
      <c r="T132" s="60"/>
      <c r="U132" s="60">
        <v>138</v>
      </c>
      <c r="V132" s="60" t="s">
        <v>42</v>
      </c>
      <c r="W132" s="60">
        <v>2</v>
      </c>
      <c r="X132" s="62">
        <v>0.2</v>
      </c>
      <c r="Y132" s="60"/>
      <c r="Z132" s="62">
        <v>0.7</v>
      </c>
      <c r="AA132" s="60">
        <v>126</v>
      </c>
      <c r="AB132" s="62">
        <v>0.15</v>
      </c>
      <c r="AC132" s="60"/>
    </row>
    <row r="133" spans="1:29" x14ac:dyDescent="0.35">
      <c r="A133" s="59">
        <v>124</v>
      </c>
      <c r="B133" s="60" t="s">
        <v>1772</v>
      </c>
      <c r="C133" s="60" t="s">
        <v>1959</v>
      </c>
      <c r="D133" s="60">
        <v>53</v>
      </c>
      <c r="E133" s="61">
        <v>2.6</v>
      </c>
      <c r="F133" s="60">
        <v>172</v>
      </c>
      <c r="G133" s="62">
        <v>0.74</v>
      </c>
      <c r="H133" s="60"/>
      <c r="I133" s="62">
        <v>0.55000000000000004</v>
      </c>
      <c r="J133" s="62">
        <v>0.61</v>
      </c>
      <c r="K133" s="60"/>
      <c r="L133" s="60">
        <v>6</v>
      </c>
      <c r="M133" s="62">
        <v>0.55000000000000004</v>
      </c>
      <c r="N133" s="60"/>
      <c r="O133" s="60">
        <v>14</v>
      </c>
      <c r="P133" s="60">
        <v>62</v>
      </c>
      <c r="Q133" s="62">
        <v>0.82</v>
      </c>
      <c r="R133" s="62">
        <v>0</v>
      </c>
      <c r="S133" s="60" t="s">
        <v>1966</v>
      </c>
      <c r="T133" s="60"/>
      <c r="U133" s="60">
        <v>167</v>
      </c>
      <c r="V133" s="60" t="s">
        <v>1211</v>
      </c>
      <c r="W133" s="60">
        <v>2</v>
      </c>
      <c r="X133" s="62">
        <v>0.21</v>
      </c>
      <c r="Y133" s="60"/>
      <c r="Z133" s="62">
        <v>0.79</v>
      </c>
      <c r="AA133" s="60">
        <v>105</v>
      </c>
      <c r="AB133" s="62">
        <v>0.24</v>
      </c>
      <c r="AC133" s="60"/>
    </row>
    <row r="134" spans="1:29" x14ac:dyDescent="0.35">
      <c r="A134" s="59">
        <v>130</v>
      </c>
      <c r="B134" s="60" t="s">
        <v>1742</v>
      </c>
      <c r="C134" s="60" t="s">
        <v>1959</v>
      </c>
      <c r="D134" s="60">
        <v>52</v>
      </c>
      <c r="E134" s="61">
        <v>2.9</v>
      </c>
      <c r="F134" s="60">
        <v>129</v>
      </c>
      <c r="G134" s="62">
        <v>0.77</v>
      </c>
      <c r="H134" s="60"/>
      <c r="I134" s="62">
        <v>0.67</v>
      </c>
      <c r="J134" s="62">
        <v>0.65</v>
      </c>
      <c r="K134" s="60"/>
      <c r="L134" s="60">
        <v>-2</v>
      </c>
      <c r="M134" s="62">
        <v>0.61</v>
      </c>
      <c r="N134" s="60"/>
      <c r="O134" s="60">
        <v>72</v>
      </c>
      <c r="P134" s="60">
        <v>112</v>
      </c>
      <c r="Q134" s="62">
        <v>0.72</v>
      </c>
      <c r="R134" s="62">
        <v>0.01</v>
      </c>
      <c r="S134" s="60" t="s">
        <v>1979</v>
      </c>
      <c r="T134" s="60"/>
      <c r="U134" s="60">
        <v>89</v>
      </c>
      <c r="V134" s="60" t="s">
        <v>167</v>
      </c>
      <c r="W134" s="60"/>
      <c r="X134" s="62">
        <v>0.28000000000000003</v>
      </c>
      <c r="Y134" s="60"/>
      <c r="Z134" s="62">
        <v>0.67</v>
      </c>
      <c r="AA134" s="60">
        <v>173</v>
      </c>
      <c r="AB134" s="62">
        <v>0.15</v>
      </c>
      <c r="AC134" s="60"/>
    </row>
    <row r="135" spans="1:29" x14ac:dyDescent="0.35">
      <c r="A135" s="59">
        <v>130</v>
      </c>
      <c r="B135" s="60" t="s">
        <v>1770</v>
      </c>
      <c r="C135" s="60" t="s">
        <v>1959</v>
      </c>
      <c r="D135" s="60">
        <v>52</v>
      </c>
      <c r="E135" s="61">
        <v>2.9</v>
      </c>
      <c r="F135" s="60">
        <v>129</v>
      </c>
      <c r="G135" s="62">
        <v>0.81</v>
      </c>
      <c r="H135" s="60"/>
      <c r="I135" s="62">
        <v>0.66</v>
      </c>
      <c r="J135" s="62">
        <v>0.67</v>
      </c>
      <c r="K135" s="60"/>
      <c r="L135" s="60">
        <v>1</v>
      </c>
      <c r="M135" s="62">
        <v>0.63</v>
      </c>
      <c r="N135" s="60"/>
      <c r="O135" s="60">
        <v>121</v>
      </c>
      <c r="P135" s="60">
        <v>121</v>
      </c>
      <c r="Q135" s="62">
        <v>0.59</v>
      </c>
      <c r="R135" s="62">
        <v>0</v>
      </c>
      <c r="S135" s="60" t="s">
        <v>1979</v>
      </c>
      <c r="T135" s="60"/>
      <c r="U135" s="60">
        <v>131</v>
      </c>
      <c r="V135" s="60" t="s">
        <v>263</v>
      </c>
      <c r="W135" s="60"/>
      <c r="X135" s="62">
        <v>0.18</v>
      </c>
      <c r="Y135" s="60"/>
      <c r="Z135" s="62">
        <v>0.72</v>
      </c>
      <c r="AA135" s="60">
        <v>153</v>
      </c>
      <c r="AB135" s="62">
        <v>0.16</v>
      </c>
      <c r="AC135" s="60"/>
    </row>
    <row r="136" spans="1:29" x14ac:dyDescent="0.35">
      <c r="A136" s="59">
        <v>132</v>
      </c>
      <c r="B136" s="60" t="s">
        <v>1767</v>
      </c>
      <c r="C136" s="60" t="s">
        <v>1959</v>
      </c>
      <c r="D136" s="60">
        <v>51</v>
      </c>
      <c r="E136" s="61">
        <v>2.7</v>
      </c>
      <c r="F136" s="60">
        <v>98</v>
      </c>
      <c r="G136" s="62">
        <v>0.83</v>
      </c>
      <c r="H136" s="60"/>
      <c r="I136" s="62">
        <v>0.74</v>
      </c>
      <c r="J136" s="62">
        <v>0.75</v>
      </c>
      <c r="K136" s="60"/>
      <c r="L136" s="60">
        <v>1</v>
      </c>
      <c r="M136" s="62">
        <v>0.66</v>
      </c>
      <c r="N136" s="60"/>
      <c r="O136" s="60">
        <v>48</v>
      </c>
      <c r="P136" s="60">
        <v>170</v>
      </c>
      <c r="Q136" s="62">
        <v>0.53</v>
      </c>
      <c r="R136" s="63">
        <v>2E-3</v>
      </c>
      <c r="S136" s="60" t="s">
        <v>1988</v>
      </c>
      <c r="T136" s="60"/>
      <c r="U136" s="60">
        <v>111</v>
      </c>
      <c r="V136" s="60" t="s">
        <v>285</v>
      </c>
      <c r="W136" s="60"/>
      <c r="X136" s="62">
        <v>0.22</v>
      </c>
      <c r="Y136" s="60"/>
      <c r="Z136" s="62">
        <v>0.61</v>
      </c>
      <c r="AA136" s="60">
        <v>153</v>
      </c>
      <c r="AB136" s="62">
        <v>0.16</v>
      </c>
      <c r="AC136" s="60"/>
    </row>
    <row r="137" spans="1:29" x14ac:dyDescent="0.35">
      <c r="A137" s="59">
        <v>132</v>
      </c>
      <c r="B137" s="60" t="s">
        <v>1747</v>
      </c>
      <c r="C137" s="60" t="s">
        <v>1959</v>
      </c>
      <c r="D137" s="60">
        <v>51</v>
      </c>
      <c r="E137" s="61">
        <v>2.6</v>
      </c>
      <c r="F137" s="60">
        <v>151</v>
      </c>
      <c r="G137" s="62">
        <v>0.71</v>
      </c>
      <c r="H137" s="60"/>
      <c r="I137" s="62">
        <v>0.65</v>
      </c>
      <c r="J137" s="62">
        <v>0.59</v>
      </c>
      <c r="K137" s="60"/>
      <c r="L137" s="60">
        <v>-6</v>
      </c>
      <c r="M137" s="62">
        <v>0.5</v>
      </c>
      <c r="N137" s="60"/>
      <c r="O137" s="60">
        <v>113</v>
      </c>
      <c r="P137" s="60">
        <v>23</v>
      </c>
      <c r="Q137" s="62">
        <v>0.86</v>
      </c>
      <c r="R137" s="62">
        <v>0</v>
      </c>
      <c r="S137" s="60" t="s">
        <v>1966</v>
      </c>
      <c r="T137" s="60"/>
      <c r="U137" s="60">
        <v>177</v>
      </c>
      <c r="V137" s="60" t="s">
        <v>630</v>
      </c>
      <c r="W137" s="60"/>
      <c r="X137" s="62">
        <v>0.12</v>
      </c>
      <c r="Y137" s="60"/>
      <c r="Z137" s="62">
        <v>0.87</v>
      </c>
      <c r="AA137" s="60">
        <v>79</v>
      </c>
      <c r="AB137" s="62">
        <v>0.2</v>
      </c>
      <c r="AC137" s="60"/>
    </row>
    <row r="138" spans="1:29" x14ac:dyDescent="0.35">
      <c r="A138" s="59">
        <v>132</v>
      </c>
      <c r="B138" s="60" t="s">
        <v>2006</v>
      </c>
      <c r="C138" s="60" t="s">
        <v>1959</v>
      </c>
      <c r="D138" s="60">
        <v>51</v>
      </c>
      <c r="E138" s="61">
        <v>2.2999999999999998</v>
      </c>
      <c r="F138" s="60">
        <v>103</v>
      </c>
      <c r="G138" s="62">
        <v>0.85</v>
      </c>
      <c r="H138" s="60"/>
      <c r="I138" s="62">
        <v>0.62</v>
      </c>
      <c r="J138" s="62">
        <v>0.76</v>
      </c>
      <c r="K138" s="60"/>
      <c r="L138" s="60">
        <v>14</v>
      </c>
      <c r="M138" s="62">
        <v>0.74</v>
      </c>
      <c r="N138" s="60"/>
      <c r="O138" s="60">
        <v>69</v>
      </c>
      <c r="P138" s="60">
        <v>157</v>
      </c>
      <c r="Q138" s="62">
        <v>0.53</v>
      </c>
      <c r="R138" s="62">
        <v>0</v>
      </c>
      <c r="S138" s="60" t="s">
        <v>1979</v>
      </c>
      <c r="T138" s="60"/>
      <c r="U138" s="60">
        <v>138</v>
      </c>
      <c r="V138" s="60" t="s">
        <v>833</v>
      </c>
      <c r="W138" s="60"/>
      <c r="X138" s="62">
        <v>0.22</v>
      </c>
      <c r="Y138" s="60"/>
      <c r="Z138" s="62">
        <v>0.68</v>
      </c>
      <c r="AA138" s="60">
        <v>168</v>
      </c>
      <c r="AB138" s="62">
        <v>0.16</v>
      </c>
      <c r="AC138" s="60"/>
    </row>
    <row r="139" spans="1:29" x14ac:dyDescent="0.35">
      <c r="A139" s="59">
        <v>132</v>
      </c>
      <c r="B139" s="60" t="s">
        <v>1863</v>
      </c>
      <c r="C139" s="60" t="s">
        <v>1959</v>
      </c>
      <c r="D139" s="60">
        <v>51</v>
      </c>
      <c r="E139" s="61">
        <v>2.2999999999999998</v>
      </c>
      <c r="F139" s="60">
        <v>151</v>
      </c>
      <c r="G139" s="62">
        <v>0.79</v>
      </c>
      <c r="H139" s="60">
        <v>8</v>
      </c>
      <c r="I139" s="62">
        <v>0.56999999999999995</v>
      </c>
      <c r="J139" s="62">
        <v>0.6</v>
      </c>
      <c r="K139" s="60"/>
      <c r="L139" s="60">
        <v>3</v>
      </c>
      <c r="M139" s="62">
        <v>0.57999999999999996</v>
      </c>
      <c r="N139" s="60"/>
      <c r="O139" s="60">
        <v>4</v>
      </c>
      <c r="P139" s="60">
        <v>100</v>
      </c>
      <c r="Q139" s="62">
        <v>0.9</v>
      </c>
      <c r="R139" s="62">
        <v>0</v>
      </c>
      <c r="S139" s="60" t="s">
        <v>1968</v>
      </c>
      <c r="T139" s="60"/>
      <c r="U139" s="60">
        <v>89</v>
      </c>
      <c r="V139" s="60" t="s">
        <v>1049</v>
      </c>
      <c r="W139" s="60"/>
      <c r="X139" s="62">
        <v>0.44</v>
      </c>
      <c r="Y139" s="60"/>
      <c r="Z139" s="62">
        <v>0.41</v>
      </c>
      <c r="AA139" s="60">
        <v>132</v>
      </c>
      <c r="AB139" s="62">
        <v>0.12</v>
      </c>
      <c r="AC139" s="60"/>
    </row>
    <row r="140" spans="1:29" x14ac:dyDescent="0.35">
      <c r="A140" s="59">
        <v>136</v>
      </c>
      <c r="B140" s="60" t="s">
        <v>1215</v>
      </c>
      <c r="C140" s="60" t="s">
        <v>1959</v>
      </c>
      <c r="D140" s="60">
        <v>50</v>
      </c>
      <c r="E140" s="61">
        <v>2.6</v>
      </c>
      <c r="F140" s="60">
        <v>129</v>
      </c>
      <c r="G140" s="62">
        <v>0.78</v>
      </c>
      <c r="H140" s="60"/>
      <c r="I140" s="62">
        <v>0.62</v>
      </c>
      <c r="J140" s="62">
        <v>0.7</v>
      </c>
      <c r="K140" s="60"/>
      <c r="L140" s="60">
        <v>8</v>
      </c>
      <c r="M140" s="62">
        <v>0.64</v>
      </c>
      <c r="N140" s="60"/>
      <c r="O140" s="60">
        <v>63</v>
      </c>
      <c r="P140" s="60">
        <v>157</v>
      </c>
      <c r="Q140" s="62">
        <v>0.62</v>
      </c>
      <c r="R140" s="62">
        <v>0</v>
      </c>
      <c r="S140" s="60" t="s">
        <v>1993</v>
      </c>
      <c r="T140" s="60"/>
      <c r="U140" s="60">
        <v>161</v>
      </c>
      <c r="V140" s="60" t="s">
        <v>577</v>
      </c>
      <c r="W140" s="60">
        <v>2</v>
      </c>
      <c r="X140" s="62">
        <v>0.15</v>
      </c>
      <c r="Y140" s="60"/>
      <c r="Z140" s="62">
        <v>0.76</v>
      </c>
      <c r="AA140" s="60">
        <v>141</v>
      </c>
      <c r="AB140" s="62">
        <v>0.2</v>
      </c>
      <c r="AC140" s="60"/>
    </row>
    <row r="141" spans="1:29" x14ac:dyDescent="0.35">
      <c r="A141" s="59">
        <v>136</v>
      </c>
      <c r="B141" s="60" t="s">
        <v>1854</v>
      </c>
      <c r="C141" s="60" t="s">
        <v>1959</v>
      </c>
      <c r="D141" s="60">
        <v>50</v>
      </c>
      <c r="E141" s="61">
        <v>2.2999999999999998</v>
      </c>
      <c r="F141" s="60">
        <v>157</v>
      </c>
      <c r="G141" s="62">
        <v>0.68</v>
      </c>
      <c r="H141" s="60">
        <v>8</v>
      </c>
      <c r="I141" s="62">
        <v>0.74</v>
      </c>
      <c r="J141" s="62">
        <v>0.57999999999999996</v>
      </c>
      <c r="K141" s="60"/>
      <c r="L141" s="60">
        <v>-16</v>
      </c>
      <c r="M141" s="62">
        <v>0.45</v>
      </c>
      <c r="N141" s="60"/>
      <c r="O141" s="60">
        <v>12</v>
      </c>
      <c r="P141" s="60">
        <v>32</v>
      </c>
      <c r="Q141" s="62">
        <v>1</v>
      </c>
      <c r="R141" s="62">
        <v>0</v>
      </c>
      <c r="S141" s="60" t="s">
        <v>2007</v>
      </c>
      <c r="T141" s="60"/>
      <c r="U141" s="60">
        <v>138</v>
      </c>
      <c r="V141" s="60" t="s">
        <v>2008</v>
      </c>
      <c r="W141" s="60">
        <v>2</v>
      </c>
      <c r="X141" s="60" t="s">
        <v>176</v>
      </c>
      <c r="Y141" s="60"/>
      <c r="Z141" s="62">
        <v>0.92</v>
      </c>
      <c r="AA141" s="60">
        <v>38</v>
      </c>
      <c r="AB141" s="62">
        <v>0.14000000000000001</v>
      </c>
      <c r="AC141" s="60"/>
    </row>
    <row r="142" spans="1:29" x14ac:dyDescent="0.35">
      <c r="A142" s="59">
        <v>136</v>
      </c>
      <c r="B142" s="60" t="s">
        <v>1778</v>
      </c>
      <c r="C142" s="60" t="s">
        <v>1959</v>
      </c>
      <c r="D142" s="60">
        <v>50</v>
      </c>
      <c r="E142" s="61">
        <v>2.5</v>
      </c>
      <c r="F142" s="60">
        <v>122</v>
      </c>
      <c r="G142" s="62">
        <v>0.8</v>
      </c>
      <c r="H142" s="60"/>
      <c r="I142" s="62">
        <v>0.57999999999999996</v>
      </c>
      <c r="J142" s="62">
        <v>0.68</v>
      </c>
      <c r="K142" s="60"/>
      <c r="L142" s="60">
        <v>10</v>
      </c>
      <c r="M142" s="62">
        <v>0.62</v>
      </c>
      <c r="N142" s="60"/>
      <c r="O142" s="60">
        <v>60</v>
      </c>
      <c r="P142" s="60">
        <v>154</v>
      </c>
      <c r="Q142" s="62">
        <v>0.61</v>
      </c>
      <c r="R142" s="62">
        <v>0.01</v>
      </c>
      <c r="S142" s="60" t="s">
        <v>1979</v>
      </c>
      <c r="T142" s="60"/>
      <c r="U142" s="60">
        <v>174</v>
      </c>
      <c r="V142" s="60" t="s">
        <v>2009</v>
      </c>
      <c r="W142" s="60">
        <v>3</v>
      </c>
      <c r="X142" s="62">
        <v>0.17</v>
      </c>
      <c r="Y142" s="60"/>
      <c r="Z142" s="62">
        <v>0.73</v>
      </c>
      <c r="AA142" s="60">
        <v>147</v>
      </c>
      <c r="AB142" s="62">
        <v>0.18</v>
      </c>
      <c r="AC142" s="60"/>
    </row>
    <row r="143" spans="1:29" x14ac:dyDescent="0.35">
      <c r="A143" s="59">
        <v>136</v>
      </c>
      <c r="B143" s="60" t="s">
        <v>1781</v>
      </c>
      <c r="C143" s="60" t="s">
        <v>1959</v>
      </c>
      <c r="D143" s="60">
        <v>50</v>
      </c>
      <c r="E143" s="61">
        <v>2.5</v>
      </c>
      <c r="F143" s="60">
        <v>122</v>
      </c>
      <c r="G143" s="62">
        <v>0.79</v>
      </c>
      <c r="H143" s="60"/>
      <c r="I143" s="62">
        <v>0.63</v>
      </c>
      <c r="J143" s="62">
        <v>0.7</v>
      </c>
      <c r="K143" s="60"/>
      <c r="L143" s="60">
        <v>7</v>
      </c>
      <c r="M143" s="62">
        <v>0.63</v>
      </c>
      <c r="N143" s="60"/>
      <c r="O143" s="60">
        <v>96</v>
      </c>
      <c r="P143" s="60">
        <v>112</v>
      </c>
      <c r="Q143" s="62">
        <v>0.79</v>
      </c>
      <c r="R143" s="62">
        <v>0.01</v>
      </c>
      <c r="S143" s="60" t="s">
        <v>1968</v>
      </c>
      <c r="T143" s="60"/>
      <c r="U143" s="60">
        <v>111</v>
      </c>
      <c r="V143" s="60" t="s">
        <v>387</v>
      </c>
      <c r="W143" s="60"/>
      <c r="X143" s="62">
        <v>0.22</v>
      </c>
      <c r="Y143" s="60"/>
      <c r="Z143" s="62">
        <v>0.84</v>
      </c>
      <c r="AA143" s="60">
        <v>182</v>
      </c>
      <c r="AB143" s="62">
        <v>0.13</v>
      </c>
      <c r="AC143" s="60"/>
    </row>
    <row r="144" spans="1:29" x14ac:dyDescent="0.35">
      <c r="A144" s="59">
        <v>140</v>
      </c>
      <c r="B144" s="60" t="s">
        <v>1741</v>
      </c>
      <c r="C144" s="60" t="s">
        <v>1959</v>
      </c>
      <c r="D144" s="60">
        <v>49</v>
      </c>
      <c r="E144" s="61">
        <v>2.8</v>
      </c>
      <c r="F144" s="60">
        <v>140</v>
      </c>
      <c r="G144" s="62">
        <v>0.79</v>
      </c>
      <c r="H144" s="60"/>
      <c r="I144" s="62">
        <v>0.68</v>
      </c>
      <c r="J144" s="62">
        <v>0.64</v>
      </c>
      <c r="K144" s="60"/>
      <c r="L144" s="60">
        <v>-4</v>
      </c>
      <c r="M144" s="62">
        <v>0.61</v>
      </c>
      <c r="N144" s="60"/>
      <c r="O144" s="60">
        <v>63</v>
      </c>
      <c r="P144" s="60">
        <v>151</v>
      </c>
      <c r="Q144" s="62">
        <v>0.59</v>
      </c>
      <c r="R144" s="62">
        <v>0</v>
      </c>
      <c r="S144" s="60" t="s">
        <v>1979</v>
      </c>
      <c r="T144" s="60"/>
      <c r="U144" s="60">
        <v>150</v>
      </c>
      <c r="V144" s="60" t="s">
        <v>1406</v>
      </c>
      <c r="W144" s="60"/>
      <c r="X144" s="60" t="s">
        <v>176</v>
      </c>
      <c r="Y144" s="60"/>
      <c r="Z144" s="62">
        <v>0.68</v>
      </c>
      <c r="AA144" s="60">
        <v>105</v>
      </c>
      <c r="AB144" s="62">
        <v>0.12</v>
      </c>
      <c r="AC144" s="60"/>
    </row>
    <row r="145" spans="1:29" x14ac:dyDescent="0.35">
      <c r="A145" s="59">
        <v>140</v>
      </c>
      <c r="B145" s="60" t="s">
        <v>2010</v>
      </c>
      <c r="C145" s="60" t="s">
        <v>1959</v>
      </c>
      <c r="D145" s="60">
        <v>49</v>
      </c>
      <c r="E145" s="61">
        <v>2.8</v>
      </c>
      <c r="F145" s="60">
        <v>129</v>
      </c>
      <c r="G145" s="62">
        <v>0.81</v>
      </c>
      <c r="H145" s="60"/>
      <c r="I145" s="62">
        <v>0.72</v>
      </c>
      <c r="J145" s="62">
        <v>0.68</v>
      </c>
      <c r="K145" s="60"/>
      <c r="L145" s="60">
        <v>-4</v>
      </c>
      <c r="M145" s="62">
        <v>0.48</v>
      </c>
      <c r="N145" s="60"/>
      <c r="O145" s="60">
        <v>213</v>
      </c>
      <c r="P145" s="60">
        <v>108</v>
      </c>
      <c r="Q145" s="62">
        <v>0.69</v>
      </c>
      <c r="R145" s="63">
        <v>3.0000000000000001E-3</v>
      </c>
      <c r="S145" s="60" t="s">
        <v>1988</v>
      </c>
      <c r="T145" s="60"/>
      <c r="U145" s="60">
        <v>105</v>
      </c>
      <c r="V145" s="60" t="s">
        <v>167</v>
      </c>
      <c r="W145" s="60">
        <v>2</v>
      </c>
      <c r="X145" s="62">
        <v>0.2</v>
      </c>
      <c r="Y145" s="60"/>
      <c r="Z145" s="62">
        <v>0.56999999999999995</v>
      </c>
      <c r="AA145" s="60">
        <v>147</v>
      </c>
      <c r="AB145" s="62">
        <v>0.16</v>
      </c>
      <c r="AC145" s="60"/>
    </row>
    <row r="146" spans="1:29" x14ac:dyDescent="0.35">
      <c r="A146" s="59">
        <v>140</v>
      </c>
      <c r="B146" s="60" t="s">
        <v>1773</v>
      </c>
      <c r="C146" s="60" t="s">
        <v>1959</v>
      </c>
      <c r="D146" s="60">
        <v>49</v>
      </c>
      <c r="E146" s="61">
        <v>2.9</v>
      </c>
      <c r="F146" s="60">
        <v>117</v>
      </c>
      <c r="G146" s="62">
        <v>0.81</v>
      </c>
      <c r="H146" s="60"/>
      <c r="I146" s="62">
        <v>0.68</v>
      </c>
      <c r="J146" s="62">
        <v>0.68</v>
      </c>
      <c r="K146" s="60"/>
      <c r="L146" s="60" t="s">
        <v>58</v>
      </c>
      <c r="M146" s="62">
        <v>0.56000000000000005</v>
      </c>
      <c r="N146" s="60"/>
      <c r="O146" s="60">
        <v>200</v>
      </c>
      <c r="P146" s="60">
        <v>168</v>
      </c>
      <c r="Q146" s="62">
        <v>0.52</v>
      </c>
      <c r="R146" s="63">
        <v>2E-3</v>
      </c>
      <c r="S146" s="60" t="s">
        <v>1988</v>
      </c>
      <c r="T146" s="60"/>
      <c r="U146" s="60">
        <v>116</v>
      </c>
      <c r="V146" s="60" t="s">
        <v>1732</v>
      </c>
      <c r="W146" s="60"/>
      <c r="X146" s="60" t="s">
        <v>176</v>
      </c>
      <c r="Y146" s="60"/>
      <c r="Z146" s="62">
        <v>0.68</v>
      </c>
      <c r="AA146" s="60">
        <v>97</v>
      </c>
      <c r="AB146" s="60" t="s">
        <v>176</v>
      </c>
      <c r="AC146" s="60"/>
    </row>
    <row r="147" spans="1:29" x14ac:dyDescent="0.35">
      <c r="A147" s="59">
        <v>140</v>
      </c>
      <c r="B147" s="60" t="s">
        <v>712</v>
      </c>
      <c r="C147" s="60" t="s">
        <v>1972</v>
      </c>
      <c r="D147" s="60">
        <v>49</v>
      </c>
      <c r="E147" s="61">
        <v>2.5</v>
      </c>
      <c r="F147" s="60">
        <v>166</v>
      </c>
      <c r="G147" s="62">
        <v>0.74</v>
      </c>
      <c r="H147" s="60"/>
      <c r="I147" s="62">
        <v>0.49</v>
      </c>
      <c r="J147" s="62">
        <v>0.56000000000000005</v>
      </c>
      <c r="K147" s="60"/>
      <c r="L147" s="60">
        <v>7</v>
      </c>
      <c r="M147" s="62">
        <v>0.47</v>
      </c>
      <c r="N147" s="60"/>
      <c r="O147" s="60">
        <v>45</v>
      </c>
      <c r="P147" s="60">
        <v>89</v>
      </c>
      <c r="Q147" s="62">
        <v>0.74</v>
      </c>
      <c r="R147" s="62">
        <v>0</v>
      </c>
      <c r="S147" s="60" t="s">
        <v>1979</v>
      </c>
      <c r="T147" s="60"/>
      <c r="U147" s="60">
        <v>145</v>
      </c>
      <c r="V147" s="60" t="s">
        <v>293</v>
      </c>
      <c r="W147" s="60"/>
      <c r="X147" s="62">
        <v>0.23</v>
      </c>
      <c r="Y147" s="60"/>
      <c r="Z147" s="62">
        <v>0.74</v>
      </c>
      <c r="AA147" s="60">
        <v>132</v>
      </c>
      <c r="AB147" s="62">
        <v>0.06</v>
      </c>
      <c r="AC147" s="60"/>
    </row>
    <row r="148" spans="1:29" x14ac:dyDescent="0.35">
      <c r="A148" s="59">
        <v>140</v>
      </c>
      <c r="B148" s="60" t="s">
        <v>1750</v>
      </c>
      <c r="C148" s="60" t="s">
        <v>1959</v>
      </c>
      <c r="D148" s="60">
        <v>49</v>
      </c>
      <c r="E148" s="61">
        <v>2.8</v>
      </c>
      <c r="F148" s="60">
        <v>129</v>
      </c>
      <c r="G148" s="62">
        <v>0.8</v>
      </c>
      <c r="H148" s="60"/>
      <c r="I148" s="62">
        <v>0.7</v>
      </c>
      <c r="J148" s="62">
        <v>0.65</v>
      </c>
      <c r="K148" s="60"/>
      <c r="L148" s="60">
        <v>-5</v>
      </c>
      <c r="M148" s="62">
        <v>0.59</v>
      </c>
      <c r="N148" s="60"/>
      <c r="O148" s="60">
        <v>127</v>
      </c>
      <c r="P148" s="60">
        <v>136</v>
      </c>
      <c r="Q148" s="62">
        <v>0.65</v>
      </c>
      <c r="R148" s="63">
        <v>3.0000000000000001E-3</v>
      </c>
      <c r="S148" s="60" t="s">
        <v>1988</v>
      </c>
      <c r="T148" s="60"/>
      <c r="U148" s="60">
        <v>153</v>
      </c>
      <c r="V148" s="60" t="s">
        <v>230</v>
      </c>
      <c r="W148" s="60">
        <v>2</v>
      </c>
      <c r="X148" s="62">
        <v>0.21</v>
      </c>
      <c r="Y148" s="60"/>
      <c r="Z148" s="62">
        <v>0.69</v>
      </c>
      <c r="AA148" s="60">
        <v>132</v>
      </c>
      <c r="AB148" s="62">
        <v>0.18</v>
      </c>
      <c r="AC148" s="60"/>
    </row>
    <row r="149" spans="1:29" x14ac:dyDescent="0.35">
      <c r="A149" s="59">
        <v>145</v>
      </c>
      <c r="B149" s="60" t="s">
        <v>2011</v>
      </c>
      <c r="C149" s="60" t="s">
        <v>1959</v>
      </c>
      <c r="D149" s="60">
        <v>48</v>
      </c>
      <c r="E149" s="61">
        <v>2.6</v>
      </c>
      <c r="F149" s="60">
        <v>148</v>
      </c>
      <c r="G149" s="62">
        <v>0.76</v>
      </c>
      <c r="H149" s="60"/>
      <c r="I149" s="62">
        <v>0.55000000000000004</v>
      </c>
      <c r="J149" s="62">
        <v>0.6</v>
      </c>
      <c r="K149" s="60"/>
      <c r="L149" s="60">
        <v>5</v>
      </c>
      <c r="M149" s="62">
        <v>0.52</v>
      </c>
      <c r="N149" s="60"/>
      <c r="O149" s="60">
        <v>56</v>
      </c>
      <c r="P149" s="60">
        <v>134</v>
      </c>
      <c r="Q149" s="62">
        <v>0.72</v>
      </c>
      <c r="R149" s="62">
        <v>0</v>
      </c>
      <c r="S149" s="60" t="s">
        <v>1979</v>
      </c>
      <c r="T149" s="60"/>
      <c r="U149" s="60">
        <v>165</v>
      </c>
      <c r="V149" s="60" t="s">
        <v>2005</v>
      </c>
      <c r="W149" s="60"/>
      <c r="X149" s="62">
        <v>0.13</v>
      </c>
      <c r="Y149" s="60"/>
      <c r="Z149" s="62">
        <v>0.75</v>
      </c>
      <c r="AA149" s="60">
        <v>173</v>
      </c>
      <c r="AB149" s="62">
        <v>0.17</v>
      </c>
      <c r="AC149" s="60"/>
    </row>
    <row r="150" spans="1:29" x14ac:dyDescent="0.35">
      <c r="A150" s="59">
        <v>145</v>
      </c>
      <c r="B150" s="60" t="s">
        <v>1774</v>
      </c>
      <c r="C150" s="60" t="s">
        <v>1959</v>
      </c>
      <c r="D150" s="60">
        <v>48</v>
      </c>
      <c r="E150" s="61">
        <v>2.6</v>
      </c>
      <c r="F150" s="60">
        <v>98</v>
      </c>
      <c r="G150" s="62">
        <v>0.84</v>
      </c>
      <c r="H150" s="60"/>
      <c r="I150" s="62">
        <v>0.7</v>
      </c>
      <c r="J150" s="62">
        <v>0.71</v>
      </c>
      <c r="K150" s="60"/>
      <c r="L150" s="60">
        <v>1</v>
      </c>
      <c r="M150" s="62">
        <v>0.57999999999999996</v>
      </c>
      <c r="N150" s="60"/>
      <c r="O150" s="60">
        <v>99</v>
      </c>
      <c r="P150" s="60">
        <v>186</v>
      </c>
      <c r="Q150" s="62">
        <v>0.41</v>
      </c>
      <c r="R150" s="62">
        <v>0</v>
      </c>
      <c r="S150" s="60" t="s">
        <v>2012</v>
      </c>
      <c r="T150" s="60"/>
      <c r="U150" s="60">
        <v>102</v>
      </c>
      <c r="V150" s="60" t="s">
        <v>181</v>
      </c>
      <c r="W150" s="60"/>
      <c r="X150" s="62">
        <v>0.26</v>
      </c>
      <c r="Y150" s="60"/>
      <c r="Z150" s="62">
        <v>0.78</v>
      </c>
      <c r="AA150" s="60">
        <v>141</v>
      </c>
      <c r="AB150" s="62">
        <v>0.16</v>
      </c>
      <c r="AC150" s="60"/>
    </row>
    <row r="151" spans="1:29" x14ac:dyDescent="0.35">
      <c r="A151" s="59">
        <v>145</v>
      </c>
      <c r="B151" s="60" t="s">
        <v>1783</v>
      </c>
      <c r="C151" s="60" t="s">
        <v>1959</v>
      </c>
      <c r="D151" s="60">
        <v>48</v>
      </c>
      <c r="E151" s="61">
        <v>2.9</v>
      </c>
      <c r="F151" s="60">
        <v>157</v>
      </c>
      <c r="G151" s="62">
        <v>0.74</v>
      </c>
      <c r="H151" s="60"/>
      <c r="I151" s="62">
        <v>0.49</v>
      </c>
      <c r="J151" s="62">
        <v>0.52</v>
      </c>
      <c r="K151" s="60"/>
      <c r="L151" s="60">
        <v>3</v>
      </c>
      <c r="M151" s="62">
        <v>0.39</v>
      </c>
      <c r="N151" s="60"/>
      <c r="O151" s="60">
        <v>96</v>
      </c>
      <c r="P151" s="60">
        <v>121</v>
      </c>
      <c r="Q151" s="62">
        <v>0.77</v>
      </c>
      <c r="R151" s="62">
        <v>0</v>
      </c>
      <c r="S151" s="60" t="s">
        <v>1963</v>
      </c>
      <c r="T151" s="60"/>
      <c r="U151" s="60">
        <v>198</v>
      </c>
      <c r="V151" s="60" t="s">
        <v>1856</v>
      </c>
      <c r="W151" s="60"/>
      <c r="X151" s="62">
        <v>0.19</v>
      </c>
      <c r="Y151" s="60"/>
      <c r="Z151" s="62">
        <v>0.48</v>
      </c>
      <c r="AA151" s="60">
        <v>132</v>
      </c>
      <c r="AB151" s="62">
        <v>0.22</v>
      </c>
      <c r="AC151" s="60"/>
    </row>
    <row r="152" spans="1:29" x14ac:dyDescent="0.35">
      <c r="A152" s="59">
        <v>148</v>
      </c>
      <c r="B152" s="60" t="s">
        <v>2013</v>
      </c>
      <c r="C152" s="60" t="s">
        <v>1959</v>
      </c>
      <c r="D152" s="60">
        <v>47</v>
      </c>
      <c r="E152" s="61">
        <v>2.2999999999999998</v>
      </c>
      <c r="F152" s="60">
        <v>110</v>
      </c>
      <c r="G152" s="62">
        <v>0.86</v>
      </c>
      <c r="H152" s="60"/>
      <c r="I152" s="62">
        <v>0.66</v>
      </c>
      <c r="J152" s="62">
        <v>0.71</v>
      </c>
      <c r="K152" s="60"/>
      <c r="L152" s="60">
        <v>5</v>
      </c>
      <c r="M152" s="62">
        <v>0.7</v>
      </c>
      <c r="N152" s="60"/>
      <c r="O152" s="60">
        <v>72</v>
      </c>
      <c r="P152" s="60">
        <v>180</v>
      </c>
      <c r="Q152" s="62">
        <v>0.56999999999999995</v>
      </c>
      <c r="R152" s="62">
        <v>0.02</v>
      </c>
      <c r="S152" s="60" t="s">
        <v>1993</v>
      </c>
      <c r="T152" s="60"/>
      <c r="U152" s="60">
        <v>68</v>
      </c>
      <c r="V152" s="60" t="s">
        <v>1102</v>
      </c>
      <c r="W152" s="60"/>
      <c r="X152" s="62">
        <v>0.28000000000000003</v>
      </c>
      <c r="Y152" s="60"/>
      <c r="Z152" s="62">
        <v>0.97</v>
      </c>
      <c r="AA152" s="60">
        <v>177</v>
      </c>
      <c r="AB152" s="62">
        <v>0.12</v>
      </c>
      <c r="AC152" s="60"/>
    </row>
    <row r="153" spans="1:29" x14ac:dyDescent="0.35">
      <c r="A153" s="59">
        <v>148</v>
      </c>
      <c r="B153" s="60" t="s">
        <v>1805</v>
      </c>
      <c r="C153" s="60" t="s">
        <v>1959</v>
      </c>
      <c r="D153" s="60">
        <v>47</v>
      </c>
      <c r="E153" s="61">
        <v>2.7</v>
      </c>
      <c r="F153" s="60">
        <v>166</v>
      </c>
      <c r="G153" s="62">
        <v>0.73</v>
      </c>
      <c r="H153" s="60"/>
      <c r="I153" s="62">
        <v>0.56999999999999995</v>
      </c>
      <c r="J153" s="62">
        <v>0.6</v>
      </c>
      <c r="K153" s="60"/>
      <c r="L153" s="60">
        <v>3</v>
      </c>
      <c r="M153" s="62">
        <v>0.47</v>
      </c>
      <c r="N153" s="60"/>
      <c r="O153" s="60">
        <v>86</v>
      </c>
      <c r="P153" s="60">
        <v>112</v>
      </c>
      <c r="Q153" s="62">
        <v>0.75</v>
      </c>
      <c r="R153" s="62">
        <v>0.01</v>
      </c>
      <c r="S153" s="60" t="s">
        <v>1968</v>
      </c>
      <c r="T153" s="60"/>
      <c r="U153" s="60">
        <v>167</v>
      </c>
      <c r="V153" s="60" t="s">
        <v>369</v>
      </c>
      <c r="W153" s="60"/>
      <c r="X153" s="62">
        <v>0.17</v>
      </c>
      <c r="Y153" s="60"/>
      <c r="Z153" s="62">
        <v>0.69</v>
      </c>
      <c r="AA153" s="60">
        <v>126</v>
      </c>
      <c r="AB153" s="62">
        <v>0.2</v>
      </c>
      <c r="AC153" s="60"/>
    </row>
    <row r="154" spans="1:29" x14ac:dyDescent="0.35">
      <c r="A154" s="59">
        <v>148</v>
      </c>
      <c r="B154" s="60" t="s">
        <v>2014</v>
      </c>
      <c r="C154" s="60" t="s">
        <v>1959</v>
      </c>
      <c r="D154" s="60">
        <v>47</v>
      </c>
      <c r="E154" s="61">
        <v>2.6</v>
      </c>
      <c r="F154" s="60">
        <v>146</v>
      </c>
      <c r="G154" s="62">
        <v>0.79</v>
      </c>
      <c r="H154" s="60"/>
      <c r="I154" s="62">
        <v>0.6</v>
      </c>
      <c r="J154" s="62">
        <v>0.61</v>
      </c>
      <c r="K154" s="60"/>
      <c r="L154" s="60">
        <v>1</v>
      </c>
      <c r="M154" s="62">
        <v>0.54</v>
      </c>
      <c r="N154" s="60"/>
      <c r="O154" s="60">
        <v>113</v>
      </c>
      <c r="P154" s="60">
        <v>129</v>
      </c>
      <c r="Q154" s="62">
        <v>0.7</v>
      </c>
      <c r="R154" s="62">
        <v>0</v>
      </c>
      <c r="S154" s="60" t="s">
        <v>1979</v>
      </c>
      <c r="T154" s="60"/>
      <c r="U154" s="60">
        <v>161</v>
      </c>
      <c r="V154" s="60" t="s">
        <v>318</v>
      </c>
      <c r="W154" s="60"/>
      <c r="X154" s="62">
        <v>0.17</v>
      </c>
      <c r="Y154" s="60"/>
      <c r="Z154" s="62">
        <v>0.63</v>
      </c>
      <c r="AA154" s="60">
        <v>161</v>
      </c>
      <c r="AB154" s="62">
        <v>0.19</v>
      </c>
      <c r="AC154" s="60"/>
    </row>
    <row r="155" spans="1:29" x14ac:dyDescent="0.35">
      <c r="A155" s="59">
        <v>148</v>
      </c>
      <c r="B155" s="60" t="s">
        <v>660</v>
      </c>
      <c r="C155" s="60" t="s">
        <v>1972</v>
      </c>
      <c r="D155" s="60">
        <v>47</v>
      </c>
      <c r="E155" s="61">
        <v>2.7</v>
      </c>
      <c r="F155" s="60">
        <v>143</v>
      </c>
      <c r="G155" s="62">
        <v>0.78</v>
      </c>
      <c r="H155" s="60"/>
      <c r="I155" s="62">
        <v>0.68</v>
      </c>
      <c r="J155" s="62">
        <v>0.66</v>
      </c>
      <c r="K155" s="60"/>
      <c r="L155" s="60">
        <v>-2</v>
      </c>
      <c r="M155" s="62">
        <v>0.55000000000000004</v>
      </c>
      <c r="N155" s="60"/>
      <c r="O155" s="60">
        <v>132</v>
      </c>
      <c r="P155" s="60">
        <v>121</v>
      </c>
      <c r="Q155" s="62">
        <v>0.68</v>
      </c>
      <c r="R155" s="62">
        <v>0.02</v>
      </c>
      <c r="S155" s="60" t="s">
        <v>1979</v>
      </c>
      <c r="T155" s="60"/>
      <c r="U155" s="60">
        <v>82</v>
      </c>
      <c r="V155" s="60" t="s">
        <v>181</v>
      </c>
      <c r="W155" s="60"/>
      <c r="X155" s="62">
        <v>0.31</v>
      </c>
      <c r="Y155" s="60"/>
      <c r="Z155" s="62">
        <v>0.63</v>
      </c>
      <c r="AA155" s="60">
        <v>188</v>
      </c>
      <c r="AB155" s="62">
        <v>0.1</v>
      </c>
      <c r="AC155" s="60"/>
    </row>
    <row r="156" spans="1:29" x14ac:dyDescent="0.35">
      <c r="A156" s="59">
        <v>148</v>
      </c>
      <c r="B156" s="60" t="s">
        <v>661</v>
      </c>
      <c r="C156" s="60" t="s">
        <v>1972</v>
      </c>
      <c r="D156" s="60">
        <v>47</v>
      </c>
      <c r="E156" s="61">
        <v>3.1</v>
      </c>
      <c r="F156" s="60">
        <v>148</v>
      </c>
      <c r="G156" s="62">
        <v>0.76</v>
      </c>
      <c r="H156" s="60"/>
      <c r="I156" s="62">
        <v>0.63</v>
      </c>
      <c r="J156" s="62">
        <v>0.63</v>
      </c>
      <c r="K156" s="60"/>
      <c r="L156" s="60" t="s">
        <v>58</v>
      </c>
      <c r="M156" s="62">
        <v>0.66</v>
      </c>
      <c r="N156" s="60"/>
      <c r="O156" s="60">
        <v>21</v>
      </c>
      <c r="P156" s="60">
        <v>170</v>
      </c>
      <c r="Q156" s="62">
        <v>0.47</v>
      </c>
      <c r="R156" s="62">
        <v>0.01</v>
      </c>
      <c r="S156" s="60" t="s">
        <v>1993</v>
      </c>
      <c r="T156" s="60"/>
      <c r="U156" s="60">
        <v>125</v>
      </c>
      <c r="V156" s="60" t="s">
        <v>555</v>
      </c>
      <c r="W156" s="60"/>
      <c r="X156" s="62">
        <v>0.17</v>
      </c>
      <c r="Y156" s="60"/>
      <c r="Z156" s="62">
        <v>0.82</v>
      </c>
      <c r="AA156" s="60">
        <v>201</v>
      </c>
      <c r="AB156" s="62">
        <v>0.05</v>
      </c>
      <c r="AC156" s="60"/>
    </row>
    <row r="157" spans="1:29" x14ac:dyDescent="0.35">
      <c r="A157" s="59">
        <v>148</v>
      </c>
      <c r="B157" s="60" t="s">
        <v>1790</v>
      </c>
      <c r="C157" s="60" t="s">
        <v>1959</v>
      </c>
      <c r="D157" s="60">
        <v>47</v>
      </c>
      <c r="E157" s="61">
        <v>2.7</v>
      </c>
      <c r="F157" s="60">
        <v>117</v>
      </c>
      <c r="G157" s="62">
        <v>0.8</v>
      </c>
      <c r="H157" s="60"/>
      <c r="I157" s="62">
        <v>0.7</v>
      </c>
      <c r="J157" s="62">
        <v>0.67</v>
      </c>
      <c r="K157" s="60"/>
      <c r="L157" s="60">
        <v>-3</v>
      </c>
      <c r="M157" s="62">
        <v>0.56000000000000005</v>
      </c>
      <c r="N157" s="60"/>
      <c r="O157" s="60">
        <v>144</v>
      </c>
      <c r="P157" s="60">
        <v>170</v>
      </c>
      <c r="Q157" s="62">
        <v>0.54</v>
      </c>
      <c r="R157" s="62">
        <v>0.02</v>
      </c>
      <c r="S157" s="60" t="s">
        <v>1979</v>
      </c>
      <c r="T157" s="60"/>
      <c r="U157" s="60">
        <v>127</v>
      </c>
      <c r="V157" s="60" t="s">
        <v>330</v>
      </c>
      <c r="W157" s="60"/>
      <c r="X157" s="62">
        <v>0.22</v>
      </c>
      <c r="Y157" s="60"/>
      <c r="Z157" s="62">
        <v>0.76</v>
      </c>
      <c r="AA157" s="60">
        <v>161</v>
      </c>
      <c r="AB157" s="62">
        <v>0.21</v>
      </c>
      <c r="AC157" s="60"/>
    </row>
    <row r="158" spans="1:29" x14ac:dyDescent="0.35">
      <c r="A158" s="59">
        <v>154</v>
      </c>
      <c r="B158" s="60" t="s">
        <v>1801</v>
      </c>
      <c r="C158" s="60" t="s">
        <v>1959</v>
      </c>
      <c r="D158" s="60">
        <v>46</v>
      </c>
      <c r="E158" s="61">
        <v>3</v>
      </c>
      <c r="F158" s="60">
        <v>160</v>
      </c>
      <c r="G158" s="62">
        <v>0.69</v>
      </c>
      <c r="H158" s="60"/>
      <c r="I158" s="62">
        <v>0.54</v>
      </c>
      <c r="J158" s="62">
        <v>0.59</v>
      </c>
      <c r="K158" s="60"/>
      <c r="L158" s="60">
        <v>5</v>
      </c>
      <c r="M158" s="62">
        <v>0.53</v>
      </c>
      <c r="N158" s="60"/>
      <c r="O158" s="60">
        <v>72</v>
      </c>
      <c r="P158" s="60">
        <v>129</v>
      </c>
      <c r="Q158" s="62">
        <v>0.72</v>
      </c>
      <c r="R158" s="62">
        <v>0</v>
      </c>
      <c r="S158" s="60" t="s">
        <v>1988</v>
      </c>
      <c r="T158" s="60"/>
      <c r="U158" s="60">
        <v>193</v>
      </c>
      <c r="V158" s="60" t="s">
        <v>1484</v>
      </c>
      <c r="W158" s="60">
        <v>2</v>
      </c>
      <c r="X158" s="62">
        <v>0.12</v>
      </c>
      <c r="Y158" s="60"/>
      <c r="Z158" s="62">
        <v>0.64</v>
      </c>
      <c r="AA158" s="60">
        <v>185</v>
      </c>
      <c r="AB158" s="62">
        <v>0.08</v>
      </c>
      <c r="AC158" s="60"/>
    </row>
    <row r="159" spans="1:29" x14ac:dyDescent="0.35">
      <c r="A159" s="59">
        <v>154</v>
      </c>
      <c r="B159" s="60" t="s">
        <v>1758</v>
      </c>
      <c r="C159" s="60" t="s">
        <v>1959</v>
      </c>
      <c r="D159" s="60">
        <v>46</v>
      </c>
      <c r="E159" s="61">
        <v>3.4</v>
      </c>
      <c r="F159" s="60">
        <v>163</v>
      </c>
      <c r="G159" s="62">
        <v>0.8</v>
      </c>
      <c r="H159" s="60"/>
      <c r="I159" s="62">
        <v>0.57999999999999996</v>
      </c>
      <c r="J159" s="62">
        <v>0.54</v>
      </c>
      <c r="K159" s="60"/>
      <c r="L159" s="60">
        <v>-4</v>
      </c>
      <c r="M159" s="62">
        <v>0.48</v>
      </c>
      <c r="N159" s="60"/>
      <c r="O159" s="60">
        <v>12</v>
      </c>
      <c r="P159" s="60">
        <v>204</v>
      </c>
      <c r="Q159" s="62">
        <v>0.53</v>
      </c>
      <c r="R159" s="63">
        <v>2E-3</v>
      </c>
      <c r="S159" s="60" t="s">
        <v>2012</v>
      </c>
      <c r="T159" s="60"/>
      <c r="U159" s="60">
        <v>167</v>
      </c>
      <c r="V159" s="60" t="s">
        <v>230</v>
      </c>
      <c r="W159" s="60"/>
      <c r="X159" s="62">
        <v>0.02</v>
      </c>
      <c r="Y159" s="60"/>
      <c r="Z159" s="62">
        <v>0.57999999999999996</v>
      </c>
      <c r="AA159" s="60">
        <v>105</v>
      </c>
      <c r="AB159" s="62">
        <v>0.16</v>
      </c>
      <c r="AC159" s="60">
        <v>4</v>
      </c>
    </row>
    <row r="160" spans="1:29" x14ac:dyDescent="0.35">
      <c r="A160" s="59">
        <v>154</v>
      </c>
      <c r="B160" s="60" t="s">
        <v>1736</v>
      </c>
      <c r="C160" s="60" t="s">
        <v>1959</v>
      </c>
      <c r="D160" s="60">
        <v>46</v>
      </c>
      <c r="E160" s="61">
        <v>2.2000000000000002</v>
      </c>
      <c r="F160" s="60">
        <v>175</v>
      </c>
      <c r="G160" s="62">
        <v>0.56999999999999995</v>
      </c>
      <c r="H160" s="60"/>
      <c r="I160" s="62">
        <v>0.69</v>
      </c>
      <c r="J160" s="62">
        <v>0.46</v>
      </c>
      <c r="K160" s="60"/>
      <c r="L160" s="60">
        <v>-23</v>
      </c>
      <c r="M160" s="62">
        <v>0.48</v>
      </c>
      <c r="N160" s="60"/>
      <c r="O160" s="60">
        <v>105</v>
      </c>
      <c r="P160" s="60">
        <v>62</v>
      </c>
      <c r="Q160" s="62">
        <v>0.92</v>
      </c>
      <c r="R160" s="62">
        <v>0.01</v>
      </c>
      <c r="S160" s="60" t="s">
        <v>1960</v>
      </c>
      <c r="T160" s="60"/>
      <c r="U160" s="60">
        <v>153</v>
      </c>
      <c r="V160" s="60" t="s">
        <v>929</v>
      </c>
      <c r="W160" s="60">
        <v>2</v>
      </c>
      <c r="X160" s="62">
        <v>0.22</v>
      </c>
      <c r="Y160" s="60"/>
      <c r="Z160" s="62">
        <v>0.76</v>
      </c>
      <c r="AA160" s="60">
        <v>11</v>
      </c>
      <c r="AB160" s="62">
        <v>0.34</v>
      </c>
      <c r="AC160" s="60"/>
    </row>
    <row r="161" spans="1:29" x14ac:dyDescent="0.35">
      <c r="A161" s="59">
        <v>157</v>
      </c>
      <c r="B161" s="60" t="s">
        <v>1203</v>
      </c>
      <c r="C161" s="60" t="s">
        <v>1959</v>
      </c>
      <c r="D161" s="60">
        <v>45</v>
      </c>
      <c r="E161" s="61">
        <v>2.4</v>
      </c>
      <c r="F161" s="60">
        <v>166</v>
      </c>
      <c r="G161" s="62">
        <v>0.75</v>
      </c>
      <c r="H161" s="60"/>
      <c r="I161" s="62">
        <v>0.66</v>
      </c>
      <c r="J161" s="62">
        <v>0.6</v>
      </c>
      <c r="K161" s="60"/>
      <c r="L161" s="60">
        <v>-6</v>
      </c>
      <c r="M161" s="62">
        <v>0.51</v>
      </c>
      <c r="N161" s="60"/>
      <c r="O161" s="60">
        <v>160</v>
      </c>
      <c r="P161" s="60">
        <v>94</v>
      </c>
      <c r="Q161" s="62">
        <v>0.75</v>
      </c>
      <c r="R161" s="62">
        <v>0</v>
      </c>
      <c r="S161" s="60" t="s">
        <v>1966</v>
      </c>
      <c r="T161" s="60"/>
      <c r="U161" s="60">
        <v>111</v>
      </c>
      <c r="V161" s="60" t="s">
        <v>1049</v>
      </c>
      <c r="W161" s="60"/>
      <c r="X161" s="62">
        <v>0.23</v>
      </c>
      <c r="Y161" s="60"/>
      <c r="Z161" s="62">
        <v>0.6</v>
      </c>
      <c r="AA161" s="60">
        <v>71</v>
      </c>
      <c r="AB161" s="62">
        <v>0.11</v>
      </c>
      <c r="AC161" s="60"/>
    </row>
    <row r="162" spans="1:29" x14ac:dyDescent="0.35">
      <c r="A162" s="59">
        <v>157</v>
      </c>
      <c r="B162" s="60" t="s">
        <v>1789</v>
      </c>
      <c r="C162" s="60" t="s">
        <v>1959</v>
      </c>
      <c r="D162" s="60">
        <v>45</v>
      </c>
      <c r="E162" s="61">
        <v>2.5</v>
      </c>
      <c r="F162" s="60">
        <v>166</v>
      </c>
      <c r="G162" s="62">
        <v>0.68</v>
      </c>
      <c r="H162" s="60"/>
      <c r="I162" s="62">
        <v>0.61</v>
      </c>
      <c r="J162" s="62">
        <v>0.57999999999999996</v>
      </c>
      <c r="K162" s="60"/>
      <c r="L162" s="60">
        <v>-3</v>
      </c>
      <c r="M162" s="62">
        <v>0.45</v>
      </c>
      <c r="N162" s="60"/>
      <c r="O162" s="60">
        <v>58</v>
      </c>
      <c r="P162" s="60">
        <v>100</v>
      </c>
      <c r="Q162" s="62">
        <v>0.83</v>
      </c>
      <c r="R162" s="62">
        <v>0</v>
      </c>
      <c r="S162" s="60" t="s">
        <v>1979</v>
      </c>
      <c r="T162" s="60"/>
      <c r="U162" s="60">
        <v>119</v>
      </c>
      <c r="V162" s="60" t="s">
        <v>330</v>
      </c>
      <c r="W162" s="60"/>
      <c r="X162" s="62">
        <v>0.17</v>
      </c>
      <c r="Y162" s="60"/>
      <c r="Z162" s="62">
        <v>0.48</v>
      </c>
      <c r="AA162" s="60">
        <v>190</v>
      </c>
      <c r="AB162" s="62">
        <v>0.22</v>
      </c>
      <c r="AC162" s="60"/>
    </row>
    <row r="163" spans="1:29" x14ac:dyDescent="0.35">
      <c r="A163" s="59">
        <v>157</v>
      </c>
      <c r="B163" s="60" t="s">
        <v>1791</v>
      </c>
      <c r="C163" s="60" t="s">
        <v>1959</v>
      </c>
      <c r="D163" s="60">
        <v>45</v>
      </c>
      <c r="E163" s="61">
        <v>2.5</v>
      </c>
      <c r="F163" s="60">
        <v>146</v>
      </c>
      <c r="G163" s="62">
        <v>0.77</v>
      </c>
      <c r="H163" s="60"/>
      <c r="I163" s="62">
        <v>0.62</v>
      </c>
      <c r="J163" s="62">
        <v>0.57999999999999996</v>
      </c>
      <c r="K163" s="60"/>
      <c r="L163" s="60">
        <v>-4</v>
      </c>
      <c r="M163" s="62">
        <v>0.48</v>
      </c>
      <c r="N163" s="60"/>
      <c r="O163" s="60">
        <v>176</v>
      </c>
      <c r="P163" s="60">
        <v>108</v>
      </c>
      <c r="Q163" s="62">
        <v>0.78</v>
      </c>
      <c r="R163" s="62">
        <v>0</v>
      </c>
      <c r="S163" s="60" t="s">
        <v>1979</v>
      </c>
      <c r="T163" s="60"/>
      <c r="U163" s="60">
        <v>127</v>
      </c>
      <c r="V163" s="60" t="s">
        <v>387</v>
      </c>
      <c r="W163" s="60"/>
      <c r="X163" s="62">
        <v>0.2</v>
      </c>
      <c r="Y163" s="60"/>
      <c r="Z163" s="62">
        <v>0.94</v>
      </c>
      <c r="AA163" s="60">
        <v>173</v>
      </c>
      <c r="AB163" s="62">
        <v>0.17</v>
      </c>
      <c r="AC163" s="60"/>
    </row>
    <row r="164" spans="1:29" x14ac:dyDescent="0.35">
      <c r="A164" s="59">
        <v>160</v>
      </c>
      <c r="B164" s="60" t="s">
        <v>1788</v>
      </c>
      <c r="C164" s="60" t="s">
        <v>1959</v>
      </c>
      <c r="D164" s="60">
        <v>44</v>
      </c>
      <c r="E164" s="61">
        <v>2.6</v>
      </c>
      <c r="F164" s="60">
        <v>122</v>
      </c>
      <c r="G164" s="62">
        <v>0.8</v>
      </c>
      <c r="H164" s="60">
        <v>8</v>
      </c>
      <c r="I164" s="62">
        <v>0.67</v>
      </c>
      <c r="J164" s="62">
        <v>0.67</v>
      </c>
      <c r="K164" s="60">
        <v>6</v>
      </c>
      <c r="L164" s="60" t="s">
        <v>58</v>
      </c>
      <c r="M164" s="60" t="s">
        <v>176</v>
      </c>
      <c r="N164" s="60"/>
      <c r="O164" s="60">
        <v>121</v>
      </c>
      <c r="P164" s="60">
        <v>177</v>
      </c>
      <c r="Q164" s="60" t="s">
        <v>176</v>
      </c>
      <c r="R164" s="60" t="s">
        <v>176</v>
      </c>
      <c r="S164" s="60" t="s">
        <v>1988</v>
      </c>
      <c r="T164" s="60">
        <v>4</v>
      </c>
      <c r="U164" s="60">
        <v>167</v>
      </c>
      <c r="V164" s="60" t="s">
        <v>177</v>
      </c>
      <c r="W164" s="60">
        <v>4</v>
      </c>
      <c r="X164" s="60" t="s">
        <v>176</v>
      </c>
      <c r="Y164" s="60"/>
      <c r="Z164" s="62">
        <v>0.7</v>
      </c>
      <c r="AA164" s="60">
        <v>141</v>
      </c>
      <c r="AB164" s="60" t="s">
        <v>176</v>
      </c>
      <c r="AC164" s="60"/>
    </row>
    <row r="165" spans="1:29" x14ac:dyDescent="0.35">
      <c r="A165" s="59">
        <v>160</v>
      </c>
      <c r="B165" s="60" t="s">
        <v>1798</v>
      </c>
      <c r="C165" s="60" t="s">
        <v>1959</v>
      </c>
      <c r="D165" s="60">
        <v>44</v>
      </c>
      <c r="E165" s="61">
        <v>2.6</v>
      </c>
      <c r="F165" s="60">
        <v>163</v>
      </c>
      <c r="G165" s="62">
        <v>0.72</v>
      </c>
      <c r="H165" s="60"/>
      <c r="I165" s="62">
        <v>0.61</v>
      </c>
      <c r="J165" s="62">
        <v>0.57999999999999996</v>
      </c>
      <c r="K165" s="60"/>
      <c r="L165" s="60">
        <v>-3</v>
      </c>
      <c r="M165" s="62">
        <v>0.57999999999999996</v>
      </c>
      <c r="N165" s="60"/>
      <c r="O165" s="60">
        <v>29</v>
      </c>
      <c r="P165" s="60">
        <v>148</v>
      </c>
      <c r="Q165" s="62">
        <v>0.66</v>
      </c>
      <c r="R165" s="62">
        <v>0.01</v>
      </c>
      <c r="S165" s="60" t="s">
        <v>1968</v>
      </c>
      <c r="T165" s="60"/>
      <c r="U165" s="60">
        <v>179</v>
      </c>
      <c r="V165" s="60" t="s">
        <v>2015</v>
      </c>
      <c r="W165" s="60">
        <v>2</v>
      </c>
      <c r="X165" s="62">
        <v>0.08</v>
      </c>
      <c r="Y165" s="60">
        <v>4</v>
      </c>
      <c r="Z165" s="62">
        <v>0.8</v>
      </c>
      <c r="AA165" s="60">
        <v>119</v>
      </c>
      <c r="AB165" s="62">
        <v>0.14000000000000001</v>
      </c>
      <c r="AC165" s="60"/>
    </row>
    <row r="166" spans="1:29" x14ac:dyDescent="0.35">
      <c r="A166" s="59">
        <v>160</v>
      </c>
      <c r="B166" s="60" t="s">
        <v>1810</v>
      </c>
      <c r="C166" s="60" t="s">
        <v>1959</v>
      </c>
      <c r="D166" s="60">
        <v>44</v>
      </c>
      <c r="E166" s="61">
        <v>2.7</v>
      </c>
      <c r="F166" s="60">
        <v>179</v>
      </c>
      <c r="G166" s="62">
        <v>0.62</v>
      </c>
      <c r="H166" s="60"/>
      <c r="I166" s="62">
        <v>0.63</v>
      </c>
      <c r="J166" s="62">
        <v>0.52</v>
      </c>
      <c r="K166" s="60"/>
      <c r="L166" s="60">
        <v>-11</v>
      </c>
      <c r="M166" s="62">
        <v>0.54</v>
      </c>
      <c r="N166" s="60"/>
      <c r="O166" s="60">
        <v>31</v>
      </c>
      <c r="P166" s="60">
        <v>104</v>
      </c>
      <c r="Q166" s="62">
        <v>0.76</v>
      </c>
      <c r="R166" s="62">
        <v>0</v>
      </c>
      <c r="S166" s="60" t="s">
        <v>1968</v>
      </c>
      <c r="T166" s="60"/>
      <c r="U166" s="60">
        <v>150</v>
      </c>
      <c r="V166" s="60" t="s">
        <v>167</v>
      </c>
      <c r="W166" s="60">
        <v>2</v>
      </c>
      <c r="X166" s="62">
        <v>0.13</v>
      </c>
      <c r="Y166" s="60"/>
      <c r="Z166" s="62">
        <v>0.83</v>
      </c>
      <c r="AA166" s="60">
        <v>97</v>
      </c>
      <c r="AB166" s="62">
        <v>0.12</v>
      </c>
      <c r="AC166" s="60"/>
    </row>
    <row r="167" spans="1:29" x14ac:dyDescent="0.35">
      <c r="A167" s="59">
        <v>160</v>
      </c>
      <c r="B167" s="60" t="s">
        <v>1754</v>
      </c>
      <c r="C167" s="60" t="s">
        <v>1959</v>
      </c>
      <c r="D167" s="60">
        <v>44</v>
      </c>
      <c r="E167" s="61">
        <v>2.8</v>
      </c>
      <c r="F167" s="60">
        <v>143</v>
      </c>
      <c r="G167" s="62">
        <v>0.74</v>
      </c>
      <c r="H167" s="60"/>
      <c r="I167" s="62">
        <v>0.65</v>
      </c>
      <c r="J167" s="62">
        <v>0.62</v>
      </c>
      <c r="K167" s="60"/>
      <c r="L167" s="60">
        <v>-3</v>
      </c>
      <c r="M167" s="62">
        <v>0.47</v>
      </c>
      <c r="N167" s="60"/>
      <c r="O167" s="60">
        <v>148</v>
      </c>
      <c r="P167" s="60">
        <v>168</v>
      </c>
      <c r="Q167" s="62">
        <v>0.56999999999999995</v>
      </c>
      <c r="R167" s="62">
        <v>0.01</v>
      </c>
      <c r="S167" s="60" t="s">
        <v>1988</v>
      </c>
      <c r="T167" s="60"/>
      <c r="U167" s="60">
        <v>145</v>
      </c>
      <c r="V167" s="60" t="s">
        <v>167</v>
      </c>
      <c r="W167" s="60">
        <v>2</v>
      </c>
      <c r="X167" s="62">
        <v>0.16</v>
      </c>
      <c r="Y167" s="60"/>
      <c r="Z167" s="62">
        <v>0.9</v>
      </c>
      <c r="AA167" s="60">
        <v>173</v>
      </c>
      <c r="AB167" s="62">
        <v>0.14000000000000001</v>
      </c>
      <c r="AC167" s="60"/>
    </row>
    <row r="169" spans="1:29" s="58" customFormat="1" ht="72.5" x14ac:dyDescent="0.35">
      <c r="A169" s="55" t="s">
        <v>1946</v>
      </c>
      <c r="B169" s="56" t="s">
        <v>1309</v>
      </c>
      <c r="C169" s="56" t="s">
        <v>871</v>
      </c>
      <c r="D169" s="56" t="s">
        <v>145</v>
      </c>
      <c r="E169" s="57" t="s">
        <v>968</v>
      </c>
      <c r="F169" s="56" t="s">
        <v>1947</v>
      </c>
      <c r="G169" s="56" t="s">
        <v>1948</v>
      </c>
      <c r="H169" s="56" t="s">
        <v>1315</v>
      </c>
      <c r="I169" s="56" t="s">
        <v>1316</v>
      </c>
      <c r="J169" s="56" t="s">
        <v>1949</v>
      </c>
      <c r="K169" s="56" t="s">
        <v>1950</v>
      </c>
      <c r="L169" s="56" t="s">
        <v>1951</v>
      </c>
      <c r="M169" s="56" t="s">
        <v>1952</v>
      </c>
      <c r="N169" s="56" t="s">
        <v>1145</v>
      </c>
      <c r="O169" s="56" t="s">
        <v>1892</v>
      </c>
      <c r="P169" s="56" t="s">
        <v>1954</v>
      </c>
      <c r="Q169" s="56" t="s">
        <v>2016</v>
      </c>
      <c r="R169" s="56" t="s">
        <v>1956</v>
      </c>
      <c r="S169" s="56" t="s">
        <v>1957</v>
      </c>
      <c r="T169" s="56" t="s">
        <v>1324</v>
      </c>
      <c r="U169" s="56" t="s">
        <v>2017</v>
      </c>
      <c r="V169" s="56" t="s">
        <v>1327</v>
      </c>
      <c r="W169" s="56" t="s">
        <v>1958</v>
      </c>
    </row>
    <row r="170" spans="1:29" x14ac:dyDescent="0.35">
      <c r="A170" s="59" t="s">
        <v>2018</v>
      </c>
      <c r="B170" s="60" t="s">
        <v>1804</v>
      </c>
      <c r="C170" s="60"/>
      <c r="D170" s="60" t="s">
        <v>1959</v>
      </c>
      <c r="E170" s="61">
        <v>2.5</v>
      </c>
      <c r="F170" s="62">
        <v>0.72</v>
      </c>
      <c r="G170" s="60"/>
      <c r="H170" s="62">
        <v>0.49</v>
      </c>
      <c r="I170" s="62">
        <v>0.51</v>
      </c>
      <c r="J170" s="60"/>
      <c r="K170" s="62">
        <v>0.46</v>
      </c>
      <c r="L170" s="60"/>
      <c r="M170" s="60">
        <v>31</v>
      </c>
      <c r="N170" s="62">
        <v>0.59</v>
      </c>
      <c r="O170" s="62">
        <v>0.01</v>
      </c>
      <c r="P170" s="60" t="s">
        <v>2019</v>
      </c>
      <c r="Q170" s="60">
        <v>2</v>
      </c>
      <c r="R170" s="62">
        <v>0.14000000000000001</v>
      </c>
      <c r="S170" s="60"/>
      <c r="T170" s="62">
        <v>0.62</v>
      </c>
      <c r="U170" s="60"/>
      <c r="V170" s="62">
        <v>0.08</v>
      </c>
      <c r="W170" s="60"/>
    </row>
    <row r="171" spans="1:29" x14ac:dyDescent="0.35">
      <c r="A171" s="59" t="s">
        <v>2018</v>
      </c>
      <c r="B171" s="60" t="s">
        <v>1815</v>
      </c>
      <c r="C171" s="60">
        <v>1</v>
      </c>
      <c r="D171" s="60" t="s">
        <v>1959</v>
      </c>
      <c r="E171" s="61">
        <v>1.9</v>
      </c>
      <c r="F171" s="62">
        <v>0.41</v>
      </c>
      <c r="G171" s="60">
        <v>8</v>
      </c>
      <c r="H171" s="62">
        <v>0.25</v>
      </c>
      <c r="I171" s="62">
        <v>0.2</v>
      </c>
      <c r="J171" s="60">
        <v>6</v>
      </c>
      <c r="K171" s="60" t="s">
        <v>176</v>
      </c>
      <c r="L171" s="60"/>
      <c r="M171" s="60">
        <v>31</v>
      </c>
      <c r="N171" s="60" t="s">
        <v>176</v>
      </c>
      <c r="O171" s="60" t="s">
        <v>176</v>
      </c>
      <c r="P171" s="60" t="s">
        <v>176</v>
      </c>
      <c r="Q171" s="60">
        <v>2</v>
      </c>
      <c r="R171" s="60" t="s">
        <v>176</v>
      </c>
      <c r="S171" s="60"/>
      <c r="T171" s="60" t="s">
        <v>176</v>
      </c>
      <c r="U171" s="60"/>
      <c r="V171" s="60" t="s">
        <v>176</v>
      </c>
      <c r="W171" s="60"/>
    </row>
    <row r="172" spans="1:29" x14ac:dyDescent="0.35">
      <c r="A172" s="59" t="s">
        <v>2018</v>
      </c>
      <c r="B172" s="60" t="s">
        <v>2020</v>
      </c>
      <c r="C172" s="60"/>
      <c r="D172" s="60" t="s">
        <v>1959</v>
      </c>
      <c r="E172" s="61">
        <v>2.4</v>
      </c>
      <c r="F172" s="62">
        <v>0.78</v>
      </c>
      <c r="G172" s="60"/>
      <c r="H172" s="62">
        <v>0.6</v>
      </c>
      <c r="I172" s="62">
        <v>0.61</v>
      </c>
      <c r="J172" s="60"/>
      <c r="K172" s="62">
        <v>0.53</v>
      </c>
      <c r="L172" s="60"/>
      <c r="M172" s="60">
        <v>84</v>
      </c>
      <c r="N172" s="62">
        <v>0.72</v>
      </c>
      <c r="O172" s="63">
        <v>2E-3</v>
      </c>
      <c r="P172" s="60" t="s">
        <v>622</v>
      </c>
      <c r="Q172" s="60"/>
      <c r="R172" s="60" t="s">
        <v>176</v>
      </c>
      <c r="S172" s="60"/>
      <c r="T172" s="62">
        <v>0.69</v>
      </c>
      <c r="U172" s="60"/>
      <c r="V172" s="62">
        <v>0.11</v>
      </c>
      <c r="W172" s="60"/>
    </row>
    <row r="173" spans="1:29" x14ac:dyDescent="0.35">
      <c r="A173" s="59" t="s">
        <v>2018</v>
      </c>
      <c r="B173" s="60" t="s">
        <v>1817</v>
      </c>
      <c r="C173" s="60"/>
      <c r="D173" s="60" t="s">
        <v>1959</v>
      </c>
      <c r="E173" s="61">
        <v>2.1</v>
      </c>
      <c r="F173" s="62">
        <v>0.7</v>
      </c>
      <c r="G173" s="60"/>
      <c r="H173" s="62">
        <v>0.65</v>
      </c>
      <c r="I173" s="62">
        <v>0.56999999999999995</v>
      </c>
      <c r="J173" s="60">
        <v>6</v>
      </c>
      <c r="K173" s="60" t="s">
        <v>176</v>
      </c>
      <c r="L173" s="60"/>
      <c r="M173" s="60">
        <v>99</v>
      </c>
      <c r="N173" s="62">
        <v>0.65</v>
      </c>
      <c r="O173" s="62">
        <v>0</v>
      </c>
      <c r="P173" s="60" t="s">
        <v>662</v>
      </c>
      <c r="Q173" s="60">
        <v>3</v>
      </c>
      <c r="R173" s="60" t="s">
        <v>176</v>
      </c>
      <c r="S173" s="60"/>
      <c r="T173" s="62">
        <v>0.83</v>
      </c>
      <c r="U173" s="60"/>
      <c r="V173" s="60" t="s">
        <v>176</v>
      </c>
      <c r="W173" s="60"/>
    </row>
    <row r="174" spans="1:29" x14ac:dyDescent="0.35">
      <c r="A174" s="59" t="s">
        <v>2018</v>
      </c>
      <c r="B174" s="60" t="s">
        <v>1820</v>
      </c>
      <c r="C174" s="60"/>
      <c r="D174" s="60" t="s">
        <v>1959</v>
      </c>
      <c r="E174" s="61">
        <v>2.2000000000000002</v>
      </c>
      <c r="F174" s="62">
        <v>0.49</v>
      </c>
      <c r="G174" s="60"/>
      <c r="H174" s="62">
        <v>0.31</v>
      </c>
      <c r="I174" s="62">
        <v>0.32</v>
      </c>
      <c r="J174" s="60"/>
      <c r="K174" s="62">
        <v>0.32</v>
      </c>
      <c r="L174" s="60"/>
      <c r="M174" s="60">
        <v>86</v>
      </c>
      <c r="N174" s="62">
        <v>0.66</v>
      </c>
      <c r="O174" s="62">
        <v>0.01</v>
      </c>
      <c r="P174" s="60" t="s">
        <v>2021</v>
      </c>
      <c r="Q174" s="60"/>
      <c r="R174" s="62">
        <v>0.03</v>
      </c>
      <c r="S174" s="60"/>
      <c r="T174" s="62">
        <v>0.96</v>
      </c>
      <c r="U174" s="60"/>
      <c r="V174" s="62">
        <v>0.18</v>
      </c>
      <c r="W174" s="60"/>
    </row>
    <row r="175" spans="1:29" x14ac:dyDescent="0.35">
      <c r="A175" s="59" t="s">
        <v>2018</v>
      </c>
      <c r="B175" s="60" t="s">
        <v>1811</v>
      </c>
      <c r="C175" s="60"/>
      <c r="D175" s="60" t="s">
        <v>1959</v>
      </c>
      <c r="E175" s="61">
        <v>2.2999999999999998</v>
      </c>
      <c r="F175" s="62">
        <v>0.65</v>
      </c>
      <c r="G175" s="60"/>
      <c r="H175" s="62">
        <v>0.47</v>
      </c>
      <c r="I175" s="62">
        <v>0.34</v>
      </c>
      <c r="J175" s="60"/>
      <c r="K175" s="62">
        <v>0.22</v>
      </c>
      <c r="L175" s="60"/>
      <c r="M175" s="60">
        <v>179</v>
      </c>
      <c r="N175" s="62">
        <v>0.88</v>
      </c>
      <c r="O175" s="63">
        <v>4.0000000000000001E-3</v>
      </c>
      <c r="P175" s="60" t="s">
        <v>1139</v>
      </c>
      <c r="Q175" s="60"/>
      <c r="R175" s="62">
        <v>0.05</v>
      </c>
      <c r="S175" s="60"/>
      <c r="T175" s="62">
        <v>0.91</v>
      </c>
      <c r="U175" s="60"/>
      <c r="V175" s="62">
        <v>0.14000000000000001</v>
      </c>
      <c r="W175" s="60"/>
    </row>
    <row r="176" spans="1:29" x14ac:dyDescent="0.35">
      <c r="A176" s="59" t="s">
        <v>2018</v>
      </c>
      <c r="B176" s="60" t="s">
        <v>1822</v>
      </c>
      <c r="C176" s="60"/>
      <c r="D176" s="60" t="s">
        <v>1959</v>
      </c>
      <c r="E176" s="61">
        <v>2.1</v>
      </c>
      <c r="F176" s="62">
        <v>0.8</v>
      </c>
      <c r="G176" s="60"/>
      <c r="H176" s="62">
        <v>0.63</v>
      </c>
      <c r="I176" s="62">
        <v>0.55000000000000004</v>
      </c>
      <c r="J176" s="60"/>
      <c r="K176" s="62">
        <v>0.47</v>
      </c>
      <c r="L176" s="60"/>
      <c r="M176" s="60">
        <v>42</v>
      </c>
      <c r="N176" s="62">
        <v>0.67</v>
      </c>
      <c r="O176" s="62">
        <v>0.01</v>
      </c>
      <c r="P176" s="60" t="s">
        <v>669</v>
      </c>
      <c r="Q176" s="60"/>
      <c r="R176" s="62">
        <v>0.04</v>
      </c>
      <c r="S176" s="60"/>
      <c r="T176" s="62">
        <v>0.78</v>
      </c>
      <c r="U176" s="60"/>
      <c r="V176" s="62">
        <v>0.15</v>
      </c>
      <c r="W176" s="60"/>
    </row>
    <row r="177" spans="1:23" x14ac:dyDescent="0.35">
      <c r="A177" s="59" t="s">
        <v>2018</v>
      </c>
      <c r="B177" s="60" t="s">
        <v>2022</v>
      </c>
      <c r="C177" s="60"/>
      <c r="D177" s="60" t="s">
        <v>1959</v>
      </c>
      <c r="E177" s="61">
        <v>2.2999999999999998</v>
      </c>
      <c r="F177" s="62">
        <v>0.64</v>
      </c>
      <c r="G177" s="60"/>
      <c r="H177" s="62">
        <v>0.3</v>
      </c>
      <c r="I177" s="62">
        <v>0.34</v>
      </c>
      <c r="J177" s="60"/>
      <c r="K177" s="62">
        <v>0.33</v>
      </c>
      <c r="L177" s="60"/>
      <c r="M177" s="60">
        <v>60</v>
      </c>
      <c r="N177" s="62">
        <v>0.49</v>
      </c>
      <c r="O177" s="62">
        <v>0.03</v>
      </c>
      <c r="P177" s="60" t="s">
        <v>2023</v>
      </c>
      <c r="Q177" s="60"/>
      <c r="R177" s="62">
        <v>0.03</v>
      </c>
      <c r="S177" s="60"/>
      <c r="T177" s="62">
        <v>0.79</v>
      </c>
      <c r="U177" s="60"/>
      <c r="V177" s="62">
        <v>0.05</v>
      </c>
      <c r="W177" s="60"/>
    </row>
    <row r="178" spans="1:23" x14ac:dyDescent="0.35">
      <c r="A178" s="59" t="s">
        <v>2018</v>
      </c>
      <c r="B178" s="60" t="s">
        <v>2024</v>
      </c>
      <c r="C178" s="60"/>
      <c r="D178" s="60" t="s">
        <v>1959</v>
      </c>
      <c r="E178" s="61">
        <v>2.2000000000000002</v>
      </c>
      <c r="F178" s="62">
        <v>0.64</v>
      </c>
      <c r="G178" s="60"/>
      <c r="H178" s="62">
        <v>0.49</v>
      </c>
      <c r="I178" s="62">
        <v>0.52</v>
      </c>
      <c r="J178" s="60"/>
      <c r="K178" s="62">
        <v>0.47</v>
      </c>
      <c r="L178" s="60"/>
      <c r="M178" s="60">
        <v>10</v>
      </c>
      <c r="N178" s="62">
        <v>0.79</v>
      </c>
      <c r="O178" s="63">
        <v>4.0000000000000001E-3</v>
      </c>
      <c r="P178" s="60" t="s">
        <v>2025</v>
      </c>
      <c r="Q178" s="60"/>
      <c r="R178" s="62">
        <v>0.1</v>
      </c>
      <c r="S178" s="60"/>
      <c r="T178" s="62">
        <v>0.54</v>
      </c>
      <c r="U178" s="60"/>
      <c r="V178" s="62">
        <v>0.12</v>
      </c>
      <c r="W178" s="60"/>
    </row>
    <row r="179" spans="1:23" x14ac:dyDescent="0.35">
      <c r="A179" s="59" t="s">
        <v>2018</v>
      </c>
      <c r="B179" s="60" t="s">
        <v>1823</v>
      </c>
      <c r="C179" s="60">
        <v>1</v>
      </c>
      <c r="D179" s="60" t="s">
        <v>1959</v>
      </c>
      <c r="E179" s="61">
        <v>2.1</v>
      </c>
      <c r="F179" s="62">
        <v>0.66</v>
      </c>
      <c r="G179" s="60">
        <v>8</v>
      </c>
      <c r="H179" s="62">
        <v>0.28999999999999998</v>
      </c>
      <c r="I179" s="62">
        <v>0.31</v>
      </c>
      <c r="J179" s="60">
        <v>8</v>
      </c>
      <c r="K179" s="62">
        <v>0.3</v>
      </c>
      <c r="L179" s="60">
        <v>4</v>
      </c>
      <c r="M179" s="60">
        <v>108</v>
      </c>
      <c r="N179" s="62">
        <v>0.8</v>
      </c>
      <c r="O179" s="62">
        <v>0</v>
      </c>
      <c r="P179" s="60" t="s">
        <v>2026</v>
      </c>
      <c r="Q179" s="60">
        <v>4</v>
      </c>
      <c r="R179" s="62">
        <v>0.1</v>
      </c>
      <c r="S179" s="60">
        <v>4</v>
      </c>
      <c r="T179" s="62">
        <v>0.64</v>
      </c>
      <c r="U179" s="60">
        <v>4</v>
      </c>
      <c r="V179" s="62">
        <v>7.0000000000000007E-2</v>
      </c>
      <c r="W179" s="60">
        <v>4</v>
      </c>
    </row>
    <row r="180" spans="1:23" x14ac:dyDescent="0.35">
      <c r="A180" s="59" t="s">
        <v>2018</v>
      </c>
      <c r="B180" s="60" t="s">
        <v>2027</v>
      </c>
      <c r="C180" s="60">
        <v>1</v>
      </c>
      <c r="D180" s="60" t="s">
        <v>1959</v>
      </c>
      <c r="E180" s="61">
        <v>1.9</v>
      </c>
      <c r="F180" s="62">
        <v>0.39</v>
      </c>
      <c r="G180" s="60">
        <v>8</v>
      </c>
      <c r="H180" s="62">
        <v>0.4</v>
      </c>
      <c r="I180" s="62">
        <v>0.2</v>
      </c>
      <c r="J180" s="60">
        <v>6</v>
      </c>
      <c r="K180" s="60" t="s">
        <v>176</v>
      </c>
      <c r="L180" s="60"/>
      <c r="M180" s="60">
        <v>148</v>
      </c>
      <c r="N180" s="60" t="s">
        <v>176</v>
      </c>
      <c r="O180" s="60" t="s">
        <v>176</v>
      </c>
      <c r="P180" s="60" t="s">
        <v>1830</v>
      </c>
      <c r="Q180" s="60">
        <v>4</v>
      </c>
      <c r="R180" s="60" t="s">
        <v>176</v>
      </c>
      <c r="S180" s="60"/>
      <c r="T180" s="62">
        <v>0.99</v>
      </c>
      <c r="U180" s="60">
        <v>4</v>
      </c>
      <c r="V180" s="60" t="s">
        <v>176</v>
      </c>
      <c r="W180" s="60"/>
    </row>
    <row r="181" spans="1:23" x14ac:dyDescent="0.35">
      <c r="A181" s="59" t="s">
        <v>2018</v>
      </c>
      <c r="B181" s="60" t="s">
        <v>1827</v>
      </c>
      <c r="C181" s="60"/>
      <c r="D181" s="60" t="s">
        <v>1959</v>
      </c>
      <c r="E181" s="61">
        <v>2.4</v>
      </c>
      <c r="F181" s="62">
        <v>0.75</v>
      </c>
      <c r="G181" s="60"/>
      <c r="H181" s="62">
        <v>0.56999999999999995</v>
      </c>
      <c r="I181" s="62">
        <v>0.64</v>
      </c>
      <c r="J181" s="60"/>
      <c r="K181" s="62">
        <v>0.52</v>
      </c>
      <c r="L181" s="60"/>
      <c r="M181" s="60">
        <v>144</v>
      </c>
      <c r="N181" s="62">
        <v>0.47</v>
      </c>
      <c r="O181" s="62">
        <v>0</v>
      </c>
      <c r="P181" s="60" t="s">
        <v>2005</v>
      </c>
      <c r="Q181" s="60"/>
      <c r="R181" s="62">
        <v>0.14000000000000001</v>
      </c>
      <c r="S181" s="60"/>
      <c r="T181" s="62">
        <v>0.66</v>
      </c>
      <c r="U181" s="60"/>
      <c r="V181" s="62">
        <v>0.13</v>
      </c>
      <c r="W181" s="60"/>
    </row>
    <row r="182" spans="1:23" x14ac:dyDescent="0.35">
      <c r="A182" s="59" t="s">
        <v>2018</v>
      </c>
      <c r="B182" s="60" t="s">
        <v>1828</v>
      </c>
      <c r="C182" s="60"/>
      <c r="D182" s="60" t="s">
        <v>1959</v>
      </c>
      <c r="E182" s="61">
        <v>1.8</v>
      </c>
      <c r="F182" s="62">
        <v>0.66</v>
      </c>
      <c r="G182" s="60">
        <v>8</v>
      </c>
      <c r="H182" s="62">
        <v>0.54</v>
      </c>
      <c r="I182" s="62">
        <v>0.46</v>
      </c>
      <c r="J182" s="60"/>
      <c r="K182" s="62">
        <v>0.5</v>
      </c>
      <c r="L182" s="60"/>
      <c r="M182" s="60">
        <v>25</v>
      </c>
      <c r="N182" s="62">
        <v>0.88</v>
      </c>
      <c r="O182" s="62">
        <v>0</v>
      </c>
      <c r="P182" s="60" t="s">
        <v>2028</v>
      </c>
      <c r="Q182" s="60"/>
      <c r="R182" s="60" t="s">
        <v>176</v>
      </c>
      <c r="S182" s="60"/>
      <c r="T182" s="62">
        <v>0.89</v>
      </c>
      <c r="U182" s="60"/>
      <c r="V182" s="60" t="s">
        <v>176</v>
      </c>
      <c r="W182" s="60"/>
    </row>
    <row r="183" spans="1:23" x14ac:dyDescent="0.35">
      <c r="A183" s="59" t="s">
        <v>2018</v>
      </c>
      <c r="B183" s="60" t="s">
        <v>2029</v>
      </c>
      <c r="C183" s="60">
        <v>1</v>
      </c>
      <c r="D183" s="60" t="s">
        <v>1972</v>
      </c>
      <c r="E183" s="61">
        <v>1.8</v>
      </c>
      <c r="F183" s="62">
        <v>0.54</v>
      </c>
      <c r="G183" s="60">
        <v>8</v>
      </c>
      <c r="H183" s="62">
        <v>0.28999999999999998</v>
      </c>
      <c r="I183" s="62">
        <v>0.2</v>
      </c>
      <c r="J183" s="60">
        <v>6</v>
      </c>
      <c r="K183" s="60" t="s">
        <v>176</v>
      </c>
      <c r="L183" s="60"/>
      <c r="M183" s="60">
        <v>29</v>
      </c>
      <c r="N183" s="60" t="s">
        <v>176</v>
      </c>
      <c r="O183" s="60" t="s">
        <v>176</v>
      </c>
      <c r="P183" s="60" t="s">
        <v>176</v>
      </c>
      <c r="Q183" s="60"/>
      <c r="R183" s="60" t="s">
        <v>176</v>
      </c>
      <c r="S183" s="60"/>
      <c r="T183" s="62">
        <v>0.39</v>
      </c>
      <c r="U183" s="60">
        <v>4</v>
      </c>
      <c r="V183" s="60" t="s">
        <v>176</v>
      </c>
      <c r="W183" s="60"/>
    </row>
    <row r="184" spans="1:23" x14ac:dyDescent="0.35">
      <c r="A184" s="59" t="s">
        <v>2018</v>
      </c>
      <c r="B184" s="60" t="s">
        <v>2030</v>
      </c>
      <c r="C184" s="60"/>
      <c r="D184" s="60" t="s">
        <v>1959</v>
      </c>
      <c r="E184" s="61">
        <v>2</v>
      </c>
      <c r="F184" s="62">
        <v>0.49</v>
      </c>
      <c r="G184" s="60"/>
      <c r="H184" s="62">
        <v>0.28999999999999998</v>
      </c>
      <c r="I184" s="62">
        <v>0.28999999999999998</v>
      </c>
      <c r="J184" s="60"/>
      <c r="K184" s="62">
        <v>0.27</v>
      </c>
      <c r="L184" s="60"/>
      <c r="M184" s="60">
        <v>127</v>
      </c>
      <c r="N184" s="62">
        <v>0.51</v>
      </c>
      <c r="O184" s="62">
        <v>0.01</v>
      </c>
      <c r="P184" s="60" t="s">
        <v>1944</v>
      </c>
      <c r="Q184" s="60"/>
      <c r="R184" s="62">
        <v>0.02</v>
      </c>
      <c r="S184" s="60"/>
      <c r="T184" s="62">
        <v>0.59</v>
      </c>
      <c r="U184" s="60"/>
      <c r="V184" s="62">
        <v>0.1</v>
      </c>
      <c r="W184" s="60"/>
    </row>
    <row r="185" spans="1:23" x14ac:dyDescent="0.35">
      <c r="A185" s="59" t="s">
        <v>2018</v>
      </c>
      <c r="B185" s="60" t="s">
        <v>1836</v>
      </c>
      <c r="C185" s="60">
        <v>1</v>
      </c>
      <c r="D185" s="60" t="s">
        <v>1959</v>
      </c>
      <c r="E185" s="61">
        <v>2.6</v>
      </c>
      <c r="F185" s="62">
        <v>0.72</v>
      </c>
      <c r="G185" s="60">
        <v>8</v>
      </c>
      <c r="H185" s="62">
        <v>0.36</v>
      </c>
      <c r="I185" s="62">
        <v>0.39</v>
      </c>
      <c r="J185" s="60">
        <v>8</v>
      </c>
      <c r="K185" s="62">
        <v>0.38</v>
      </c>
      <c r="L185" s="60">
        <v>4</v>
      </c>
      <c r="M185" s="60">
        <v>63</v>
      </c>
      <c r="N185" s="62">
        <v>0.52</v>
      </c>
      <c r="O185" s="62">
        <v>0.01</v>
      </c>
      <c r="P185" s="60" t="s">
        <v>2031</v>
      </c>
      <c r="Q185" s="60">
        <v>4</v>
      </c>
      <c r="R185" s="62">
        <v>0.12</v>
      </c>
      <c r="S185" s="60">
        <v>4</v>
      </c>
      <c r="T185" s="62">
        <v>0.41</v>
      </c>
      <c r="U185" s="60">
        <v>4</v>
      </c>
      <c r="V185" s="62">
        <v>0.21</v>
      </c>
      <c r="W185" s="60">
        <v>4</v>
      </c>
    </row>
    <row r="186" spans="1:23" x14ac:dyDescent="0.35">
      <c r="A186" s="59" t="s">
        <v>2018</v>
      </c>
      <c r="B186" s="60" t="s">
        <v>1839</v>
      </c>
      <c r="C186" s="60">
        <v>1</v>
      </c>
      <c r="D186" s="60" t="s">
        <v>1959</v>
      </c>
      <c r="E186" s="61">
        <v>1.7</v>
      </c>
      <c r="F186" s="62">
        <v>0.41</v>
      </c>
      <c r="G186" s="60">
        <v>8</v>
      </c>
      <c r="H186" s="62">
        <v>0.15</v>
      </c>
      <c r="I186" s="62">
        <v>0.12</v>
      </c>
      <c r="J186" s="60">
        <v>6</v>
      </c>
      <c r="K186" s="60" t="s">
        <v>176</v>
      </c>
      <c r="L186" s="60"/>
      <c r="M186" s="60">
        <v>215</v>
      </c>
      <c r="N186" s="60" t="s">
        <v>176</v>
      </c>
      <c r="O186" s="60" t="s">
        <v>176</v>
      </c>
      <c r="P186" s="60" t="s">
        <v>1584</v>
      </c>
      <c r="Q186" s="60">
        <v>4</v>
      </c>
      <c r="R186" s="60" t="s">
        <v>176</v>
      </c>
      <c r="S186" s="60"/>
      <c r="T186" s="62">
        <v>0.41</v>
      </c>
      <c r="U186" s="60">
        <v>4</v>
      </c>
      <c r="V186" s="60" t="s">
        <v>176</v>
      </c>
      <c r="W186" s="60"/>
    </row>
    <row r="187" spans="1:23" x14ac:dyDescent="0.35">
      <c r="A187" s="59" t="s">
        <v>2018</v>
      </c>
      <c r="B187" s="60" t="s">
        <v>2032</v>
      </c>
      <c r="C187" s="60"/>
      <c r="D187" s="60" t="s">
        <v>1959</v>
      </c>
      <c r="E187" s="61">
        <v>2.4</v>
      </c>
      <c r="F187" s="62">
        <v>0.78</v>
      </c>
      <c r="G187" s="60"/>
      <c r="H187" s="62">
        <v>0.65</v>
      </c>
      <c r="I187" s="62">
        <v>0.66</v>
      </c>
      <c r="J187" s="60"/>
      <c r="K187" s="62">
        <v>0.64</v>
      </c>
      <c r="L187" s="60"/>
      <c r="M187" s="60">
        <v>121</v>
      </c>
      <c r="N187" s="62">
        <v>0.42</v>
      </c>
      <c r="O187" s="62">
        <v>0</v>
      </c>
      <c r="P187" s="60" t="s">
        <v>349</v>
      </c>
      <c r="Q187" s="60">
        <v>2</v>
      </c>
      <c r="R187" s="62">
        <v>0.16</v>
      </c>
      <c r="S187" s="60"/>
      <c r="T187" s="62">
        <v>0.77</v>
      </c>
      <c r="U187" s="60"/>
      <c r="V187" s="62">
        <v>0.16</v>
      </c>
      <c r="W187" s="60"/>
    </row>
    <row r="188" spans="1:23" x14ac:dyDescent="0.35">
      <c r="A188" s="59" t="s">
        <v>2018</v>
      </c>
      <c r="B188" s="60" t="s">
        <v>1780</v>
      </c>
      <c r="C188" s="60"/>
      <c r="D188" s="60" t="s">
        <v>1959</v>
      </c>
      <c r="E188" s="61">
        <v>2.8</v>
      </c>
      <c r="F188" s="62">
        <v>0.8</v>
      </c>
      <c r="G188" s="60"/>
      <c r="H188" s="62">
        <v>0.5</v>
      </c>
      <c r="I188" s="62">
        <v>0.44</v>
      </c>
      <c r="J188" s="60"/>
      <c r="K188" s="62">
        <v>0.32</v>
      </c>
      <c r="L188" s="60"/>
      <c r="M188" s="60">
        <v>96</v>
      </c>
      <c r="N188" s="62">
        <v>0.71</v>
      </c>
      <c r="O188" s="63">
        <v>4.0000000000000001E-3</v>
      </c>
      <c r="P188" s="60" t="s">
        <v>359</v>
      </c>
      <c r="Q188" s="60"/>
      <c r="R188" s="62">
        <v>0.19</v>
      </c>
      <c r="S188" s="60"/>
      <c r="T188" s="62">
        <v>0.72</v>
      </c>
      <c r="U188" s="60"/>
      <c r="V188" s="62">
        <v>0.31</v>
      </c>
      <c r="W188" s="60"/>
    </row>
    <row r="189" spans="1:23" x14ac:dyDescent="0.35">
      <c r="A189" s="59" t="s">
        <v>2018</v>
      </c>
      <c r="B189" s="60" t="s">
        <v>1840</v>
      </c>
      <c r="C189" s="60"/>
      <c r="D189" s="60" t="s">
        <v>1972</v>
      </c>
      <c r="E189" s="61">
        <v>2.6</v>
      </c>
      <c r="F189" s="62">
        <v>0.63</v>
      </c>
      <c r="G189" s="60"/>
      <c r="H189" s="62">
        <v>0.53</v>
      </c>
      <c r="I189" s="62">
        <v>0.44</v>
      </c>
      <c r="J189" s="60"/>
      <c r="K189" s="62">
        <v>0.39</v>
      </c>
      <c r="L189" s="60"/>
      <c r="M189" s="60">
        <v>179</v>
      </c>
      <c r="N189" s="62">
        <v>0.44</v>
      </c>
      <c r="O189" s="62">
        <v>0.02</v>
      </c>
      <c r="P189" s="60" t="s">
        <v>941</v>
      </c>
      <c r="Q189" s="60"/>
      <c r="R189" s="62">
        <v>0.11</v>
      </c>
      <c r="S189" s="60"/>
      <c r="T189" s="62">
        <v>0.91</v>
      </c>
      <c r="U189" s="60"/>
      <c r="V189" s="62">
        <v>0.03</v>
      </c>
      <c r="W189" s="60"/>
    </row>
    <row r="190" spans="1:23" x14ac:dyDescent="0.35">
      <c r="A190" s="59" t="s">
        <v>2018</v>
      </c>
      <c r="B190" s="60" t="s">
        <v>1764</v>
      </c>
      <c r="C190" s="60"/>
      <c r="D190" s="60" t="s">
        <v>1959</v>
      </c>
      <c r="E190" s="61">
        <v>2.4</v>
      </c>
      <c r="F190" s="62">
        <v>0.84</v>
      </c>
      <c r="G190" s="60"/>
      <c r="H190" s="62">
        <v>0.72</v>
      </c>
      <c r="I190" s="62">
        <v>0.69</v>
      </c>
      <c r="J190" s="60"/>
      <c r="K190" s="62">
        <v>0.64</v>
      </c>
      <c r="L190" s="60"/>
      <c r="M190" s="60">
        <v>58</v>
      </c>
      <c r="N190" s="62">
        <v>0.62</v>
      </c>
      <c r="O190" s="62">
        <v>0.03</v>
      </c>
      <c r="P190" s="60" t="s">
        <v>1913</v>
      </c>
      <c r="Q190" s="60">
        <v>3</v>
      </c>
      <c r="R190" s="62">
        <v>0.23</v>
      </c>
      <c r="S190" s="60"/>
      <c r="T190" s="62">
        <v>0.75</v>
      </c>
      <c r="U190" s="60"/>
      <c r="V190" s="62">
        <v>0.11</v>
      </c>
      <c r="W190" s="60"/>
    </row>
    <row r="191" spans="1:23" x14ac:dyDescent="0.35">
      <c r="A191" s="59" t="s">
        <v>2018</v>
      </c>
      <c r="B191" s="60" t="s">
        <v>1847</v>
      </c>
      <c r="C191" s="60"/>
      <c r="D191" s="60" t="s">
        <v>1959</v>
      </c>
      <c r="E191" s="61">
        <v>2.2999999999999998</v>
      </c>
      <c r="F191" s="62">
        <v>0.68</v>
      </c>
      <c r="G191" s="60"/>
      <c r="H191" s="62">
        <v>0.39</v>
      </c>
      <c r="I191" s="62">
        <v>0.47</v>
      </c>
      <c r="J191" s="60">
        <v>8</v>
      </c>
      <c r="K191" s="62">
        <v>0.34</v>
      </c>
      <c r="L191" s="60">
        <v>4</v>
      </c>
      <c r="M191" s="60">
        <v>138</v>
      </c>
      <c r="N191" s="62">
        <v>0.7</v>
      </c>
      <c r="O191" s="62">
        <v>0</v>
      </c>
      <c r="P191" s="60" t="s">
        <v>2033</v>
      </c>
      <c r="Q191" s="60"/>
      <c r="R191" s="60" t="s">
        <v>176</v>
      </c>
      <c r="S191" s="60"/>
      <c r="T191" s="62">
        <v>0.46</v>
      </c>
      <c r="U191" s="60"/>
      <c r="V191" s="62">
        <v>0.15</v>
      </c>
      <c r="W191" s="60">
        <v>4</v>
      </c>
    </row>
    <row r="192" spans="1:23" x14ac:dyDescent="0.35">
      <c r="A192" s="59" t="s">
        <v>2018</v>
      </c>
      <c r="B192" s="60" t="s">
        <v>1849</v>
      </c>
      <c r="C192" s="60">
        <v>1</v>
      </c>
      <c r="D192" s="60" t="s">
        <v>1959</v>
      </c>
      <c r="E192" s="61">
        <v>2.1</v>
      </c>
      <c r="F192" s="62">
        <v>0.65</v>
      </c>
      <c r="G192" s="60">
        <v>8</v>
      </c>
      <c r="H192" s="62">
        <v>0.43</v>
      </c>
      <c r="I192" s="62">
        <v>0.35</v>
      </c>
      <c r="J192" s="60">
        <v>6</v>
      </c>
      <c r="K192" s="60" t="s">
        <v>176</v>
      </c>
      <c r="L192" s="60"/>
      <c r="M192" s="60">
        <v>72</v>
      </c>
      <c r="N192" s="60" t="s">
        <v>176</v>
      </c>
      <c r="O192" s="60" t="s">
        <v>176</v>
      </c>
      <c r="P192" s="60" t="s">
        <v>718</v>
      </c>
      <c r="Q192" s="60">
        <v>4</v>
      </c>
      <c r="R192" s="60" t="s">
        <v>176</v>
      </c>
      <c r="S192" s="60"/>
      <c r="T192" s="62">
        <v>0.51</v>
      </c>
      <c r="U192" s="60">
        <v>4</v>
      </c>
      <c r="V192" s="60" t="s">
        <v>176</v>
      </c>
      <c r="W192" s="60"/>
    </row>
    <row r="193" spans="1:23" x14ac:dyDescent="0.35">
      <c r="A193" s="59" t="s">
        <v>2018</v>
      </c>
      <c r="B193" s="60" t="s">
        <v>2034</v>
      </c>
      <c r="C193" s="60"/>
      <c r="D193" s="60" t="s">
        <v>1959</v>
      </c>
      <c r="E193" s="61">
        <v>2.5</v>
      </c>
      <c r="F193" s="62">
        <v>0.74</v>
      </c>
      <c r="G193" s="60">
        <v>8</v>
      </c>
      <c r="H193" s="62">
        <v>0.65</v>
      </c>
      <c r="I193" s="62">
        <v>0.51</v>
      </c>
      <c r="J193" s="60"/>
      <c r="K193" s="62">
        <v>0.49</v>
      </c>
      <c r="L193" s="60"/>
      <c r="M193" s="60">
        <v>20</v>
      </c>
      <c r="N193" s="62">
        <v>0.41</v>
      </c>
      <c r="O193" s="62">
        <v>0.03</v>
      </c>
      <c r="P193" s="60" t="s">
        <v>602</v>
      </c>
      <c r="Q193" s="60"/>
      <c r="R193" s="60" t="s">
        <v>176</v>
      </c>
      <c r="S193" s="60"/>
      <c r="T193" s="62">
        <v>0.55000000000000004</v>
      </c>
      <c r="U193" s="60"/>
      <c r="V193" s="62">
        <v>0.03</v>
      </c>
      <c r="W193" s="60">
        <v>4</v>
      </c>
    </row>
    <row r="194" spans="1:23" x14ac:dyDescent="0.35">
      <c r="A194" s="59" t="s">
        <v>2018</v>
      </c>
      <c r="B194" s="60" t="s">
        <v>1851</v>
      </c>
      <c r="C194" s="60"/>
      <c r="D194" s="60" t="s">
        <v>1959</v>
      </c>
      <c r="E194" s="61">
        <v>2.1</v>
      </c>
      <c r="F194" s="62">
        <v>0.55000000000000004</v>
      </c>
      <c r="G194" s="60">
        <v>8</v>
      </c>
      <c r="H194" s="62">
        <v>0.19</v>
      </c>
      <c r="I194" s="62">
        <v>0.22</v>
      </c>
      <c r="J194" s="60">
        <v>6</v>
      </c>
      <c r="K194" s="60" t="s">
        <v>176</v>
      </c>
      <c r="L194" s="60"/>
      <c r="M194" s="60">
        <v>165</v>
      </c>
      <c r="N194" s="60" t="s">
        <v>176</v>
      </c>
      <c r="O194" s="60" t="s">
        <v>176</v>
      </c>
      <c r="P194" s="60" t="s">
        <v>176</v>
      </c>
      <c r="Q194" s="60">
        <v>2</v>
      </c>
      <c r="R194" s="60" t="s">
        <v>176</v>
      </c>
      <c r="S194" s="60"/>
      <c r="T194" s="60" t="s">
        <v>176</v>
      </c>
      <c r="U194" s="60"/>
      <c r="V194" s="60" t="s">
        <v>176</v>
      </c>
      <c r="W194" s="60"/>
    </row>
    <row r="195" spans="1:23" x14ac:dyDescent="0.35">
      <c r="A195" s="59" t="s">
        <v>2018</v>
      </c>
      <c r="B195" s="60" t="s">
        <v>1586</v>
      </c>
      <c r="C195" s="60"/>
      <c r="D195" s="60" t="s">
        <v>1972</v>
      </c>
      <c r="E195" s="61">
        <v>2.1</v>
      </c>
      <c r="F195" s="62">
        <v>0.57999999999999996</v>
      </c>
      <c r="G195" s="60"/>
      <c r="H195" s="62">
        <v>0.45</v>
      </c>
      <c r="I195" s="62">
        <v>0.28999999999999998</v>
      </c>
      <c r="J195" s="60"/>
      <c r="K195" s="62">
        <v>0.25</v>
      </c>
      <c r="L195" s="60"/>
      <c r="M195" s="60">
        <v>90</v>
      </c>
      <c r="N195" s="62">
        <v>0.55000000000000004</v>
      </c>
      <c r="O195" s="62">
        <v>0.03</v>
      </c>
      <c r="P195" s="60" t="s">
        <v>1058</v>
      </c>
      <c r="Q195" s="60"/>
      <c r="R195" s="62">
        <v>0.09</v>
      </c>
      <c r="S195" s="60"/>
      <c r="T195" s="62">
        <v>0.73</v>
      </c>
      <c r="U195" s="60"/>
      <c r="V195" s="62">
        <v>0.03</v>
      </c>
      <c r="W195" s="60"/>
    </row>
    <row r="196" spans="1:23" x14ac:dyDescent="0.35">
      <c r="A196" s="59" t="s">
        <v>2018</v>
      </c>
      <c r="B196" s="60" t="s">
        <v>1794</v>
      </c>
      <c r="C196" s="60"/>
      <c r="D196" s="60" t="s">
        <v>1959</v>
      </c>
      <c r="E196" s="61">
        <v>2.5</v>
      </c>
      <c r="F196" s="62">
        <v>0.66</v>
      </c>
      <c r="G196" s="60"/>
      <c r="H196" s="62">
        <v>0.61</v>
      </c>
      <c r="I196" s="62">
        <v>0.51</v>
      </c>
      <c r="J196" s="60"/>
      <c r="K196" s="62">
        <v>0.44</v>
      </c>
      <c r="L196" s="60"/>
      <c r="M196" s="60">
        <v>50</v>
      </c>
      <c r="N196" s="62">
        <v>0.68</v>
      </c>
      <c r="O196" s="62">
        <v>0</v>
      </c>
      <c r="P196" s="60" t="s">
        <v>1049</v>
      </c>
      <c r="Q196" s="60"/>
      <c r="R196" s="62">
        <v>0.24</v>
      </c>
      <c r="S196" s="60"/>
      <c r="T196" s="62">
        <v>0.5</v>
      </c>
      <c r="U196" s="60"/>
      <c r="V196" s="62">
        <v>0.08</v>
      </c>
      <c r="W196" s="60"/>
    </row>
    <row r="197" spans="1:23" x14ac:dyDescent="0.35">
      <c r="A197" s="59" t="s">
        <v>2018</v>
      </c>
      <c r="B197" s="60" t="s">
        <v>2035</v>
      </c>
      <c r="C197" s="60"/>
      <c r="D197" s="60" t="s">
        <v>1972</v>
      </c>
      <c r="E197" s="61">
        <v>2</v>
      </c>
      <c r="F197" s="62">
        <v>0.73</v>
      </c>
      <c r="G197" s="60"/>
      <c r="H197" s="62">
        <v>0.44</v>
      </c>
      <c r="I197" s="62">
        <v>0.52</v>
      </c>
      <c r="J197" s="60"/>
      <c r="K197" s="62">
        <v>0.51</v>
      </c>
      <c r="L197" s="60"/>
      <c r="M197" s="60">
        <v>14</v>
      </c>
      <c r="N197" s="62">
        <v>0.53</v>
      </c>
      <c r="O197" s="62">
        <v>0.03</v>
      </c>
      <c r="P197" s="60" t="s">
        <v>829</v>
      </c>
      <c r="Q197" s="60">
        <v>2</v>
      </c>
      <c r="R197" s="62">
        <v>0.08</v>
      </c>
      <c r="S197" s="60"/>
      <c r="T197" s="62">
        <v>0.92</v>
      </c>
      <c r="U197" s="60"/>
      <c r="V197" s="60" t="s">
        <v>176</v>
      </c>
      <c r="W197" s="60"/>
    </row>
    <row r="198" spans="1:23" x14ac:dyDescent="0.35">
      <c r="A198" s="59" t="s">
        <v>2018</v>
      </c>
      <c r="B198" s="60" t="s">
        <v>2036</v>
      </c>
      <c r="C198" s="60"/>
      <c r="D198" s="60" t="s">
        <v>1959</v>
      </c>
      <c r="E198" s="61">
        <v>3</v>
      </c>
      <c r="F198" s="62">
        <v>0.59</v>
      </c>
      <c r="G198" s="60"/>
      <c r="H198" s="62">
        <v>0.49</v>
      </c>
      <c r="I198" s="62">
        <v>0.32</v>
      </c>
      <c r="J198" s="60"/>
      <c r="K198" s="62">
        <v>0.36</v>
      </c>
      <c r="L198" s="60"/>
      <c r="M198" s="60">
        <v>42</v>
      </c>
      <c r="N198" s="62">
        <v>0.47</v>
      </c>
      <c r="O198" s="62">
        <v>0.01</v>
      </c>
      <c r="P198" s="60" t="s">
        <v>2037</v>
      </c>
      <c r="Q198" s="60">
        <v>2</v>
      </c>
      <c r="R198" s="60" t="s">
        <v>176</v>
      </c>
      <c r="S198" s="60"/>
      <c r="T198" s="62">
        <v>0.85</v>
      </c>
      <c r="U198" s="60"/>
      <c r="V198" s="63">
        <v>4.0000000000000001E-3</v>
      </c>
      <c r="W198" s="60"/>
    </row>
    <row r="199" spans="1:23" x14ac:dyDescent="0.35">
      <c r="A199" s="59" t="s">
        <v>2018</v>
      </c>
      <c r="B199" s="60" t="s">
        <v>1855</v>
      </c>
      <c r="C199" s="60"/>
      <c r="D199" s="60" t="s">
        <v>1959</v>
      </c>
      <c r="E199" s="61">
        <v>2.5</v>
      </c>
      <c r="F199" s="62">
        <v>0.73</v>
      </c>
      <c r="G199" s="60"/>
      <c r="H199" s="62">
        <v>0.65</v>
      </c>
      <c r="I199" s="62">
        <v>0.48</v>
      </c>
      <c r="J199" s="60"/>
      <c r="K199" s="62">
        <v>0.4</v>
      </c>
      <c r="L199" s="60"/>
      <c r="M199" s="60">
        <v>200</v>
      </c>
      <c r="N199" s="62">
        <v>0.77</v>
      </c>
      <c r="O199" s="62">
        <v>0</v>
      </c>
      <c r="P199" s="60" t="s">
        <v>1175</v>
      </c>
      <c r="Q199" s="60"/>
      <c r="R199" s="60" t="s">
        <v>176</v>
      </c>
      <c r="S199" s="60"/>
      <c r="T199" s="62">
        <v>0.78</v>
      </c>
      <c r="U199" s="60"/>
      <c r="V199" s="62">
        <v>0.06</v>
      </c>
      <c r="W199" s="60"/>
    </row>
    <row r="200" spans="1:23" x14ac:dyDescent="0.35">
      <c r="A200" s="59" t="s">
        <v>2018</v>
      </c>
      <c r="B200" s="60" t="s">
        <v>1799</v>
      </c>
      <c r="C200" s="60"/>
      <c r="D200" s="60" t="s">
        <v>1959</v>
      </c>
      <c r="E200" s="61">
        <v>3</v>
      </c>
      <c r="F200" s="62">
        <v>0.76</v>
      </c>
      <c r="G200" s="60"/>
      <c r="H200" s="62">
        <v>0.62</v>
      </c>
      <c r="I200" s="62">
        <v>0.54</v>
      </c>
      <c r="J200" s="60"/>
      <c r="K200" s="62">
        <v>0.56000000000000005</v>
      </c>
      <c r="L200" s="60"/>
      <c r="M200" s="60">
        <v>25</v>
      </c>
      <c r="N200" s="62">
        <v>0.55000000000000004</v>
      </c>
      <c r="O200" s="62">
        <v>0</v>
      </c>
      <c r="P200" s="60" t="s">
        <v>796</v>
      </c>
      <c r="Q200" s="60"/>
      <c r="R200" s="62">
        <v>0.23</v>
      </c>
      <c r="S200" s="60"/>
      <c r="T200" s="62">
        <v>0.62</v>
      </c>
      <c r="U200" s="60"/>
      <c r="V200" s="62">
        <v>0.1</v>
      </c>
      <c r="W200" s="60"/>
    </row>
    <row r="201" spans="1:23" x14ac:dyDescent="0.35">
      <c r="A201" s="59" t="s">
        <v>2018</v>
      </c>
      <c r="B201" s="60" t="s">
        <v>1858</v>
      </c>
      <c r="C201" s="60"/>
      <c r="D201" s="60" t="s">
        <v>1959</v>
      </c>
      <c r="E201" s="61">
        <v>1.9</v>
      </c>
      <c r="F201" s="62">
        <v>0.54</v>
      </c>
      <c r="G201" s="60"/>
      <c r="H201" s="62">
        <v>0.39</v>
      </c>
      <c r="I201" s="62">
        <v>0.46</v>
      </c>
      <c r="J201" s="60"/>
      <c r="K201" s="62">
        <v>0.5</v>
      </c>
      <c r="L201" s="60"/>
      <c r="M201" s="60">
        <v>11</v>
      </c>
      <c r="N201" s="62">
        <v>0.84</v>
      </c>
      <c r="O201" s="62">
        <v>0</v>
      </c>
      <c r="P201" s="60" t="s">
        <v>2038</v>
      </c>
      <c r="Q201" s="60">
        <v>2</v>
      </c>
      <c r="R201" s="60" t="s">
        <v>176</v>
      </c>
      <c r="S201" s="60"/>
      <c r="T201" s="62">
        <v>0.77</v>
      </c>
      <c r="U201" s="60"/>
      <c r="V201" s="62">
        <v>0.04</v>
      </c>
      <c r="W201" s="60">
        <v>4</v>
      </c>
    </row>
    <row r="202" spans="1:23" x14ac:dyDescent="0.35">
      <c r="A202" s="59" t="s">
        <v>2018</v>
      </c>
      <c r="B202" s="60" t="s">
        <v>1860</v>
      </c>
      <c r="C202" s="60">
        <v>1</v>
      </c>
      <c r="D202" s="60" t="s">
        <v>1959</v>
      </c>
      <c r="E202" s="61">
        <v>1.9</v>
      </c>
      <c r="F202" s="62">
        <v>0.66</v>
      </c>
      <c r="G202" s="60">
        <v>8</v>
      </c>
      <c r="H202" s="62">
        <v>0.6</v>
      </c>
      <c r="I202" s="62">
        <v>0.65</v>
      </c>
      <c r="J202" s="60">
        <v>6</v>
      </c>
      <c r="K202" s="60" t="s">
        <v>176</v>
      </c>
      <c r="L202" s="60"/>
      <c r="M202" s="60">
        <v>185</v>
      </c>
      <c r="N202" s="60" t="s">
        <v>176</v>
      </c>
      <c r="O202" s="60" t="s">
        <v>176</v>
      </c>
      <c r="P202" s="64">
        <v>43505</v>
      </c>
      <c r="Q202" s="60">
        <v>4</v>
      </c>
      <c r="R202" s="60" t="s">
        <v>176</v>
      </c>
      <c r="S202" s="60"/>
      <c r="T202" s="62">
        <v>0.91</v>
      </c>
      <c r="U202" s="60">
        <v>4</v>
      </c>
      <c r="V202" s="60" t="s">
        <v>176</v>
      </c>
      <c r="W202" s="60"/>
    </row>
    <row r="203" spans="1:23" x14ac:dyDescent="0.35">
      <c r="A203" s="59" t="s">
        <v>2018</v>
      </c>
      <c r="B203" s="60" t="s">
        <v>1434</v>
      </c>
      <c r="C203" s="60"/>
      <c r="D203" s="60" t="s">
        <v>1972</v>
      </c>
      <c r="E203" s="61">
        <v>2.6</v>
      </c>
      <c r="F203" s="62">
        <v>0.82</v>
      </c>
      <c r="G203" s="60"/>
      <c r="H203" s="62">
        <v>0.56999999999999995</v>
      </c>
      <c r="I203" s="62">
        <v>0.63</v>
      </c>
      <c r="J203" s="60"/>
      <c r="K203" s="62">
        <v>0.57999999999999996</v>
      </c>
      <c r="L203" s="60"/>
      <c r="M203" s="60">
        <v>50</v>
      </c>
      <c r="N203" s="62">
        <v>0.63</v>
      </c>
      <c r="O203" s="62">
        <v>0.04</v>
      </c>
      <c r="P203" s="60" t="s">
        <v>937</v>
      </c>
      <c r="Q203" s="60">
        <v>2</v>
      </c>
      <c r="R203" s="60" t="s">
        <v>176</v>
      </c>
      <c r="S203" s="60"/>
      <c r="T203" s="62">
        <v>0.42</v>
      </c>
      <c r="U203" s="60"/>
      <c r="V203" s="62">
        <v>0.03</v>
      </c>
      <c r="W203" s="60"/>
    </row>
    <row r="204" spans="1:23" x14ac:dyDescent="0.35">
      <c r="A204" s="59" t="s">
        <v>2018</v>
      </c>
      <c r="B204" s="60" t="s">
        <v>1861</v>
      </c>
      <c r="C204" s="60"/>
      <c r="D204" s="60" t="s">
        <v>1959</v>
      </c>
      <c r="E204" s="61">
        <v>2.1</v>
      </c>
      <c r="F204" s="62">
        <v>0.66</v>
      </c>
      <c r="G204" s="60"/>
      <c r="H204" s="62">
        <v>0.22</v>
      </c>
      <c r="I204" s="62">
        <v>0.3</v>
      </c>
      <c r="J204" s="60"/>
      <c r="K204" s="62">
        <v>0.31</v>
      </c>
      <c r="L204" s="60"/>
      <c r="M204" s="60">
        <v>158</v>
      </c>
      <c r="N204" s="62">
        <v>0.55000000000000004</v>
      </c>
      <c r="O204" s="62">
        <v>0</v>
      </c>
      <c r="P204" s="60" t="s">
        <v>2039</v>
      </c>
      <c r="Q204" s="60"/>
      <c r="R204" s="60" t="s">
        <v>176</v>
      </c>
      <c r="S204" s="60"/>
      <c r="T204" s="62">
        <v>0.53</v>
      </c>
      <c r="U204" s="60"/>
      <c r="V204" s="60" t="s">
        <v>176</v>
      </c>
      <c r="W204" s="60"/>
    </row>
    <row r="205" spans="1:23" x14ac:dyDescent="0.35">
      <c r="A205" s="59" t="s">
        <v>2018</v>
      </c>
      <c r="B205" s="60" t="s">
        <v>2040</v>
      </c>
      <c r="C205" s="60"/>
      <c r="D205" s="60" t="s">
        <v>1972</v>
      </c>
      <c r="E205" s="61">
        <v>2.2999999999999998</v>
      </c>
      <c r="F205" s="62">
        <v>0.65</v>
      </c>
      <c r="G205" s="60"/>
      <c r="H205" s="62">
        <v>0.44</v>
      </c>
      <c r="I205" s="62">
        <v>0.48</v>
      </c>
      <c r="J205" s="60"/>
      <c r="K205" s="62">
        <v>0.4</v>
      </c>
      <c r="L205" s="60"/>
      <c r="M205" s="60">
        <v>158</v>
      </c>
      <c r="N205" s="62">
        <v>0.62</v>
      </c>
      <c r="O205" s="62">
        <v>0.01</v>
      </c>
      <c r="P205" s="60" t="s">
        <v>1348</v>
      </c>
      <c r="Q205" s="60"/>
      <c r="R205" s="60" t="s">
        <v>176</v>
      </c>
      <c r="S205" s="60"/>
      <c r="T205" s="62">
        <v>0.89</v>
      </c>
      <c r="U205" s="60"/>
      <c r="V205" s="62">
        <v>0.06</v>
      </c>
      <c r="W205" s="60"/>
    </row>
    <row r="206" spans="1:23" x14ac:dyDescent="0.35">
      <c r="A206" s="59" t="s">
        <v>2018</v>
      </c>
      <c r="B206" s="60" t="s">
        <v>2041</v>
      </c>
      <c r="C206" s="60">
        <v>1</v>
      </c>
      <c r="D206" s="60" t="s">
        <v>1959</v>
      </c>
      <c r="E206" s="61">
        <v>2</v>
      </c>
      <c r="F206" s="62">
        <v>0.75</v>
      </c>
      <c r="G206" s="60">
        <v>8</v>
      </c>
      <c r="H206" s="62">
        <v>0.5</v>
      </c>
      <c r="I206" s="62">
        <v>0.3</v>
      </c>
      <c r="J206" s="60">
        <v>6</v>
      </c>
      <c r="K206" s="60" t="s">
        <v>176</v>
      </c>
      <c r="L206" s="60"/>
      <c r="M206" s="60">
        <v>204</v>
      </c>
      <c r="N206" s="60" t="s">
        <v>176</v>
      </c>
      <c r="O206" s="60" t="s">
        <v>176</v>
      </c>
      <c r="P206" s="60" t="s">
        <v>2042</v>
      </c>
      <c r="Q206" s="60">
        <v>4</v>
      </c>
      <c r="R206" s="60" t="s">
        <v>176</v>
      </c>
      <c r="S206" s="60"/>
      <c r="T206" s="62">
        <v>0.56000000000000005</v>
      </c>
      <c r="U206" s="60">
        <v>4</v>
      </c>
      <c r="V206" s="60" t="s">
        <v>176</v>
      </c>
      <c r="W206" s="60"/>
    </row>
    <row r="207" spans="1:23" x14ac:dyDescent="0.35">
      <c r="A207" s="59" t="s">
        <v>2018</v>
      </c>
      <c r="B207" s="60" t="s">
        <v>2043</v>
      </c>
      <c r="C207" s="60"/>
      <c r="D207" s="60" t="s">
        <v>1959</v>
      </c>
      <c r="E207" s="61">
        <v>2.2999999999999998</v>
      </c>
      <c r="F207" s="62">
        <v>0.77</v>
      </c>
      <c r="G207" s="60"/>
      <c r="H207" s="62">
        <v>0.61</v>
      </c>
      <c r="I207" s="62">
        <v>0.59</v>
      </c>
      <c r="J207" s="60"/>
      <c r="K207" s="62">
        <v>0.44</v>
      </c>
      <c r="L207" s="60"/>
      <c r="M207" s="60">
        <v>185</v>
      </c>
      <c r="N207" s="62">
        <v>0.65</v>
      </c>
      <c r="O207" s="62">
        <v>0.01</v>
      </c>
      <c r="P207" s="60" t="s">
        <v>387</v>
      </c>
      <c r="Q207" s="60"/>
      <c r="R207" s="62">
        <v>0.19</v>
      </c>
      <c r="S207" s="60"/>
      <c r="T207" s="62">
        <v>0.66</v>
      </c>
      <c r="U207" s="60"/>
      <c r="V207" s="62">
        <v>0.16</v>
      </c>
      <c r="W207" s="60"/>
    </row>
    <row r="208" spans="1:23" x14ac:dyDescent="0.35">
      <c r="A208" s="59" t="s">
        <v>2018</v>
      </c>
      <c r="B208" s="60" t="s">
        <v>1872</v>
      </c>
      <c r="C208" s="60"/>
      <c r="D208" s="60" t="s">
        <v>1959</v>
      </c>
      <c r="E208" s="61">
        <v>2.5</v>
      </c>
      <c r="F208" s="62">
        <v>0.64</v>
      </c>
      <c r="G208" s="60">
        <v>8</v>
      </c>
      <c r="H208" s="62">
        <v>0.33</v>
      </c>
      <c r="I208" s="62">
        <v>0.23</v>
      </c>
      <c r="J208" s="60">
        <v>6</v>
      </c>
      <c r="K208" s="60" t="s">
        <v>176</v>
      </c>
      <c r="L208" s="60"/>
      <c r="M208" s="60">
        <v>138</v>
      </c>
      <c r="N208" s="60" t="s">
        <v>176</v>
      </c>
      <c r="O208" s="60" t="s">
        <v>176</v>
      </c>
      <c r="P208" s="60" t="s">
        <v>176</v>
      </c>
      <c r="Q208" s="60"/>
      <c r="R208" s="60" t="s">
        <v>176</v>
      </c>
      <c r="S208" s="60"/>
      <c r="T208" s="62">
        <v>0.4</v>
      </c>
      <c r="U208" s="60"/>
      <c r="V208" s="62">
        <v>0.13</v>
      </c>
      <c r="W208" s="60"/>
    </row>
    <row r="209" spans="1:23" x14ac:dyDescent="0.35">
      <c r="A209" s="59" t="s">
        <v>2018</v>
      </c>
      <c r="B209" s="60" t="s">
        <v>1874</v>
      </c>
      <c r="C209" s="60"/>
      <c r="D209" s="60" t="s">
        <v>1959</v>
      </c>
      <c r="E209" s="61">
        <v>2.2000000000000002</v>
      </c>
      <c r="F209" s="62">
        <v>0.63</v>
      </c>
      <c r="G209" s="60"/>
      <c r="H209" s="62">
        <v>0.21</v>
      </c>
      <c r="I209" s="62">
        <v>0.24</v>
      </c>
      <c r="J209" s="60"/>
      <c r="K209" s="62">
        <v>0.24</v>
      </c>
      <c r="L209" s="60"/>
      <c r="M209" s="60">
        <v>209</v>
      </c>
      <c r="N209" s="62">
        <v>0.46</v>
      </c>
      <c r="O209" s="62">
        <v>0.12</v>
      </c>
      <c r="P209" s="60" t="s">
        <v>678</v>
      </c>
      <c r="Q209" s="60"/>
      <c r="R209" s="60" t="s">
        <v>176</v>
      </c>
      <c r="S209" s="60"/>
      <c r="T209" s="62">
        <v>0.47</v>
      </c>
      <c r="U209" s="60">
        <v>4</v>
      </c>
      <c r="V209" s="62">
        <v>0.11</v>
      </c>
      <c r="W209" s="60"/>
    </row>
    <row r="210" spans="1:23" x14ac:dyDescent="0.35">
      <c r="A210" s="59" t="s">
        <v>2018</v>
      </c>
      <c r="B210" s="60" t="s">
        <v>1876</v>
      </c>
      <c r="C210" s="60"/>
      <c r="D210" s="60" t="s">
        <v>1959</v>
      </c>
      <c r="E210" s="61">
        <v>2.2999999999999998</v>
      </c>
      <c r="F210" s="62">
        <v>0.71</v>
      </c>
      <c r="G210" s="60"/>
      <c r="H210" s="62">
        <v>0.38</v>
      </c>
      <c r="I210" s="62">
        <v>0.35</v>
      </c>
      <c r="J210" s="60"/>
      <c r="K210" s="62">
        <v>0.37</v>
      </c>
      <c r="L210" s="60"/>
      <c r="M210" s="60">
        <v>40</v>
      </c>
      <c r="N210" s="62">
        <v>0.75</v>
      </c>
      <c r="O210" s="63">
        <v>4.0000000000000001E-3</v>
      </c>
      <c r="P210" s="60" t="s">
        <v>1435</v>
      </c>
      <c r="Q210" s="60"/>
      <c r="R210" s="62">
        <v>0.28000000000000003</v>
      </c>
      <c r="S210" s="60"/>
      <c r="T210" s="62">
        <v>0.91</v>
      </c>
      <c r="U210" s="60"/>
      <c r="V210" s="62">
        <v>0.25</v>
      </c>
      <c r="W210" s="60"/>
    </row>
    <row r="211" spans="1:23" x14ac:dyDescent="0.35">
      <c r="A211" s="59" t="s">
        <v>2018</v>
      </c>
      <c r="B211" s="60" t="s">
        <v>1890</v>
      </c>
      <c r="C211" s="60"/>
      <c r="D211" s="60" t="s">
        <v>1959</v>
      </c>
      <c r="E211" s="61">
        <v>2.1</v>
      </c>
      <c r="F211" s="62">
        <v>0.57999999999999996</v>
      </c>
      <c r="G211" s="60"/>
      <c r="H211" s="62">
        <v>0.42</v>
      </c>
      <c r="I211" s="62">
        <v>0.3</v>
      </c>
      <c r="J211" s="60"/>
      <c r="K211" s="62">
        <v>0.24</v>
      </c>
      <c r="L211" s="60"/>
      <c r="M211" s="60">
        <v>138</v>
      </c>
      <c r="N211" s="62">
        <v>0.63</v>
      </c>
      <c r="O211" s="62">
        <v>0.02</v>
      </c>
      <c r="P211" s="60" t="s">
        <v>941</v>
      </c>
      <c r="Q211" s="60"/>
      <c r="R211" s="62">
        <v>0.13</v>
      </c>
      <c r="S211" s="60"/>
      <c r="T211" s="62">
        <v>1</v>
      </c>
      <c r="U211" s="60"/>
      <c r="V211" s="62">
        <v>0.03</v>
      </c>
      <c r="W211" s="60"/>
    </row>
    <row r="212" spans="1:23" x14ac:dyDescent="0.35">
      <c r="A212" s="59" t="s">
        <v>2018</v>
      </c>
      <c r="B212" s="60" t="s">
        <v>1600</v>
      </c>
      <c r="C212" s="60">
        <v>1</v>
      </c>
      <c r="D212" s="60" t="s">
        <v>1972</v>
      </c>
      <c r="E212" s="61">
        <v>2.4</v>
      </c>
      <c r="F212" s="62">
        <v>0.75</v>
      </c>
      <c r="G212" s="60">
        <v>8</v>
      </c>
      <c r="H212" s="62">
        <v>0.5</v>
      </c>
      <c r="I212" s="62">
        <v>0.37</v>
      </c>
      <c r="J212" s="60">
        <v>6</v>
      </c>
      <c r="K212" s="60" t="s">
        <v>176</v>
      </c>
      <c r="L212" s="60"/>
      <c r="M212" s="60">
        <v>214</v>
      </c>
      <c r="N212" s="60" t="s">
        <v>176</v>
      </c>
      <c r="O212" s="60" t="s">
        <v>176</v>
      </c>
      <c r="P212" s="60" t="s">
        <v>756</v>
      </c>
      <c r="Q212" s="60">
        <v>4</v>
      </c>
      <c r="R212" s="62">
        <v>0.17</v>
      </c>
      <c r="S212" s="60">
        <v>4</v>
      </c>
      <c r="T212" s="62">
        <v>0.48</v>
      </c>
      <c r="U212" s="60">
        <v>4</v>
      </c>
      <c r="V212" s="60" t="s">
        <v>176</v>
      </c>
      <c r="W212" s="60"/>
    </row>
    <row r="213" spans="1:23" x14ac:dyDescent="0.35">
      <c r="A213" s="59" t="s">
        <v>2018</v>
      </c>
      <c r="B213" s="60" t="s">
        <v>2044</v>
      </c>
      <c r="C213" s="60">
        <v>1</v>
      </c>
      <c r="D213" s="60" t="s">
        <v>1972</v>
      </c>
      <c r="E213" s="61">
        <v>2.4</v>
      </c>
      <c r="F213" s="62">
        <v>0.57999999999999996</v>
      </c>
      <c r="G213" s="60">
        <v>8</v>
      </c>
      <c r="H213" s="62">
        <v>0.45</v>
      </c>
      <c r="I213" s="62">
        <v>0.25</v>
      </c>
      <c r="J213" s="60">
        <v>6</v>
      </c>
      <c r="K213" s="60" t="s">
        <v>176</v>
      </c>
      <c r="L213" s="60"/>
      <c r="M213" s="60">
        <v>108</v>
      </c>
      <c r="N213" s="62">
        <v>0.56999999999999995</v>
      </c>
      <c r="O213" s="62">
        <v>0.03</v>
      </c>
      <c r="P213" s="60" t="s">
        <v>1437</v>
      </c>
      <c r="Q213" s="60">
        <v>4</v>
      </c>
      <c r="R213" s="62">
        <v>0.11</v>
      </c>
      <c r="S213" s="60">
        <v>4</v>
      </c>
      <c r="T213" s="62">
        <v>0.64</v>
      </c>
      <c r="U213" s="60">
        <v>4</v>
      </c>
      <c r="V213" s="60" t="s">
        <v>176</v>
      </c>
      <c r="W213" s="60"/>
    </row>
    <row r="214" spans="1:23" x14ac:dyDescent="0.35">
      <c r="A214" s="59" t="s">
        <v>2018</v>
      </c>
      <c r="B214" s="60" t="s">
        <v>2045</v>
      </c>
      <c r="C214" s="60">
        <v>1</v>
      </c>
      <c r="D214" s="60" t="s">
        <v>1959</v>
      </c>
      <c r="E214" s="61">
        <v>2.1</v>
      </c>
      <c r="F214" s="62">
        <v>0.69</v>
      </c>
      <c r="G214" s="60">
        <v>8</v>
      </c>
      <c r="H214" s="62">
        <v>0.49</v>
      </c>
      <c r="I214" s="62">
        <v>0.5</v>
      </c>
      <c r="J214" s="60">
        <v>6</v>
      </c>
      <c r="K214" s="60" t="s">
        <v>176</v>
      </c>
      <c r="L214" s="60"/>
      <c r="M214" s="60">
        <v>185</v>
      </c>
      <c r="N214" s="60" t="s">
        <v>176</v>
      </c>
      <c r="O214" s="60" t="s">
        <v>176</v>
      </c>
      <c r="P214" s="60" t="s">
        <v>176</v>
      </c>
      <c r="Q214" s="60">
        <v>2</v>
      </c>
      <c r="R214" s="60" t="s">
        <v>176</v>
      </c>
      <c r="S214" s="60"/>
      <c r="T214" s="60" t="s">
        <v>176</v>
      </c>
      <c r="U214" s="60"/>
      <c r="V214" s="60" t="s">
        <v>176</v>
      </c>
      <c r="W214" s="60"/>
    </row>
    <row r="215" spans="1:23" x14ac:dyDescent="0.35">
      <c r="A215" s="59" t="s">
        <v>2018</v>
      </c>
      <c r="B215" s="60" t="s">
        <v>747</v>
      </c>
      <c r="C215" s="60"/>
      <c r="D215" s="60" t="s">
        <v>1972</v>
      </c>
      <c r="E215" s="61">
        <v>2.5</v>
      </c>
      <c r="F215" s="62">
        <v>0.68</v>
      </c>
      <c r="G215" s="60"/>
      <c r="H215" s="62">
        <v>0.46</v>
      </c>
      <c r="I215" s="62">
        <v>0.5</v>
      </c>
      <c r="J215" s="60"/>
      <c r="K215" s="62">
        <v>0.5</v>
      </c>
      <c r="L215" s="60"/>
      <c r="M215" s="60">
        <v>18</v>
      </c>
      <c r="N215" s="62">
        <v>0.78</v>
      </c>
      <c r="O215" s="62">
        <v>0.01</v>
      </c>
      <c r="P215" s="60" t="s">
        <v>829</v>
      </c>
      <c r="Q215" s="60"/>
      <c r="R215" s="62">
        <v>0.17</v>
      </c>
      <c r="S215" s="60"/>
      <c r="T215" s="62">
        <v>0.77</v>
      </c>
      <c r="U215" s="60"/>
      <c r="V215" s="62">
        <v>7.0000000000000007E-2</v>
      </c>
      <c r="W215" s="60"/>
    </row>
    <row r="216" spans="1:23" x14ac:dyDescent="0.35">
      <c r="A216" s="59" t="s">
        <v>2018</v>
      </c>
      <c r="B216" s="60" t="s">
        <v>1286</v>
      </c>
      <c r="C216" s="60"/>
      <c r="D216" s="60" t="s">
        <v>1972</v>
      </c>
      <c r="E216" s="61">
        <v>2.1</v>
      </c>
      <c r="F216" s="62">
        <v>0.72</v>
      </c>
      <c r="G216" s="60"/>
      <c r="H216" s="62">
        <v>0.45</v>
      </c>
      <c r="I216" s="62">
        <v>0.38</v>
      </c>
      <c r="J216" s="60"/>
      <c r="K216" s="62">
        <v>0.31</v>
      </c>
      <c r="L216" s="60"/>
      <c r="M216" s="60">
        <v>113</v>
      </c>
      <c r="N216" s="62">
        <v>0.43</v>
      </c>
      <c r="O216" s="62">
        <v>0.05</v>
      </c>
      <c r="P216" s="60" t="s">
        <v>273</v>
      </c>
      <c r="Q216" s="60">
        <v>2</v>
      </c>
      <c r="R216" s="62">
        <v>0.12</v>
      </c>
      <c r="S216" s="60"/>
      <c r="T216" s="62">
        <v>0.87</v>
      </c>
      <c r="U216" s="60"/>
      <c r="V216" s="62">
        <v>0.01</v>
      </c>
      <c r="W216" s="60"/>
    </row>
    <row r="217" spans="1:23" x14ac:dyDescent="0.35">
      <c r="A217" s="59" t="s">
        <v>2018</v>
      </c>
      <c r="B217" s="60" t="s">
        <v>2046</v>
      </c>
      <c r="C217" s="60"/>
      <c r="D217" s="60" t="s">
        <v>1972</v>
      </c>
      <c r="E217" s="61">
        <v>2</v>
      </c>
      <c r="F217" s="62">
        <v>0.69</v>
      </c>
      <c r="G217" s="60"/>
      <c r="H217" s="62">
        <v>0.53</v>
      </c>
      <c r="I217" s="62">
        <v>0.36</v>
      </c>
      <c r="J217" s="60"/>
      <c r="K217" s="62">
        <v>0.31</v>
      </c>
      <c r="L217" s="60"/>
      <c r="M217" s="60">
        <v>165</v>
      </c>
      <c r="N217" s="62">
        <v>0.61</v>
      </c>
      <c r="O217" s="62">
        <v>0.02</v>
      </c>
      <c r="P217" s="60" t="s">
        <v>756</v>
      </c>
      <c r="Q217" s="60"/>
      <c r="R217" s="62">
        <v>0.08</v>
      </c>
      <c r="S217" s="60"/>
      <c r="T217" s="62">
        <v>0.74</v>
      </c>
      <c r="U217" s="60"/>
      <c r="V217" s="62">
        <v>0.04</v>
      </c>
      <c r="W217" s="60"/>
    </row>
    <row r="218" spans="1:23" x14ac:dyDescent="0.35">
      <c r="A218" s="59" t="s">
        <v>2018</v>
      </c>
      <c r="B218" s="60" t="s">
        <v>749</v>
      </c>
      <c r="C218" s="60"/>
      <c r="D218" s="60" t="s">
        <v>1959</v>
      </c>
      <c r="E218" s="61">
        <v>2.1</v>
      </c>
      <c r="F218" s="62">
        <v>0.61</v>
      </c>
      <c r="G218" s="60"/>
      <c r="H218" s="62">
        <v>0.3</v>
      </c>
      <c r="I218" s="62">
        <v>0.33</v>
      </c>
      <c r="J218" s="60"/>
      <c r="K218" s="62">
        <v>0.33</v>
      </c>
      <c r="L218" s="60"/>
      <c r="M218" s="60">
        <v>42</v>
      </c>
      <c r="N218" s="62">
        <v>0.45</v>
      </c>
      <c r="O218" s="62">
        <v>0.01</v>
      </c>
      <c r="P218" s="60" t="s">
        <v>2047</v>
      </c>
      <c r="Q218" s="60">
        <v>2</v>
      </c>
      <c r="R218" s="62">
        <v>7.0000000000000007E-2</v>
      </c>
      <c r="S218" s="60"/>
      <c r="T218" s="62">
        <v>0.56999999999999995</v>
      </c>
      <c r="U218" s="60"/>
      <c r="V218" s="62">
        <v>0.08</v>
      </c>
      <c r="W218" s="60"/>
    </row>
    <row r="219" spans="1:23" x14ac:dyDescent="0.35">
      <c r="A219" s="59" t="s">
        <v>2018</v>
      </c>
      <c r="B219" s="60" t="s">
        <v>2048</v>
      </c>
      <c r="C219" s="60"/>
      <c r="D219" s="60" t="s">
        <v>1959</v>
      </c>
      <c r="E219" s="61">
        <v>2.5</v>
      </c>
      <c r="F219" s="62">
        <v>0.63</v>
      </c>
      <c r="G219" s="60"/>
      <c r="H219" s="62">
        <v>0.52</v>
      </c>
      <c r="I219" s="62">
        <v>0.52</v>
      </c>
      <c r="J219" s="60"/>
      <c r="K219" s="62">
        <v>0.45</v>
      </c>
      <c r="L219" s="60"/>
      <c r="M219" s="60">
        <v>50</v>
      </c>
      <c r="N219" s="62">
        <v>0.85</v>
      </c>
      <c r="O219" s="63">
        <v>3.0000000000000001E-3</v>
      </c>
      <c r="P219" s="60" t="s">
        <v>1192</v>
      </c>
      <c r="Q219" s="60"/>
      <c r="R219" s="62">
        <v>0.1</v>
      </c>
      <c r="S219" s="60"/>
      <c r="T219" s="62">
        <v>0.7</v>
      </c>
      <c r="U219" s="60"/>
      <c r="V219" s="62">
        <v>7.0000000000000007E-2</v>
      </c>
      <c r="W219" s="60"/>
    </row>
    <row r="220" spans="1:23" x14ac:dyDescent="0.35">
      <c r="A220" s="59" t="s">
        <v>2018</v>
      </c>
      <c r="B220" s="60" t="s">
        <v>2049</v>
      </c>
      <c r="C220" s="60"/>
      <c r="D220" s="60" t="s">
        <v>1959</v>
      </c>
      <c r="E220" s="61">
        <v>1.8</v>
      </c>
      <c r="F220" s="62">
        <v>0.57999999999999996</v>
      </c>
      <c r="G220" s="60"/>
      <c r="H220" s="62">
        <v>0.42</v>
      </c>
      <c r="I220" s="62">
        <v>0.35</v>
      </c>
      <c r="J220" s="60"/>
      <c r="K220" s="62">
        <v>0.28000000000000003</v>
      </c>
      <c r="L220" s="60"/>
      <c r="M220" s="60">
        <v>45</v>
      </c>
      <c r="N220" s="62">
        <v>0.64</v>
      </c>
      <c r="O220" s="62">
        <v>0</v>
      </c>
      <c r="P220" s="60" t="s">
        <v>1058</v>
      </c>
      <c r="Q220" s="60"/>
      <c r="R220" s="62">
        <v>0.11</v>
      </c>
      <c r="S220" s="60"/>
      <c r="T220" s="62">
        <v>0.56000000000000005</v>
      </c>
      <c r="U220" s="60"/>
      <c r="V220" s="62">
        <v>0.04</v>
      </c>
      <c r="W220" s="60"/>
    </row>
    <row r="221" spans="1:23" x14ac:dyDescent="0.35">
      <c r="A221" s="59" t="s">
        <v>2018</v>
      </c>
      <c r="B221" s="60" t="s">
        <v>2050</v>
      </c>
      <c r="C221" s="60"/>
      <c r="D221" s="60" t="s">
        <v>1959</v>
      </c>
      <c r="E221" s="61">
        <v>2.2999999999999998</v>
      </c>
      <c r="F221" s="62">
        <v>0.69</v>
      </c>
      <c r="G221" s="60"/>
      <c r="H221" s="62">
        <v>0.51</v>
      </c>
      <c r="I221" s="62">
        <v>0.4</v>
      </c>
      <c r="J221" s="60"/>
      <c r="K221" s="62">
        <v>0.33</v>
      </c>
      <c r="L221" s="60"/>
      <c r="M221" s="60">
        <v>72</v>
      </c>
      <c r="N221" s="62">
        <v>0.71</v>
      </c>
      <c r="O221" s="63">
        <v>3.0000000000000001E-3</v>
      </c>
      <c r="P221" s="60" t="s">
        <v>1040</v>
      </c>
      <c r="Q221" s="60"/>
      <c r="R221" s="62">
        <v>0.08</v>
      </c>
      <c r="S221" s="60"/>
      <c r="T221" s="62">
        <v>0.64</v>
      </c>
      <c r="U221" s="60"/>
      <c r="V221" s="62">
        <v>0.08</v>
      </c>
      <c r="W221" s="60"/>
    </row>
    <row r="223" spans="1:23" x14ac:dyDescent="0.35">
      <c r="A223" s="65" t="s">
        <v>2051</v>
      </c>
      <c r="B223" s="60"/>
    </row>
    <row r="224" spans="1:23" x14ac:dyDescent="0.35">
      <c r="A224" s="60" t="s">
        <v>1882</v>
      </c>
      <c r="B224" s="60"/>
    </row>
    <row r="225" spans="1:2" x14ac:dyDescent="0.35">
      <c r="A225" s="60" t="s">
        <v>2052</v>
      </c>
      <c r="B225" s="60"/>
    </row>
    <row r="226" spans="1:2" x14ac:dyDescent="0.35">
      <c r="A226" s="60" t="s">
        <v>1743</v>
      </c>
      <c r="B226" s="60"/>
    </row>
    <row r="227" spans="1:2" x14ac:dyDescent="0.35">
      <c r="A227" s="60" t="s">
        <v>1889</v>
      </c>
      <c r="B227" s="60"/>
    </row>
    <row r="228" spans="1:2" x14ac:dyDescent="0.35">
      <c r="A228" s="60" t="s">
        <v>2053</v>
      </c>
      <c r="B228" s="60"/>
    </row>
    <row r="229" spans="1:2" x14ac:dyDescent="0.35">
      <c r="A229" s="60" t="s">
        <v>2054</v>
      </c>
      <c r="B229" s="60"/>
    </row>
    <row r="230" spans="1:2" x14ac:dyDescent="0.35">
      <c r="A230" s="67" t="s">
        <v>2055</v>
      </c>
      <c r="B230" s="60"/>
    </row>
    <row r="231" spans="1:2" x14ac:dyDescent="0.35">
      <c r="A231" s="67" t="s">
        <v>2056</v>
      </c>
      <c r="B231" s="60"/>
    </row>
    <row r="234" spans="1:2" x14ac:dyDescent="0.35">
      <c r="A234" s="68" t="s">
        <v>152</v>
      </c>
      <c r="B234" s="68" t="s">
        <v>2057</v>
      </c>
    </row>
    <row r="235" spans="1:2" x14ac:dyDescent="0.35">
      <c r="A235" s="53">
        <v>1</v>
      </c>
      <c r="B235" s="53" t="s">
        <v>2058</v>
      </c>
    </row>
    <row r="236" spans="1:2" x14ac:dyDescent="0.35">
      <c r="A236" s="53">
        <v>2</v>
      </c>
      <c r="B236" s="53" t="s">
        <v>2059</v>
      </c>
    </row>
    <row r="237" spans="1:2" x14ac:dyDescent="0.35">
      <c r="A237" s="53">
        <v>3</v>
      </c>
      <c r="B237" s="53" t="s">
        <v>2060</v>
      </c>
    </row>
    <row r="238" spans="1:2" x14ac:dyDescent="0.35">
      <c r="A238" s="53">
        <v>4</v>
      </c>
      <c r="B238" s="53" t="s">
        <v>2061</v>
      </c>
    </row>
    <row r="239" spans="1:2" x14ac:dyDescent="0.35">
      <c r="A239" s="53">
        <v>5</v>
      </c>
      <c r="B239" s="53" t="s">
        <v>2062</v>
      </c>
    </row>
    <row r="240" spans="1:2" x14ac:dyDescent="0.35">
      <c r="A240" s="53">
        <v>6</v>
      </c>
      <c r="B240" s="53" t="s">
        <v>2063</v>
      </c>
    </row>
    <row r="241" spans="1:2" x14ac:dyDescent="0.35">
      <c r="A241" s="53">
        <v>7</v>
      </c>
      <c r="B241" s="53" t="s">
        <v>2064</v>
      </c>
    </row>
    <row r="242" spans="1:2" x14ac:dyDescent="0.35">
      <c r="A242" s="53">
        <v>8</v>
      </c>
      <c r="B242" s="53" t="s">
        <v>2065</v>
      </c>
    </row>
    <row r="243" spans="1:2" x14ac:dyDescent="0.35">
      <c r="A243" s="53">
        <v>9</v>
      </c>
      <c r="B243" s="53" t="s">
        <v>2066</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DC92C-99C0-47B5-AC70-8F62C5149913}">
  <dimension ref="A1:AD284"/>
  <sheetViews>
    <sheetView workbookViewId="0">
      <selection activeCell="B4" sqref="B4"/>
    </sheetView>
  </sheetViews>
  <sheetFormatPr defaultColWidth="8.08203125" defaultRowHeight="15.5" x14ac:dyDescent="0.35"/>
  <cols>
    <col min="1" max="1" width="8.58203125" customWidth="1"/>
    <col min="2" max="2" width="32.6640625" customWidth="1"/>
    <col min="3" max="3" width="11.1640625" customWidth="1"/>
    <col min="4" max="4" width="11.33203125" customWidth="1"/>
    <col min="5" max="5" width="10.83203125" style="75" customWidth="1"/>
    <col min="6" max="6" width="9.75" style="76" customWidth="1"/>
    <col min="7" max="7" width="11.33203125" customWidth="1"/>
    <col min="10" max="10" width="11.4140625" customWidth="1"/>
    <col min="11" max="11" width="10.4140625" customWidth="1"/>
    <col min="12" max="12" width="11.58203125" customWidth="1"/>
    <col min="13" max="13" width="8.6640625" customWidth="1"/>
    <col min="17" max="17" width="9.5" customWidth="1"/>
    <col min="20" max="20" width="9.58203125" customWidth="1"/>
    <col min="21" max="21" width="13.25" customWidth="1"/>
    <col min="22" max="22" width="9" customWidth="1"/>
    <col min="23" max="23" width="9.5" customWidth="1"/>
    <col min="24" max="24" width="9.9140625" customWidth="1"/>
    <col min="26" max="26" width="12.25" customWidth="1"/>
    <col min="27" max="27" width="9.5" customWidth="1"/>
  </cols>
  <sheetData>
    <row r="1" spans="1:30" x14ac:dyDescent="0.35">
      <c r="A1" s="52"/>
      <c r="E1"/>
      <c r="F1"/>
    </row>
    <row r="2" spans="1:30" ht="18.5" x14ac:dyDescent="0.35">
      <c r="A2" s="52"/>
      <c r="B2" s="53"/>
      <c r="C2" s="54" t="s">
        <v>2067</v>
      </c>
      <c r="E2"/>
      <c r="F2"/>
    </row>
    <row r="4" spans="1:30" s="53" customFormat="1" ht="101.5" x14ac:dyDescent="0.35">
      <c r="A4" s="55" t="s">
        <v>2068</v>
      </c>
      <c r="B4" s="69" t="s">
        <v>2069</v>
      </c>
      <c r="C4" s="56" t="s">
        <v>2070</v>
      </c>
      <c r="D4" s="56" t="s">
        <v>2071</v>
      </c>
      <c r="E4" s="70" t="s">
        <v>2072</v>
      </c>
      <c r="F4" s="57" t="s">
        <v>2073</v>
      </c>
      <c r="G4" s="56" t="s">
        <v>1313</v>
      </c>
      <c r="H4" s="56" t="s">
        <v>1947</v>
      </c>
      <c r="I4" s="56" t="s">
        <v>1948</v>
      </c>
      <c r="J4" s="56" t="s">
        <v>2074</v>
      </c>
      <c r="K4" s="56" t="s">
        <v>2075</v>
      </c>
      <c r="L4" s="56" t="s">
        <v>1949</v>
      </c>
      <c r="M4" s="56" t="s">
        <v>766</v>
      </c>
      <c r="N4" s="56" t="s">
        <v>2076</v>
      </c>
      <c r="O4" s="56" t="s">
        <v>2077</v>
      </c>
      <c r="P4" s="56" t="s">
        <v>1952</v>
      </c>
      <c r="Q4" s="56" t="s">
        <v>876</v>
      </c>
      <c r="R4" s="56" t="s">
        <v>1145</v>
      </c>
      <c r="S4" s="56" t="s">
        <v>1892</v>
      </c>
      <c r="T4" s="56" t="s">
        <v>1386</v>
      </c>
      <c r="U4" s="56" t="s">
        <v>1953</v>
      </c>
      <c r="V4" s="56" t="s">
        <v>2078</v>
      </c>
      <c r="W4" s="56" t="s">
        <v>770</v>
      </c>
      <c r="X4" s="56" t="s">
        <v>2016</v>
      </c>
      <c r="Y4" s="56" t="s">
        <v>1956</v>
      </c>
      <c r="Z4" s="56" t="s">
        <v>1957</v>
      </c>
      <c r="AA4" s="56" t="s">
        <v>1324</v>
      </c>
      <c r="AB4" s="56" t="s">
        <v>1325</v>
      </c>
      <c r="AC4" s="56" t="s">
        <v>1327</v>
      </c>
      <c r="AD4" s="56" t="s">
        <v>1958</v>
      </c>
    </row>
    <row r="5" spans="1:30" s="53" customFormat="1" x14ac:dyDescent="0.35">
      <c r="A5" s="53">
        <v>1</v>
      </c>
      <c r="B5" s="53" t="s">
        <v>1614</v>
      </c>
      <c r="D5" s="53" t="s">
        <v>1959</v>
      </c>
      <c r="E5" s="71">
        <v>100</v>
      </c>
      <c r="F5" s="66">
        <v>4.5999999999999996</v>
      </c>
      <c r="G5" s="53">
        <v>1</v>
      </c>
      <c r="H5" s="72">
        <v>0.98</v>
      </c>
      <c r="J5" s="72">
        <v>0.91</v>
      </c>
      <c r="K5" s="72">
        <v>0.95</v>
      </c>
      <c r="M5" s="53">
        <v>4</v>
      </c>
      <c r="N5" s="72">
        <v>0.94</v>
      </c>
      <c r="P5" s="53">
        <v>87</v>
      </c>
      <c r="Q5" s="53">
        <v>7</v>
      </c>
      <c r="R5" s="72">
        <v>0.75</v>
      </c>
      <c r="S5" s="72">
        <v>0.03</v>
      </c>
      <c r="T5" s="53" t="s">
        <v>1960</v>
      </c>
      <c r="V5" s="53">
        <v>5</v>
      </c>
      <c r="W5" s="53" t="s">
        <v>92</v>
      </c>
      <c r="X5" s="53">
        <v>2</v>
      </c>
      <c r="Y5" s="72">
        <v>0.85</v>
      </c>
      <c r="AA5" s="72">
        <v>0.13</v>
      </c>
      <c r="AB5" s="53">
        <v>2</v>
      </c>
      <c r="AC5" s="72">
        <v>0.5</v>
      </c>
    </row>
    <row r="6" spans="1:30" s="53" customFormat="1" x14ac:dyDescent="0.35">
      <c r="A6" s="53">
        <v>2</v>
      </c>
      <c r="B6" s="53" t="s">
        <v>1615</v>
      </c>
      <c r="D6" s="53" t="s">
        <v>1959</v>
      </c>
      <c r="E6" s="71">
        <v>98</v>
      </c>
      <c r="F6" s="66">
        <v>4.5999999999999996</v>
      </c>
      <c r="G6" s="53">
        <v>5</v>
      </c>
      <c r="H6" s="72">
        <v>0.96</v>
      </c>
      <c r="J6" s="72">
        <v>0.9</v>
      </c>
      <c r="K6" s="72">
        <v>0.95</v>
      </c>
      <c r="M6" s="53">
        <v>5</v>
      </c>
      <c r="N6" s="72">
        <v>0.95</v>
      </c>
      <c r="P6" s="53">
        <v>63</v>
      </c>
      <c r="Q6" s="53">
        <v>16</v>
      </c>
      <c r="R6" s="72">
        <v>0.71</v>
      </c>
      <c r="S6" s="72">
        <v>0.02</v>
      </c>
      <c r="T6" s="53" t="s">
        <v>1960</v>
      </c>
      <c r="V6" s="53">
        <v>4</v>
      </c>
      <c r="W6" s="53" t="s">
        <v>92</v>
      </c>
      <c r="Y6" s="72">
        <v>0.88</v>
      </c>
      <c r="AA6" s="72">
        <v>0.11</v>
      </c>
      <c r="AB6" s="53">
        <v>4</v>
      </c>
      <c r="AC6" s="72">
        <v>0.45</v>
      </c>
    </row>
    <row r="7" spans="1:30" s="53" customFormat="1" x14ac:dyDescent="0.35">
      <c r="A7" s="53">
        <v>3</v>
      </c>
      <c r="B7" s="53" t="s">
        <v>1616</v>
      </c>
      <c r="D7" s="53" t="s">
        <v>1959</v>
      </c>
      <c r="E7" s="71">
        <v>95</v>
      </c>
      <c r="F7" s="66">
        <v>4.5999999999999996</v>
      </c>
      <c r="G7" s="53">
        <v>1</v>
      </c>
      <c r="H7" s="72">
        <v>0.98</v>
      </c>
      <c r="J7" s="72">
        <v>0.93</v>
      </c>
      <c r="K7" s="72">
        <v>0.94</v>
      </c>
      <c r="M7" s="53">
        <v>1</v>
      </c>
      <c r="N7" s="72">
        <v>0.95</v>
      </c>
      <c r="P7" s="53">
        <v>141</v>
      </c>
      <c r="Q7" s="53">
        <v>22</v>
      </c>
      <c r="R7" s="72">
        <v>0.73</v>
      </c>
      <c r="S7" s="72">
        <v>0.03</v>
      </c>
      <c r="T7" s="53" t="s">
        <v>1963</v>
      </c>
      <c r="V7" s="53">
        <v>5</v>
      </c>
      <c r="W7" s="53" t="s">
        <v>2079</v>
      </c>
      <c r="X7" s="53">
        <v>2</v>
      </c>
      <c r="Y7" s="72">
        <v>0.87</v>
      </c>
      <c r="AA7" s="72">
        <v>0.09</v>
      </c>
      <c r="AB7" s="53">
        <v>6</v>
      </c>
      <c r="AC7" s="72">
        <v>0.34</v>
      </c>
    </row>
    <row r="8" spans="1:30" s="53" customFormat="1" x14ac:dyDescent="0.35">
      <c r="A8" s="53">
        <v>4</v>
      </c>
      <c r="B8" s="53" t="s">
        <v>1618</v>
      </c>
      <c r="D8" s="53" t="s">
        <v>1959</v>
      </c>
      <c r="E8" s="71">
        <v>94</v>
      </c>
      <c r="F8" s="66">
        <v>4.4000000000000004</v>
      </c>
      <c r="G8" s="53">
        <v>1</v>
      </c>
      <c r="H8" s="72">
        <v>0.97</v>
      </c>
      <c r="J8" s="72">
        <v>0.9</v>
      </c>
      <c r="K8" s="72">
        <v>0.93</v>
      </c>
      <c r="M8" s="53">
        <v>3</v>
      </c>
      <c r="N8" s="72">
        <v>0.91</v>
      </c>
      <c r="P8" s="53">
        <v>103</v>
      </c>
      <c r="Q8" s="53">
        <v>22</v>
      </c>
      <c r="R8" s="72">
        <v>0.7</v>
      </c>
      <c r="S8" s="73">
        <v>2E-3</v>
      </c>
      <c r="T8" s="53" t="s">
        <v>1963</v>
      </c>
      <c r="V8" s="53">
        <v>1</v>
      </c>
      <c r="W8" s="53" t="s">
        <v>466</v>
      </c>
      <c r="X8" s="53">
        <v>2</v>
      </c>
      <c r="Y8" s="72">
        <v>0.93</v>
      </c>
      <c r="AA8" s="72">
        <v>7.0000000000000007E-2</v>
      </c>
      <c r="AB8" s="53">
        <v>9</v>
      </c>
      <c r="AC8" s="72">
        <v>0.24</v>
      </c>
    </row>
    <row r="9" spans="1:30" s="53" customFormat="1" x14ac:dyDescent="0.35">
      <c r="A9" s="53">
        <v>4</v>
      </c>
      <c r="B9" s="53" t="s">
        <v>1621</v>
      </c>
      <c r="D9" s="53" t="s">
        <v>1959</v>
      </c>
      <c r="E9" s="71">
        <v>94</v>
      </c>
      <c r="F9" s="66">
        <v>4.5</v>
      </c>
      <c r="G9" s="53">
        <v>14</v>
      </c>
      <c r="H9" s="72">
        <v>0.96</v>
      </c>
      <c r="J9" s="72">
        <v>0.9</v>
      </c>
      <c r="K9" s="72">
        <v>0.91</v>
      </c>
      <c r="M9" s="53">
        <v>1</v>
      </c>
      <c r="N9" s="72">
        <v>0.9</v>
      </c>
      <c r="P9" s="53">
        <v>63</v>
      </c>
      <c r="Q9" s="53">
        <v>31</v>
      </c>
      <c r="R9" s="72">
        <v>0.66</v>
      </c>
      <c r="S9" s="73">
        <v>4.0000000000000001E-3</v>
      </c>
      <c r="T9" s="53" t="s">
        <v>1963</v>
      </c>
      <c r="V9" s="53">
        <v>11</v>
      </c>
      <c r="W9" s="53" t="s">
        <v>442</v>
      </c>
      <c r="Y9" s="72">
        <v>0.79</v>
      </c>
      <c r="AA9" s="72">
        <v>0.22</v>
      </c>
      <c r="AB9" s="53">
        <v>6</v>
      </c>
      <c r="AC9" s="72">
        <v>0.44</v>
      </c>
    </row>
    <row r="10" spans="1:30" s="53" customFormat="1" x14ac:dyDescent="0.35">
      <c r="A10" s="53">
        <v>6</v>
      </c>
      <c r="B10" s="53" t="s">
        <v>1619</v>
      </c>
      <c r="D10" s="53" t="s">
        <v>1959</v>
      </c>
      <c r="E10" s="71">
        <v>93</v>
      </c>
      <c r="F10" s="66">
        <v>4.5</v>
      </c>
      <c r="G10" s="53">
        <v>1</v>
      </c>
      <c r="H10" s="72">
        <v>0.97</v>
      </c>
      <c r="J10" s="72">
        <v>0.91</v>
      </c>
      <c r="K10" s="72">
        <v>0.95</v>
      </c>
      <c r="M10" s="53">
        <v>4</v>
      </c>
      <c r="N10" s="72">
        <v>0.94</v>
      </c>
      <c r="P10" s="53">
        <v>145</v>
      </c>
      <c r="Q10" s="53">
        <v>44</v>
      </c>
      <c r="R10" s="72">
        <v>0.68</v>
      </c>
      <c r="S10" s="72">
        <v>0.02</v>
      </c>
      <c r="T10" s="53" t="s">
        <v>1966</v>
      </c>
      <c r="V10" s="53">
        <v>8</v>
      </c>
      <c r="W10" s="53" t="s">
        <v>993</v>
      </c>
      <c r="X10" s="53">
        <v>2</v>
      </c>
      <c r="Y10" s="72">
        <v>0.85</v>
      </c>
      <c r="AA10" s="72">
        <v>0.09</v>
      </c>
      <c r="AB10" s="53">
        <v>12</v>
      </c>
      <c r="AC10" s="72">
        <v>0.47</v>
      </c>
    </row>
    <row r="11" spans="1:30" s="53" customFormat="1" x14ac:dyDescent="0.35">
      <c r="A11" s="53">
        <v>6</v>
      </c>
      <c r="B11" s="53" t="s">
        <v>1624</v>
      </c>
      <c r="D11" s="53" t="s">
        <v>1959</v>
      </c>
      <c r="E11" s="71">
        <v>93</v>
      </c>
      <c r="F11" s="66">
        <v>4.3</v>
      </c>
      <c r="G11" s="53">
        <v>10</v>
      </c>
      <c r="H11" s="72">
        <v>0.95</v>
      </c>
      <c r="J11" s="72">
        <v>0.89</v>
      </c>
      <c r="K11" s="72">
        <v>0.91</v>
      </c>
      <c r="M11" s="53">
        <v>2</v>
      </c>
      <c r="N11" s="72">
        <v>0.85</v>
      </c>
      <c r="P11" s="53">
        <v>178</v>
      </c>
      <c r="Q11" s="53">
        <v>2</v>
      </c>
      <c r="R11" s="72">
        <v>0.83</v>
      </c>
      <c r="S11" s="72">
        <v>0.02</v>
      </c>
      <c r="T11" s="53" t="s">
        <v>1963</v>
      </c>
      <c r="V11" s="53">
        <v>19</v>
      </c>
      <c r="W11" s="53" t="s">
        <v>107</v>
      </c>
      <c r="Y11" s="72">
        <v>0.83</v>
      </c>
      <c r="Z11" s="53">
        <v>5</v>
      </c>
      <c r="AA11" s="72">
        <v>0.1</v>
      </c>
      <c r="AB11" s="53">
        <v>12</v>
      </c>
      <c r="AC11" s="72">
        <v>0.36</v>
      </c>
    </row>
    <row r="12" spans="1:30" s="53" customFormat="1" x14ac:dyDescent="0.35">
      <c r="A12" s="53">
        <v>6</v>
      </c>
      <c r="B12" s="53" t="s">
        <v>1629</v>
      </c>
      <c r="D12" s="53" t="s">
        <v>1972</v>
      </c>
      <c r="E12" s="71">
        <v>93</v>
      </c>
      <c r="F12" s="66">
        <v>4.4000000000000004</v>
      </c>
      <c r="G12" s="53">
        <v>18</v>
      </c>
      <c r="H12" s="72">
        <v>0.97</v>
      </c>
      <c r="J12" s="72">
        <v>0.86</v>
      </c>
      <c r="K12" s="72">
        <v>0.92</v>
      </c>
      <c r="M12" s="53">
        <v>6</v>
      </c>
      <c r="N12" s="53" t="s">
        <v>176</v>
      </c>
      <c r="P12" s="53" t="s">
        <v>176</v>
      </c>
      <c r="Q12" s="53">
        <v>14</v>
      </c>
      <c r="R12" s="72">
        <v>0.64</v>
      </c>
      <c r="S12" s="72">
        <v>0</v>
      </c>
      <c r="T12" s="53" t="s">
        <v>1963</v>
      </c>
      <c r="V12" s="53">
        <v>38</v>
      </c>
      <c r="W12" s="53" t="s">
        <v>2080</v>
      </c>
      <c r="Y12" s="72">
        <v>0.54</v>
      </c>
      <c r="AA12" s="72">
        <v>0.08</v>
      </c>
      <c r="AB12" s="53">
        <v>3</v>
      </c>
      <c r="AC12" s="72">
        <v>0.16</v>
      </c>
    </row>
    <row r="13" spans="1:30" s="53" customFormat="1" x14ac:dyDescent="0.35">
      <c r="A13" s="53">
        <v>9</v>
      </c>
      <c r="B13" s="53" t="s">
        <v>1622</v>
      </c>
      <c r="D13" s="53" t="s">
        <v>1959</v>
      </c>
      <c r="E13" s="71">
        <v>91</v>
      </c>
      <c r="F13" s="66">
        <v>4.3</v>
      </c>
      <c r="G13" s="53">
        <v>7</v>
      </c>
      <c r="H13" s="72">
        <v>0.96</v>
      </c>
      <c r="J13" s="72">
        <v>0.89</v>
      </c>
      <c r="K13" s="72">
        <v>0.92</v>
      </c>
      <c r="M13" s="53">
        <v>3</v>
      </c>
      <c r="N13" s="72">
        <v>0.92</v>
      </c>
      <c r="P13" s="53">
        <v>177</v>
      </c>
      <c r="Q13" s="53">
        <v>5</v>
      </c>
      <c r="R13" s="72">
        <v>0.69</v>
      </c>
      <c r="S13" s="72">
        <v>0</v>
      </c>
      <c r="T13" s="53" t="s">
        <v>1966</v>
      </c>
      <c r="V13" s="53">
        <v>15</v>
      </c>
      <c r="W13" s="53" t="s">
        <v>1329</v>
      </c>
      <c r="Y13" s="72">
        <v>0.71</v>
      </c>
      <c r="AA13" s="72">
        <v>0.19</v>
      </c>
      <c r="AB13" s="53">
        <v>31</v>
      </c>
      <c r="AC13" s="72">
        <v>0.45</v>
      </c>
    </row>
    <row r="14" spans="1:30" s="53" customFormat="1" x14ac:dyDescent="0.35">
      <c r="A14" s="53">
        <v>9</v>
      </c>
      <c r="B14" s="53" t="s">
        <v>1632</v>
      </c>
      <c r="D14" s="53" t="s">
        <v>1959</v>
      </c>
      <c r="E14" s="71">
        <v>91</v>
      </c>
      <c r="F14" s="66">
        <v>4</v>
      </c>
      <c r="G14" s="53">
        <v>10</v>
      </c>
      <c r="H14" s="72">
        <v>0.95</v>
      </c>
      <c r="J14" s="72">
        <v>0.88</v>
      </c>
      <c r="K14" s="72">
        <v>0.93</v>
      </c>
      <c r="M14" s="53">
        <v>5</v>
      </c>
      <c r="N14" s="72">
        <v>0.95</v>
      </c>
      <c r="P14" s="53">
        <v>111</v>
      </c>
      <c r="Q14" s="53">
        <v>3</v>
      </c>
      <c r="R14" s="72">
        <v>0.78</v>
      </c>
      <c r="S14" s="73">
        <v>2E-3</v>
      </c>
      <c r="T14" s="53" t="s">
        <v>1966</v>
      </c>
      <c r="V14" s="53">
        <v>5</v>
      </c>
      <c r="W14" s="53" t="s">
        <v>1156</v>
      </c>
      <c r="Y14" s="72">
        <v>0.83</v>
      </c>
      <c r="AA14" s="72">
        <v>0.16</v>
      </c>
      <c r="AB14" s="53">
        <v>26</v>
      </c>
      <c r="AC14" s="72">
        <v>0.39</v>
      </c>
    </row>
    <row r="15" spans="1:30" s="53" customFormat="1" x14ac:dyDescent="0.35">
      <c r="A15" s="53">
        <v>9</v>
      </c>
      <c r="B15" s="53" t="s">
        <v>1617</v>
      </c>
      <c r="D15" s="53" t="s">
        <v>1959</v>
      </c>
      <c r="E15" s="71">
        <v>91</v>
      </c>
      <c r="F15" s="66">
        <v>4.3</v>
      </c>
      <c r="G15" s="53">
        <v>7</v>
      </c>
      <c r="H15" s="72">
        <v>0.95</v>
      </c>
      <c r="J15" s="72">
        <v>0.9</v>
      </c>
      <c r="K15" s="72">
        <v>0.93</v>
      </c>
      <c r="M15" s="53">
        <v>3</v>
      </c>
      <c r="N15" s="72">
        <v>0.92</v>
      </c>
      <c r="P15" s="53">
        <v>152</v>
      </c>
      <c r="Q15" s="53">
        <v>19</v>
      </c>
      <c r="R15" s="72">
        <v>0.66</v>
      </c>
      <c r="S15" s="72">
        <v>0.02</v>
      </c>
      <c r="T15" s="53" t="s">
        <v>1963</v>
      </c>
      <c r="V15" s="53">
        <v>19</v>
      </c>
      <c r="W15" s="53" t="s">
        <v>442</v>
      </c>
      <c r="Y15" s="72">
        <v>0.79</v>
      </c>
      <c r="Z15" s="53">
        <v>5</v>
      </c>
      <c r="AA15" s="72">
        <v>0.15</v>
      </c>
      <c r="AB15" s="53">
        <v>4</v>
      </c>
      <c r="AC15" s="72">
        <v>0.37</v>
      </c>
    </row>
    <row r="16" spans="1:30" s="53" customFormat="1" x14ac:dyDescent="0.35">
      <c r="A16" s="53">
        <v>9</v>
      </c>
      <c r="B16" s="53" t="s">
        <v>1631</v>
      </c>
      <c r="D16" s="53" t="s">
        <v>1959</v>
      </c>
      <c r="E16" s="71">
        <v>91</v>
      </c>
      <c r="F16" s="66">
        <v>4</v>
      </c>
      <c r="G16" s="53">
        <v>7</v>
      </c>
      <c r="H16" s="72">
        <v>0.96</v>
      </c>
      <c r="J16" s="72">
        <v>0.92</v>
      </c>
      <c r="K16" s="72">
        <v>0.94</v>
      </c>
      <c r="M16" s="53">
        <v>2</v>
      </c>
      <c r="N16" s="72">
        <v>0.91</v>
      </c>
      <c r="P16" s="53">
        <v>199</v>
      </c>
      <c r="Q16" s="53">
        <v>1</v>
      </c>
      <c r="R16" s="72">
        <v>0.77</v>
      </c>
      <c r="S16" s="72">
        <v>0</v>
      </c>
      <c r="T16" s="53" t="s">
        <v>1963</v>
      </c>
      <c r="V16" s="53">
        <v>10</v>
      </c>
      <c r="W16" s="53" t="s">
        <v>2081</v>
      </c>
      <c r="Y16" s="72">
        <v>0.82</v>
      </c>
      <c r="AA16" s="72">
        <v>0.19</v>
      </c>
      <c r="AB16" s="53">
        <v>27</v>
      </c>
      <c r="AC16" s="72">
        <v>0.42</v>
      </c>
    </row>
    <row r="17" spans="1:29" s="53" customFormat="1" x14ac:dyDescent="0.35">
      <c r="A17" s="53">
        <v>13</v>
      </c>
      <c r="B17" s="53" t="s">
        <v>1642</v>
      </c>
      <c r="D17" s="53" t="s">
        <v>1959</v>
      </c>
      <c r="E17" s="71">
        <v>89</v>
      </c>
      <c r="F17" s="66">
        <v>4.2</v>
      </c>
      <c r="G17" s="53">
        <v>33</v>
      </c>
      <c r="H17" s="72">
        <v>0.94</v>
      </c>
      <c r="J17" s="72">
        <v>0.84</v>
      </c>
      <c r="K17" s="72">
        <v>0.89</v>
      </c>
      <c r="M17" s="53">
        <v>5</v>
      </c>
      <c r="N17" s="72">
        <v>0.91</v>
      </c>
      <c r="P17" s="53">
        <v>49</v>
      </c>
      <c r="Q17" s="53">
        <v>9</v>
      </c>
      <c r="R17" s="72">
        <v>0.64</v>
      </c>
      <c r="S17" s="72">
        <v>0</v>
      </c>
      <c r="T17" s="53" t="s">
        <v>1966</v>
      </c>
      <c r="V17" s="53">
        <v>19</v>
      </c>
      <c r="W17" s="53" t="s">
        <v>997</v>
      </c>
      <c r="Y17" s="72">
        <v>0.62</v>
      </c>
      <c r="AA17" s="72">
        <v>0.23</v>
      </c>
      <c r="AB17" s="53">
        <v>17</v>
      </c>
      <c r="AC17" s="72">
        <v>0.32</v>
      </c>
    </row>
    <row r="18" spans="1:29" s="53" customFormat="1" x14ac:dyDescent="0.35">
      <c r="A18" s="53">
        <v>13</v>
      </c>
      <c r="B18" s="53" t="s">
        <v>1625</v>
      </c>
      <c r="D18" s="53" t="s">
        <v>1959</v>
      </c>
      <c r="E18" s="71">
        <v>89</v>
      </c>
      <c r="F18" s="66">
        <v>4.2</v>
      </c>
      <c r="G18" s="53">
        <v>14</v>
      </c>
      <c r="H18" s="72">
        <v>0.96</v>
      </c>
      <c r="J18" s="72">
        <v>0.85</v>
      </c>
      <c r="K18" s="72">
        <v>0.91</v>
      </c>
      <c r="M18" s="53">
        <v>6</v>
      </c>
      <c r="N18" s="72">
        <v>0.91</v>
      </c>
      <c r="P18" s="53">
        <v>19</v>
      </c>
      <c r="Q18" s="53">
        <v>69</v>
      </c>
      <c r="R18" s="72">
        <v>0.67</v>
      </c>
      <c r="S18" s="73">
        <v>2E-3</v>
      </c>
      <c r="T18" s="53" t="s">
        <v>1963</v>
      </c>
      <c r="V18" s="53">
        <v>12</v>
      </c>
      <c r="W18" s="53" t="s">
        <v>997</v>
      </c>
      <c r="Y18" s="72">
        <v>0.73</v>
      </c>
      <c r="AA18" s="72">
        <v>0.24</v>
      </c>
      <c r="AB18" s="53">
        <v>15</v>
      </c>
      <c r="AC18" s="72">
        <v>0.26</v>
      </c>
    </row>
    <row r="19" spans="1:29" s="53" customFormat="1" x14ac:dyDescent="0.35">
      <c r="A19" s="53">
        <v>15</v>
      </c>
      <c r="B19" s="53" t="s">
        <v>1634</v>
      </c>
      <c r="D19" s="53" t="s">
        <v>1959</v>
      </c>
      <c r="E19" s="71">
        <v>88</v>
      </c>
      <c r="F19" s="66">
        <v>4.0999999999999996</v>
      </c>
      <c r="G19" s="53">
        <v>23</v>
      </c>
      <c r="H19" s="72">
        <v>0.94</v>
      </c>
      <c r="J19" s="72">
        <v>0.89</v>
      </c>
      <c r="K19" s="72">
        <v>0.89</v>
      </c>
      <c r="M19" s="53" t="s">
        <v>58</v>
      </c>
      <c r="N19" s="72">
        <v>0.92</v>
      </c>
      <c r="P19" s="53">
        <v>178</v>
      </c>
      <c r="Q19" s="53">
        <v>7</v>
      </c>
      <c r="R19" s="72">
        <v>0.73</v>
      </c>
      <c r="S19" s="72">
        <v>0.02</v>
      </c>
      <c r="T19" s="53" t="s">
        <v>1966</v>
      </c>
      <c r="V19" s="53">
        <v>16</v>
      </c>
      <c r="W19" s="53" t="s">
        <v>2082</v>
      </c>
      <c r="X19" s="53">
        <v>2</v>
      </c>
      <c r="Y19" s="72">
        <v>0.68</v>
      </c>
      <c r="AA19" s="72">
        <v>0.1</v>
      </c>
      <c r="AB19" s="53">
        <v>17</v>
      </c>
      <c r="AC19" s="72">
        <v>0.39</v>
      </c>
    </row>
    <row r="20" spans="1:29" s="53" customFormat="1" x14ac:dyDescent="0.35">
      <c r="A20" s="53">
        <v>15</v>
      </c>
      <c r="B20" s="53" t="s">
        <v>1626</v>
      </c>
      <c r="D20" s="53" t="s">
        <v>1959</v>
      </c>
      <c r="E20" s="71">
        <v>88</v>
      </c>
      <c r="F20" s="66">
        <v>4.2</v>
      </c>
      <c r="G20" s="53">
        <v>14</v>
      </c>
      <c r="H20" s="72">
        <v>0.95</v>
      </c>
      <c r="J20" s="72">
        <v>0.9</v>
      </c>
      <c r="K20" s="72">
        <v>0.91</v>
      </c>
      <c r="M20" s="53">
        <v>1</v>
      </c>
      <c r="N20" s="72">
        <v>0.94</v>
      </c>
      <c r="P20" s="53">
        <v>173</v>
      </c>
      <c r="Q20" s="53">
        <v>16</v>
      </c>
      <c r="R20" s="72">
        <v>0.7</v>
      </c>
      <c r="S20" s="73">
        <v>3.0000000000000001E-3</v>
      </c>
      <c r="T20" s="53" t="s">
        <v>1966</v>
      </c>
      <c r="V20" s="53">
        <v>17</v>
      </c>
      <c r="W20" s="53" t="s">
        <v>2083</v>
      </c>
      <c r="X20" s="53">
        <v>2</v>
      </c>
      <c r="Y20" s="72">
        <v>0.72</v>
      </c>
      <c r="AA20" s="72">
        <v>0.18</v>
      </c>
      <c r="AB20" s="53">
        <v>31</v>
      </c>
      <c r="AC20" s="72">
        <v>0.41</v>
      </c>
    </row>
    <row r="21" spans="1:29" s="53" customFormat="1" x14ac:dyDescent="0.35">
      <c r="A21" s="53">
        <v>15</v>
      </c>
      <c r="B21" s="53" t="s">
        <v>1623</v>
      </c>
      <c r="D21" s="53" t="s">
        <v>1959</v>
      </c>
      <c r="E21" s="71">
        <v>88</v>
      </c>
      <c r="F21" s="66">
        <v>4.2</v>
      </c>
      <c r="G21" s="53">
        <v>10</v>
      </c>
      <c r="H21" s="72">
        <v>0.97</v>
      </c>
      <c r="J21" s="72">
        <v>0.93</v>
      </c>
      <c r="K21" s="72">
        <v>0.9</v>
      </c>
      <c r="M21" s="53">
        <v>-3</v>
      </c>
      <c r="N21" s="72">
        <v>0.91</v>
      </c>
      <c r="P21" s="53">
        <v>111</v>
      </c>
      <c r="Q21" s="53">
        <v>44</v>
      </c>
      <c r="R21" s="72">
        <v>0.73</v>
      </c>
      <c r="S21" s="72">
        <v>0.01</v>
      </c>
      <c r="T21" s="53" t="s">
        <v>1966</v>
      </c>
      <c r="V21" s="53">
        <v>2</v>
      </c>
      <c r="W21" s="53" t="s">
        <v>2079</v>
      </c>
      <c r="Y21" s="72">
        <v>0.92</v>
      </c>
      <c r="AA21" s="72">
        <v>0.16</v>
      </c>
      <c r="AB21" s="53">
        <v>25</v>
      </c>
      <c r="AC21" s="72">
        <v>0.36</v>
      </c>
    </row>
    <row r="22" spans="1:29" s="53" customFormat="1" x14ac:dyDescent="0.35">
      <c r="A22" s="53">
        <v>15</v>
      </c>
      <c r="B22" s="53" t="s">
        <v>1638</v>
      </c>
      <c r="D22" s="53" t="s">
        <v>1959</v>
      </c>
      <c r="E22" s="71">
        <v>88</v>
      </c>
      <c r="F22" s="66">
        <v>4.3</v>
      </c>
      <c r="G22" s="53">
        <v>24</v>
      </c>
      <c r="H22" s="72">
        <v>0.94</v>
      </c>
      <c r="J22" s="72">
        <v>0.85</v>
      </c>
      <c r="K22" s="72">
        <v>0.89</v>
      </c>
      <c r="M22" s="53">
        <v>4</v>
      </c>
      <c r="N22" s="72">
        <v>0.9</v>
      </c>
      <c r="P22" s="53">
        <v>94</v>
      </c>
      <c r="Q22" s="53">
        <v>22</v>
      </c>
      <c r="R22" s="72">
        <v>0.69</v>
      </c>
      <c r="S22" s="72">
        <v>0.04</v>
      </c>
      <c r="T22" s="53" t="s">
        <v>1966</v>
      </c>
      <c r="V22" s="53">
        <v>12</v>
      </c>
      <c r="W22" s="53" t="s">
        <v>993</v>
      </c>
      <c r="X22" s="53">
        <v>2</v>
      </c>
      <c r="Y22" s="72">
        <v>0.75</v>
      </c>
      <c r="AA22" s="72">
        <v>0.32</v>
      </c>
      <c r="AB22" s="53">
        <v>17</v>
      </c>
      <c r="AC22" s="72">
        <v>0.3</v>
      </c>
    </row>
    <row r="23" spans="1:29" s="53" customFormat="1" x14ac:dyDescent="0.35">
      <c r="A23" s="53">
        <v>15</v>
      </c>
      <c r="B23" s="53" t="s">
        <v>1640</v>
      </c>
      <c r="D23" s="53" t="s">
        <v>1972</v>
      </c>
      <c r="E23" s="71">
        <v>88</v>
      </c>
      <c r="F23" s="66">
        <v>4.3</v>
      </c>
      <c r="G23" s="53">
        <v>33</v>
      </c>
      <c r="H23" s="72">
        <v>0.96</v>
      </c>
      <c r="J23" s="72">
        <v>0.8</v>
      </c>
      <c r="K23" s="72">
        <v>0.85</v>
      </c>
      <c r="M23" s="53">
        <v>5</v>
      </c>
      <c r="N23" s="53" t="s">
        <v>176</v>
      </c>
      <c r="P23" s="53" t="s">
        <v>176</v>
      </c>
      <c r="Q23" s="53">
        <v>51</v>
      </c>
      <c r="R23" s="72">
        <v>1</v>
      </c>
      <c r="S23" s="72">
        <v>0</v>
      </c>
      <c r="T23" s="53" t="s">
        <v>1960</v>
      </c>
      <c r="V23" s="53">
        <v>54</v>
      </c>
      <c r="W23" s="53" t="s">
        <v>1174</v>
      </c>
      <c r="Y23" s="72">
        <v>0.48</v>
      </c>
      <c r="AA23" s="72">
        <v>0.1</v>
      </c>
      <c r="AB23" s="53">
        <v>10</v>
      </c>
      <c r="AC23" s="72">
        <v>0.35</v>
      </c>
    </row>
    <row r="24" spans="1:29" s="53" customFormat="1" x14ac:dyDescent="0.35">
      <c r="A24" s="53">
        <v>20</v>
      </c>
      <c r="B24" s="53" t="s">
        <v>1637</v>
      </c>
      <c r="D24" s="53" t="s">
        <v>1959</v>
      </c>
      <c r="E24" s="71">
        <v>87</v>
      </c>
      <c r="F24" s="66">
        <v>4.0999999999999996</v>
      </c>
      <c r="G24" s="53">
        <v>18</v>
      </c>
      <c r="H24" s="72">
        <v>0.94</v>
      </c>
      <c r="J24" s="72">
        <v>0.89</v>
      </c>
      <c r="K24" s="72">
        <v>0.91</v>
      </c>
      <c r="M24" s="53">
        <v>2</v>
      </c>
      <c r="N24" s="72">
        <v>0.88</v>
      </c>
      <c r="P24" s="53">
        <v>193</v>
      </c>
      <c r="Q24" s="53">
        <v>9</v>
      </c>
      <c r="R24" s="72">
        <v>0.7</v>
      </c>
      <c r="S24" s="72">
        <v>0.01</v>
      </c>
      <c r="T24" s="53" t="s">
        <v>1966</v>
      </c>
      <c r="V24" s="53">
        <v>17</v>
      </c>
      <c r="W24" s="53" t="s">
        <v>1967</v>
      </c>
      <c r="Y24" s="72">
        <v>0.69</v>
      </c>
      <c r="AA24" s="72">
        <v>0.23</v>
      </c>
      <c r="AB24" s="53">
        <v>27</v>
      </c>
      <c r="AC24" s="72">
        <v>0.37</v>
      </c>
    </row>
    <row r="25" spans="1:29" s="53" customFormat="1" x14ac:dyDescent="0.35">
      <c r="A25" s="53">
        <v>20</v>
      </c>
      <c r="B25" s="53" t="s">
        <v>1633</v>
      </c>
      <c r="D25" s="53" t="s">
        <v>1959</v>
      </c>
      <c r="E25" s="71">
        <v>87</v>
      </c>
      <c r="F25" s="66">
        <v>4.0999999999999996</v>
      </c>
      <c r="G25" s="53">
        <v>18</v>
      </c>
      <c r="H25" s="72">
        <v>0.96</v>
      </c>
      <c r="J25" s="72">
        <v>0.85</v>
      </c>
      <c r="K25" s="72">
        <v>0.92</v>
      </c>
      <c r="M25" s="53">
        <v>7</v>
      </c>
      <c r="N25" s="72">
        <v>0.93</v>
      </c>
      <c r="P25" s="53">
        <v>120</v>
      </c>
      <c r="Q25" s="53">
        <v>19</v>
      </c>
      <c r="R25" s="72">
        <v>0.75</v>
      </c>
      <c r="S25" s="72">
        <v>0.03</v>
      </c>
      <c r="T25" s="53" t="s">
        <v>1963</v>
      </c>
      <c r="V25" s="53">
        <v>19</v>
      </c>
      <c r="W25" s="53" t="s">
        <v>440</v>
      </c>
      <c r="X25" s="53">
        <v>2</v>
      </c>
      <c r="Y25" s="72">
        <v>0.67</v>
      </c>
      <c r="AA25" s="72">
        <v>0.16</v>
      </c>
      <c r="AB25" s="53">
        <v>38</v>
      </c>
      <c r="AC25" s="72">
        <v>0.3</v>
      </c>
    </row>
    <row r="26" spans="1:29" s="53" customFormat="1" x14ac:dyDescent="0.35">
      <c r="A26" s="53">
        <v>22</v>
      </c>
      <c r="B26" s="53" t="s">
        <v>1648</v>
      </c>
      <c r="D26" s="53" t="s">
        <v>1959</v>
      </c>
      <c r="E26" s="71">
        <v>86</v>
      </c>
      <c r="F26" s="66">
        <v>4</v>
      </c>
      <c r="G26" s="53">
        <v>10</v>
      </c>
      <c r="H26" s="72">
        <v>0.95</v>
      </c>
      <c r="J26" s="72">
        <v>0.86</v>
      </c>
      <c r="K26" s="72">
        <v>0.92</v>
      </c>
      <c r="M26" s="53">
        <v>6</v>
      </c>
      <c r="N26" s="72">
        <v>0.92</v>
      </c>
      <c r="P26" s="53">
        <v>81</v>
      </c>
      <c r="Q26" s="53">
        <v>22</v>
      </c>
      <c r="R26" s="72">
        <v>0.79</v>
      </c>
      <c r="S26" s="72">
        <v>0.06</v>
      </c>
      <c r="T26" s="53" t="s">
        <v>1966</v>
      </c>
      <c r="V26" s="53">
        <v>8</v>
      </c>
      <c r="W26" s="53" t="s">
        <v>1328</v>
      </c>
      <c r="Y26" s="72">
        <v>0.84</v>
      </c>
      <c r="AA26" s="72">
        <v>0.11</v>
      </c>
      <c r="AB26" s="53">
        <v>42</v>
      </c>
      <c r="AC26" s="72">
        <v>0.21</v>
      </c>
    </row>
    <row r="27" spans="1:29" s="53" customFormat="1" x14ac:dyDescent="0.35">
      <c r="A27" s="53">
        <v>22</v>
      </c>
      <c r="B27" s="53" t="s">
        <v>1641</v>
      </c>
      <c r="D27" s="53" t="s">
        <v>1959</v>
      </c>
      <c r="E27" s="71">
        <v>86</v>
      </c>
      <c r="F27" s="66">
        <v>4.0999999999999996</v>
      </c>
      <c r="G27" s="53">
        <v>18</v>
      </c>
      <c r="H27" s="72">
        <v>0.95</v>
      </c>
      <c r="J27" s="72">
        <v>0.85</v>
      </c>
      <c r="K27" s="72">
        <v>0.91</v>
      </c>
      <c r="M27" s="53">
        <v>6</v>
      </c>
      <c r="N27" s="72">
        <v>0.91</v>
      </c>
      <c r="P27" s="53">
        <v>173</v>
      </c>
      <c r="Q27" s="53">
        <v>31</v>
      </c>
      <c r="R27" s="72">
        <v>0.69</v>
      </c>
      <c r="S27" s="72">
        <v>0.01</v>
      </c>
      <c r="T27" s="53" t="s">
        <v>1968</v>
      </c>
      <c r="V27" s="53">
        <v>23</v>
      </c>
      <c r="W27" s="53" t="s">
        <v>1155</v>
      </c>
      <c r="X27" s="53">
        <v>2</v>
      </c>
      <c r="Y27" s="72">
        <v>0.71</v>
      </c>
      <c r="AA27" s="72">
        <v>0.12</v>
      </c>
      <c r="AB27" s="53">
        <v>42</v>
      </c>
      <c r="AC27" s="72">
        <v>0.38</v>
      </c>
    </row>
    <row r="28" spans="1:29" s="53" customFormat="1" x14ac:dyDescent="0.35">
      <c r="A28" s="53">
        <v>22</v>
      </c>
      <c r="B28" s="53" t="s">
        <v>1649</v>
      </c>
      <c r="D28" s="53" t="s">
        <v>1959</v>
      </c>
      <c r="E28" s="71">
        <v>86</v>
      </c>
      <c r="F28" s="66">
        <v>4</v>
      </c>
      <c r="G28" s="53">
        <v>30</v>
      </c>
      <c r="H28" s="72">
        <v>0.94</v>
      </c>
      <c r="J28" s="72">
        <v>0.84</v>
      </c>
      <c r="K28" s="72">
        <v>0.89</v>
      </c>
      <c r="M28" s="53">
        <v>5</v>
      </c>
      <c r="N28" s="72">
        <v>0.89</v>
      </c>
      <c r="P28" s="53">
        <v>133</v>
      </c>
      <c r="Q28" s="53">
        <v>5</v>
      </c>
      <c r="R28" s="72">
        <v>0.73</v>
      </c>
      <c r="S28" s="73">
        <v>1E-3</v>
      </c>
      <c r="T28" s="53" t="s">
        <v>1963</v>
      </c>
      <c r="V28" s="53">
        <v>28</v>
      </c>
      <c r="W28" s="53" t="s">
        <v>895</v>
      </c>
      <c r="Y28" s="72">
        <v>0.59</v>
      </c>
      <c r="AA28" s="72">
        <v>0.28000000000000003</v>
      </c>
      <c r="AB28" s="53">
        <v>17</v>
      </c>
      <c r="AC28" s="72">
        <v>0.23</v>
      </c>
    </row>
    <row r="29" spans="1:29" s="53" customFormat="1" x14ac:dyDescent="0.35">
      <c r="A29" s="53">
        <v>25</v>
      </c>
      <c r="B29" s="53" t="s">
        <v>489</v>
      </c>
      <c r="D29" s="53" t="s">
        <v>1959</v>
      </c>
      <c r="E29" s="71">
        <v>84</v>
      </c>
      <c r="F29" s="66">
        <v>4</v>
      </c>
      <c r="G29" s="53">
        <v>30</v>
      </c>
      <c r="H29" s="72">
        <v>0.96</v>
      </c>
      <c r="J29" s="72">
        <v>0.87</v>
      </c>
      <c r="K29" s="72">
        <v>0.83</v>
      </c>
      <c r="M29" s="53">
        <v>-4</v>
      </c>
      <c r="N29" s="72">
        <v>0.88</v>
      </c>
      <c r="P29" s="53">
        <v>188</v>
      </c>
      <c r="Q29" s="53">
        <v>9</v>
      </c>
      <c r="R29" s="72">
        <v>0.75</v>
      </c>
      <c r="S29" s="72">
        <v>0</v>
      </c>
      <c r="T29" s="53" t="s">
        <v>1968</v>
      </c>
      <c r="V29" s="53">
        <v>12</v>
      </c>
      <c r="W29" s="53" t="s">
        <v>892</v>
      </c>
      <c r="X29" s="53">
        <v>2</v>
      </c>
      <c r="Y29" s="72">
        <v>0.82</v>
      </c>
      <c r="AA29" s="72">
        <v>0.14000000000000001</v>
      </c>
      <c r="AB29" s="53">
        <v>17</v>
      </c>
      <c r="AC29" s="72">
        <v>0.2</v>
      </c>
    </row>
    <row r="30" spans="1:29" s="53" customFormat="1" x14ac:dyDescent="0.35">
      <c r="A30" s="53">
        <v>25</v>
      </c>
      <c r="B30" s="53" t="s">
        <v>1627</v>
      </c>
      <c r="D30" s="53" t="s">
        <v>1959</v>
      </c>
      <c r="E30" s="71">
        <v>84</v>
      </c>
      <c r="F30" s="66">
        <v>4.4000000000000004</v>
      </c>
      <c r="G30" s="53">
        <v>5</v>
      </c>
      <c r="H30" s="72">
        <v>0.98</v>
      </c>
      <c r="J30" s="72">
        <v>0.95</v>
      </c>
      <c r="K30" s="72">
        <v>0.92</v>
      </c>
      <c r="M30" s="53">
        <v>-3</v>
      </c>
      <c r="N30" s="72">
        <v>1</v>
      </c>
      <c r="P30" s="53">
        <v>133</v>
      </c>
      <c r="Q30" s="53">
        <v>106</v>
      </c>
      <c r="R30" s="72">
        <v>0.56999999999999995</v>
      </c>
      <c r="S30" s="72">
        <v>0.05</v>
      </c>
      <c r="T30" s="53" t="s">
        <v>1963</v>
      </c>
      <c r="V30" s="53">
        <v>2</v>
      </c>
      <c r="W30" s="53" t="s">
        <v>2084</v>
      </c>
      <c r="Y30" s="72">
        <v>0.87</v>
      </c>
      <c r="Z30" s="53">
        <v>4</v>
      </c>
      <c r="AA30" s="72">
        <v>0.14000000000000001</v>
      </c>
      <c r="AB30" s="53">
        <v>17</v>
      </c>
      <c r="AC30" s="72">
        <v>0.21</v>
      </c>
    </row>
    <row r="31" spans="1:29" s="53" customFormat="1" x14ac:dyDescent="0.35">
      <c r="A31" s="53">
        <v>27</v>
      </c>
      <c r="B31" s="53" t="s">
        <v>1643</v>
      </c>
      <c r="D31" s="53" t="s">
        <v>1959</v>
      </c>
      <c r="E31" s="71">
        <v>82</v>
      </c>
      <c r="F31" s="66">
        <v>4</v>
      </c>
      <c r="G31" s="53">
        <v>24</v>
      </c>
      <c r="H31" s="72">
        <v>0.94</v>
      </c>
      <c r="J31" s="72">
        <v>0.85</v>
      </c>
      <c r="K31" s="72">
        <v>0.91</v>
      </c>
      <c r="M31" s="53">
        <v>6</v>
      </c>
      <c r="N31" s="72">
        <v>0.91</v>
      </c>
      <c r="P31" s="53">
        <v>126</v>
      </c>
      <c r="Q31" s="53">
        <v>48</v>
      </c>
      <c r="R31" s="72">
        <v>0.7</v>
      </c>
      <c r="S31" s="72">
        <v>0.01</v>
      </c>
      <c r="T31" s="53" t="s">
        <v>1968</v>
      </c>
      <c r="V31" s="53">
        <v>23</v>
      </c>
      <c r="W31" s="53" t="s">
        <v>440</v>
      </c>
      <c r="Y31" s="72">
        <v>0.64</v>
      </c>
      <c r="AA31" s="72">
        <v>0.32</v>
      </c>
      <c r="AB31" s="53">
        <v>49</v>
      </c>
      <c r="AC31" s="72">
        <v>0.33</v>
      </c>
    </row>
    <row r="32" spans="1:29" s="53" customFormat="1" x14ac:dyDescent="0.35">
      <c r="A32" s="53">
        <v>28</v>
      </c>
      <c r="B32" s="53" t="s">
        <v>1645</v>
      </c>
      <c r="D32" s="53" t="s">
        <v>1959</v>
      </c>
      <c r="E32" s="71">
        <v>81</v>
      </c>
      <c r="F32" s="66">
        <v>4.0999999999999996</v>
      </c>
      <c r="G32" s="53">
        <v>43</v>
      </c>
      <c r="H32" s="72">
        <v>0.92</v>
      </c>
      <c r="J32" s="72">
        <v>0.87</v>
      </c>
      <c r="K32" s="72">
        <v>0.84</v>
      </c>
      <c r="M32" s="53">
        <v>-3</v>
      </c>
      <c r="N32" s="72">
        <v>0.86</v>
      </c>
      <c r="P32" s="53">
        <v>145</v>
      </c>
      <c r="Q32" s="53">
        <v>48</v>
      </c>
      <c r="R32" s="72">
        <v>0.72</v>
      </c>
      <c r="S32" s="73">
        <v>3.0000000000000001E-3</v>
      </c>
      <c r="T32" s="53" t="s">
        <v>1966</v>
      </c>
      <c r="V32" s="53">
        <v>23</v>
      </c>
      <c r="W32" s="53" t="s">
        <v>2085</v>
      </c>
      <c r="X32" s="53">
        <v>2</v>
      </c>
      <c r="Y32" s="72">
        <v>0.67</v>
      </c>
      <c r="AA32" s="72">
        <v>0.33</v>
      </c>
      <c r="AB32" s="53">
        <v>27</v>
      </c>
      <c r="AC32" s="72">
        <v>0.31</v>
      </c>
    </row>
    <row r="33" spans="1:29" s="53" customFormat="1" x14ac:dyDescent="0.35">
      <c r="A33" s="53">
        <v>28</v>
      </c>
      <c r="B33" s="53" t="s">
        <v>1653</v>
      </c>
      <c r="D33" s="53" t="s">
        <v>1959</v>
      </c>
      <c r="E33" s="71">
        <v>81</v>
      </c>
      <c r="F33" s="66">
        <v>3.9</v>
      </c>
      <c r="G33" s="53">
        <v>24</v>
      </c>
      <c r="H33" s="72">
        <v>0.91</v>
      </c>
      <c r="J33" s="72">
        <v>0.89</v>
      </c>
      <c r="K33" s="72">
        <v>0.89</v>
      </c>
      <c r="M33" s="53" t="s">
        <v>58</v>
      </c>
      <c r="N33" s="72">
        <v>0.83</v>
      </c>
      <c r="P33" s="53">
        <v>211</v>
      </c>
      <c r="Q33" s="53">
        <v>26</v>
      </c>
      <c r="R33" s="72">
        <v>0.75</v>
      </c>
      <c r="S33" s="72">
        <v>0.01</v>
      </c>
      <c r="T33" s="53" t="s">
        <v>1966</v>
      </c>
      <c r="V33" s="53">
        <v>28</v>
      </c>
      <c r="W33" s="53" t="s">
        <v>459</v>
      </c>
      <c r="Y33" s="72">
        <v>0.56999999999999995</v>
      </c>
      <c r="AA33" s="72">
        <v>0.34</v>
      </c>
      <c r="AB33" s="53">
        <v>34</v>
      </c>
      <c r="AC33" s="72">
        <v>0.3</v>
      </c>
    </row>
    <row r="34" spans="1:29" s="53" customFormat="1" x14ac:dyDescent="0.35">
      <c r="A34" s="53">
        <v>28</v>
      </c>
      <c r="B34" s="53" t="s">
        <v>1644</v>
      </c>
      <c r="D34" s="53" t="s">
        <v>1959</v>
      </c>
      <c r="E34" s="71">
        <v>81</v>
      </c>
      <c r="F34" s="66">
        <v>3.9</v>
      </c>
      <c r="G34" s="53">
        <v>33</v>
      </c>
      <c r="H34" s="72">
        <v>0.92</v>
      </c>
      <c r="J34" s="72">
        <v>0.9</v>
      </c>
      <c r="K34" s="72">
        <v>0.9</v>
      </c>
      <c r="M34" s="53" t="s">
        <v>58</v>
      </c>
      <c r="N34" s="72">
        <v>0.87</v>
      </c>
      <c r="P34" s="53">
        <v>178</v>
      </c>
      <c r="Q34" s="53">
        <v>38</v>
      </c>
      <c r="R34" s="72">
        <v>0.75</v>
      </c>
      <c r="S34" s="72">
        <v>0</v>
      </c>
      <c r="T34" s="53" t="s">
        <v>1968</v>
      </c>
      <c r="V34" s="53">
        <v>26</v>
      </c>
      <c r="W34" s="53" t="s">
        <v>2086</v>
      </c>
      <c r="Y34" s="72">
        <v>0.78</v>
      </c>
      <c r="Z34" s="53">
        <v>5</v>
      </c>
      <c r="AA34" s="72">
        <v>0.32</v>
      </c>
      <c r="AB34" s="53">
        <v>33</v>
      </c>
      <c r="AC34" s="72">
        <v>0.2</v>
      </c>
    </row>
    <row r="35" spans="1:29" s="53" customFormat="1" x14ac:dyDescent="0.35">
      <c r="A35" s="53">
        <v>28</v>
      </c>
      <c r="B35" s="53" t="s">
        <v>1673</v>
      </c>
      <c r="D35" s="53" t="s">
        <v>1959</v>
      </c>
      <c r="E35" s="71">
        <v>81</v>
      </c>
      <c r="F35" s="66">
        <v>2.7</v>
      </c>
      <c r="G35" s="53">
        <v>18</v>
      </c>
      <c r="H35" s="72">
        <v>0.94</v>
      </c>
      <c r="J35" s="72">
        <v>0.83</v>
      </c>
      <c r="K35" s="72">
        <v>0.89</v>
      </c>
      <c r="M35" s="53">
        <v>6</v>
      </c>
      <c r="N35" s="72">
        <v>0.92</v>
      </c>
      <c r="P35" s="53">
        <v>26</v>
      </c>
      <c r="Q35" s="53">
        <v>4</v>
      </c>
      <c r="R35" s="72">
        <v>0.94</v>
      </c>
      <c r="S35" s="72">
        <v>0</v>
      </c>
      <c r="T35" s="53" t="s">
        <v>1960</v>
      </c>
      <c r="V35" s="53">
        <v>46</v>
      </c>
      <c r="W35" s="53" t="s">
        <v>64</v>
      </c>
      <c r="Y35" s="72">
        <v>0.62</v>
      </c>
      <c r="Z35" s="53">
        <v>5</v>
      </c>
      <c r="AA35" s="72">
        <v>0.4</v>
      </c>
      <c r="AB35" s="53">
        <v>1</v>
      </c>
      <c r="AC35" s="72">
        <v>0.22</v>
      </c>
    </row>
    <row r="36" spans="1:29" s="53" customFormat="1" x14ac:dyDescent="0.35">
      <c r="A36" s="53">
        <v>28</v>
      </c>
      <c r="B36" s="53" t="s">
        <v>1982</v>
      </c>
      <c r="D36" s="53" t="s">
        <v>1972</v>
      </c>
      <c r="E36" s="71">
        <v>81</v>
      </c>
      <c r="F36" s="66">
        <v>4.2</v>
      </c>
      <c r="G36" s="53">
        <v>46</v>
      </c>
      <c r="H36" s="72">
        <v>0.95</v>
      </c>
      <c r="J36" s="72">
        <v>0.86</v>
      </c>
      <c r="K36" s="72">
        <v>0.85</v>
      </c>
      <c r="M36" s="53">
        <v>-1</v>
      </c>
      <c r="N36" s="53" t="s">
        <v>176</v>
      </c>
      <c r="P36" s="53" t="s">
        <v>176</v>
      </c>
      <c r="Q36" s="53">
        <v>118</v>
      </c>
      <c r="R36" s="72">
        <v>0.74</v>
      </c>
      <c r="S36" s="73">
        <v>2E-3</v>
      </c>
      <c r="T36" s="53" t="s">
        <v>1960</v>
      </c>
      <c r="V36" s="53">
        <v>38</v>
      </c>
      <c r="W36" s="53" t="s">
        <v>1983</v>
      </c>
      <c r="Y36" s="72">
        <v>0.54</v>
      </c>
      <c r="AA36" s="72">
        <v>0.11</v>
      </c>
      <c r="AB36" s="53">
        <v>6</v>
      </c>
      <c r="AC36" s="72">
        <v>0.13</v>
      </c>
    </row>
    <row r="37" spans="1:29" s="53" customFormat="1" x14ac:dyDescent="0.35">
      <c r="A37" s="53">
        <v>33</v>
      </c>
      <c r="B37" s="53" t="s">
        <v>1701</v>
      </c>
      <c r="D37" s="53" t="s">
        <v>1959</v>
      </c>
      <c r="E37" s="71">
        <v>80</v>
      </c>
      <c r="F37" s="66">
        <v>3.6</v>
      </c>
      <c r="G37" s="53">
        <v>130</v>
      </c>
      <c r="H37" s="72">
        <v>0.83</v>
      </c>
      <c r="J37" s="72">
        <v>0.45</v>
      </c>
      <c r="K37" s="72">
        <v>0.68</v>
      </c>
      <c r="M37" s="53">
        <v>23</v>
      </c>
      <c r="N37" s="72">
        <v>0.67</v>
      </c>
      <c r="P37" s="53">
        <v>9</v>
      </c>
      <c r="Q37" s="53">
        <v>63</v>
      </c>
      <c r="R37" s="72">
        <v>0.75</v>
      </c>
      <c r="S37" s="72">
        <v>0</v>
      </c>
      <c r="T37" s="53" t="s">
        <v>1968</v>
      </c>
      <c r="V37" s="53">
        <v>92</v>
      </c>
      <c r="W37" s="53" t="s">
        <v>215</v>
      </c>
      <c r="Y37" s="72">
        <v>0.25</v>
      </c>
      <c r="AA37" s="72">
        <v>0.3</v>
      </c>
      <c r="AB37" s="53">
        <v>24</v>
      </c>
      <c r="AC37" s="72">
        <v>0.15</v>
      </c>
    </row>
    <row r="38" spans="1:29" s="53" customFormat="1" x14ac:dyDescent="0.35">
      <c r="A38" s="53">
        <v>34</v>
      </c>
      <c r="B38" s="53" t="s">
        <v>1651</v>
      </c>
      <c r="D38" s="53" t="s">
        <v>1959</v>
      </c>
      <c r="E38" s="71">
        <v>79</v>
      </c>
      <c r="F38" s="66">
        <v>4</v>
      </c>
      <c r="G38" s="53">
        <v>24</v>
      </c>
      <c r="H38" s="72">
        <v>0.93</v>
      </c>
      <c r="J38" s="72">
        <v>0.86</v>
      </c>
      <c r="K38" s="72">
        <v>0.9</v>
      </c>
      <c r="M38" s="53">
        <v>4</v>
      </c>
      <c r="N38" s="72">
        <v>0.89</v>
      </c>
      <c r="P38" s="53">
        <v>199</v>
      </c>
      <c r="Q38" s="53">
        <v>63</v>
      </c>
      <c r="R38" s="72">
        <v>0.55000000000000004</v>
      </c>
      <c r="S38" s="72">
        <v>0.01</v>
      </c>
      <c r="T38" s="53" t="s">
        <v>1966</v>
      </c>
      <c r="V38" s="53">
        <v>34</v>
      </c>
      <c r="W38" s="53" t="s">
        <v>2087</v>
      </c>
      <c r="X38" s="53">
        <v>2</v>
      </c>
      <c r="Y38" s="72">
        <v>0.57999999999999996</v>
      </c>
      <c r="AA38" s="72">
        <v>0.34</v>
      </c>
      <c r="AB38" s="53">
        <v>34</v>
      </c>
      <c r="AC38" s="72">
        <v>0.26</v>
      </c>
    </row>
    <row r="39" spans="1:29" s="53" customFormat="1" x14ac:dyDescent="0.35">
      <c r="A39" s="53">
        <v>34</v>
      </c>
      <c r="B39" s="53" t="s">
        <v>1654</v>
      </c>
      <c r="D39" s="53" t="s">
        <v>1959</v>
      </c>
      <c r="E39" s="71">
        <v>79</v>
      </c>
      <c r="F39" s="66">
        <v>3.9</v>
      </c>
      <c r="G39" s="53">
        <v>43</v>
      </c>
      <c r="H39" s="72">
        <v>0.92</v>
      </c>
      <c r="J39" s="72">
        <v>0.82</v>
      </c>
      <c r="K39" s="72">
        <v>0.83</v>
      </c>
      <c r="M39" s="53">
        <v>1</v>
      </c>
      <c r="N39" s="72">
        <v>0.86</v>
      </c>
      <c r="P39" s="53">
        <v>157</v>
      </c>
      <c r="Q39" s="53">
        <v>29</v>
      </c>
      <c r="R39" s="72">
        <v>0.75</v>
      </c>
      <c r="S39" s="72">
        <v>0.01</v>
      </c>
      <c r="T39" s="53" t="s">
        <v>1966</v>
      </c>
      <c r="V39" s="53">
        <v>28</v>
      </c>
      <c r="W39" s="53" t="s">
        <v>2088</v>
      </c>
      <c r="X39" s="53">
        <v>2</v>
      </c>
      <c r="Y39" s="72">
        <v>0.52</v>
      </c>
      <c r="AA39" s="72">
        <v>0.38</v>
      </c>
      <c r="AB39" s="53">
        <v>38</v>
      </c>
      <c r="AC39" s="72">
        <v>0.31</v>
      </c>
    </row>
    <row r="40" spans="1:29" s="53" customFormat="1" x14ac:dyDescent="0.35">
      <c r="A40" s="53">
        <v>36</v>
      </c>
      <c r="B40" s="53" t="s">
        <v>1652</v>
      </c>
      <c r="D40" s="53" t="s">
        <v>1959</v>
      </c>
      <c r="E40" s="71">
        <v>78</v>
      </c>
      <c r="F40" s="66">
        <v>3.7</v>
      </c>
      <c r="G40" s="53">
        <v>14</v>
      </c>
      <c r="H40" s="72">
        <v>0.95</v>
      </c>
      <c r="J40" s="72">
        <v>0.83</v>
      </c>
      <c r="K40" s="72">
        <v>0.9</v>
      </c>
      <c r="M40" s="53">
        <v>7</v>
      </c>
      <c r="N40" s="72">
        <v>0.88</v>
      </c>
      <c r="P40" s="53">
        <v>133</v>
      </c>
      <c r="Q40" s="53">
        <v>69</v>
      </c>
      <c r="R40" s="72">
        <v>0.59</v>
      </c>
      <c r="S40" s="72">
        <v>0.01</v>
      </c>
      <c r="T40" s="53" t="s">
        <v>1968</v>
      </c>
      <c r="V40" s="53">
        <v>62</v>
      </c>
      <c r="W40" s="53" t="s">
        <v>904</v>
      </c>
      <c r="X40" s="53">
        <v>2</v>
      </c>
      <c r="Y40" s="72">
        <v>0.53</v>
      </c>
      <c r="AA40" s="72">
        <v>0.34</v>
      </c>
      <c r="AB40" s="53">
        <v>49</v>
      </c>
      <c r="AC40" s="72">
        <v>0.44</v>
      </c>
    </row>
    <row r="41" spans="1:29" s="53" customFormat="1" x14ac:dyDescent="0.35">
      <c r="A41" s="53">
        <v>36</v>
      </c>
      <c r="B41" s="53" t="s">
        <v>1647</v>
      </c>
      <c r="D41" s="53" t="s">
        <v>1959</v>
      </c>
      <c r="E41" s="71">
        <v>78</v>
      </c>
      <c r="F41" s="66">
        <v>3.9</v>
      </c>
      <c r="G41" s="53">
        <v>40</v>
      </c>
      <c r="H41" s="72">
        <v>0.9</v>
      </c>
      <c r="J41" s="72">
        <v>0.88</v>
      </c>
      <c r="K41" s="72">
        <v>0.86</v>
      </c>
      <c r="M41" s="53">
        <v>-2</v>
      </c>
      <c r="N41" s="72">
        <v>0.83</v>
      </c>
      <c r="P41" s="53">
        <v>212</v>
      </c>
      <c r="Q41" s="53">
        <v>9</v>
      </c>
      <c r="R41" s="72">
        <v>0.78</v>
      </c>
      <c r="S41" s="72">
        <v>0.01</v>
      </c>
      <c r="T41" s="53" t="s">
        <v>1966</v>
      </c>
      <c r="V41" s="53">
        <v>32</v>
      </c>
      <c r="W41" s="53" t="s">
        <v>1089</v>
      </c>
      <c r="Y41" s="72">
        <v>0.54</v>
      </c>
      <c r="AA41" s="72">
        <v>0.36</v>
      </c>
      <c r="AB41" s="53">
        <v>38</v>
      </c>
      <c r="AC41" s="72">
        <v>0.25</v>
      </c>
    </row>
    <row r="42" spans="1:29" s="53" customFormat="1" x14ac:dyDescent="0.35">
      <c r="A42" s="53">
        <v>36</v>
      </c>
      <c r="B42" s="53" t="s">
        <v>1663</v>
      </c>
      <c r="D42" s="53" t="s">
        <v>1959</v>
      </c>
      <c r="E42" s="71">
        <v>78</v>
      </c>
      <c r="F42" s="66">
        <v>3.8</v>
      </c>
      <c r="G42" s="53">
        <v>40</v>
      </c>
      <c r="H42" s="72">
        <v>0.93</v>
      </c>
      <c r="J42" s="72">
        <v>0.8</v>
      </c>
      <c r="K42" s="72">
        <v>0.85</v>
      </c>
      <c r="M42" s="53">
        <v>5</v>
      </c>
      <c r="N42" s="72">
        <v>0.84</v>
      </c>
      <c r="P42" s="53">
        <v>167</v>
      </c>
      <c r="Q42" s="53">
        <v>51</v>
      </c>
      <c r="R42" s="72">
        <v>0.72</v>
      </c>
      <c r="S42" s="72">
        <v>0</v>
      </c>
      <c r="T42" s="53" t="s">
        <v>1968</v>
      </c>
      <c r="V42" s="53">
        <v>62</v>
      </c>
      <c r="W42" s="53" t="s">
        <v>2089</v>
      </c>
      <c r="X42" s="53">
        <v>2</v>
      </c>
      <c r="Y42" s="72">
        <v>0.59</v>
      </c>
      <c r="Z42" s="53">
        <v>5</v>
      </c>
      <c r="AA42" s="72">
        <v>0.14000000000000001</v>
      </c>
      <c r="AB42" s="53">
        <v>34</v>
      </c>
      <c r="AC42" s="72">
        <v>0.22</v>
      </c>
    </row>
    <row r="43" spans="1:29" s="53" customFormat="1" x14ac:dyDescent="0.35">
      <c r="A43" s="53">
        <v>36</v>
      </c>
      <c r="B43" s="53" t="s">
        <v>1665</v>
      </c>
      <c r="D43" s="53" t="s">
        <v>1959</v>
      </c>
      <c r="E43" s="71">
        <v>78</v>
      </c>
      <c r="F43" s="66">
        <v>3.7</v>
      </c>
      <c r="G43" s="53">
        <v>33</v>
      </c>
      <c r="H43" s="72">
        <v>0.92</v>
      </c>
      <c r="J43" s="72">
        <v>0.81</v>
      </c>
      <c r="K43" s="72">
        <v>0.88</v>
      </c>
      <c r="M43" s="53">
        <v>7</v>
      </c>
      <c r="N43" s="72">
        <v>0.9</v>
      </c>
      <c r="P43" s="53">
        <v>152</v>
      </c>
      <c r="Q43" s="53">
        <v>41</v>
      </c>
      <c r="R43" s="72">
        <v>0.75</v>
      </c>
      <c r="S43" s="73">
        <v>1E-3</v>
      </c>
      <c r="T43" s="53" t="s">
        <v>1963</v>
      </c>
      <c r="V43" s="53">
        <v>59</v>
      </c>
      <c r="W43" s="53" t="s">
        <v>36</v>
      </c>
      <c r="X43" s="53">
        <v>2</v>
      </c>
      <c r="Y43" s="72">
        <v>0.32</v>
      </c>
      <c r="Z43" s="53">
        <v>5</v>
      </c>
      <c r="AA43" s="72">
        <v>0.3</v>
      </c>
      <c r="AB43" s="53">
        <v>48</v>
      </c>
      <c r="AC43" s="72">
        <v>0.21</v>
      </c>
    </row>
    <row r="44" spans="1:29" s="53" customFormat="1" x14ac:dyDescent="0.35">
      <c r="A44" s="53">
        <v>40</v>
      </c>
      <c r="B44" s="53" t="s">
        <v>1660</v>
      </c>
      <c r="D44" s="53" t="s">
        <v>1959</v>
      </c>
      <c r="E44" s="71">
        <v>76</v>
      </c>
      <c r="F44" s="66">
        <v>3.6</v>
      </c>
      <c r="G44" s="53">
        <v>24</v>
      </c>
      <c r="H44" s="72">
        <v>0.94</v>
      </c>
      <c r="J44" s="72">
        <v>0.86</v>
      </c>
      <c r="K44" s="72">
        <v>0.88</v>
      </c>
      <c r="M44" s="53">
        <v>2</v>
      </c>
      <c r="N44" s="72">
        <v>0.89</v>
      </c>
      <c r="P44" s="53">
        <v>193</v>
      </c>
      <c r="Q44" s="53">
        <v>69</v>
      </c>
      <c r="R44" s="72">
        <v>0.59</v>
      </c>
      <c r="S44" s="72">
        <v>0.02</v>
      </c>
      <c r="T44" s="53" t="s">
        <v>1968</v>
      </c>
      <c r="V44" s="53">
        <v>41</v>
      </c>
      <c r="W44" s="53" t="s">
        <v>445</v>
      </c>
      <c r="Y44" s="72">
        <v>0.54</v>
      </c>
      <c r="AA44" s="72">
        <v>0.31</v>
      </c>
      <c r="AB44" s="53">
        <v>42</v>
      </c>
      <c r="AC44" s="72">
        <v>0.28999999999999998</v>
      </c>
    </row>
    <row r="45" spans="1:29" s="53" customFormat="1" x14ac:dyDescent="0.35">
      <c r="A45" s="53">
        <v>40</v>
      </c>
      <c r="B45" s="53" t="s">
        <v>1661</v>
      </c>
      <c r="D45" s="53" t="s">
        <v>1959</v>
      </c>
      <c r="E45" s="71">
        <v>76</v>
      </c>
      <c r="F45" s="66">
        <v>3.8</v>
      </c>
      <c r="G45" s="53">
        <v>43</v>
      </c>
      <c r="H45" s="72">
        <v>0.91</v>
      </c>
      <c r="J45" s="72">
        <v>0.79</v>
      </c>
      <c r="K45" s="72">
        <v>0.86</v>
      </c>
      <c r="M45" s="53">
        <v>7</v>
      </c>
      <c r="N45" s="72">
        <v>0.91</v>
      </c>
      <c r="P45" s="53">
        <v>73</v>
      </c>
      <c r="Q45" s="53">
        <v>90</v>
      </c>
      <c r="R45" s="72">
        <v>0.63</v>
      </c>
      <c r="S45" s="73">
        <v>2E-3</v>
      </c>
      <c r="T45" s="53" t="s">
        <v>1968</v>
      </c>
      <c r="V45" s="53">
        <v>34</v>
      </c>
      <c r="W45" s="53" t="s">
        <v>892</v>
      </c>
      <c r="Y45" s="72">
        <v>0.53</v>
      </c>
      <c r="AA45" s="72">
        <v>0.37</v>
      </c>
      <c r="AB45" s="53">
        <v>49</v>
      </c>
      <c r="AC45" s="72">
        <v>0.18</v>
      </c>
    </row>
    <row r="46" spans="1:29" s="53" customFormat="1" x14ac:dyDescent="0.35">
      <c r="A46" s="53">
        <v>40</v>
      </c>
      <c r="B46" s="53" t="s">
        <v>1712</v>
      </c>
      <c r="D46" s="53" t="s">
        <v>1959</v>
      </c>
      <c r="E46" s="71">
        <v>76</v>
      </c>
      <c r="F46" s="66">
        <v>2.9</v>
      </c>
      <c r="G46" s="53">
        <v>46</v>
      </c>
      <c r="H46" s="72">
        <v>0.92</v>
      </c>
      <c r="J46" s="72">
        <v>0.69</v>
      </c>
      <c r="K46" s="72">
        <v>0.84</v>
      </c>
      <c r="M46" s="53">
        <v>15</v>
      </c>
      <c r="N46" s="72">
        <v>0.89</v>
      </c>
      <c r="P46" s="53">
        <v>3</v>
      </c>
      <c r="Q46" s="53">
        <v>31</v>
      </c>
      <c r="R46" s="72">
        <v>1</v>
      </c>
      <c r="S46" s="72">
        <v>0</v>
      </c>
      <c r="T46" s="53" t="s">
        <v>1979</v>
      </c>
      <c r="V46" s="53">
        <v>72</v>
      </c>
      <c r="W46" s="53" t="s">
        <v>2090</v>
      </c>
      <c r="Y46" s="72">
        <v>0.28999999999999998</v>
      </c>
      <c r="Z46" s="53">
        <v>5</v>
      </c>
      <c r="AA46" s="72">
        <v>0.79</v>
      </c>
      <c r="AB46" s="53">
        <v>69</v>
      </c>
      <c r="AC46" s="72">
        <v>0.45</v>
      </c>
    </row>
    <row r="47" spans="1:29" s="53" customFormat="1" x14ac:dyDescent="0.35">
      <c r="A47" s="53">
        <v>43</v>
      </c>
      <c r="B47" s="53" t="s">
        <v>2091</v>
      </c>
      <c r="D47" s="53" t="s">
        <v>1959</v>
      </c>
      <c r="E47" s="71">
        <v>75</v>
      </c>
      <c r="F47" s="66">
        <v>3.6</v>
      </c>
      <c r="G47" s="53">
        <v>40</v>
      </c>
      <c r="H47" s="72">
        <v>0.91</v>
      </c>
      <c r="J47" s="72">
        <v>0.82</v>
      </c>
      <c r="K47" s="72">
        <v>0.85</v>
      </c>
      <c r="M47" s="53">
        <v>3</v>
      </c>
      <c r="N47" s="72">
        <v>0.84</v>
      </c>
      <c r="P47" s="53">
        <v>123</v>
      </c>
      <c r="Q47" s="53">
        <v>51</v>
      </c>
      <c r="R47" s="72">
        <v>0.65</v>
      </c>
      <c r="S47" s="72">
        <v>0.01</v>
      </c>
      <c r="T47" s="53" t="s">
        <v>1966</v>
      </c>
      <c r="V47" s="53">
        <v>26</v>
      </c>
      <c r="W47" s="53" t="s">
        <v>1158</v>
      </c>
      <c r="X47" s="53">
        <v>2</v>
      </c>
      <c r="Y47" s="72">
        <v>0.71</v>
      </c>
      <c r="AA47" s="72">
        <v>0.3</v>
      </c>
      <c r="AB47" s="53">
        <v>42</v>
      </c>
      <c r="AC47" s="72">
        <v>0.2</v>
      </c>
    </row>
    <row r="48" spans="1:29" s="53" customFormat="1" x14ac:dyDescent="0.35">
      <c r="A48" s="53">
        <v>44</v>
      </c>
      <c r="B48" s="53" t="s">
        <v>1671</v>
      </c>
      <c r="D48" s="53" t="s">
        <v>1959</v>
      </c>
      <c r="E48" s="71">
        <v>74</v>
      </c>
      <c r="F48" s="66">
        <v>3.6</v>
      </c>
      <c r="G48" s="53">
        <v>46</v>
      </c>
      <c r="H48" s="72">
        <v>0.9</v>
      </c>
      <c r="J48" s="72">
        <v>0.77</v>
      </c>
      <c r="K48" s="72">
        <v>0.85</v>
      </c>
      <c r="M48" s="53">
        <v>8</v>
      </c>
      <c r="N48" s="72">
        <v>0.78</v>
      </c>
      <c r="P48" s="53">
        <v>133</v>
      </c>
      <c r="Q48" s="53">
        <v>51</v>
      </c>
      <c r="R48" s="72">
        <v>0.65</v>
      </c>
      <c r="S48" s="73">
        <v>2E-3</v>
      </c>
      <c r="T48" s="53" t="s">
        <v>1966</v>
      </c>
      <c r="V48" s="53">
        <v>28</v>
      </c>
      <c r="W48" s="53" t="s">
        <v>1015</v>
      </c>
      <c r="X48" s="53">
        <v>2</v>
      </c>
      <c r="Y48" s="72">
        <v>0.7</v>
      </c>
      <c r="AA48" s="72">
        <v>0.28999999999999998</v>
      </c>
      <c r="AB48" s="53">
        <v>61</v>
      </c>
      <c r="AC48" s="72">
        <v>0.16</v>
      </c>
    </row>
    <row r="49" spans="1:30" s="53" customFormat="1" x14ac:dyDescent="0.35">
      <c r="A49" s="53">
        <v>44</v>
      </c>
      <c r="B49" s="53" t="s">
        <v>1658</v>
      </c>
      <c r="D49" s="53" t="s">
        <v>1959</v>
      </c>
      <c r="E49" s="71">
        <v>74</v>
      </c>
      <c r="F49" s="66">
        <v>3.6</v>
      </c>
      <c r="G49" s="53">
        <v>46</v>
      </c>
      <c r="H49" s="72">
        <v>0.9</v>
      </c>
      <c r="J49" s="72">
        <v>0.83</v>
      </c>
      <c r="K49" s="72">
        <v>0.83</v>
      </c>
      <c r="M49" s="53" t="s">
        <v>58</v>
      </c>
      <c r="N49" s="72">
        <v>0.91</v>
      </c>
      <c r="P49" s="53">
        <v>193</v>
      </c>
      <c r="Q49" s="53">
        <v>38</v>
      </c>
      <c r="R49" s="72">
        <v>0.72</v>
      </c>
      <c r="S49" s="73">
        <v>4.0000000000000001E-3</v>
      </c>
      <c r="T49" s="53" t="s">
        <v>1966</v>
      </c>
      <c r="V49" s="53">
        <v>68</v>
      </c>
      <c r="W49" s="53" t="s">
        <v>2092</v>
      </c>
      <c r="X49" s="53">
        <v>2</v>
      </c>
      <c r="Y49" s="72">
        <v>0.46</v>
      </c>
      <c r="AA49" s="72">
        <v>0.33</v>
      </c>
      <c r="AB49" s="53">
        <v>27</v>
      </c>
      <c r="AC49" s="72">
        <v>0.25</v>
      </c>
    </row>
    <row r="50" spans="1:30" s="53" customFormat="1" x14ac:dyDescent="0.35">
      <c r="A50" s="53">
        <v>44</v>
      </c>
      <c r="B50" s="53" t="s">
        <v>1662</v>
      </c>
      <c r="D50" s="53" t="s">
        <v>1959</v>
      </c>
      <c r="E50" s="71">
        <v>74</v>
      </c>
      <c r="F50" s="66">
        <v>3.4</v>
      </c>
      <c r="G50" s="53">
        <v>38</v>
      </c>
      <c r="H50" s="72">
        <v>0.93</v>
      </c>
      <c r="J50" s="72">
        <v>0.85</v>
      </c>
      <c r="K50" s="72">
        <v>0.82</v>
      </c>
      <c r="M50" s="53">
        <v>-3</v>
      </c>
      <c r="N50" s="72">
        <v>0.88</v>
      </c>
      <c r="P50" s="53">
        <v>108</v>
      </c>
      <c r="Q50" s="53">
        <v>41</v>
      </c>
      <c r="R50" s="72">
        <v>0.68</v>
      </c>
      <c r="S50" s="72">
        <v>0.01</v>
      </c>
      <c r="T50" s="53" t="s">
        <v>1968</v>
      </c>
      <c r="V50" s="53">
        <v>32</v>
      </c>
      <c r="W50" s="53" t="s">
        <v>265</v>
      </c>
      <c r="X50" s="53">
        <v>2</v>
      </c>
      <c r="Y50" s="72">
        <v>0.63</v>
      </c>
      <c r="AA50" s="72">
        <v>0.43</v>
      </c>
      <c r="AB50" s="53">
        <v>57</v>
      </c>
      <c r="AC50" s="72">
        <v>0.25</v>
      </c>
    </row>
    <row r="51" spans="1:30" s="53" customFormat="1" x14ac:dyDescent="0.35">
      <c r="A51" s="53">
        <v>47</v>
      </c>
      <c r="B51" s="53" t="s">
        <v>1677</v>
      </c>
      <c r="D51" s="53" t="s">
        <v>1959</v>
      </c>
      <c r="E51" s="71">
        <v>73</v>
      </c>
      <c r="F51" s="66">
        <v>3.4</v>
      </c>
      <c r="G51" s="53">
        <v>46</v>
      </c>
      <c r="H51" s="72">
        <v>0.9</v>
      </c>
      <c r="J51" s="72">
        <v>0.78</v>
      </c>
      <c r="K51" s="72">
        <v>0.84</v>
      </c>
      <c r="M51" s="53">
        <v>6</v>
      </c>
      <c r="N51" s="72">
        <v>0.8</v>
      </c>
      <c r="P51" s="53">
        <v>108</v>
      </c>
      <c r="Q51" s="53">
        <v>29</v>
      </c>
      <c r="R51" s="72">
        <v>0.76</v>
      </c>
      <c r="S51" s="72">
        <v>0</v>
      </c>
      <c r="T51" s="53" t="s">
        <v>1963</v>
      </c>
      <c r="V51" s="53">
        <v>62</v>
      </c>
      <c r="W51" s="53" t="s">
        <v>1337</v>
      </c>
      <c r="Y51" s="72">
        <v>0.43</v>
      </c>
      <c r="AA51" s="72">
        <v>0.64</v>
      </c>
      <c r="AB51" s="53">
        <v>61</v>
      </c>
      <c r="AC51" s="72">
        <v>0.2</v>
      </c>
    </row>
    <row r="52" spans="1:30" s="53" customFormat="1" x14ac:dyDescent="0.35">
      <c r="A52" s="53">
        <v>47</v>
      </c>
      <c r="B52" s="53" t="s">
        <v>1667</v>
      </c>
      <c r="D52" s="53" t="s">
        <v>1959</v>
      </c>
      <c r="E52" s="71">
        <v>73</v>
      </c>
      <c r="F52" s="66">
        <v>3.5</v>
      </c>
      <c r="G52" s="53">
        <v>46</v>
      </c>
      <c r="H52" s="72">
        <v>0.9</v>
      </c>
      <c r="J52" s="72">
        <v>0.81</v>
      </c>
      <c r="K52" s="72">
        <v>0.83</v>
      </c>
      <c r="M52" s="53">
        <v>2</v>
      </c>
      <c r="N52" s="72">
        <v>0.84</v>
      </c>
      <c r="P52" s="53">
        <v>178</v>
      </c>
      <c r="Q52" s="53">
        <v>26</v>
      </c>
      <c r="R52" s="72">
        <v>0.8</v>
      </c>
      <c r="S52" s="72">
        <v>0</v>
      </c>
      <c r="T52" s="53" t="s">
        <v>1963</v>
      </c>
      <c r="V52" s="53">
        <v>46</v>
      </c>
      <c r="W52" s="53" t="s">
        <v>498</v>
      </c>
      <c r="X52" s="53">
        <v>2</v>
      </c>
      <c r="Y52" s="72">
        <v>0.42</v>
      </c>
      <c r="AA52" s="72">
        <v>0.4</v>
      </c>
      <c r="AB52" s="53">
        <v>64</v>
      </c>
      <c r="AC52" s="72">
        <v>0.24</v>
      </c>
    </row>
    <row r="53" spans="1:30" s="53" customFormat="1" x14ac:dyDescent="0.35">
      <c r="A53" s="53">
        <v>47</v>
      </c>
      <c r="B53" s="53" t="s">
        <v>1984</v>
      </c>
      <c r="D53" s="53" t="s">
        <v>1959</v>
      </c>
      <c r="E53" s="71">
        <v>73</v>
      </c>
      <c r="F53" s="66">
        <v>3.6</v>
      </c>
      <c r="G53" s="53">
        <v>64</v>
      </c>
      <c r="H53" s="72">
        <v>0.88</v>
      </c>
      <c r="J53" s="72">
        <v>0.79</v>
      </c>
      <c r="K53" s="72">
        <v>0.79</v>
      </c>
      <c r="M53" s="53" t="s">
        <v>58</v>
      </c>
      <c r="N53" s="72">
        <v>0.76</v>
      </c>
      <c r="P53" s="53">
        <v>94</v>
      </c>
      <c r="Q53" s="53">
        <v>81</v>
      </c>
      <c r="R53" s="72">
        <v>0.6</v>
      </c>
      <c r="S53" s="72">
        <v>0.01</v>
      </c>
      <c r="T53" s="53" t="s">
        <v>1968</v>
      </c>
      <c r="V53" s="53">
        <v>62</v>
      </c>
      <c r="W53" s="53" t="s">
        <v>4</v>
      </c>
      <c r="X53" s="53">
        <v>2</v>
      </c>
      <c r="Y53" s="72">
        <v>0.32</v>
      </c>
      <c r="AA53" s="72">
        <v>0.67</v>
      </c>
      <c r="AB53" s="53">
        <v>49</v>
      </c>
      <c r="AC53" s="72">
        <v>0.31</v>
      </c>
    </row>
    <row r="54" spans="1:30" s="53" customFormat="1" x14ac:dyDescent="0.35">
      <c r="A54" s="53">
        <v>47</v>
      </c>
      <c r="B54" s="53" t="s">
        <v>1666</v>
      </c>
      <c r="C54" s="53">
        <v>1</v>
      </c>
      <c r="D54" s="53" t="s">
        <v>1959</v>
      </c>
      <c r="E54" s="71">
        <v>73</v>
      </c>
      <c r="F54" s="66">
        <v>3.5</v>
      </c>
      <c r="G54" s="53">
        <v>30</v>
      </c>
      <c r="H54" s="72">
        <v>0.93</v>
      </c>
      <c r="I54" s="53">
        <v>8</v>
      </c>
      <c r="J54" s="72">
        <v>0.85</v>
      </c>
      <c r="K54" s="72">
        <v>0.88</v>
      </c>
      <c r="L54" s="53">
        <v>8</v>
      </c>
      <c r="M54" s="53">
        <v>3</v>
      </c>
      <c r="N54" s="72">
        <v>0.87</v>
      </c>
      <c r="O54" s="53">
        <v>4</v>
      </c>
      <c r="P54" s="53">
        <v>208</v>
      </c>
      <c r="Q54" s="53">
        <v>86</v>
      </c>
      <c r="R54" s="72">
        <v>0.68</v>
      </c>
      <c r="S54" s="72">
        <v>0</v>
      </c>
      <c r="T54" s="53" t="s">
        <v>1966</v>
      </c>
      <c r="U54" s="53">
        <v>4</v>
      </c>
      <c r="V54" s="53">
        <v>34</v>
      </c>
      <c r="W54" s="53" t="s">
        <v>1522</v>
      </c>
      <c r="X54" s="53">
        <v>4</v>
      </c>
      <c r="Y54" s="72">
        <v>0.52</v>
      </c>
      <c r="Z54" s="53">
        <v>4</v>
      </c>
      <c r="AA54" s="72">
        <v>0.5</v>
      </c>
      <c r="AB54" s="53">
        <v>49</v>
      </c>
      <c r="AC54" s="72">
        <v>0.28000000000000003</v>
      </c>
      <c r="AD54" s="53">
        <v>4</v>
      </c>
    </row>
    <row r="55" spans="1:30" s="53" customFormat="1" x14ac:dyDescent="0.35">
      <c r="A55" s="53">
        <v>51</v>
      </c>
      <c r="B55" s="53" t="s">
        <v>490</v>
      </c>
      <c r="D55" s="53" t="s">
        <v>1959</v>
      </c>
      <c r="E55" s="71">
        <v>72</v>
      </c>
      <c r="F55" s="66">
        <v>3.5</v>
      </c>
      <c r="G55" s="53">
        <v>46</v>
      </c>
      <c r="H55" s="72">
        <v>0.9</v>
      </c>
      <c r="J55" s="72">
        <v>0.82</v>
      </c>
      <c r="K55" s="72">
        <v>0.84</v>
      </c>
      <c r="M55" s="53">
        <v>2</v>
      </c>
      <c r="N55" s="72">
        <v>0.93</v>
      </c>
      <c r="P55" s="53">
        <v>133</v>
      </c>
      <c r="Q55" s="53">
        <v>48</v>
      </c>
      <c r="R55" s="72">
        <v>0.75</v>
      </c>
      <c r="S55" s="72">
        <v>0.01</v>
      </c>
      <c r="T55" s="53" t="s">
        <v>1966</v>
      </c>
      <c r="V55" s="53">
        <v>79</v>
      </c>
      <c r="W55" s="53" t="s">
        <v>1001</v>
      </c>
      <c r="X55" s="53">
        <v>2</v>
      </c>
      <c r="Y55" s="72">
        <v>0.45</v>
      </c>
      <c r="Z55" s="53">
        <v>5</v>
      </c>
      <c r="AA55" s="72">
        <v>0.37</v>
      </c>
      <c r="AB55" s="53">
        <v>42</v>
      </c>
      <c r="AC55" s="72">
        <v>0.26</v>
      </c>
    </row>
    <row r="56" spans="1:30" s="53" customFormat="1" x14ac:dyDescent="0.35">
      <c r="A56" s="53">
        <v>52</v>
      </c>
      <c r="B56" s="53" t="s">
        <v>1674</v>
      </c>
      <c r="D56" s="53" t="s">
        <v>1959</v>
      </c>
      <c r="E56" s="71">
        <v>71</v>
      </c>
      <c r="F56" s="66">
        <v>3.5</v>
      </c>
      <c r="G56" s="53">
        <v>46</v>
      </c>
      <c r="H56" s="72">
        <v>0.91</v>
      </c>
      <c r="J56" s="72">
        <v>0.79</v>
      </c>
      <c r="K56" s="72">
        <v>0.84</v>
      </c>
      <c r="M56" s="53">
        <v>5</v>
      </c>
      <c r="N56" s="72">
        <v>0.87</v>
      </c>
      <c r="P56" s="53">
        <v>111</v>
      </c>
      <c r="Q56" s="53">
        <v>90</v>
      </c>
      <c r="R56" s="72">
        <v>0.66</v>
      </c>
      <c r="S56" s="72">
        <v>0</v>
      </c>
      <c r="T56" s="53" t="s">
        <v>1968</v>
      </c>
      <c r="V56" s="53">
        <v>43</v>
      </c>
      <c r="W56" s="53" t="s">
        <v>1526</v>
      </c>
      <c r="Y56" s="72">
        <v>0.52</v>
      </c>
      <c r="AA56" s="72">
        <v>0.76</v>
      </c>
      <c r="AB56" s="53">
        <v>86</v>
      </c>
      <c r="AC56" s="72">
        <v>0.4</v>
      </c>
    </row>
    <row r="57" spans="1:30" s="53" customFormat="1" x14ac:dyDescent="0.35">
      <c r="A57" s="53">
        <v>52</v>
      </c>
      <c r="B57" s="53" t="s">
        <v>1672</v>
      </c>
      <c r="D57" s="53" t="s">
        <v>1959</v>
      </c>
      <c r="E57" s="71">
        <v>71</v>
      </c>
      <c r="F57" s="66">
        <v>3.6</v>
      </c>
      <c r="G57" s="53">
        <v>57</v>
      </c>
      <c r="H57" s="72">
        <v>0.91</v>
      </c>
      <c r="J57" s="72">
        <v>0.81</v>
      </c>
      <c r="K57" s="72">
        <v>0.83</v>
      </c>
      <c r="M57" s="53">
        <v>2</v>
      </c>
      <c r="N57" s="72">
        <v>0.78</v>
      </c>
      <c r="P57" s="53">
        <v>204</v>
      </c>
      <c r="Q57" s="53">
        <v>90</v>
      </c>
      <c r="R57" s="72">
        <v>0.66</v>
      </c>
      <c r="S57" s="72">
        <v>0</v>
      </c>
      <c r="T57" s="53" t="s">
        <v>1968</v>
      </c>
      <c r="V57" s="53">
        <v>38</v>
      </c>
      <c r="W57" s="53" t="s">
        <v>1518</v>
      </c>
      <c r="X57" s="53">
        <v>2</v>
      </c>
      <c r="Y57" s="72">
        <v>0.55000000000000004</v>
      </c>
      <c r="AA57" s="72">
        <v>0.56999999999999995</v>
      </c>
      <c r="AB57" s="53">
        <v>49</v>
      </c>
      <c r="AC57" s="72">
        <v>0.22</v>
      </c>
    </row>
    <row r="58" spans="1:30" s="53" customFormat="1" x14ac:dyDescent="0.35">
      <c r="A58" s="53">
        <v>54</v>
      </c>
      <c r="B58" s="53" t="s">
        <v>1655</v>
      </c>
      <c r="D58" s="53" t="s">
        <v>1959</v>
      </c>
      <c r="E58" s="71">
        <v>70</v>
      </c>
      <c r="F58" s="66">
        <v>3.5</v>
      </c>
      <c r="G58" s="53">
        <v>88</v>
      </c>
      <c r="H58" s="72">
        <v>0.85</v>
      </c>
      <c r="J58" s="72">
        <v>0.82</v>
      </c>
      <c r="K58" s="72">
        <v>0.77</v>
      </c>
      <c r="M58" s="53">
        <v>-5</v>
      </c>
      <c r="N58" s="72">
        <v>0.72</v>
      </c>
      <c r="P58" s="53">
        <v>103</v>
      </c>
      <c r="Q58" s="53">
        <v>44</v>
      </c>
      <c r="R58" s="72">
        <v>0.8</v>
      </c>
      <c r="S58" s="73">
        <v>2E-3</v>
      </c>
      <c r="T58" s="53" t="s">
        <v>1968</v>
      </c>
      <c r="V58" s="53">
        <v>83</v>
      </c>
      <c r="W58" s="53" t="s">
        <v>2093</v>
      </c>
      <c r="X58" s="53">
        <v>2</v>
      </c>
      <c r="Y58" s="72">
        <v>0.4</v>
      </c>
      <c r="AA58" s="72">
        <v>0.65</v>
      </c>
      <c r="AB58" s="53">
        <v>17</v>
      </c>
      <c r="AC58" s="72">
        <v>0.19</v>
      </c>
    </row>
    <row r="59" spans="1:30" s="53" customFormat="1" x14ac:dyDescent="0.35">
      <c r="A59" s="53">
        <v>54</v>
      </c>
      <c r="B59" s="53" t="s">
        <v>1669</v>
      </c>
      <c r="D59" s="53" t="s">
        <v>1959</v>
      </c>
      <c r="E59" s="71">
        <v>70</v>
      </c>
      <c r="F59" s="66">
        <v>3.5</v>
      </c>
      <c r="G59" s="53">
        <v>46</v>
      </c>
      <c r="H59" s="72">
        <v>0.91</v>
      </c>
      <c r="J59" s="72">
        <v>0.85</v>
      </c>
      <c r="K59" s="72">
        <v>0.81</v>
      </c>
      <c r="M59" s="53">
        <v>-4</v>
      </c>
      <c r="N59" s="72">
        <v>0.78</v>
      </c>
      <c r="P59" s="53">
        <v>178</v>
      </c>
      <c r="Q59" s="53">
        <v>58</v>
      </c>
      <c r="R59" s="72">
        <v>0.7</v>
      </c>
      <c r="S59" s="72">
        <v>0.01</v>
      </c>
      <c r="T59" s="53" t="s">
        <v>1966</v>
      </c>
      <c r="V59" s="53">
        <v>34</v>
      </c>
      <c r="W59" s="53" t="s">
        <v>1091</v>
      </c>
      <c r="Y59" s="72">
        <v>0.6</v>
      </c>
      <c r="AA59" s="72">
        <v>0.48</v>
      </c>
      <c r="AB59" s="53">
        <v>59</v>
      </c>
      <c r="AC59" s="72">
        <v>0.23</v>
      </c>
    </row>
    <row r="60" spans="1:30" s="53" customFormat="1" x14ac:dyDescent="0.35">
      <c r="A60" s="53">
        <v>54</v>
      </c>
      <c r="B60" s="53" t="s">
        <v>1725</v>
      </c>
      <c r="D60" s="53" t="s">
        <v>1959</v>
      </c>
      <c r="E60" s="71">
        <v>70</v>
      </c>
      <c r="F60" s="66">
        <v>2.6</v>
      </c>
      <c r="G60" s="53">
        <v>38</v>
      </c>
      <c r="H60" s="72">
        <v>0.93</v>
      </c>
      <c r="J60" s="72">
        <v>0.83</v>
      </c>
      <c r="K60" s="72">
        <v>0.86</v>
      </c>
      <c r="M60" s="53">
        <v>3</v>
      </c>
      <c r="N60" s="53" t="s">
        <v>176</v>
      </c>
      <c r="P60" s="53" t="s">
        <v>176</v>
      </c>
      <c r="Q60" s="53">
        <v>63</v>
      </c>
      <c r="R60" s="72">
        <v>0.78</v>
      </c>
      <c r="S60" s="72">
        <v>0</v>
      </c>
      <c r="T60" s="53" t="s">
        <v>1966</v>
      </c>
      <c r="V60" s="53">
        <v>54</v>
      </c>
      <c r="W60" s="53" t="s">
        <v>1975</v>
      </c>
      <c r="Y60" s="53" t="s">
        <v>176</v>
      </c>
      <c r="AA60" s="72">
        <v>0.48</v>
      </c>
      <c r="AB60" s="53">
        <v>16</v>
      </c>
      <c r="AC60" s="72">
        <v>0.15</v>
      </c>
    </row>
    <row r="61" spans="1:30" s="53" customFormat="1" x14ac:dyDescent="0.35">
      <c r="A61" s="53">
        <v>54</v>
      </c>
      <c r="B61" s="53" t="s">
        <v>1675</v>
      </c>
      <c r="D61" s="53" t="s">
        <v>1959</v>
      </c>
      <c r="E61" s="71">
        <v>70</v>
      </c>
      <c r="F61" s="66">
        <v>3.6</v>
      </c>
      <c r="G61" s="53">
        <v>57</v>
      </c>
      <c r="H61" s="72">
        <v>0.92</v>
      </c>
      <c r="J61" s="72">
        <v>0.8</v>
      </c>
      <c r="K61" s="72">
        <v>0.8</v>
      </c>
      <c r="M61" s="53" t="s">
        <v>58</v>
      </c>
      <c r="N61" s="72">
        <v>0.67</v>
      </c>
      <c r="P61" s="53">
        <v>208</v>
      </c>
      <c r="Q61" s="53">
        <v>69</v>
      </c>
      <c r="R61" s="72">
        <v>0.71</v>
      </c>
      <c r="S61" s="72">
        <v>0</v>
      </c>
      <c r="T61" s="53" t="s">
        <v>1968</v>
      </c>
      <c r="V61" s="53">
        <v>42</v>
      </c>
      <c r="W61" s="53" t="s">
        <v>1472</v>
      </c>
      <c r="Y61" s="72">
        <v>0.52</v>
      </c>
      <c r="AA61" s="72">
        <v>0.45</v>
      </c>
      <c r="AB61" s="53">
        <v>96</v>
      </c>
      <c r="AC61" s="72">
        <v>0.26</v>
      </c>
    </row>
    <row r="62" spans="1:30" s="53" customFormat="1" x14ac:dyDescent="0.35">
      <c r="A62" s="53">
        <v>54</v>
      </c>
      <c r="B62" s="53" t="s">
        <v>1694</v>
      </c>
      <c r="D62" s="53" t="s">
        <v>1959</v>
      </c>
      <c r="E62" s="71">
        <v>70</v>
      </c>
      <c r="F62" s="66">
        <v>3.7</v>
      </c>
      <c r="G62" s="53">
        <v>80</v>
      </c>
      <c r="H62" s="72">
        <v>0.9</v>
      </c>
      <c r="J62" s="72">
        <v>0.6</v>
      </c>
      <c r="K62" s="72">
        <v>0.75</v>
      </c>
      <c r="M62" s="53">
        <v>15</v>
      </c>
      <c r="N62" s="72">
        <v>0.67</v>
      </c>
      <c r="P62" s="53">
        <v>4</v>
      </c>
      <c r="Q62" s="53">
        <v>135</v>
      </c>
      <c r="R62" s="72">
        <v>0.62</v>
      </c>
      <c r="S62" s="72">
        <v>0.01</v>
      </c>
      <c r="T62" s="53" t="s">
        <v>1968</v>
      </c>
      <c r="V62" s="53">
        <v>121</v>
      </c>
      <c r="W62" s="53" t="s">
        <v>2094</v>
      </c>
      <c r="Y62" s="72">
        <v>0.24</v>
      </c>
      <c r="AA62" s="72">
        <v>0.43</v>
      </c>
      <c r="AB62" s="53">
        <v>78</v>
      </c>
      <c r="AC62" s="72">
        <v>0.28000000000000003</v>
      </c>
    </row>
    <row r="63" spans="1:30" s="53" customFormat="1" x14ac:dyDescent="0.35">
      <c r="A63" s="53">
        <v>54</v>
      </c>
      <c r="B63" s="53" t="s">
        <v>1680</v>
      </c>
      <c r="D63" s="53" t="s">
        <v>1959</v>
      </c>
      <c r="E63" s="71">
        <v>70</v>
      </c>
      <c r="F63" s="66">
        <v>3.3</v>
      </c>
      <c r="G63" s="53">
        <v>46</v>
      </c>
      <c r="H63" s="72">
        <v>0.9</v>
      </c>
      <c r="J63" s="72">
        <v>0.75</v>
      </c>
      <c r="K63" s="72">
        <v>0.84</v>
      </c>
      <c r="M63" s="53">
        <v>9</v>
      </c>
      <c r="N63" s="72">
        <v>0.8</v>
      </c>
      <c r="P63" s="53">
        <v>145</v>
      </c>
      <c r="Q63" s="53">
        <v>58</v>
      </c>
      <c r="R63" s="72">
        <v>0.63</v>
      </c>
      <c r="S63" s="72">
        <v>0.01</v>
      </c>
      <c r="T63" s="53" t="s">
        <v>1979</v>
      </c>
      <c r="V63" s="53">
        <v>62</v>
      </c>
      <c r="W63" s="53" t="s">
        <v>20</v>
      </c>
      <c r="X63" s="53">
        <v>2</v>
      </c>
      <c r="Y63" s="72">
        <v>0.42</v>
      </c>
      <c r="AA63" s="72">
        <v>0.42</v>
      </c>
      <c r="AB63" s="53">
        <v>69</v>
      </c>
      <c r="AC63" s="72">
        <v>0.22</v>
      </c>
    </row>
    <row r="64" spans="1:30" s="53" customFormat="1" x14ac:dyDescent="0.35">
      <c r="A64" s="53">
        <v>54</v>
      </c>
      <c r="B64" s="53" t="s">
        <v>1681</v>
      </c>
      <c r="D64" s="53" t="s">
        <v>1959</v>
      </c>
      <c r="E64" s="71">
        <v>70</v>
      </c>
      <c r="F64" s="66">
        <v>3.4</v>
      </c>
      <c r="G64" s="53">
        <v>89</v>
      </c>
      <c r="H64" s="72">
        <v>0.89</v>
      </c>
      <c r="J64" s="72">
        <v>0.7</v>
      </c>
      <c r="K64" s="72">
        <v>0.74</v>
      </c>
      <c r="M64" s="53">
        <v>4</v>
      </c>
      <c r="N64" s="72">
        <v>0.73</v>
      </c>
      <c r="P64" s="53">
        <v>49</v>
      </c>
      <c r="Q64" s="53">
        <v>44</v>
      </c>
      <c r="R64" s="72">
        <v>0.74</v>
      </c>
      <c r="S64" s="72">
        <v>0.01</v>
      </c>
      <c r="T64" s="53" t="s">
        <v>1968</v>
      </c>
      <c r="V64" s="53">
        <v>88</v>
      </c>
      <c r="W64" s="53" t="s">
        <v>11</v>
      </c>
      <c r="Y64" s="72">
        <v>0.25</v>
      </c>
      <c r="AA64" s="72">
        <v>0.64</v>
      </c>
      <c r="AB64" s="53">
        <v>42</v>
      </c>
      <c r="AC64" s="72">
        <v>0.4</v>
      </c>
    </row>
    <row r="65" spans="1:29" s="53" customFormat="1" x14ac:dyDescent="0.35">
      <c r="A65" s="53">
        <v>61</v>
      </c>
      <c r="B65" s="53" t="s">
        <v>1699</v>
      </c>
      <c r="D65" s="53" t="s">
        <v>1959</v>
      </c>
      <c r="E65" s="71">
        <v>69</v>
      </c>
      <c r="F65" s="66">
        <v>3.4</v>
      </c>
      <c r="G65" s="53">
        <v>109</v>
      </c>
      <c r="H65" s="72">
        <v>0.84</v>
      </c>
      <c r="J65" s="72">
        <v>0.69</v>
      </c>
      <c r="K65" s="72">
        <v>0.73</v>
      </c>
      <c r="M65" s="53">
        <v>4</v>
      </c>
      <c r="N65" s="72">
        <v>0.73</v>
      </c>
      <c r="P65" s="53">
        <v>6</v>
      </c>
      <c r="Q65" s="53">
        <v>79</v>
      </c>
      <c r="R65" s="72">
        <v>0.7</v>
      </c>
      <c r="S65" s="72">
        <v>0</v>
      </c>
      <c r="T65" s="53" t="s">
        <v>1968</v>
      </c>
      <c r="V65" s="53">
        <v>68</v>
      </c>
      <c r="W65" s="53" t="s">
        <v>797</v>
      </c>
      <c r="X65" s="53">
        <v>2</v>
      </c>
      <c r="Y65" s="72">
        <v>0.32</v>
      </c>
      <c r="AA65" s="72">
        <v>0.65</v>
      </c>
      <c r="AB65" s="53">
        <v>59</v>
      </c>
      <c r="AC65" s="72">
        <v>0.26</v>
      </c>
    </row>
    <row r="66" spans="1:29" s="53" customFormat="1" x14ac:dyDescent="0.35">
      <c r="A66" s="53">
        <v>61</v>
      </c>
      <c r="B66" s="53" t="s">
        <v>1683</v>
      </c>
      <c r="D66" s="53" t="s">
        <v>1959</v>
      </c>
      <c r="E66" s="71">
        <v>69</v>
      </c>
      <c r="F66" s="66">
        <v>3.2</v>
      </c>
      <c r="G66" s="53">
        <v>24</v>
      </c>
      <c r="H66" s="72">
        <v>0.93</v>
      </c>
      <c r="J66" s="72">
        <v>0.82</v>
      </c>
      <c r="K66" s="72">
        <v>0.89</v>
      </c>
      <c r="M66" s="53">
        <v>7</v>
      </c>
      <c r="N66" s="72">
        <v>0.86</v>
      </c>
      <c r="P66" s="53">
        <v>87</v>
      </c>
      <c r="Q66" s="53">
        <v>118</v>
      </c>
      <c r="R66" s="72">
        <v>0.7</v>
      </c>
      <c r="S66" s="72">
        <v>0.02</v>
      </c>
      <c r="T66" s="53" t="s">
        <v>1968</v>
      </c>
      <c r="V66" s="53">
        <v>43</v>
      </c>
      <c r="W66" s="53" t="s">
        <v>1523</v>
      </c>
      <c r="Y66" s="72">
        <v>0.49</v>
      </c>
      <c r="AA66" s="72">
        <v>0.85</v>
      </c>
      <c r="AB66" s="53">
        <v>64</v>
      </c>
      <c r="AC66" s="72">
        <v>0.18</v>
      </c>
    </row>
    <row r="67" spans="1:29" s="53" customFormat="1" x14ac:dyDescent="0.35">
      <c r="A67" s="53">
        <v>63</v>
      </c>
      <c r="B67" s="53" t="s">
        <v>1679</v>
      </c>
      <c r="D67" s="53" t="s">
        <v>1959</v>
      </c>
      <c r="E67" s="71">
        <v>68</v>
      </c>
      <c r="F67" s="66">
        <v>3.3</v>
      </c>
      <c r="G67" s="53">
        <v>66</v>
      </c>
      <c r="H67" s="72">
        <v>0.88</v>
      </c>
      <c r="J67" s="72">
        <v>0.76</v>
      </c>
      <c r="K67" s="72">
        <v>0.79</v>
      </c>
      <c r="M67" s="53">
        <v>3</v>
      </c>
      <c r="N67" s="72">
        <v>0.68</v>
      </c>
      <c r="P67" s="53">
        <v>157</v>
      </c>
      <c r="Q67" s="53">
        <v>63</v>
      </c>
      <c r="R67" s="72">
        <v>0.79</v>
      </c>
      <c r="S67" s="72">
        <v>0.02</v>
      </c>
      <c r="T67" s="53" t="s">
        <v>1963</v>
      </c>
      <c r="V67" s="53">
        <v>48</v>
      </c>
      <c r="W67" s="53" t="s">
        <v>1989</v>
      </c>
      <c r="X67" s="53">
        <v>2</v>
      </c>
      <c r="Y67" s="72">
        <v>0.39</v>
      </c>
      <c r="AA67" s="72">
        <v>0.62</v>
      </c>
      <c r="AB67" s="53">
        <v>69</v>
      </c>
      <c r="AC67" s="72">
        <v>0.3</v>
      </c>
    </row>
    <row r="68" spans="1:29" s="53" customFormat="1" x14ac:dyDescent="0.35">
      <c r="A68" s="53">
        <v>63</v>
      </c>
      <c r="B68" s="53" t="s">
        <v>1703</v>
      </c>
      <c r="C68" s="53">
        <v>1</v>
      </c>
      <c r="D68" s="53" t="s">
        <v>1959</v>
      </c>
      <c r="E68" s="71">
        <v>68</v>
      </c>
      <c r="F68" s="66">
        <v>3.8</v>
      </c>
      <c r="G68" s="53">
        <v>66</v>
      </c>
      <c r="H68" s="72">
        <v>0.88</v>
      </c>
      <c r="I68" s="53">
        <v>8</v>
      </c>
      <c r="J68" s="72">
        <v>0.8</v>
      </c>
      <c r="K68" s="72">
        <v>0.8</v>
      </c>
      <c r="L68" s="53">
        <v>6</v>
      </c>
      <c r="M68" s="53" t="s">
        <v>58</v>
      </c>
      <c r="N68" s="53" t="s">
        <v>176</v>
      </c>
      <c r="P68" s="53">
        <v>199</v>
      </c>
      <c r="Q68" s="53">
        <v>142</v>
      </c>
      <c r="R68" s="53" t="s">
        <v>176</v>
      </c>
      <c r="S68" s="53" t="s">
        <v>176</v>
      </c>
      <c r="T68" s="53" t="s">
        <v>1966</v>
      </c>
      <c r="U68" s="53">
        <v>4</v>
      </c>
      <c r="V68" s="53">
        <v>99</v>
      </c>
      <c r="W68" s="53" t="s">
        <v>1896</v>
      </c>
      <c r="X68" s="53">
        <v>4</v>
      </c>
      <c r="Y68" s="53" t="s">
        <v>176</v>
      </c>
      <c r="AA68" s="72">
        <v>0.35</v>
      </c>
      <c r="AB68" s="53">
        <v>38</v>
      </c>
      <c r="AC68" s="53" t="s">
        <v>176</v>
      </c>
    </row>
    <row r="69" spans="1:29" s="53" customFormat="1" x14ac:dyDescent="0.35">
      <c r="A69" s="53">
        <v>63</v>
      </c>
      <c r="B69" s="53" t="s">
        <v>1888</v>
      </c>
      <c r="D69" s="53" t="s">
        <v>1959</v>
      </c>
      <c r="E69" s="71">
        <v>68</v>
      </c>
      <c r="F69" s="66">
        <v>3.5</v>
      </c>
      <c r="G69" s="53">
        <v>80</v>
      </c>
      <c r="H69" s="72">
        <v>0.84</v>
      </c>
      <c r="J69" s="72">
        <v>0.76</v>
      </c>
      <c r="K69" s="72">
        <v>0.78</v>
      </c>
      <c r="M69" s="53">
        <v>2</v>
      </c>
      <c r="N69" s="72">
        <v>0.74</v>
      </c>
      <c r="P69" s="53">
        <v>164</v>
      </c>
      <c r="Q69" s="53">
        <v>51</v>
      </c>
      <c r="R69" s="72">
        <v>0.93</v>
      </c>
      <c r="S69" s="73">
        <v>3.0000000000000001E-3</v>
      </c>
      <c r="T69" s="53" t="s">
        <v>1966</v>
      </c>
      <c r="V69" s="53">
        <v>84</v>
      </c>
      <c r="W69" s="53" t="s">
        <v>2095</v>
      </c>
      <c r="X69" s="53">
        <v>2</v>
      </c>
      <c r="Y69" s="72">
        <v>0.36</v>
      </c>
      <c r="AA69" s="72">
        <v>0.53</v>
      </c>
      <c r="AB69" s="53">
        <v>64</v>
      </c>
      <c r="AC69" s="72">
        <v>0.18</v>
      </c>
    </row>
    <row r="70" spans="1:29" s="53" customFormat="1" x14ac:dyDescent="0.35">
      <c r="A70" s="53">
        <v>63</v>
      </c>
      <c r="B70" s="53" t="s">
        <v>1771</v>
      </c>
      <c r="D70" s="53" t="s">
        <v>1959</v>
      </c>
      <c r="E70" s="71">
        <v>68</v>
      </c>
      <c r="F70" s="66">
        <v>3.4</v>
      </c>
      <c r="G70" s="53">
        <v>97</v>
      </c>
      <c r="H70" s="72">
        <v>0.87</v>
      </c>
      <c r="J70" s="72">
        <v>0.73</v>
      </c>
      <c r="K70" s="72">
        <v>0.69</v>
      </c>
      <c r="M70" s="53">
        <v>-4</v>
      </c>
      <c r="N70" s="72">
        <v>0.7</v>
      </c>
      <c r="P70" s="53">
        <v>81</v>
      </c>
      <c r="Q70" s="53">
        <v>38</v>
      </c>
      <c r="R70" s="72">
        <v>0.89</v>
      </c>
      <c r="S70" s="72">
        <v>0.01</v>
      </c>
      <c r="T70" s="53" t="s">
        <v>1960</v>
      </c>
      <c r="V70" s="53">
        <v>54</v>
      </c>
      <c r="W70" s="53" t="s">
        <v>1166</v>
      </c>
      <c r="X70" s="53">
        <v>2</v>
      </c>
      <c r="Y70" s="72">
        <v>0.28999999999999998</v>
      </c>
      <c r="AA70" s="72">
        <v>0.6</v>
      </c>
      <c r="AB70" s="53">
        <v>64</v>
      </c>
      <c r="AC70" s="72">
        <v>0.22</v>
      </c>
    </row>
    <row r="71" spans="1:29" s="53" customFormat="1" x14ac:dyDescent="0.35">
      <c r="A71" s="53">
        <v>67</v>
      </c>
      <c r="B71" s="53" t="s">
        <v>1693</v>
      </c>
      <c r="D71" s="53" t="s">
        <v>1959</v>
      </c>
      <c r="E71" s="71">
        <v>67</v>
      </c>
      <c r="F71" s="66">
        <v>3.4</v>
      </c>
      <c r="G71" s="53">
        <v>57</v>
      </c>
      <c r="H71" s="72">
        <v>0.89</v>
      </c>
      <c r="J71" s="72">
        <v>0.73</v>
      </c>
      <c r="K71" s="72">
        <v>0.86</v>
      </c>
      <c r="M71" s="53">
        <v>13</v>
      </c>
      <c r="N71" s="72">
        <v>0.85</v>
      </c>
      <c r="P71" s="53">
        <v>75</v>
      </c>
      <c r="Q71" s="53">
        <v>126</v>
      </c>
      <c r="R71" s="72">
        <v>0.62</v>
      </c>
      <c r="S71" s="72">
        <v>0.01</v>
      </c>
      <c r="T71" s="53" t="s">
        <v>1993</v>
      </c>
      <c r="V71" s="53">
        <v>48</v>
      </c>
      <c r="W71" s="53" t="s">
        <v>39</v>
      </c>
      <c r="X71" s="53">
        <v>2</v>
      </c>
      <c r="Y71" s="72">
        <v>0.52</v>
      </c>
      <c r="AA71" s="72">
        <v>0.76</v>
      </c>
      <c r="AB71" s="53">
        <v>96</v>
      </c>
      <c r="AC71" s="72">
        <v>0.24</v>
      </c>
    </row>
    <row r="72" spans="1:29" s="53" customFormat="1" x14ac:dyDescent="0.35">
      <c r="A72" s="53">
        <v>67</v>
      </c>
      <c r="B72" s="53" t="s">
        <v>1678</v>
      </c>
      <c r="D72" s="53" t="s">
        <v>1959</v>
      </c>
      <c r="E72" s="71">
        <v>67</v>
      </c>
      <c r="F72" s="66">
        <v>3.6</v>
      </c>
      <c r="G72" s="53">
        <v>33</v>
      </c>
      <c r="H72" s="72">
        <v>0.92</v>
      </c>
      <c r="J72" s="72">
        <v>0.81</v>
      </c>
      <c r="K72" s="72">
        <v>0.86</v>
      </c>
      <c r="M72" s="53">
        <v>5</v>
      </c>
      <c r="N72" s="72">
        <v>0.86</v>
      </c>
      <c r="P72" s="53">
        <v>167</v>
      </c>
      <c r="Q72" s="53">
        <v>158</v>
      </c>
      <c r="R72" s="72">
        <v>0.49</v>
      </c>
      <c r="S72" s="72">
        <v>0.03</v>
      </c>
      <c r="T72" s="53" t="s">
        <v>1988</v>
      </c>
      <c r="V72" s="53">
        <v>45</v>
      </c>
      <c r="W72" s="53" t="s">
        <v>1526</v>
      </c>
      <c r="X72" s="53">
        <v>2</v>
      </c>
      <c r="Y72" s="72">
        <v>0.46</v>
      </c>
      <c r="AA72" s="72">
        <v>0.48</v>
      </c>
      <c r="AB72" s="53">
        <v>104</v>
      </c>
      <c r="AC72" s="72">
        <v>0.19</v>
      </c>
    </row>
    <row r="73" spans="1:29" s="53" customFormat="1" x14ac:dyDescent="0.35">
      <c r="A73" s="53">
        <v>69</v>
      </c>
      <c r="B73" s="53" t="s">
        <v>1690</v>
      </c>
      <c r="D73" s="53" t="s">
        <v>1959</v>
      </c>
      <c r="E73" s="71">
        <v>66</v>
      </c>
      <c r="F73" s="66">
        <v>3.3</v>
      </c>
      <c r="G73" s="53">
        <v>80</v>
      </c>
      <c r="H73" s="72">
        <v>0.87</v>
      </c>
      <c r="J73" s="72">
        <v>0.76</v>
      </c>
      <c r="K73" s="72">
        <v>0.77</v>
      </c>
      <c r="M73" s="53">
        <v>1</v>
      </c>
      <c r="N73" s="72">
        <v>0.72</v>
      </c>
      <c r="P73" s="53">
        <v>108</v>
      </c>
      <c r="Q73" s="53">
        <v>58</v>
      </c>
      <c r="R73" s="72">
        <v>0.73</v>
      </c>
      <c r="S73" s="72">
        <v>0.01</v>
      </c>
      <c r="T73" s="53" t="s">
        <v>1968</v>
      </c>
      <c r="V73" s="53">
        <v>52</v>
      </c>
      <c r="W73" s="53" t="s">
        <v>1090</v>
      </c>
      <c r="Y73" s="72">
        <v>0.46</v>
      </c>
      <c r="AA73" s="72">
        <v>0.55000000000000004</v>
      </c>
      <c r="AB73" s="53">
        <v>76</v>
      </c>
      <c r="AC73" s="72">
        <v>0.17</v>
      </c>
    </row>
    <row r="74" spans="1:29" s="53" customFormat="1" x14ac:dyDescent="0.35">
      <c r="A74" s="53">
        <v>69</v>
      </c>
      <c r="B74" s="53" t="s">
        <v>590</v>
      </c>
      <c r="D74" s="53" t="s">
        <v>1972</v>
      </c>
      <c r="E74" s="71">
        <v>66</v>
      </c>
      <c r="F74" s="66">
        <v>3.2</v>
      </c>
      <c r="G74" s="53">
        <v>75</v>
      </c>
      <c r="H74" s="72">
        <v>0.86</v>
      </c>
      <c r="J74" s="72">
        <v>0.69</v>
      </c>
      <c r="K74" s="72">
        <v>0.79</v>
      </c>
      <c r="M74" s="53">
        <v>10</v>
      </c>
      <c r="N74" s="72">
        <v>0.78</v>
      </c>
      <c r="P74" s="53">
        <v>199</v>
      </c>
      <c r="Q74" s="53">
        <v>16</v>
      </c>
      <c r="R74" s="72">
        <v>0.81</v>
      </c>
      <c r="S74" s="73">
        <v>1E-3</v>
      </c>
      <c r="T74" s="53" t="s">
        <v>1979</v>
      </c>
      <c r="V74" s="53">
        <v>157</v>
      </c>
      <c r="W74" s="53" t="s">
        <v>1185</v>
      </c>
      <c r="X74" s="53">
        <v>3</v>
      </c>
      <c r="Y74" s="72">
        <v>0.1</v>
      </c>
      <c r="AA74" s="72">
        <v>0.6</v>
      </c>
      <c r="AB74" s="53">
        <v>110</v>
      </c>
      <c r="AC74" s="72">
        <v>0.25</v>
      </c>
    </row>
    <row r="75" spans="1:29" s="53" customFormat="1" x14ac:dyDescent="0.35">
      <c r="A75" s="53">
        <v>69</v>
      </c>
      <c r="B75" s="53" t="s">
        <v>1692</v>
      </c>
      <c r="D75" s="53" t="s">
        <v>1959</v>
      </c>
      <c r="E75" s="71">
        <v>66</v>
      </c>
      <c r="F75" s="66">
        <v>3.2</v>
      </c>
      <c r="G75" s="53">
        <v>60</v>
      </c>
      <c r="H75" s="72">
        <v>0.89</v>
      </c>
      <c r="J75" s="72">
        <v>0.75</v>
      </c>
      <c r="K75" s="72">
        <v>0.85</v>
      </c>
      <c r="M75" s="53">
        <v>10</v>
      </c>
      <c r="N75" s="72">
        <v>0.84</v>
      </c>
      <c r="P75" s="53">
        <v>94</v>
      </c>
      <c r="Q75" s="53">
        <v>118</v>
      </c>
      <c r="R75" s="72">
        <v>0.61</v>
      </c>
      <c r="S75" s="72">
        <v>0</v>
      </c>
      <c r="T75" s="53" t="s">
        <v>1979</v>
      </c>
      <c r="V75" s="53">
        <v>57</v>
      </c>
      <c r="W75" s="53" t="s">
        <v>1167</v>
      </c>
      <c r="X75" s="53">
        <v>2</v>
      </c>
      <c r="Y75" s="72">
        <v>0.39</v>
      </c>
      <c r="AA75" s="72">
        <v>0.6</v>
      </c>
      <c r="AB75" s="53">
        <v>86</v>
      </c>
      <c r="AC75" s="72">
        <v>0.2</v>
      </c>
    </row>
    <row r="76" spans="1:29" s="53" customFormat="1" x14ac:dyDescent="0.35">
      <c r="A76" s="53">
        <v>72</v>
      </c>
      <c r="B76" s="53" t="s">
        <v>1905</v>
      </c>
      <c r="D76" s="53" t="s">
        <v>1959</v>
      </c>
      <c r="E76" s="71">
        <v>64</v>
      </c>
      <c r="F76" s="66">
        <v>3.3</v>
      </c>
      <c r="G76" s="53">
        <v>70</v>
      </c>
      <c r="H76" s="72">
        <v>0.86</v>
      </c>
      <c r="J76" s="72">
        <v>0.76</v>
      </c>
      <c r="K76" s="72">
        <v>0.77</v>
      </c>
      <c r="M76" s="53">
        <v>1</v>
      </c>
      <c r="N76" s="72">
        <v>0.76</v>
      </c>
      <c r="P76" s="53">
        <v>152</v>
      </c>
      <c r="Q76" s="53">
        <v>81</v>
      </c>
      <c r="R76" s="72">
        <v>0.68</v>
      </c>
      <c r="S76" s="72">
        <v>0</v>
      </c>
      <c r="T76" s="53" t="s">
        <v>1968</v>
      </c>
      <c r="V76" s="53">
        <v>102</v>
      </c>
      <c r="W76" s="53" t="s">
        <v>69</v>
      </c>
      <c r="X76" s="53">
        <v>2</v>
      </c>
      <c r="Y76" s="72">
        <v>0.33</v>
      </c>
      <c r="AA76" s="72">
        <v>0.66</v>
      </c>
      <c r="AB76" s="53">
        <v>69</v>
      </c>
      <c r="AC76" s="72">
        <v>0.19</v>
      </c>
    </row>
    <row r="77" spans="1:29" s="53" customFormat="1" x14ac:dyDescent="0.35">
      <c r="A77" s="53">
        <v>72</v>
      </c>
      <c r="B77" s="53" t="s">
        <v>1702</v>
      </c>
      <c r="D77" s="53" t="s">
        <v>1959</v>
      </c>
      <c r="E77" s="71">
        <v>64</v>
      </c>
      <c r="F77" s="66">
        <v>3.1</v>
      </c>
      <c r="G77" s="53">
        <v>89</v>
      </c>
      <c r="H77" s="72">
        <v>0.84</v>
      </c>
      <c r="J77" s="72">
        <v>0.67</v>
      </c>
      <c r="K77" s="72">
        <v>0.74</v>
      </c>
      <c r="M77" s="53">
        <v>7</v>
      </c>
      <c r="N77" s="72">
        <v>0.76</v>
      </c>
      <c r="P77" s="53">
        <v>34</v>
      </c>
      <c r="Q77" s="53">
        <v>90</v>
      </c>
      <c r="R77" s="72">
        <v>0.76</v>
      </c>
      <c r="S77" s="72">
        <v>0</v>
      </c>
      <c r="T77" s="53" t="s">
        <v>1979</v>
      </c>
      <c r="V77" s="53">
        <v>79</v>
      </c>
      <c r="W77" s="53" t="s">
        <v>1991</v>
      </c>
      <c r="X77" s="53">
        <v>2</v>
      </c>
      <c r="Y77" s="72">
        <v>0.35</v>
      </c>
      <c r="AA77" s="72">
        <v>0.68</v>
      </c>
      <c r="AB77" s="53">
        <v>132</v>
      </c>
      <c r="AC77" s="72">
        <v>0.27</v>
      </c>
    </row>
    <row r="78" spans="1:29" s="53" customFormat="1" x14ac:dyDescent="0.35">
      <c r="A78" s="53">
        <v>72</v>
      </c>
      <c r="B78" s="53" t="s">
        <v>1698</v>
      </c>
      <c r="D78" s="53" t="s">
        <v>1959</v>
      </c>
      <c r="E78" s="71">
        <v>64</v>
      </c>
      <c r="F78" s="66">
        <v>3.1</v>
      </c>
      <c r="G78" s="53">
        <v>46</v>
      </c>
      <c r="H78" s="72">
        <v>0.9</v>
      </c>
      <c r="J78" s="72">
        <v>0.78</v>
      </c>
      <c r="K78" s="72">
        <v>0.85</v>
      </c>
      <c r="M78" s="53">
        <v>7</v>
      </c>
      <c r="N78" s="72">
        <v>0.91</v>
      </c>
      <c r="P78" s="53">
        <v>207</v>
      </c>
      <c r="Q78" s="53">
        <v>81</v>
      </c>
      <c r="R78" s="72">
        <v>0.74</v>
      </c>
      <c r="S78" s="72">
        <v>0.01</v>
      </c>
      <c r="T78" s="53" t="s">
        <v>1966</v>
      </c>
      <c r="V78" s="53">
        <v>62</v>
      </c>
      <c r="W78" s="53" t="s">
        <v>31</v>
      </c>
      <c r="X78" s="53">
        <v>2</v>
      </c>
      <c r="Y78" s="72">
        <v>0.35</v>
      </c>
      <c r="AA78" s="72">
        <v>0.66</v>
      </c>
      <c r="AB78" s="53">
        <v>93</v>
      </c>
      <c r="AC78" s="72">
        <v>0.18</v>
      </c>
    </row>
    <row r="79" spans="1:29" s="53" customFormat="1" x14ac:dyDescent="0.35">
      <c r="A79" s="53">
        <v>72</v>
      </c>
      <c r="B79" s="53" t="s">
        <v>1691</v>
      </c>
      <c r="D79" s="53" t="s">
        <v>1959</v>
      </c>
      <c r="E79" s="71">
        <v>64</v>
      </c>
      <c r="F79" s="66">
        <v>3.2</v>
      </c>
      <c r="G79" s="53">
        <v>92</v>
      </c>
      <c r="H79" s="72">
        <v>0.85</v>
      </c>
      <c r="J79" s="72">
        <v>0.73</v>
      </c>
      <c r="K79" s="72">
        <v>0.69</v>
      </c>
      <c r="M79" s="53">
        <v>-4</v>
      </c>
      <c r="N79" s="72">
        <v>0.67</v>
      </c>
      <c r="P79" s="53">
        <v>103</v>
      </c>
      <c r="Q79" s="53">
        <v>31</v>
      </c>
      <c r="R79" s="72">
        <v>0.74</v>
      </c>
      <c r="S79" s="73">
        <v>2E-3</v>
      </c>
      <c r="T79" s="53" t="s">
        <v>1979</v>
      </c>
      <c r="V79" s="53">
        <v>57</v>
      </c>
      <c r="W79" s="53" t="s">
        <v>828</v>
      </c>
      <c r="X79" s="53">
        <v>2</v>
      </c>
      <c r="Y79" s="72">
        <v>0.48</v>
      </c>
      <c r="AA79" s="72">
        <v>0.78</v>
      </c>
      <c r="AB79" s="53">
        <v>104</v>
      </c>
      <c r="AC79" s="72">
        <v>0.11</v>
      </c>
    </row>
    <row r="80" spans="1:29" s="53" customFormat="1" x14ac:dyDescent="0.35">
      <c r="A80" s="53">
        <v>76</v>
      </c>
      <c r="B80" s="53" t="s">
        <v>1728</v>
      </c>
      <c r="D80" s="53" t="s">
        <v>1959</v>
      </c>
      <c r="E80" s="71">
        <v>63</v>
      </c>
      <c r="F80" s="66">
        <v>2.9</v>
      </c>
      <c r="G80" s="53">
        <v>109</v>
      </c>
      <c r="H80" s="72">
        <v>0.79</v>
      </c>
      <c r="J80" s="72">
        <v>0.76</v>
      </c>
      <c r="K80" s="72">
        <v>0.76</v>
      </c>
      <c r="M80" s="53" t="s">
        <v>58</v>
      </c>
      <c r="N80" s="72">
        <v>0.86</v>
      </c>
      <c r="P80" s="53">
        <v>94</v>
      </c>
      <c r="Q80" s="53">
        <v>19</v>
      </c>
      <c r="R80" s="72">
        <v>0.9</v>
      </c>
      <c r="S80" s="73">
        <v>4.0000000000000001E-3</v>
      </c>
      <c r="T80" s="53" t="s">
        <v>1968</v>
      </c>
      <c r="V80" s="53">
        <v>88</v>
      </c>
      <c r="W80" s="53" t="s">
        <v>445</v>
      </c>
      <c r="X80" s="53">
        <v>2</v>
      </c>
      <c r="Y80" s="72">
        <v>0.28999999999999998</v>
      </c>
      <c r="AA80" s="72">
        <v>0.61</v>
      </c>
      <c r="AB80" s="53">
        <v>57</v>
      </c>
      <c r="AC80" s="72">
        <v>0.17</v>
      </c>
    </row>
    <row r="81" spans="1:29" s="53" customFormat="1" x14ac:dyDescent="0.35">
      <c r="A81" s="53">
        <v>76</v>
      </c>
      <c r="B81" s="53" t="s">
        <v>1717</v>
      </c>
      <c r="D81" s="53" t="s">
        <v>1959</v>
      </c>
      <c r="E81" s="71">
        <v>63</v>
      </c>
      <c r="F81" s="66">
        <v>3.2</v>
      </c>
      <c r="G81" s="53">
        <v>112</v>
      </c>
      <c r="H81" s="72">
        <v>0.79</v>
      </c>
      <c r="J81" s="72">
        <v>0.7</v>
      </c>
      <c r="K81" s="72">
        <v>0.69</v>
      </c>
      <c r="M81" s="53">
        <v>-1</v>
      </c>
      <c r="N81" s="72">
        <v>0.65</v>
      </c>
      <c r="P81" s="53">
        <v>10</v>
      </c>
      <c r="Q81" s="53">
        <v>63</v>
      </c>
      <c r="R81" s="72">
        <v>0.78</v>
      </c>
      <c r="S81" s="72">
        <v>0</v>
      </c>
      <c r="T81" s="53" t="s">
        <v>1988</v>
      </c>
      <c r="V81" s="53">
        <v>92</v>
      </c>
      <c r="W81" s="53" t="s">
        <v>170</v>
      </c>
      <c r="X81" s="53">
        <v>2</v>
      </c>
      <c r="Y81" s="72">
        <v>0.17</v>
      </c>
      <c r="AA81" s="72">
        <v>0.62</v>
      </c>
      <c r="AB81" s="53">
        <v>121</v>
      </c>
      <c r="AC81" s="72">
        <v>0.16</v>
      </c>
    </row>
    <row r="82" spans="1:29" s="53" customFormat="1" x14ac:dyDescent="0.35">
      <c r="A82" s="53">
        <v>76</v>
      </c>
      <c r="B82" s="53" t="s">
        <v>1697</v>
      </c>
      <c r="D82" s="53" t="s">
        <v>1959</v>
      </c>
      <c r="E82" s="71">
        <v>63</v>
      </c>
      <c r="F82" s="66">
        <v>3.4</v>
      </c>
      <c r="G82" s="53">
        <v>80</v>
      </c>
      <c r="H82" s="72">
        <v>0.84</v>
      </c>
      <c r="J82" s="72">
        <v>0.76</v>
      </c>
      <c r="K82" s="72">
        <v>0.77</v>
      </c>
      <c r="M82" s="53">
        <v>1</v>
      </c>
      <c r="N82" s="72">
        <v>0.63</v>
      </c>
      <c r="P82" s="53">
        <v>141</v>
      </c>
      <c r="Q82" s="53">
        <v>123</v>
      </c>
      <c r="R82" s="72">
        <v>0.67</v>
      </c>
      <c r="S82" s="72">
        <v>0.01</v>
      </c>
      <c r="T82" s="53" t="s">
        <v>1979</v>
      </c>
      <c r="V82" s="53">
        <v>51</v>
      </c>
      <c r="W82" s="53" t="s">
        <v>332</v>
      </c>
      <c r="X82" s="53">
        <v>2</v>
      </c>
      <c r="Y82" s="72">
        <v>0.37</v>
      </c>
      <c r="AA82" s="72">
        <v>0.72</v>
      </c>
      <c r="AB82" s="53">
        <v>104</v>
      </c>
      <c r="AC82" s="72">
        <v>0.16</v>
      </c>
    </row>
    <row r="83" spans="1:29" s="53" customFormat="1" x14ac:dyDescent="0.35">
      <c r="A83" s="53">
        <v>76</v>
      </c>
      <c r="B83" s="53" t="s">
        <v>1994</v>
      </c>
      <c r="D83" s="53" t="s">
        <v>1959</v>
      </c>
      <c r="E83" s="71">
        <v>63</v>
      </c>
      <c r="F83" s="66">
        <v>3.3</v>
      </c>
      <c r="G83" s="53">
        <v>152</v>
      </c>
      <c r="H83" s="72">
        <v>0.76</v>
      </c>
      <c r="J83" s="72">
        <v>0.7</v>
      </c>
      <c r="K83" s="72">
        <v>0.63</v>
      </c>
      <c r="M83" s="53">
        <v>-7</v>
      </c>
      <c r="N83" s="72">
        <v>0.5</v>
      </c>
      <c r="P83" s="53">
        <v>126</v>
      </c>
      <c r="Q83" s="53">
        <v>9</v>
      </c>
      <c r="R83" s="72">
        <v>1</v>
      </c>
      <c r="S83" s="72">
        <v>0</v>
      </c>
      <c r="T83" s="53" t="s">
        <v>1960</v>
      </c>
      <c r="V83" s="53">
        <v>48</v>
      </c>
      <c r="W83" s="53" t="s">
        <v>459</v>
      </c>
      <c r="X83" s="53">
        <v>2</v>
      </c>
      <c r="Y83" s="72">
        <v>0.42</v>
      </c>
      <c r="AA83" s="72">
        <v>0.66</v>
      </c>
      <c r="AB83" s="53">
        <v>49</v>
      </c>
      <c r="AC83" s="72">
        <v>0.16</v>
      </c>
    </row>
    <row r="84" spans="1:29" s="53" customFormat="1" x14ac:dyDescent="0.35">
      <c r="A84" s="53">
        <v>80</v>
      </c>
      <c r="B84" s="53" t="s">
        <v>1709</v>
      </c>
      <c r="D84" s="53" t="s">
        <v>1959</v>
      </c>
      <c r="E84" s="71">
        <v>62</v>
      </c>
      <c r="F84" s="66">
        <v>3.1</v>
      </c>
      <c r="G84" s="53">
        <v>92</v>
      </c>
      <c r="H84" s="72">
        <v>0.83</v>
      </c>
      <c r="J84" s="72">
        <v>0.7</v>
      </c>
      <c r="K84" s="72">
        <v>0.74</v>
      </c>
      <c r="M84" s="53">
        <v>4</v>
      </c>
      <c r="N84" s="72">
        <v>0.66</v>
      </c>
      <c r="P84" s="53">
        <v>94</v>
      </c>
      <c r="Q84" s="53">
        <v>90</v>
      </c>
      <c r="R84" s="72">
        <v>0.71</v>
      </c>
      <c r="S84" s="72">
        <v>0.01</v>
      </c>
      <c r="T84" s="53" t="s">
        <v>1979</v>
      </c>
      <c r="V84" s="53">
        <v>59</v>
      </c>
      <c r="W84" s="53" t="s">
        <v>72</v>
      </c>
      <c r="X84" s="53">
        <v>2</v>
      </c>
      <c r="Y84" s="72">
        <v>0.4</v>
      </c>
      <c r="AA84" s="72">
        <v>0.62</v>
      </c>
      <c r="AB84" s="53">
        <v>91</v>
      </c>
      <c r="AC84" s="72">
        <v>0.2</v>
      </c>
    </row>
    <row r="85" spans="1:29" s="53" customFormat="1" x14ac:dyDescent="0.35">
      <c r="A85" s="53">
        <v>80</v>
      </c>
      <c r="B85" s="53" t="s">
        <v>1689</v>
      </c>
      <c r="D85" s="53" t="s">
        <v>1959</v>
      </c>
      <c r="E85" s="71">
        <v>62</v>
      </c>
      <c r="F85" s="66">
        <v>3.1</v>
      </c>
      <c r="G85" s="53">
        <v>80</v>
      </c>
      <c r="H85" s="72">
        <v>0.82</v>
      </c>
      <c r="J85" s="72">
        <v>0.72</v>
      </c>
      <c r="K85" s="72">
        <v>0.75</v>
      </c>
      <c r="M85" s="53">
        <v>3</v>
      </c>
      <c r="N85" s="72">
        <v>0.74</v>
      </c>
      <c r="P85" s="53">
        <v>58</v>
      </c>
      <c r="Q85" s="53">
        <v>106</v>
      </c>
      <c r="R85" s="72">
        <v>0.66</v>
      </c>
      <c r="S85" s="72">
        <v>0</v>
      </c>
      <c r="T85" s="53" t="s">
        <v>1979</v>
      </c>
      <c r="V85" s="53">
        <v>121</v>
      </c>
      <c r="W85" s="53" t="s">
        <v>2096</v>
      </c>
      <c r="X85" s="53">
        <v>2</v>
      </c>
      <c r="Y85" s="72">
        <v>0.28999999999999998</v>
      </c>
      <c r="AA85" s="72">
        <v>0.62</v>
      </c>
      <c r="AB85" s="53">
        <v>110</v>
      </c>
      <c r="AC85" s="72">
        <v>0.14000000000000001</v>
      </c>
    </row>
    <row r="86" spans="1:29" s="53" customFormat="1" x14ac:dyDescent="0.35">
      <c r="A86" s="53">
        <v>80</v>
      </c>
      <c r="B86" s="53" t="s">
        <v>518</v>
      </c>
      <c r="D86" s="53" t="s">
        <v>1959</v>
      </c>
      <c r="E86" s="71">
        <v>62</v>
      </c>
      <c r="F86" s="66">
        <v>3.1</v>
      </c>
      <c r="G86" s="53">
        <v>66</v>
      </c>
      <c r="H86" s="72">
        <v>0.89</v>
      </c>
      <c r="J86" s="72">
        <v>0.76</v>
      </c>
      <c r="K86" s="72">
        <v>0.77</v>
      </c>
      <c r="M86" s="53">
        <v>1</v>
      </c>
      <c r="N86" s="72">
        <v>0.76</v>
      </c>
      <c r="P86" s="53">
        <v>87</v>
      </c>
      <c r="Q86" s="53">
        <v>118</v>
      </c>
      <c r="R86" s="72">
        <v>0.69</v>
      </c>
      <c r="S86" s="72">
        <v>0.02</v>
      </c>
      <c r="T86" s="53" t="s">
        <v>1979</v>
      </c>
      <c r="V86" s="53">
        <v>68</v>
      </c>
      <c r="W86" s="53" t="s">
        <v>28</v>
      </c>
      <c r="Y86" s="72">
        <v>0.38</v>
      </c>
      <c r="AA86" s="72">
        <v>0.61</v>
      </c>
      <c r="AB86" s="53">
        <v>86</v>
      </c>
      <c r="AC86" s="72">
        <v>0.17</v>
      </c>
    </row>
    <row r="87" spans="1:29" s="53" customFormat="1" x14ac:dyDescent="0.35">
      <c r="A87" s="53">
        <v>80</v>
      </c>
      <c r="B87" s="53" t="s">
        <v>580</v>
      </c>
      <c r="D87" s="53" t="s">
        <v>1972</v>
      </c>
      <c r="E87" s="71">
        <v>62</v>
      </c>
      <c r="F87" s="66">
        <v>3</v>
      </c>
      <c r="G87" s="53">
        <v>80</v>
      </c>
      <c r="H87" s="72">
        <v>0.85</v>
      </c>
      <c r="J87" s="72">
        <v>0.7</v>
      </c>
      <c r="K87" s="72">
        <v>0.77</v>
      </c>
      <c r="M87" s="53">
        <v>7</v>
      </c>
      <c r="N87" s="72">
        <v>0.69</v>
      </c>
      <c r="P87" s="53">
        <v>157</v>
      </c>
      <c r="Q87" s="53">
        <v>81</v>
      </c>
      <c r="R87" s="72">
        <v>0.71</v>
      </c>
      <c r="S87" s="73">
        <v>3.0000000000000001E-3</v>
      </c>
      <c r="T87" s="53" t="s">
        <v>1966</v>
      </c>
      <c r="V87" s="53">
        <v>108</v>
      </c>
      <c r="W87" s="53" t="s">
        <v>0</v>
      </c>
      <c r="X87" s="53">
        <v>2</v>
      </c>
      <c r="Y87" s="72">
        <v>0.26</v>
      </c>
      <c r="AA87" s="72">
        <v>0.84</v>
      </c>
      <c r="AB87" s="53">
        <v>93</v>
      </c>
      <c r="AC87" s="72">
        <v>0.11</v>
      </c>
    </row>
    <row r="88" spans="1:29" s="53" customFormat="1" x14ac:dyDescent="0.35">
      <c r="A88" s="53">
        <v>84</v>
      </c>
      <c r="B88" s="53" t="s">
        <v>1710</v>
      </c>
      <c r="D88" s="53" t="s">
        <v>1959</v>
      </c>
      <c r="E88" s="71">
        <v>61</v>
      </c>
      <c r="F88" s="66">
        <v>3.2</v>
      </c>
      <c r="G88" s="53">
        <v>119</v>
      </c>
      <c r="H88" s="72">
        <v>0.82</v>
      </c>
      <c r="J88" s="72">
        <v>0.71</v>
      </c>
      <c r="K88" s="72">
        <v>0.64</v>
      </c>
      <c r="M88" s="53">
        <v>-7</v>
      </c>
      <c r="N88" s="72">
        <v>0.5</v>
      </c>
      <c r="P88" s="53">
        <v>111</v>
      </c>
      <c r="Q88" s="53">
        <v>101</v>
      </c>
      <c r="R88" s="72">
        <v>0.75</v>
      </c>
      <c r="S88" s="72">
        <v>0.02</v>
      </c>
      <c r="T88" s="53" t="s">
        <v>1968</v>
      </c>
      <c r="V88" s="53">
        <v>59</v>
      </c>
      <c r="W88" s="53" t="s">
        <v>2097</v>
      </c>
      <c r="X88" s="53">
        <v>2</v>
      </c>
      <c r="Y88" s="72">
        <v>0.42</v>
      </c>
      <c r="AA88" s="72">
        <v>0.63</v>
      </c>
      <c r="AB88" s="53">
        <v>49</v>
      </c>
      <c r="AC88" s="72">
        <v>0.24</v>
      </c>
    </row>
    <row r="89" spans="1:29" s="53" customFormat="1" x14ac:dyDescent="0.35">
      <c r="A89" s="53">
        <v>84</v>
      </c>
      <c r="B89" s="53" t="s">
        <v>1713</v>
      </c>
      <c r="D89" s="53" t="s">
        <v>1959</v>
      </c>
      <c r="E89" s="71">
        <v>61</v>
      </c>
      <c r="F89" s="66">
        <v>3.3</v>
      </c>
      <c r="G89" s="53">
        <v>66</v>
      </c>
      <c r="H89" s="72">
        <v>0.88</v>
      </c>
      <c r="J89" s="72">
        <v>0.72</v>
      </c>
      <c r="K89" s="72">
        <v>0.78</v>
      </c>
      <c r="M89" s="53">
        <v>6</v>
      </c>
      <c r="N89" s="72">
        <v>0.75</v>
      </c>
      <c r="P89" s="53">
        <v>51</v>
      </c>
      <c r="Q89" s="53">
        <v>158</v>
      </c>
      <c r="R89" s="72">
        <v>0.59</v>
      </c>
      <c r="S89" s="73">
        <v>2E-3</v>
      </c>
      <c r="T89" s="53" t="s">
        <v>1988</v>
      </c>
      <c r="V89" s="53">
        <v>92</v>
      </c>
      <c r="W89" s="53" t="s">
        <v>4</v>
      </c>
      <c r="X89" s="53">
        <v>2</v>
      </c>
      <c r="Y89" s="72">
        <v>0.31</v>
      </c>
      <c r="AA89" s="72">
        <v>0.69</v>
      </c>
      <c r="AB89" s="53">
        <v>132</v>
      </c>
      <c r="AC89" s="72">
        <v>0.19</v>
      </c>
    </row>
    <row r="90" spans="1:29" s="53" customFormat="1" x14ac:dyDescent="0.35">
      <c r="A90" s="53">
        <v>84</v>
      </c>
      <c r="B90" s="53" t="s">
        <v>1731</v>
      </c>
      <c r="D90" s="53" t="s">
        <v>1959</v>
      </c>
      <c r="E90" s="71">
        <v>61</v>
      </c>
      <c r="F90" s="66">
        <v>2.8</v>
      </c>
      <c r="G90" s="53">
        <v>70</v>
      </c>
      <c r="H90" s="72">
        <v>0.84</v>
      </c>
      <c r="J90" s="72">
        <v>0.67</v>
      </c>
      <c r="K90" s="72">
        <v>0.8</v>
      </c>
      <c r="M90" s="53">
        <v>13</v>
      </c>
      <c r="N90" s="72">
        <v>0.73</v>
      </c>
      <c r="P90" s="53">
        <v>111</v>
      </c>
      <c r="Q90" s="53">
        <v>90</v>
      </c>
      <c r="R90" s="72">
        <v>0.73</v>
      </c>
      <c r="S90" s="72">
        <v>0.01</v>
      </c>
      <c r="T90" s="53" t="s">
        <v>1979</v>
      </c>
      <c r="V90" s="53">
        <v>88</v>
      </c>
      <c r="W90" s="53" t="s">
        <v>2098</v>
      </c>
      <c r="X90" s="53">
        <v>2</v>
      </c>
      <c r="Y90" s="72">
        <v>0.3</v>
      </c>
      <c r="AA90" s="72">
        <v>0.71</v>
      </c>
      <c r="AB90" s="53">
        <v>110</v>
      </c>
      <c r="AC90" s="72">
        <v>0.22</v>
      </c>
    </row>
    <row r="91" spans="1:29" s="53" customFormat="1" x14ac:dyDescent="0.35">
      <c r="A91" s="53">
        <v>84</v>
      </c>
      <c r="B91" s="53" t="s">
        <v>1733</v>
      </c>
      <c r="D91" s="53" t="s">
        <v>1959</v>
      </c>
      <c r="E91" s="71">
        <v>61</v>
      </c>
      <c r="F91" s="66">
        <v>3</v>
      </c>
      <c r="G91" s="53">
        <v>97</v>
      </c>
      <c r="H91" s="72">
        <v>0.86</v>
      </c>
      <c r="J91" s="72">
        <v>0.65</v>
      </c>
      <c r="K91" s="72">
        <v>0.77</v>
      </c>
      <c r="M91" s="53">
        <v>12</v>
      </c>
      <c r="N91" s="72">
        <v>0.81</v>
      </c>
      <c r="P91" s="53">
        <v>2</v>
      </c>
      <c r="Q91" s="53">
        <v>139</v>
      </c>
      <c r="R91" s="72">
        <v>0.61</v>
      </c>
      <c r="S91" s="73">
        <v>3.0000000000000001E-3</v>
      </c>
      <c r="T91" s="53" t="s">
        <v>1988</v>
      </c>
      <c r="V91" s="53">
        <v>79</v>
      </c>
      <c r="W91" s="53" t="s">
        <v>1732</v>
      </c>
      <c r="X91" s="53">
        <v>2</v>
      </c>
      <c r="Y91" s="72">
        <v>0.4</v>
      </c>
      <c r="AA91" s="72">
        <v>0.55000000000000004</v>
      </c>
      <c r="AB91" s="53">
        <v>110</v>
      </c>
      <c r="AC91" s="72">
        <v>0.22</v>
      </c>
    </row>
    <row r="92" spans="1:29" s="53" customFormat="1" x14ac:dyDescent="0.35">
      <c r="A92" s="53">
        <v>84</v>
      </c>
      <c r="B92" s="53" t="s">
        <v>1033</v>
      </c>
      <c r="D92" s="53" t="s">
        <v>1972</v>
      </c>
      <c r="E92" s="71">
        <v>61</v>
      </c>
      <c r="F92" s="66">
        <v>3.1</v>
      </c>
      <c r="G92" s="53">
        <v>139</v>
      </c>
      <c r="H92" s="72">
        <v>0.81</v>
      </c>
      <c r="J92" s="72">
        <v>0.72</v>
      </c>
      <c r="K92" s="72">
        <v>0.64</v>
      </c>
      <c r="M92" s="53">
        <v>-8</v>
      </c>
      <c r="N92" s="72">
        <v>0.62</v>
      </c>
      <c r="P92" s="53">
        <v>81</v>
      </c>
      <c r="Q92" s="53">
        <v>31</v>
      </c>
      <c r="R92" s="72">
        <v>0.86</v>
      </c>
      <c r="S92" s="72">
        <v>0</v>
      </c>
      <c r="T92" s="53" t="s">
        <v>1960</v>
      </c>
      <c r="V92" s="53">
        <v>75</v>
      </c>
      <c r="W92" s="53" t="s">
        <v>69</v>
      </c>
      <c r="Y92" s="72">
        <v>0.22</v>
      </c>
      <c r="AA92" s="72">
        <v>0.73</v>
      </c>
      <c r="AB92" s="53">
        <v>61</v>
      </c>
      <c r="AC92" s="72">
        <v>0.16</v>
      </c>
    </row>
    <row r="93" spans="1:29" s="53" customFormat="1" x14ac:dyDescent="0.35">
      <c r="A93" s="53">
        <v>84</v>
      </c>
      <c r="B93" s="53" t="s">
        <v>1706</v>
      </c>
      <c r="D93" s="53" t="s">
        <v>1959</v>
      </c>
      <c r="E93" s="71">
        <v>61</v>
      </c>
      <c r="F93" s="66">
        <v>3</v>
      </c>
      <c r="G93" s="53">
        <v>92</v>
      </c>
      <c r="H93" s="72">
        <v>0.83</v>
      </c>
      <c r="J93" s="72">
        <v>0.72</v>
      </c>
      <c r="K93" s="72">
        <v>0.7</v>
      </c>
      <c r="M93" s="53">
        <v>-2</v>
      </c>
      <c r="N93" s="72">
        <v>0.65</v>
      </c>
      <c r="P93" s="53">
        <v>73</v>
      </c>
      <c r="Q93" s="53">
        <v>86</v>
      </c>
      <c r="R93" s="72">
        <v>0.73</v>
      </c>
      <c r="S93" s="72">
        <v>0</v>
      </c>
      <c r="T93" s="53" t="s">
        <v>1968</v>
      </c>
      <c r="V93" s="53">
        <v>75</v>
      </c>
      <c r="W93" s="53" t="s">
        <v>1102</v>
      </c>
      <c r="X93" s="53">
        <v>2</v>
      </c>
      <c r="Y93" s="72">
        <v>0.28000000000000003</v>
      </c>
      <c r="AA93" s="72">
        <v>0.9</v>
      </c>
      <c r="AB93" s="53">
        <v>110</v>
      </c>
      <c r="AC93" s="72">
        <v>0.28000000000000003</v>
      </c>
    </row>
    <row r="94" spans="1:29" s="53" customFormat="1" x14ac:dyDescent="0.35">
      <c r="A94" s="53">
        <v>84</v>
      </c>
      <c r="B94" s="53" t="s">
        <v>1714</v>
      </c>
      <c r="D94" s="53" t="s">
        <v>1959</v>
      </c>
      <c r="E94" s="71">
        <v>61</v>
      </c>
      <c r="F94" s="66">
        <v>3.3</v>
      </c>
      <c r="G94" s="53">
        <v>80</v>
      </c>
      <c r="H94" s="72">
        <v>0.84</v>
      </c>
      <c r="J94" s="72">
        <v>0.73</v>
      </c>
      <c r="K94" s="72">
        <v>0.76</v>
      </c>
      <c r="M94" s="53">
        <v>3</v>
      </c>
      <c r="N94" s="72">
        <v>0.65</v>
      </c>
      <c r="P94" s="53">
        <v>208</v>
      </c>
      <c r="Q94" s="53">
        <v>112</v>
      </c>
      <c r="R94" s="72">
        <v>0.64</v>
      </c>
      <c r="S94" s="72">
        <v>0.01</v>
      </c>
      <c r="T94" s="53" t="s">
        <v>1979</v>
      </c>
      <c r="V94" s="53">
        <v>72</v>
      </c>
      <c r="W94" s="53" t="s">
        <v>898</v>
      </c>
      <c r="X94" s="53">
        <v>2</v>
      </c>
      <c r="Y94" s="72">
        <v>0.3</v>
      </c>
      <c r="AA94" s="72">
        <v>0.84</v>
      </c>
      <c r="AB94" s="53">
        <v>91</v>
      </c>
      <c r="AC94" s="72">
        <v>0.11</v>
      </c>
    </row>
    <row r="95" spans="1:29" s="53" customFormat="1" x14ac:dyDescent="0.35">
      <c r="A95" s="53">
        <v>84</v>
      </c>
      <c r="B95" s="53" t="s">
        <v>1707</v>
      </c>
      <c r="D95" s="53" t="s">
        <v>1959</v>
      </c>
      <c r="E95" s="71">
        <v>61</v>
      </c>
      <c r="F95" s="66">
        <v>3</v>
      </c>
      <c r="G95" s="53">
        <v>70</v>
      </c>
      <c r="H95" s="72">
        <v>0.86</v>
      </c>
      <c r="J95" s="72">
        <v>0.7</v>
      </c>
      <c r="K95" s="72">
        <v>0.81</v>
      </c>
      <c r="M95" s="53">
        <v>11</v>
      </c>
      <c r="N95" s="72">
        <v>0.75</v>
      </c>
      <c r="P95" s="53">
        <v>145</v>
      </c>
      <c r="Q95" s="53">
        <v>112</v>
      </c>
      <c r="R95" s="72">
        <v>0.69</v>
      </c>
      <c r="S95" s="72">
        <v>0.01</v>
      </c>
      <c r="T95" s="53" t="s">
        <v>1968</v>
      </c>
      <c r="V95" s="53">
        <v>88</v>
      </c>
      <c r="W95" s="53" t="s">
        <v>196</v>
      </c>
      <c r="X95" s="53">
        <v>2</v>
      </c>
      <c r="Y95" s="72">
        <v>0.21</v>
      </c>
      <c r="AA95" s="72">
        <v>0.79</v>
      </c>
      <c r="AB95" s="53">
        <v>86</v>
      </c>
      <c r="AC95" s="72">
        <v>0.16</v>
      </c>
    </row>
    <row r="96" spans="1:29" s="53" customFormat="1" x14ac:dyDescent="0.35">
      <c r="A96" s="53">
        <v>84</v>
      </c>
      <c r="B96" s="53" t="s">
        <v>1687</v>
      </c>
      <c r="D96" s="53" t="s">
        <v>1959</v>
      </c>
      <c r="E96" s="71">
        <v>61</v>
      </c>
      <c r="F96" s="66">
        <v>3.4</v>
      </c>
      <c r="G96" s="53">
        <v>75</v>
      </c>
      <c r="H96" s="72">
        <v>0.86</v>
      </c>
      <c r="J96" s="72">
        <v>0.75</v>
      </c>
      <c r="K96" s="72">
        <v>0.75</v>
      </c>
      <c r="M96" s="53" t="s">
        <v>58</v>
      </c>
      <c r="N96" s="72">
        <v>0.77</v>
      </c>
      <c r="P96" s="53">
        <v>126</v>
      </c>
      <c r="Q96" s="53">
        <v>148</v>
      </c>
      <c r="R96" s="72">
        <v>0.59</v>
      </c>
      <c r="S96" s="72">
        <v>0.01</v>
      </c>
      <c r="T96" s="53" t="s">
        <v>1979</v>
      </c>
      <c r="V96" s="53">
        <v>125</v>
      </c>
      <c r="W96" s="53" t="s">
        <v>31</v>
      </c>
      <c r="X96" s="53">
        <v>2</v>
      </c>
      <c r="Y96" s="72">
        <v>0.23</v>
      </c>
      <c r="AA96" s="72">
        <v>0.74</v>
      </c>
      <c r="AB96" s="53">
        <v>78</v>
      </c>
      <c r="AC96" s="72">
        <v>0.17</v>
      </c>
    </row>
    <row r="97" spans="1:29" s="53" customFormat="1" x14ac:dyDescent="0.35">
      <c r="A97" s="53">
        <v>93</v>
      </c>
      <c r="B97" s="53" t="s">
        <v>1696</v>
      </c>
      <c r="D97" s="53" t="s">
        <v>1959</v>
      </c>
      <c r="E97" s="71">
        <v>60</v>
      </c>
      <c r="F97" s="66">
        <v>3.2</v>
      </c>
      <c r="G97" s="53">
        <v>97</v>
      </c>
      <c r="H97" s="72">
        <v>0.86</v>
      </c>
      <c r="J97" s="72">
        <v>0.74</v>
      </c>
      <c r="K97" s="72">
        <v>0.73</v>
      </c>
      <c r="M97" s="53">
        <v>-1</v>
      </c>
      <c r="N97" s="72">
        <v>0.63</v>
      </c>
      <c r="P97" s="53">
        <v>186</v>
      </c>
      <c r="Q97" s="53">
        <v>86</v>
      </c>
      <c r="R97" s="72">
        <v>0.76</v>
      </c>
      <c r="S97" s="72">
        <v>0</v>
      </c>
      <c r="T97" s="53" t="s">
        <v>1968</v>
      </c>
      <c r="V97" s="53">
        <v>52</v>
      </c>
      <c r="W97" s="53" t="s">
        <v>201</v>
      </c>
      <c r="X97" s="53">
        <v>2</v>
      </c>
      <c r="Y97" s="72">
        <v>0.36</v>
      </c>
      <c r="AA97" s="72">
        <v>0.7</v>
      </c>
      <c r="AB97" s="53">
        <v>96</v>
      </c>
      <c r="AC97" s="72">
        <v>0.21</v>
      </c>
    </row>
    <row r="98" spans="1:29" s="53" customFormat="1" x14ac:dyDescent="0.35">
      <c r="A98" s="53">
        <v>93</v>
      </c>
      <c r="B98" s="53" t="s">
        <v>567</v>
      </c>
      <c r="D98" s="53" t="s">
        <v>1959</v>
      </c>
      <c r="E98" s="71">
        <v>60</v>
      </c>
      <c r="F98" s="66">
        <v>3.1</v>
      </c>
      <c r="G98" s="53">
        <v>119</v>
      </c>
      <c r="H98" s="72">
        <v>0.79</v>
      </c>
      <c r="J98" s="72">
        <v>0.68</v>
      </c>
      <c r="K98" s="72">
        <v>0.65</v>
      </c>
      <c r="M98" s="53">
        <v>-3</v>
      </c>
      <c r="N98" s="72">
        <v>0.6</v>
      </c>
      <c r="P98" s="53">
        <v>58</v>
      </c>
      <c r="Q98" s="53">
        <v>63</v>
      </c>
      <c r="R98" s="72">
        <v>0.73</v>
      </c>
      <c r="S98" s="72">
        <v>0</v>
      </c>
      <c r="T98" s="53" t="s">
        <v>1968</v>
      </c>
      <c r="V98" s="53">
        <v>84</v>
      </c>
      <c r="W98" s="53" t="s">
        <v>167</v>
      </c>
      <c r="X98" s="53">
        <v>2</v>
      </c>
      <c r="Y98" s="72">
        <v>0.32</v>
      </c>
      <c r="AA98" s="72">
        <v>0.67</v>
      </c>
      <c r="AB98" s="53">
        <v>78</v>
      </c>
      <c r="AC98" s="72">
        <v>0.2</v>
      </c>
    </row>
    <row r="99" spans="1:29" s="53" customFormat="1" x14ac:dyDescent="0.35">
      <c r="A99" s="53">
        <v>93</v>
      </c>
      <c r="B99" s="53" t="s">
        <v>1752</v>
      </c>
      <c r="D99" s="53" t="s">
        <v>1959</v>
      </c>
      <c r="E99" s="71">
        <v>60</v>
      </c>
      <c r="F99" s="66">
        <v>2.1</v>
      </c>
      <c r="G99" s="53">
        <v>70</v>
      </c>
      <c r="H99" s="72">
        <v>0.9</v>
      </c>
      <c r="J99" s="72">
        <v>0.66</v>
      </c>
      <c r="K99" s="72">
        <v>0.8</v>
      </c>
      <c r="M99" s="53">
        <v>14</v>
      </c>
      <c r="N99" s="53" t="s">
        <v>176</v>
      </c>
      <c r="P99" s="53">
        <v>188</v>
      </c>
      <c r="Q99" s="53">
        <v>31</v>
      </c>
      <c r="R99" s="72">
        <v>0.99</v>
      </c>
      <c r="S99" s="72">
        <v>0</v>
      </c>
      <c r="T99" s="53" t="s">
        <v>1995</v>
      </c>
      <c r="V99" s="53">
        <v>132</v>
      </c>
      <c r="W99" s="53" t="s">
        <v>2099</v>
      </c>
      <c r="Y99" s="72">
        <v>0.28999999999999998</v>
      </c>
      <c r="Z99" s="53">
        <v>5</v>
      </c>
      <c r="AA99" s="72">
        <v>0.91</v>
      </c>
      <c r="AB99" s="53">
        <v>11</v>
      </c>
      <c r="AC99" s="72">
        <v>0.22</v>
      </c>
    </row>
    <row r="100" spans="1:29" s="53" customFormat="1" x14ac:dyDescent="0.35">
      <c r="A100" s="53">
        <v>96</v>
      </c>
      <c r="B100" s="53" t="s">
        <v>1723</v>
      </c>
      <c r="D100" s="53" t="s">
        <v>1959</v>
      </c>
      <c r="E100" s="71">
        <v>59</v>
      </c>
      <c r="F100" s="66">
        <v>3.1</v>
      </c>
      <c r="G100" s="53">
        <v>89</v>
      </c>
      <c r="H100" s="72">
        <v>0.87</v>
      </c>
      <c r="J100" s="72">
        <v>0.65</v>
      </c>
      <c r="K100" s="72">
        <v>0.71</v>
      </c>
      <c r="M100" s="53">
        <v>6</v>
      </c>
      <c r="N100" s="72">
        <v>0.66</v>
      </c>
      <c r="P100" s="53">
        <v>94</v>
      </c>
      <c r="Q100" s="53">
        <v>112</v>
      </c>
      <c r="R100" s="72">
        <v>0.69</v>
      </c>
      <c r="S100" s="73">
        <v>2E-3</v>
      </c>
      <c r="T100" s="53" t="s">
        <v>1979</v>
      </c>
      <c r="V100" s="53">
        <v>92</v>
      </c>
      <c r="W100" s="53" t="s">
        <v>160</v>
      </c>
      <c r="X100" s="53">
        <v>2</v>
      </c>
      <c r="Y100" s="72">
        <v>0.31</v>
      </c>
      <c r="AA100" s="72">
        <v>0.56999999999999995</v>
      </c>
      <c r="AB100" s="53">
        <v>173</v>
      </c>
      <c r="AC100" s="72">
        <v>0.23</v>
      </c>
    </row>
    <row r="101" spans="1:29" s="53" customFormat="1" x14ac:dyDescent="0.35">
      <c r="A101" s="53">
        <v>96</v>
      </c>
      <c r="B101" s="53" t="s">
        <v>1724</v>
      </c>
      <c r="D101" s="53" t="s">
        <v>1959</v>
      </c>
      <c r="E101" s="71">
        <v>59</v>
      </c>
      <c r="F101" s="66">
        <v>3</v>
      </c>
      <c r="G101" s="53">
        <v>62</v>
      </c>
      <c r="H101" s="72">
        <v>0.86</v>
      </c>
      <c r="J101" s="72">
        <v>0.7</v>
      </c>
      <c r="K101" s="72">
        <v>0.8</v>
      </c>
      <c r="M101" s="53">
        <v>10</v>
      </c>
      <c r="N101" s="72">
        <v>0.72</v>
      </c>
      <c r="P101" s="53">
        <v>75</v>
      </c>
      <c r="Q101" s="53">
        <v>152</v>
      </c>
      <c r="R101" s="72">
        <v>0.54</v>
      </c>
      <c r="S101" s="72">
        <v>0.01</v>
      </c>
      <c r="T101" s="53" t="s">
        <v>1979</v>
      </c>
      <c r="V101" s="53">
        <v>92</v>
      </c>
      <c r="W101" s="53" t="s">
        <v>167</v>
      </c>
      <c r="Y101" s="72">
        <v>0.28000000000000003</v>
      </c>
      <c r="AA101" s="72">
        <v>0.8</v>
      </c>
      <c r="AB101" s="53">
        <v>155</v>
      </c>
      <c r="AC101" s="72">
        <v>0.15</v>
      </c>
    </row>
    <row r="102" spans="1:29" s="53" customFormat="1" x14ac:dyDescent="0.35">
      <c r="A102" s="53">
        <v>96</v>
      </c>
      <c r="B102" s="53" t="s">
        <v>1997</v>
      </c>
      <c r="D102" s="53" t="s">
        <v>1959</v>
      </c>
      <c r="E102" s="71">
        <v>59</v>
      </c>
      <c r="F102" s="66">
        <v>2.9</v>
      </c>
      <c r="G102" s="53">
        <v>75</v>
      </c>
      <c r="H102" s="72">
        <v>0.84</v>
      </c>
      <c r="J102" s="72">
        <v>0.67</v>
      </c>
      <c r="K102" s="72">
        <v>0.79</v>
      </c>
      <c r="M102" s="53">
        <v>12</v>
      </c>
      <c r="N102" s="72">
        <v>0.73</v>
      </c>
      <c r="P102" s="53">
        <v>81</v>
      </c>
      <c r="Q102" s="53">
        <v>158</v>
      </c>
      <c r="R102" s="72">
        <v>0.55000000000000004</v>
      </c>
      <c r="S102" s="72">
        <v>0.01</v>
      </c>
      <c r="T102" s="53" t="s">
        <v>1966</v>
      </c>
      <c r="V102" s="53">
        <v>84</v>
      </c>
      <c r="W102" s="53" t="s">
        <v>555</v>
      </c>
      <c r="X102" s="53">
        <v>2</v>
      </c>
      <c r="Y102" s="72">
        <v>0.39</v>
      </c>
      <c r="AA102" s="72">
        <v>0.81</v>
      </c>
      <c r="AB102" s="53">
        <v>121</v>
      </c>
      <c r="AC102" s="72">
        <v>0.3</v>
      </c>
    </row>
    <row r="103" spans="1:29" s="53" customFormat="1" x14ac:dyDescent="0.35">
      <c r="A103" s="53">
        <v>96</v>
      </c>
      <c r="B103" s="53" t="s">
        <v>1720</v>
      </c>
      <c r="D103" s="53" t="s">
        <v>1959</v>
      </c>
      <c r="E103" s="71">
        <v>59</v>
      </c>
      <c r="F103" s="66">
        <v>3.1</v>
      </c>
      <c r="G103" s="53">
        <v>102</v>
      </c>
      <c r="H103" s="72">
        <v>0.81</v>
      </c>
      <c r="J103" s="72">
        <v>0.69</v>
      </c>
      <c r="K103" s="72">
        <v>0.75</v>
      </c>
      <c r="M103" s="53">
        <v>6</v>
      </c>
      <c r="N103" s="72">
        <v>0.63</v>
      </c>
      <c r="P103" s="53">
        <v>152</v>
      </c>
      <c r="Q103" s="53">
        <v>69</v>
      </c>
      <c r="R103" s="72">
        <v>0.77</v>
      </c>
      <c r="S103" s="72">
        <v>0</v>
      </c>
      <c r="T103" s="53" t="s">
        <v>1968</v>
      </c>
      <c r="V103" s="53">
        <v>139</v>
      </c>
      <c r="W103" s="53" t="s">
        <v>1100</v>
      </c>
      <c r="X103" s="53">
        <v>9</v>
      </c>
      <c r="Y103" s="72">
        <v>0.24</v>
      </c>
      <c r="AA103" s="72">
        <v>0.85</v>
      </c>
      <c r="AB103" s="53">
        <v>96</v>
      </c>
      <c r="AC103" s="72">
        <v>0.14000000000000001</v>
      </c>
    </row>
    <row r="104" spans="1:29" s="53" customFormat="1" x14ac:dyDescent="0.35">
      <c r="A104" s="53">
        <v>96</v>
      </c>
      <c r="B104" s="53" t="s">
        <v>1726</v>
      </c>
      <c r="D104" s="53" t="s">
        <v>1959</v>
      </c>
      <c r="E104" s="71">
        <v>59</v>
      </c>
      <c r="F104" s="66">
        <v>2.9</v>
      </c>
      <c r="G104" s="53">
        <v>97</v>
      </c>
      <c r="H104" s="72">
        <v>0.84</v>
      </c>
      <c r="J104" s="72">
        <v>0.72</v>
      </c>
      <c r="K104" s="72">
        <v>0.73</v>
      </c>
      <c r="M104" s="53">
        <v>1</v>
      </c>
      <c r="N104" s="72">
        <v>0.72</v>
      </c>
      <c r="P104" s="53">
        <v>173</v>
      </c>
      <c r="Q104" s="53">
        <v>51</v>
      </c>
      <c r="R104" s="72">
        <v>0.78</v>
      </c>
      <c r="S104" s="73">
        <v>3.0000000000000001E-3</v>
      </c>
      <c r="T104" s="53" t="s">
        <v>1968</v>
      </c>
      <c r="V104" s="53">
        <v>102</v>
      </c>
      <c r="W104" s="53" t="s">
        <v>227</v>
      </c>
      <c r="Y104" s="72">
        <v>0.28000000000000003</v>
      </c>
      <c r="AA104" s="72">
        <v>0.92</v>
      </c>
      <c r="AB104" s="53">
        <v>69</v>
      </c>
      <c r="AC104" s="72">
        <v>0.16</v>
      </c>
    </row>
    <row r="105" spans="1:29" s="53" customFormat="1" x14ac:dyDescent="0.35">
      <c r="A105" s="53">
        <v>101</v>
      </c>
      <c r="B105" s="53" t="s">
        <v>1716</v>
      </c>
      <c r="D105" s="53" t="s">
        <v>1959</v>
      </c>
      <c r="E105" s="71">
        <v>58</v>
      </c>
      <c r="F105" s="66">
        <v>2.8</v>
      </c>
      <c r="G105" s="53">
        <v>143</v>
      </c>
      <c r="H105" s="72">
        <v>0.8</v>
      </c>
      <c r="J105" s="72">
        <v>0.6</v>
      </c>
      <c r="K105" s="72">
        <v>0.52</v>
      </c>
      <c r="M105" s="53">
        <v>-8</v>
      </c>
      <c r="N105" s="72">
        <v>0.47</v>
      </c>
      <c r="P105" s="53">
        <v>10</v>
      </c>
      <c r="Q105" s="53">
        <v>26</v>
      </c>
      <c r="R105" s="72">
        <v>0.91</v>
      </c>
      <c r="S105" s="72">
        <v>0</v>
      </c>
      <c r="T105" s="53" t="s">
        <v>1968</v>
      </c>
      <c r="V105" s="53">
        <v>117</v>
      </c>
      <c r="W105" s="53" t="s">
        <v>586</v>
      </c>
      <c r="X105" s="53">
        <v>2</v>
      </c>
      <c r="Y105" s="72">
        <v>0.22</v>
      </c>
      <c r="AA105" s="72">
        <v>0.72</v>
      </c>
      <c r="AB105" s="53">
        <v>121</v>
      </c>
      <c r="AC105" s="72">
        <v>0.31</v>
      </c>
    </row>
    <row r="106" spans="1:29" s="53" customFormat="1" x14ac:dyDescent="0.35">
      <c r="A106" s="53">
        <v>102</v>
      </c>
      <c r="B106" s="53" t="s">
        <v>1688</v>
      </c>
      <c r="D106" s="53" t="s">
        <v>1959</v>
      </c>
      <c r="E106" s="71">
        <v>57</v>
      </c>
      <c r="F106" s="66">
        <v>3.1</v>
      </c>
      <c r="G106" s="53">
        <v>112</v>
      </c>
      <c r="H106" s="72">
        <v>0.81</v>
      </c>
      <c r="J106" s="72">
        <v>0.68</v>
      </c>
      <c r="K106" s="72">
        <v>0.72</v>
      </c>
      <c r="M106" s="53">
        <v>4</v>
      </c>
      <c r="N106" s="72">
        <v>0.67</v>
      </c>
      <c r="P106" s="53">
        <v>58</v>
      </c>
      <c r="Q106" s="53">
        <v>142</v>
      </c>
      <c r="R106" s="72">
        <v>0.62</v>
      </c>
      <c r="S106" s="73">
        <v>3.0000000000000001E-3</v>
      </c>
      <c r="T106" s="53" t="s">
        <v>1988</v>
      </c>
      <c r="V106" s="53">
        <v>84</v>
      </c>
      <c r="W106" s="53" t="s">
        <v>538</v>
      </c>
      <c r="X106" s="53">
        <v>2</v>
      </c>
      <c r="Y106" s="72">
        <v>0.28999999999999998</v>
      </c>
      <c r="AA106" s="72">
        <v>0.51</v>
      </c>
      <c r="AB106" s="53">
        <v>121</v>
      </c>
      <c r="AC106" s="72">
        <v>0.15</v>
      </c>
    </row>
    <row r="107" spans="1:29" s="53" customFormat="1" x14ac:dyDescent="0.35">
      <c r="A107" s="53">
        <v>102</v>
      </c>
      <c r="B107" s="53" t="s">
        <v>1738</v>
      </c>
      <c r="D107" s="53" t="s">
        <v>1959</v>
      </c>
      <c r="E107" s="71">
        <v>57</v>
      </c>
      <c r="F107" s="66">
        <v>3</v>
      </c>
      <c r="G107" s="53">
        <v>119</v>
      </c>
      <c r="H107" s="72">
        <v>0.82</v>
      </c>
      <c r="J107" s="72">
        <v>0.69</v>
      </c>
      <c r="K107" s="72">
        <v>0.68</v>
      </c>
      <c r="M107" s="53">
        <v>-1</v>
      </c>
      <c r="N107" s="72">
        <v>0.62</v>
      </c>
      <c r="P107" s="53">
        <v>133</v>
      </c>
      <c r="Q107" s="53">
        <v>51</v>
      </c>
      <c r="R107" s="72">
        <v>0.75</v>
      </c>
      <c r="S107" s="72">
        <v>0</v>
      </c>
      <c r="T107" s="53" t="s">
        <v>1968</v>
      </c>
      <c r="V107" s="53">
        <v>146</v>
      </c>
      <c r="W107" s="53" t="s">
        <v>935</v>
      </c>
      <c r="Y107" s="72">
        <v>7.0000000000000007E-2</v>
      </c>
      <c r="AA107" s="72">
        <v>0.56999999999999995</v>
      </c>
      <c r="AB107" s="53">
        <v>78</v>
      </c>
      <c r="AC107" s="72">
        <v>0.23</v>
      </c>
    </row>
    <row r="108" spans="1:29" s="53" customFormat="1" x14ac:dyDescent="0.35">
      <c r="A108" s="53">
        <v>102</v>
      </c>
      <c r="B108" s="53" t="s">
        <v>1744</v>
      </c>
      <c r="D108" s="53" t="s">
        <v>1959</v>
      </c>
      <c r="E108" s="71">
        <v>57</v>
      </c>
      <c r="F108" s="66">
        <v>2.8</v>
      </c>
      <c r="G108" s="53">
        <v>112</v>
      </c>
      <c r="H108" s="72">
        <v>0.79</v>
      </c>
      <c r="J108" s="72">
        <v>0.64</v>
      </c>
      <c r="K108" s="72">
        <v>0.69</v>
      </c>
      <c r="M108" s="53">
        <v>5</v>
      </c>
      <c r="N108" s="72">
        <v>0.64</v>
      </c>
      <c r="P108" s="53">
        <v>48</v>
      </c>
      <c r="Q108" s="53">
        <v>90</v>
      </c>
      <c r="R108" s="72">
        <v>0.72</v>
      </c>
      <c r="S108" s="72">
        <v>0.01</v>
      </c>
      <c r="T108" s="53" t="s">
        <v>1988</v>
      </c>
      <c r="V108" s="53">
        <v>121</v>
      </c>
      <c r="W108" s="53" t="s">
        <v>803</v>
      </c>
      <c r="X108" s="53">
        <v>2</v>
      </c>
      <c r="Y108" s="72">
        <v>0.26</v>
      </c>
      <c r="AA108" s="72">
        <v>0.65</v>
      </c>
      <c r="AB108" s="53">
        <v>162</v>
      </c>
      <c r="AC108" s="72">
        <v>0.18</v>
      </c>
    </row>
    <row r="109" spans="1:29" s="53" customFormat="1" x14ac:dyDescent="0.35">
      <c r="A109" s="53">
        <v>102</v>
      </c>
      <c r="B109" s="53" t="s">
        <v>1745</v>
      </c>
      <c r="D109" s="53" t="s">
        <v>1959</v>
      </c>
      <c r="E109" s="71">
        <v>57</v>
      </c>
      <c r="F109" s="66">
        <v>2.8</v>
      </c>
      <c r="G109" s="53">
        <v>153</v>
      </c>
      <c r="H109" s="72">
        <v>0.75</v>
      </c>
      <c r="J109" s="72">
        <v>0.63</v>
      </c>
      <c r="K109" s="72">
        <v>0.66</v>
      </c>
      <c r="M109" s="53">
        <v>3</v>
      </c>
      <c r="N109" s="72">
        <v>0.6</v>
      </c>
      <c r="P109" s="53">
        <v>21</v>
      </c>
      <c r="Q109" s="53">
        <v>31</v>
      </c>
      <c r="R109" s="72">
        <v>0.87</v>
      </c>
      <c r="S109" s="72">
        <v>0</v>
      </c>
      <c r="T109" s="53" t="s">
        <v>1966</v>
      </c>
      <c r="V109" s="53">
        <v>132</v>
      </c>
      <c r="W109" s="53" t="s">
        <v>523</v>
      </c>
      <c r="X109" s="53">
        <v>3</v>
      </c>
      <c r="Y109" s="72">
        <v>0.28999999999999998</v>
      </c>
      <c r="AA109" s="72">
        <v>0.71</v>
      </c>
      <c r="AB109" s="53">
        <v>64</v>
      </c>
      <c r="AC109" s="72">
        <v>0.24</v>
      </c>
    </row>
    <row r="110" spans="1:29" s="53" customFormat="1" x14ac:dyDescent="0.35">
      <c r="A110" s="53">
        <v>102</v>
      </c>
      <c r="B110" s="53" t="s">
        <v>1734</v>
      </c>
      <c r="D110" s="53" t="s">
        <v>1959</v>
      </c>
      <c r="E110" s="71">
        <v>57</v>
      </c>
      <c r="F110" s="66">
        <v>3</v>
      </c>
      <c r="G110" s="53">
        <v>75</v>
      </c>
      <c r="H110" s="72">
        <v>0.84</v>
      </c>
      <c r="J110" s="72">
        <v>0.72</v>
      </c>
      <c r="K110" s="72">
        <v>0.75</v>
      </c>
      <c r="M110" s="53">
        <v>3</v>
      </c>
      <c r="N110" s="72">
        <v>0.65</v>
      </c>
      <c r="P110" s="53">
        <v>204</v>
      </c>
      <c r="Q110" s="53">
        <v>126</v>
      </c>
      <c r="R110" s="72">
        <v>0.63</v>
      </c>
      <c r="S110" s="72">
        <v>0.01</v>
      </c>
      <c r="T110" s="53" t="s">
        <v>1979</v>
      </c>
      <c r="V110" s="53">
        <v>99</v>
      </c>
      <c r="W110" s="53" t="s">
        <v>167</v>
      </c>
      <c r="Y110" s="72">
        <v>0.26</v>
      </c>
      <c r="AA110" s="72">
        <v>0.62</v>
      </c>
      <c r="AB110" s="53">
        <v>145</v>
      </c>
      <c r="AC110" s="72">
        <v>0.24</v>
      </c>
    </row>
    <row r="111" spans="1:29" s="53" customFormat="1" x14ac:dyDescent="0.35">
      <c r="A111" s="53">
        <v>102</v>
      </c>
      <c r="B111" s="53" t="s">
        <v>1748</v>
      </c>
      <c r="D111" s="53" t="s">
        <v>1959</v>
      </c>
      <c r="E111" s="71">
        <v>57</v>
      </c>
      <c r="F111" s="66">
        <v>3.1</v>
      </c>
      <c r="G111" s="53">
        <v>130</v>
      </c>
      <c r="H111" s="72">
        <v>0.85</v>
      </c>
      <c r="J111" s="72">
        <v>0.64</v>
      </c>
      <c r="K111" s="72">
        <v>0.68</v>
      </c>
      <c r="M111" s="53">
        <v>4</v>
      </c>
      <c r="N111" s="72">
        <v>0.63</v>
      </c>
      <c r="P111" s="53">
        <v>120</v>
      </c>
      <c r="Q111" s="53">
        <v>112</v>
      </c>
      <c r="R111" s="72">
        <v>0.65</v>
      </c>
      <c r="S111" s="72">
        <v>0</v>
      </c>
      <c r="T111" s="53" t="s">
        <v>1979</v>
      </c>
      <c r="V111" s="53">
        <v>155</v>
      </c>
      <c r="W111" s="53" t="s">
        <v>1910</v>
      </c>
      <c r="Y111" s="72">
        <v>0.22</v>
      </c>
      <c r="AA111" s="72">
        <v>0.71</v>
      </c>
      <c r="AB111" s="53">
        <v>140</v>
      </c>
      <c r="AC111" s="72">
        <v>0.35</v>
      </c>
    </row>
    <row r="112" spans="1:29" s="53" customFormat="1" x14ac:dyDescent="0.35">
      <c r="A112" s="53">
        <v>102</v>
      </c>
      <c r="B112" s="53" t="s">
        <v>2100</v>
      </c>
      <c r="D112" s="53" t="s">
        <v>1959</v>
      </c>
      <c r="E112" s="71">
        <v>57</v>
      </c>
      <c r="F112" s="66">
        <v>2.7</v>
      </c>
      <c r="G112" s="53">
        <v>75</v>
      </c>
      <c r="H112" s="72">
        <v>0.89</v>
      </c>
      <c r="J112" s="72">
        <v>0.7</v>
      </c>
      <c r="K112" s="72">
        <v>0.78</v>
      </c>
      <c r="M112" s="53">
        <v>8</v>
      </c>
      <c r="N112" s="72">
        <v>0.8</v>
      </c>
      <c r="P112" s="53">
        <v>126</v>
      </c>
      <c r="Q112" s="53">
        <v>112</v>
      </c>
      <c r="R112" s="72">
        <v>0.75</v>
      </c>
      <c r="S112" s="72">
        <v>0.02</v>
      </c>
      <c r="T112" s="53" t="s">
        <v>1979</v>
      </c>
      <c r="V112" s="53">
        <v>125</v>
      </c>
      <c r="W112" s="53" t="s">
        <v>521</v>
      </c>
      <c r="X112" s="53">
        <v>2</v>
      </c>
      <c r="Y112" s="72">
        <v>0.28000000000000003</v>
      </c>
      <c r="AA112" s="72">
        <v>0.75</v>
      </c>
      <c r="AB112" s="53">
        <v>110</v>
      </c>
      <c r="AC112" s="72">
        <v>0.17</v>
      </c>
    </row>
    <row r="113" spans="1:30" s="53" customFormat="1" x14ac:dyDescent="0.35">
      <c r="A113" s="53">
        <v>102</v>
      </c>
      <c r="B113" s="53" t="s">
        <v>1686</v>
      </c>
      <c r="D113" s="53" t="s">
        <v>1959</v>
      </c>
      <c r="E113" s="71">
        <v>57</v>
      </c>
      <c r="F113" s="66">
        <v>3.1</v>
      </c>
      <c r="G113" s="53">
        <v>102</v>
      </c>
      <c r="H113" s="72">
        <v>0.85</v>
      </c>
      <c r="J113" s="72">
        <v>0.71</v>
      </c>
      <c r="K113" s="72">
        <v>0.69</v>
      </c>
      <c r="M113" s="53">
        <v>-2</v>
      </c>
      <c r="N113" s="72">
        <v>0.56999999999999995</v>
      </c>
      <c r="P113" s="53">
        <v>123</v>
      </c>
      <c r="Q113" s="53">
        <v>150</v>
      </c>
      <c r="R113" s="72">
        <v>0.56000000000000005</v>
      </c>
      <c r="S113" s="72">
        <v>0.01</v>
      </c>
      <c r="T113" s="53" t="s">
        <v>1988</v>
      </c>
      <c r="V113" s="53">
        <v>72</v>
      </c>
      <c r="W113" s="53" t="s">
        <v>485</v>
      </c>
      <c r="X113" s="53">
        <v>2</v>
      </c>
      <c r="Y113" s="72">
        <v>0.35</v>
      </c>
      <c r="AA113" s="72">
        <v>0.49</v>
      </c>
      <c r="AB113" s="53">
        <v>132</v>
      </c>
      <c r="AC113" s="72">
        <v>0.27</v>
      </c>
    </row>
    <row r="114" spans="1:30" s="53" customFormat="1" x14ac:dyDescent="0.35">
      <c r="A114" s="53">
        <v>102</v>
      </c>
      <c r="B114" s="53" t="s">
        <v>1704</v>
      </c>
      <c r="D114" s="53" t="s">
        <v>1959</v>
      </c>
      <c r="E114" s="71">
        <v>57</v>
      </c>
      <c r="F114" s="66">
        <v>3.1</v>
      </c>
      <c r="G114" s="53">
        <v>80</v>
      </c>
      <c r="H114" s="72">
        <v>0.87</v>
      </c>
      <c r="J114" s="72">
        <v>0.71</v>
      </c>
      <c r="K114" s="72">
        <v>0.75</v>
      </c>
      <c r="M114" s="53">
        <v>4</v>
      </c>
      <c r="N114" s="72">
        <v>0.66</v>
      </c>
      <c r="P114" s="53">
        <v>193</v>
      </c>
      <c r="Q114" s="53">
        <v>158</v>
      </c>
      <c r="R114" s="72">
        <v>0.54</v>
      </c>
      <c r="S114" s="72">
        <v>0.01</v>
      </c>
      <c r="T114" s="53" t="s">
        <v>1979</v>
      </c>
      <c r="V114" s="53">
        <v>108</v>
      </c>
      <c r="W114" s="53" t="s">
        <v>181</v>
      </c>
      <c r="Y114" s="72">
        <v>0.15</v>
      </c>
      <c r="AA114" s="72">
        <v>0.78</v>
      </c>
      <c r="AB114" s="53">
        <v>96</v>
      </c>
      <c r="AC114" s="72">
        <v>0.23</v>
      </c>
    </row>
    <row r="115" spans="1:30" s="53" customFormat="1" x14ac:dyDescent="0.35">
      <c r="A115" s="53">
        <v>102</v>
      </c>
      <c r="B115" s="53" t="s">
        <v>1785</v>
      </c>
      <c r="D115" s="53" t="s">
        <v>1959</v>
      </c>
      <c r="E115" s="71">
        <v>57</v>
      </c>
      <c r="F115" s="66">
        <v>3.1</v>
      </c>
      <c r="G115" s="53">
        <v>119</v>
      </c>
      <c r="H115" s="72">
        <v>0.77</v>
      </c>
      <c r="J115" s="72">
        <v>0.57999999999999996</v>
      </c>
      <c r="K115" s="72">
        <v>0.72</v>
      </c>
      <c r="M115" s="53">
        <v>14</v>
      </c>
      <c r="N115" s="72">
        <v>0.81</v>
      </c>
      <c r="P115" s="53">
        <v>21</v>
      </c>
      <c r="Q115" s="53">
        <v>176</v>
      </c>
      <c r="R115" s="72">
        <v>0.51</v>
      </c>
      <c r="S115" s="72">
        <v>0.01</v>
      </c>
      <c r="T115" s="53" t="s">
        <v>1993</v>
      </c>
      <c r="V115" s="53">
        <v>139</v>
      </c>
      <c r="W115" s="53" t="s">
        <v>2101</v>
      </c>
      <c r="X115" s="53">
        <v>2</v>
      </c>
      <c r="Y115" s="72">
        <v>0.2</v>
      </c>
      <c r="AA115" s="72">
        <v>0.56999999999999995</v>
      </c>
      <c r="AB115" s="53">
        <v>93</v>
      </c>
      <c r="AC115" s="72">
        <v>0.19</v>
      </c>
    </row>
    <row r="116" spans="1:30" s="53" customFormat="1" x14ac:dyDescent="0.35">
      <c r="A116" s="53">
        <v>112</v>
      </c>
      <c r="B116" s="53" t="s">
        <v>1730</v>
      </c>
      <c r="D116" s="53" t="s">
        <v>1959</v>
      </c>
      <c r="E116" s="71">
        <v>56</v>
      </c>
      <c r="F116" s="66">
        <v>3</v>
      </c>
      <c r="G116" s="53">
        <v>62</v>
      </c>
      <c r="H116" s="72">
        <v>0.9</v>
      </c>
      <c r="J116" s="72">
        <v>0.72</v>
      </c>
      <c r="K116" s="72">
        <v>0.81</v>
      </c>
      <c r="M116" s="53">
        <v>9</v>
      </c>
      <c r="N116" s="72">
        <v>0.69</v>
      </c>
      <c r="P116" s="53">
        <v>145</v>
      </c>
      <c r="Q116" s="53">
        <v>179</v>
      </c>
      <c r="R116" s="72">
        <v>0.59</v>
      </c>
      <c r="S116" s="72">
        <v>0.03</v>
      </c>
      <c r="T116" s="53" t="s">
        <v>1979</v>
      </c>
      <c r="V116" s="53">
        <v>75</v>
      </c>
      <c r="W116" s="53" t="s">
        <v>946</v>
      </c>
      <c r="Y116" s="72">
        <v>0.37</v>
      </c>
      <c r="AA116" s="72">
        <v>0.86</v>
      </c>
      <c r="AB116" s="53">
        <v>155</v>
      </c>
      <c r="AC116" s="72">
        <v>0.16</v>
      </c>
    </row>
    <row r="117" spans="1:30" s="53" customFormat="1" x14ac:dyDescent="0.35">
      <c r="A117" s="53">
        <v>113</v>
      </c>
      <c r="B117" s="53" t="s">
        <v>1729</v>
      </c>
      <c r="D117" s="53" t="s">
        <v>1959</v>
      </c>
      <c r="E117" s="71">
        <v>55</v>
      </c>
      <c r="F117" s="66">
        <v>2.9</v>
      </c>
      <c r="G117" s="53">
        <v>135</v>
      </c>
      <c r="H117" s="72">
        <v>0.85</v>
      </c>
      <c r="J117" s="72">
        <v>0.68</v>
      </c>
      <c r="K117" s="72">
        <v>0.69</v>
      </c>
      <c r="M117" s="53">
        <v>1</v>
      </c>
      <c r="N117" s="72">
        <v>0.74</v>
      </c>
      <c r="P117" s="53">
        <v>45</v>
      </c>
      <c r="Q117" s="53">
        <v>142</v>
      </c>
      <c r="R117" s="72">
        <v>0.69</v>
      </c>
      <c r="S117" s="73">
        <v>2E-3</v>
      </c>
      <c r="T117" s="53" t="s">
        <v>1988</v>
      </c>
      <c r="V117" s="53">
        <v>102</v>
      </c>
      <c r="W117" s="53" t="s">
        <v>2102</v>
      </c>
      <c r="X117" s="53">
        <v>2</v>
      </c>
      <c r="Y117" s="72">
        <v>0.23</v>
      </c>
      <c r="AA117" s="72">
        <v>0.71</v>
      </c>
      <c r="AB117" s="53">
        <v>76</v>
      </c>
      <c r="AC117" s="72">
        <v>0.15</v>
      </c>
    </row>
    <row r="118" spans="1:30" s="53" customFormat="1" x14ac:dyDescent="0.35">
      <c r="A118" s="53">
        <v>113</v>
      </c>
      <c r="B118" s="53" t="s">
        <v>1998</v>
      </c>
      <c r="D118" s="53" t="s">
        <v>1959</v>
      </c>
      <c r="E118" s="71">
        <v>55</v>
      </c>
      <c r="F118" s="66">
        <v>2.6</v>
      </c>
      <c r="G118" s="53">
        <v>92</v>
      </c>
      <c r="H118" s="72">
        <v>0.88</v>
      </c>
      <c r="J118" s="72">
        <v>0.68</v>
      </c>
      <c r="K118" s="72">
        <v>0.69</v>
      </c>
      <c r="M118" s="53">
        <v>1</v>
      </c>
      <c r="N118" s="72">
        <v>0.61</v>
      </c>
      <c r="P118" s="53">
        <v>141</v>
      </c>
      <c r="Q118" s="53">
        <v>106</v>
      </c>
      <c r="R118" s="72">
        <v>0.7</v>
      </c>
      <c r="S118" s="72">
        <v>0</v>
      </c>
      <c r="T118" s="53" t="s">
        <v>1979</v>
      </c>
      <c r="V118" s="53">
        <v>108</v>
      </c>
      <c r="W118" s="53" t="s">
        <v>236</v>
      </c>
      <c r="Y118" s="72">
        <v>0.28999999999999998</v>
      </c>
      <c r="AA118" s="72">
        <v>0.81</v>
      </c>
      <c r="AB118" s="53">
        <v>96</v>
      </c>
      <c r="AC118" s="72">
        <v>0.14000000000000001</v>
      </c>
    </row>
    <row r="119" spans="1:30" s="53" customFormat="1" x14ac:dyDescent="0.35">
      <c r="A119" s="53">
        <v>113</v>
      </c>
      <c r="B119" s="53" t="s">
        <v>1768</v>
      </c>
      <c r="C119" s="53">
        <v>1</v>
      </c>
      <c r="D119" s="53" t="s">
        <v>1959</v>
      </c>
      <c r="E119" s="71">
        <v>55</v>
      </c>
      <c r="F119" s="66">
        <v>2.5</v>
      </c>
      <c r="G119" s="53">
        <v>60</v>
      </c>
      <c r="H119" s="72">
        <v>0.9</v>
      </c>
      <c r="I119" s="53">
        <v>8</v>
      </c>
      <c r="J119" s="72">
        <v>0.7</v>
      </c>
      <c r="K119" s="72">
        <v>0.82</v>
      </c>
      <c r="L119" s="53">
        <v>8</v>
      </c>
      <c r="M119" s="53">
        <v>12</v>
      </c>
      <c r="N119" s="53" t="s">
        <v>176</v>
      </c>
      <c r="P119" s="53" t="s">
        <v>176</v>
      </c>
      <c r="Q119" s="53">
        <v>203</v>
      </c>
      <c r="R119" s="72">
        <v>0.55000000000000004</v>
      </c>
      <c r="S119" s="72">
        <v>0.03</v>
      </c>
      <c r="T119" s="53" t="s">
        <v>1993</v>
      </c>
      <c r="U119" s="53">
        <v>4</v>
      </c>
      <c r="V119" s="53">
        <v>68</v>
      </c>
      <c r="W119" s="53" t="s">
        <v>2000</v>
      </c>
      <c r="X119" s="53">
        <v>4</v>
      </c>
      <c r="Y119" s="72">
        <v>0.33</v>
      </c>
      <c r="Z119" s="53">
        <v>4</v>
      </c>
      <c r="AA119" s="72">
        <v>0.79</v>
      </c>
      <c r="AB119" s="53">
        <v>177</v>
      </c>
      <c r="AC119" s="72">
        <v>0.18</v>
      </c>
      <c r="AD119" s="53">
        <v>4</v>
      </c>
    </row>
    <row r="120" spans="1:30" s="53" customFormat="1" x14ac:dyDescent="0.35">
      <c r="A120" s="53">
        <v>113</v>
      </c>
      <c r="B120" s="53" t="s">
        <v>1718</v>
      </c>
      <c r="D120" s="53" t="s">
        <v>1959</v>
      </c>
      <c r="E120" s="71">
        <v>55</v>
      </c>
      <c r="F120" s="66">
        <v>3</v>
      </c>
      <c r="G120" s="53">
        <v>119</v>
      </c>
      <c r="H120" s="72">
        <v>0.78</v>
      </c>
      <c r="J120" s="72">
        <v>0.7</v>
      </c>
      <c r="K120" s="72">
        <v>0.7</v>
      </c>
      <c r="M120" s="53" t="s">
        <v>58</v>
      </c>
      <c r="N120" s="72">
        <v>0.67</v>
      </c>
      <c r="P120" s="53">
        <v>167</v>
      </c>
      <c r="Q120" s="53">
        <v>86</v>
      </c>
      <c r="R120" s="72">
        <v>0.73</v>
      </c>
      <c r="S120" s="72">
        <v>0</v>
      </c>
      <c r="T120" s="53" t="s">
        <v>1966</v>
      </c>
      <c r="V120" s="53">
        <v>151</v>
      </c>
      <c r="W120" s="53" t="s">
        <v>177</v>
      </c>
      <c r="X120" s="53">
        <v>3</v>
      </c>
      <c r="Y120" s="53" t="s">
        <v>176</v>
      </c>
      <c r="AA120" s="72">
        <v>0.69</v>
      </c>
      <c r="AB120" s="53">
        <v>78</v>
      </c>
      <c r="AC120" s="72">
        <v>0.16</v>
      </c>
    </row>
    <row r="121" spans="1:30" s="53" customFormat="1" x14ac:dyDescent="0.35">
      <c r="A121" s="53">
        <v>113</v>
      </c>
      <c r="B121" s="53" t="s">
        <v>1735</v>
      </c>
      <c r="D121" s="53" t="s">
        <v>1959</v>
      </c>
      <c r="E121" s="71">
        <v>55</v>
      </c>
      <c r="F121" s="66">
        <v>2.8</v>
      </c>
      <c r="G121" s="53">
        <v>64</v>
      </c>
      <c r="H121" s="72">
        <v>0.87</v>
      </c>
      <c r="J121" s="72">
        <v>0.72</v>
      </c>
      <c r="K121" s="72">
        <v>0.82</v>
      </c>
      <c r="M121" s="53">
        <v>10</v>
      </c>
      <c r="N121" s="72">
        <v>0.72</v>
      </c>
      <c r="P121" s="53">
        <v>188</v>
      </c>
      <c r="Q121" s="53">
        <v>148</v>
      </c>
      <c r="R121" s="72">
        <v>0.52</v>
      </c>
      <c r="S121" s="73">
        <v>1E-3</v>
      </c>
      <c r="T121" s="53" t="s">
        <v>1979</v>
      </c>
      <c r="V121" s="53">
        <v>139</v>
      </c>
      <c r="W121" s="53" t="s">
        <v>634</v>
      </c>
      <c r="X121" s="53">
        <v>2</v>
      </c>
      <c r="Y121" s="72">
        <v>0.19</v>
      </c>
      <c r="AA121" s="72">
        <v>0.68</v>
      </c>
      <c r="AB121" s="53">
        <v>132</v>
      </c>
      <c r="AC121" s="72">
        <v>0.14000000000000001</v>
      </c>
    </row>
    <row r="122" spans="1:30" s="53" customFormat="1" x14ac:dyDescent="0.35">
      <c r="A122" s="53">
        <v>113</v>
      </c>
      <c r="B122" s="53" t="s">
        <v>1760</v>
      </c>
      <c r="D122" s="53" t="s">
        <v>1959</v>
      </c>
      <c r="E122" s="71">
        <v>55</v>
      </c>
      <c r="F122" s="66">
        <v>2.9</v>
      </c>
      <c r="G122" s="53">
        <v>102</v>
      </c>
      <c r="H122" s="72">
        <v>0.85</v>
      </c>
      <c r="J122" s="72">
        <v>0.66</v>
      </c>
      <c r="K122" s="72">
        <v>0.72</v>
      </c>
      <c r="M122" s="53">
        <v>6</v>
      </c>
      <c r="N122" s="72">
        <v>0.67</v>
      </c>
      <c r="P122" s="53">
        <v>63</v>
      </c>
      <c r="Q122" s="53">
        <v>152</v>
      </c>
      <c r="R122" s="72">
        <v>0.57999999999999996</v>
      </c>
      <c r="S122" s="72">
        <v>0.01</v>
      </c>
      <c r="T122" s="53" t="s">
        <v>1993</v>
      </c>
      <c r="V122" s="53">
        <v>107</v>
      </c>
      <c r="W122" s="53" t="s">
        <v>502</v>
      </c>
      <c r="X122" s="53">
        <v>2</v>
      </c>
      <c r="Y122" s="72">
        <v>0.25</v>
      </c>
      <c r="AA122" s="72">
        <v>0.85</v>
      </c>
      <c r="AB122" s="53">
        <v>140</v>
      </c>
      <c r="AC122" s="72">
        <v>0.13</v>
      </c>
    </row>
    <row r="123" spans="1:30" s="53" customFormat="1" x14ac:dyDescent="0.35">
      <c r="A123" s="53">
        <v>113</v>
      </c>
      <c r="B123" s="53" t="s">
        <v>1722</v>
      </c>
      <c r="D123" s="53" t="s">
        <v>1959</v>
      </c>
      <c r="E123" s="71">
        <v>55</v>
      </c>
      <c r="F123" s="66">
        <v>2.7</v>
      </c>
      <c r="G123" s="53">
        <v>92</v>
      </c>
      <c r="H123" s="72">
        <v>0.81</v>
      </c>
      <c r="J123" s="72">
        <v>0.73</v>
      </c>
      <c r="K123" s="72">
        <v>0.79</v>
      </c>
      <c r="M123" s="53">
        <v>6</v>
      </c>
      <c r="N123" s="72">
        <v>0.81</v>
      </c>
      <c r="P123" s="53">
        <v>75</v>
      </c>
      <c r="Q123" s="53">
        <v>158</v>
      </c>
      <c r="R123" s="72">
        <v>0.61</v>
      </c>
      <c r="S123" s="72">
        <v>0.02</v>
      </c>
      <c r="T123" s="53" t="s">
        <v>1979</v>
      </c>
      <c r="V123" s="53">
        <v>79</v>
      </c>
      <c r="W123" s="53" t="s">
        <v>643</v>
      </c>
      <c r="Y123" s="72">
        <v>0.33</v>
      </c>
      <c r="AA123" s="72">
        <v>0.65</v>
      </c>
      <c r="AB123" s="53">
        <v>78</v>
      </c>
      <c r="AC123" s="72">
        <v>0.11</v>
      </c>
    </row>
    <row r="124" spans="1:30" s="53" customFormat="1" x14ac:dyDescent="0.35">
      <c r="A124" s="53">
        <v>120</v>
      </c>
      <c r="B124" s="53" t="s">
        <v>1349</v>
      </c>
      <c r="D124" s="53" t="s">
        <v>1959</v>
      </c>
      <c r="E124" s="71">
        <v>54</v>
      </c>
      <c r="F124" s="66">
        <v>2.7</v>
      </c>
      <c r="G124" s="53">
        <v>143</v>
      </c>
      <c r="H124" s="72">
        <v>0.76</v>
      </c>
      <c r="J124" s="72">
        <v>0.62</v>
      </c>
      <c r="K124" s="72">
        <v>0.65</v>
      </c>
      <c r="M124" s="53">
        <v>3</v>
      </c>
      <c r="N124" s="72">
        <v>0.62</v>
      </c>
      <c r="P124" s="53">
        <v>1</v>
      </c>
      <c r="Q124" s="53">
        <v>188</v>
      </c>
      <c r="R124" s="72">
        <v>0.6</v>
      </c>
      <c r="S124" s="72">
        <v>0.03</v>
      </c>
      <c r="T124" s="53" t="s">
        <v>1979</v>
      </c>
      <c r="V124" s="53">
        <v>148</v>
      </c>
      <c r="W124" s="53" t="s">
        <v>805</v>
      </c>
      <c r="X124" s="53">
        <v>2</v>
      </c>
      <c r="Y124" s="53" t="s">
        <v>176</v>
      </c>
      <c r="AA124" s="72">
        <v>0.56999999999999995</v>
      </c>
      <c r="AB124" s="53">
        <v>121</v>
      </c>
      <c r="AC124" s="72">
        <v>0.28000000000000003</v>
      </c>
      <c r="AD124" s="53">
        <v>4</v>
      </c>
    </row>
    <row r="125" spans="1:30" s="53" customFormat="1" x14ac:dyDescent="0.35">
      <c r="A125" s="53">
        <v>120</v>
      </c>
      <c r="B125" s="53" t="s">
        <v>1740</v>
      </c>
      <c r="D125" s="53" t="s">
        <v>1959</v>
      </c>
      <c r="E125" s="71">
        <v>54</v>
      </c>
      <c r="F125" s="66">
        <v>3.1</v>
      </c>
      <c r="G125" s="53">
        <v>135</v>
      </c>
      <c r="H125" s="72">
        <v>0.77</v>
      </c>
      <c r="J125" s="72">
        <v>0.71</v>
      </c>
      <c r="K125" s="72">
        <v>0.66</v>
      </c>
      <c r="M125" s="53">
        <v>-5</v>
      </c>
      <c r="N125" s="72">
        <v>0.61</v>
      </c>
      <c r="P125" s="53">
        <v>75</v>
      </c>
      <c r="Q125" s="53">
        <v>126</v>
      </c>
      <c r="R125" s="72">
        <v>0.71</v>
      </c>
      <c r="S125" s="73">
        <v>3.0000000000000001E-3</v>
      </c>
      <c r="T125" s="53" t="s">
        <v>1979</v>
      </c>
      <c r="V125" s="53">
        <v>136</v>
      </c>
      <c r="W125" s="53" t="s">
        <v>1342</v>
      </c>
      <c r="X125" s="53">
        <v>2</v>
      </c>
      <c r="Y125" s="72">
        <v>0.12</v>
      </c>
      <c r="AA125" s="72">
        <v>0.81</v>
      </c>
      <c r="AB125" s="53">
        <v>121</v>
      </c>
      <c r="AC125" s="72">
        <v>0.15</v>
      </c>
    </row>
    <row r="126" spans="1:30" s="53" customFormat="1" x14ac:dyDescent="0.35">
      <c r="A126" s="53">
        <v>120</v>
      </c>
      <c r="B126" s="53" t="s">
        <v>2103</v>
      </c>
      <c r="D126" s="53" t="s">
        <v>1959</v>
      </c>
      <c r="E126" s="71">
        <v>54</v>
      </c>
      <c r="F126" s="66">
        <v>2.7</v>
      </c>
      <c r="G126" s="53">
        <v>108</v>
      </c>
      <c r="H126" s="72">
        <v>0.82</v>
      </c>
      <c r="J126" s="72">
        <v>0.68</v>
      </c>
      <c r="K126" s="72">
        <v>0.74</v>
      </c>
      <c r="M126" s="53">
        <v>6</v>
      </c>
      <c r="N126" s="72">
        <v>0.69</v>
      </c>
      <c r="P126" s="53">
        <v>111</v>
      </c>
      <c r="Q126" s="53">
        <v>81</v>
      </c>
      <c r="R126" s="72">
        <v>0.79</v>
      </c>
      <c r="S126" s="72">
        <v>0</v>
      </c>
      <c r="T126" s="53" t="s">
        <v>1979</v>
      </c>
      <c r="V126" s="53">
        <v>130</v>
      </c>
      <c r="W126" s="53" t="s">
        <v>295</v>
      </c>
      <c r="X126" s="53">
        <v>2</v>
      </c>
      <c r="Y126" s="53" t="s">
        <v>176</v>
      </c>
      <c r="AA126" s="72">
        <v>0.82</v>
      </c>
      <c r="AB126" s="53">
        <v>132</v>
      </c>
      <c r="AC126" s="72">
        <v>0.11</v>
      </c>
    </row>
    <row r="127" spans="1:30" s="53" customFormat="1" x14ac:dyDescent="0.35">
      <c r="A127" s="53">
        <v>120</v>
      </c>
      <c r="B127" s="53" t="s">
        <v>1793</v>
      </c>
      <c r="D127" s="53" t="s">
        <v>1959</v>
      </c>
      <c r="E127" s="71">
        <v>54</v>
      </c>
      <c r="F127" s="66">
        <v>2.6</v>
      </c>
      <c r="G127" s="53">
        <v>119</v>
      </c>
      <c r="H127" s="72">
        <v>0.78</v>
      </c>
      <c r="J127" s="72">
        <v>0.56000000000000005</v>
      </c>
      <c r="K127" s="72">
        <v>0.67</v>
      </c>
      <c r="M127" s="53">
        <v>11</v>
      </c>
      <c r="N127" s="72">
        <v>0.65</v>
      </c>
      <c r="P127" s="53">
        <v>29</v>
      </c>
      <c r="Q127" s="53">
        <v>123</v>
      </c>
      <c r="R127" s="72">
        <v>0.66</v>
      </c>
      <c r="S127" s="72">
        <v>0.01</v>
      </c>
      <c r="T127" s="53" t="s">
        <v>1988</v>
      </c>
      <c r="V127" s="53">
        <v>139</v>
      </c>
      <c r="W127" s="53" t="s">
        <v>591</v>
      </c>
      <c r="X127" s="53">
        <v>2</v>
      </c>
      <c r="Y127" s="72">
        <v>0.25</v>
      </c>
      <c r="AA127" s="72">
        <v>0.62</v>
      </c>
      <c r="AB127" s="53">
        <v>150</v>
      </c>
      <c r="AC127" s="72">
        <v>0.18</v>
      </c>
    </row>
    <row r="128" spans="1:30" s="53" customFormat="1" x14ac:dyDescent="0.35">
      <c r="A128" s="53">
        <v>120</v>
      </c>
      <c r="B128" s="53" t="s">
        <v>1759</v>
      </c>
      <c r="D128" s="53" t="s">
        <v>1959</v>
      </c>
      <c r="E128" s="71">
        <v>54</v>
      </c>
      <c r="F128" s="66">
        <v>2.7</v>
      </c>
      <c r="G128" s="53">
        <v>119</v>
      </c>
      <c r="H128" s="72">
        <v>0.77</v>
      </c>
      <c r="J128" s="72">
        <v>0.6</v>
      </c>
      <c r="K128" s="72">
        <v>0.67</v>
      </c>
      <c r="M128" s="53">
        <v>7</v>
      </c>
      <c r="N128" s="72">
        <v>0.56999999999999995</v>
      </c>
      <c r="P128" s="53">
        <v>51</v>
      </c>
      <c r="Q128" s="53">
        <v>142</v>
      </c>
      <c r="R128" s="72">
        <v>0.65</v>
      </c>
      <c r="S128" s="72">
        <v>0.02</v>
      </c>
      <c r="T128" s="53" t="s">
        <v>1988</v>
      </c>
      <c r="V128" s="53">
        <v>136</v>
      </c>
      <c r="W128" s="53" t="s">
        <v>669</v>
      </c>
      <c r="X128" s="53">
        <v>2</v>
      </c>
      <c r="Y128" s="72">
        <v>0.14000000000000001</v>
      </c>
      <c r="AA128" s="72">
        <v>0.7</v>
      </c>
      <c r="AB128" s="53">
        <v>104</v>
      </c>
      <c r="AC128" s="72">
        <v>0.28999999999999998</v>
      </c>
    </row>
    <row r="129" spans="1:30" s="53" customFormat="1" x14ac:dyDescent="0.35">
      <c r="A129" s="53">
        <v>120</v>
      </c>
      <c r="B129" s="53" t="s">
        <v>2104</v>
      </c>
      <c r="D129" s="53" t="s">
        <v>1959</v>
      </c>
      <c r="E129" s="71">
        <v>54</v>
      </c>
      <c r="F129" s="66">
        <v>2.7</v>
      </c>
      <c r="G129" s="53">
        <v>70</v>
      </c>
      <c r="H129" s="72">
        <v>0.85</v>
      </c>
      <c r="J129" s="72">
        <v>0.71</v>
      </c>
      <c r="K129" s="72">
        <v>0.83</v>
      </c>
      <c r="M129" s="53">
        <v>12</v>
      </c>
      <c r="N129" s="72">
        <v>0.77</v>
      </c>
      <c r="P129" s="53">
        <v>164</v>
      </c>
      <c r="Q129" s="53">
        <v>168</v>
      </c>
      <c r="R129" s="72">
        <v>0.57999999999999996</v>
      </c>
      <c r="S129" s="72">
        <v>0.01</v>
      </c>
      <c r="T129" s="53" t="s">
        <v>1979</v>
      </c>
      <c r="V129" s="53">
        <v>125</v>
      </c>
      <c r="W129" s="53" t="s">
        <v>2105</v>
      </c>
      <c r="X129" s="53">
        <v>2</v>
      </c>
      <c r="Y129" s="72">
        <v>0.21</v>
      </c>
      <c r="AA129" s="72">
        <v>0.83</v>
      </c>
      <c r="AB129" s="53">
        <v>140</v>
      </c>
      <c r="AC129" s="72">
        <v>0.19</v>
      </c>
    </row>
    <row r="130" spans="1:30" s="53" customFormat="1" x14ac:dyDescent="0.35">
      <c r="A130" s="53">
        <v>120</v>
      </c>
      <c r="B130" s="53" t="s">
        <v>1761</v>
      </c>
      <c r="D130" s="53" t="s">
        <v>1959</v>
      </c>
      <c r="E130" s="71">
        <v>54</v>
      </c>
      <c r="F130" s="66">
        <v>2.7</v>
      </c>
      <c r="G130" s="53">
        <v>112</v>
      </c>
      <c r="H130" s="72">
        <v>0.79</v>
      </c>
      <c r="J130" s="72">
        <v>0.56999999999999995</v>
      </c>
      <c r="K130" s="72">
        <v>0.7</v>
      </c>
      <c r="M130" s="53">
        <v>13</v>
      </c>
      <c r="N130" s="72">
        <v>0.66</v>
      </c>
      <c r="P130" s="53">
        <v>14</v>
      </c>
      <c r="Q130" s="53">
        <v>152</v>
      </c>
      <c r="R130" s="72">
        <v>0.65</v>
      </c>
      <c r="S130" s="72">
        <v>0</v>
      </c>
      <c r="T130" s="53" t="s">
        <v>1979</v>
      </c>
      <c r="V130" s="53">
        <v>167</v>
      </c>
      <c r="W130" s="53" t="s">
        <v>835</v>
      </c>
      <c r="X130" s="53">
        <v>2</v>
      </c>
      <c r="Y130" s="72">
        <v>0.16</v>
      </c>
      <c r="AA130" s="72">
        <v>0.67</v>
      </c>
      <c r="AB130" s="53">
        <v>162</v>
      </c>
      <c r="AC130" s="72">
        <v>0.15</v>
      </c>
    </row>
    <row r="131" spans="1:30" s="53" customFormat="1" x14ac:dyDescent="0.35">
      <c r="A131" s="53">
        <v>127</v>
      </c>
      <c r="B131" s="53" t="s">
        <v>1776</v>
      </c>
      <c r="D131" s="53" t="s">
        <v>1959</v>
      </c>
      <c r="E131" s="71">
        <v>52</v>
      </c>
      <c r="F131" s="66">
        <v>2.4</v>
      </c>
      <c r="G131" s="53">
        <v>102</v>
      </c>
      <c r="H131" s="72">
        <v>0.83</v>
      </c>
      <c r="J131" s="72">
        <v>0.62</v>
      </c>
      <c r="K131" s="72">
        <v>0.76</v>
      </c>
      <c r="M131" s="53">
        <v>14</v>
      </c>
      <c r="N131" s="72">
        <v>0.67</v>
      </c>
      <c r="P131" s="53">
        <v>10</v>
      </c>
      <c r="Q131" s="53">
        <v>168</v>
      </c>
      <c r="R131" s="72">
        <v>0.71</v>
      </c>
      <c r="S131" s="72">
        <v>0.01</v>
      </c>
      <c r="T131" s="53" t="s">
        <v>1988</v>
      </c>
      <c r="V131" s="53">
        <v>113</v>
      </c>
      <c r="W131" s="53" t="s">
        <v>935</v>
      </c>
      <c r="X131" s="53">
        <v>2</v>
      </c>
      <c r="Y131" s="72">
        <v>0.24</v>
      </c>
      <c r="AA131" s="72">
        <v>0.93</v>
      </c>
      <c r="AB131" s="53">
        <v>162</v>
      </c>
      <c r="AC131" s="72">
        <v>0.16</v>
      </c>
    </row>
    <row r="132" spans="1:30" s="53" customFormat="1" x14ac:dyDescent="0.35">
      <c r="A132" s="53">
        <v>127</v>
      </c>
      <c r="B132" s="53" t="s">
        <v>1807</v>
      </c>
      <c r="D132" s="53" t="s">
        <v>1959</v>
      </c>
      <c r="E132" s="71">
        <v>52</v>
      </c>
      <c r="F132" s="66">
        <v>2.7</v>
      </c>
      <c r="G132" s="53">
        <v>157</v>
      </c>
      <c r="H132" s="72">
        <v>0.74</v>
      </c>
      <c r="J132" s="72">
        <v>0.56000000000000005</v>
      </c>
      <c r="K132" s="72">
        <v>0.61</v>
      </c>
      <c r="M132" s="53">
        <v>5</v>
      </c>
      <c r="N132" s="72">
        <v>0.51</v>
      </c>
      <c r="P132" s="53">
        <v>29</v>
      </c>
      <c r="Q132" s="53">
        <v>69</v>
      </c>
      <c r="R132" s="72">
        <v>0.83</v>
      </c>
      <c r="S132" s="72">
        <v>0</v>
      </c>
      <c r="T132" s="53" t="s">
        <v>1968</v>
      </c>
      <c r="V132" s="53">
        <v>157</v>
      </c>
      <c r="W132" s="53" t="s">
        <v>342</v>
      </c>
      <c r="Y132" s="72">
        <v>0.13</v>
      </c>
      <c r="AA132" s="72">
        <v>0.67</v>
      </c>
      <c r="AB132" s="53">
        <v>121</v>
      </c>
      <c r="AC132" s="72">
        <v>0.16</v>
      </c>
    </row>
    <row r="133" spans="1:30" s="53" customFormat="1" x14ac:dyDescent="0.35">
      <c r="A133" s="53">
        <v>127</v>
      </c>
      <c r="B133" s="53" t="s">
        <v>1750</v>
      </c>
      <c r="D133" s="53" t="s">
        <v>1959</v>
      </c>
      <c r="E133" s="71">
        <v>52</v>
      </c>
      <c r="F133" s="66">
        <v>2.7</v>
      </c>
      <c r="G133" s="53">
        <v>130</v>
      </c>
      <c r="H133" s="72">
        <v>0.79</v>
      </c>
      <c r="J133" s="72">
        <v>0.68</v>
      </c>
      <c r="K133" s="72">
        <v>0.71</v>
      </c>
      <c r="M133" s="53">
        <v>3</v>
      </c>
      <c r="N133" s="72">
        <v>0.69</v>
      </c>
      <c r="P133" s="53">
        <v>63</v>
      </c>
      <c r="Q133" s="53">
        <v>106</v>
      </c>
      <c r="R133" s="72">
        <v>0.67</v>
      </c>
      <c r="S133" s="72">
        <v>0</v>
      </c>
      <c r="T133" s="53" t="s">
        <v>1988</v>
      </c>
      <c r="V133" s="53">
        <v>146</v>
      </c>
      <c r="W133" s="53" t="s">
        <v>1211</v>
      </c>
      <c r="X133" s="53">
        <v>2</v>
      </c>
      <c r="Y133" s="72">
        <v>0.24</v>
      </c>
      <c r="AA133" s="72">
        <v>0.75</v>
      </c>
      <c r="AB133" s="53">
        <v>132</v>
      </c>
      <c r="AC133" s="72">
        <v>0.15</v>
      </c>
    </row>
    <row r="134" spans="1:30" s="53" customFormat="1" x14ac:dyDescent="0.35">
      <c r="A134" s="53">
        <v>130</v>
      </c>
      <c r="B134" s="53" t="s">
        <v>1741</v>
      </c>
      <c r="D134" s="53" t="s">
        <v>1959</v>
      </c>
      <c r="E134" s="71">
        <v>51</v>
      </c>
      <c r="F134" s="66">
        <v>2.8</v>
      </c>
      <c r="G134" s="53">
        <v>135</v>
      </c>
      <c r="H134" s="72">
        <v>0.79</v>
      </c>
      <c r="J134" s="72">
        <v>0.64</v>
      </c>
      <c r="K134" s="72">
        <v>0.7</v>
      </c>
      <c r="M134" s="53">
        <v>6</v>
      </c>
      <c r="N134" s="72">
        <v>0.63</v>
      </c>
      <c r="P134" s="53">
        <v>75</v>
      </c>
      <c r="Q134" s="53">
        <v>126</v>
      </c>
      <c r="R134" s="72">
        <v>0.64</v>
      </c>
      <c r="S134" s="72">
        <v>0</v>
      </c>
      <c r="T134" s="53" t="s">
        <v>1979</v>
      </c>
      <c r="V134" s="53">
        <v>157</v>
      </c>
      <c r="W134" s="53" t="s">
        <v>261</v>
      </c>
      <c r="X134" s="53">
        <v>2</v>
      </c>
      <c r="Y134" s="53" t="s">
        <v>176</v>
      </c>
      <c r="AA134" s="72">
        <v>0.69</v>
      </c>
      <c r="AB134" s="53">
        <v>110</v>
      </c>
      <c r="AC134" s="72">
        <v>0.11</v>
      </c>
    </row>
    <row r="135" spans="1:30" s="53" customFormat="1" x14ac:dyDescent="0.35">
      <c r="A135" s="53">
        <v>130</v>
      </c>
      <c r="B135" s="53" t="s">
        <v>2010</v>
      </c>
      <c r="D135" s="53" t="s">
        <v>1959</v>
      </c>
      <c r="E135" s="71">
        <v>51</v>
      </c>
      <c r="F135" s="66">
        <v>2.7</v>
      </c>
      <c r="G135" s="53">
        <v>119</v>
      </c>
      <c r="H135" s="72">
        <v>0.79</v>
      </c>
      <c r="J135" s="72">
        <v>0.68</v>
      </c>
      <c r="K135" s="72">
        <v>0.69</v>
      </c>
      <c r="M135" s="53">
        <v>1</v>
      </c>
      <c r="N135" s="72">
        <v>0.5</v>
      </c>
      <c r="P135" s="53">
        <v>215</v>
      </c>
      <c r="Q135" s="53">
        <v>98</v>
      </c>
      <c r="R135" s="72">
        <v>0.71</v>
      </c>
      <c r="S135" s="72">
        <v>0</v>
      </c>
      <c r="T135" s="53" t="s">
        <v>1979</v>
      </c>
      <c r="V135" s="53">
        <v>92</v>
      </c>
      <c r="W135" s="53" t="s">
        <v>1705</v>
      </c>
      <c r="X135" s="53">
        <v>2</v>
      </c>
      <c r="Y135" s="72">
        <v>0.24</v>
      </c>
      <c r="AA135" s="72">
        <v>0.54</v>
      </c>
      <c r="AB135" s="53">
        <v>155</v>
      </c>
      <c r="AC135" s="72">
        <v>0.15</v>
      </c>
    </row>
    <row r="136" spans="1:30" s="53" customFormat="1" x14ac:dyDescent="0.35">
      <c r="A136" s="53">
        <v>130</v>
      </c>
      <c r="B136" s="53" t="s">
        <v>1742</v>
      </c>
      <c r="D136" s="53" t="s">
        <v>1959</v>
      </c>
      <c r="E136" s="71">
        <v>51</v>
      </c>
      <c r="F136" s="66">
        <v>2.9</v>
      </c>
      <c r="G136" s="53">
        <v>130</v>
      </c>
      <c r="H136" s="72">
        <v>0.78</v>
      </c>
      <c r="J136" s="72">
        <v>0.64</v>
      </c>
      <c r="K136" s="72">
        <v>0.65</v>
      </c>
      <c r="M136" s="53">
        <v>1</v>
      </c>
      <c r="N136" s="72">
        <v>0.61</v>
      </c>
      <c r="P136" s="53">
        <v>55</v>
      </c>
      <c r="Q136" s="53">
        <v>123</v>
      </c>
      <c r="R136" s="72">
        <v>0.68</v>
      </c>
      <c r="S136" s="72">
        <v>0.01</v>
      </c>
      <c r="T136" s="53" t="s">
        <v>1979</v>
      </c>
      <c r="V136" s="53">
        <v>108</v>
      </c>
      <c r="W136" s="53" t="s">
        <v>285</v>
      </c>
      <c r="Y136" s="72">
        <v>0.26</v>
      </c>
      <c r="AA136" s="72">
        <v>0.63</v>
      </c>
      <c r="AB136" s="53">
        <v>177</v>
      </c>
      <c r="AC136" s="72">
        <v>0.14000000000000001</v>
      </c>
    </row>
    <row r="137" spans="1:30" s="53" customFormat="1" x14ac:dyDescent="0.35">
      <c r="A137" s="53">
        <v>130</v>
      </c>
      <c r="B137" s="53" t="s">
        <v>1767</v>
      </c>
      <c r="D137" s="53" t="s">
        <v>1959</v>
      </c>
      <c r="E137" s="71">
        <v>51</v>
      </c>
      <c r="F137" s="66">
        <v>2.6</v>
      </c>
      <c r="G137" s="53">
        <v>102</v>
      </c>
      <c r="H137" s="72">
        <v>0.83</v>
      </c>
      <c r="J137" s="72">
        <v>0.7</v>
      </c>
      <c r="K137" s="72">
        <v>0.72</v>
      </c>
      <c r="M137" s="53">
        <v>2</v>
      </c>
      <c r="N137" s="72">
        <v>0.67</v>
      </c>
      <c r="P137" s="53">
        <v>51</v>
      </c>
      <c r="Q137" s="53">
        <v>152</v>
      </c>
      <c r="R137" s="72">
        <v>0.59</v>
      </c>
      <c r="S137" s="73">
        <v>2E-3</v>
      </c>
      <c r="T137" s="53" t="s">
        <v>1979</v>
      </c>
      <c r="V137" s="53">
        <v>113</v>
      </c>
      <c r="W137" s="53" t="s">
        <v>285</v>
      </c>
      <c r="Y137" s="72">
        <v>0.19</v>
      </c>
      <c r="AA137" s="72">
        <v>0.68</v>
      </c>
      <c r="AB137" s="53">
        <v>150</v>
      </c>
      <c r="AC137" s="72">
        <v>0.15</v>
      </c>
    </row>
    <row r="138" spans="1:30" s="53" customFormat="1" x14ac:dyDescent="0.35">
      <c r="A138" s="53">
        <v>130</v>
      </c>
      <c r="B138" s="53" t="s">
        <v>1770</v>
      </c>
      <c r="D138" s="53" t="s">
        <v>1959</v>
      </c>
      <c r="E138" s="71">
        <v>51</v>
      </c>
      <c r="F138" s="66">
        <v>3</v>
      </c>
      <c r="G138" s="53">
        <v>119</v>
      </c>
      <c r="H138" s="72">
        <v>0.81</v>
      </c>
      <c r="J138" s="72">
        <v>0.65</v>
      </c>
      <c r="K138" s="72">
        <v>0.7</v>
      </c>
      <c r="M138" s="53">
        <v>5</v>
      </c>
      <c r="N138" s="72">
        <v>0.56999999999999995</v>
      </c>
      <c r="P138" s="53">
        <v>167</v>
      </c>
      <c r="Q138" s="53">
        <v>150</v>
      </c>
      <c r="R138" s="72">
        <v>0.53</v>
      </c>
      <c r="S138" s="72">
        <v>0</v>
      </c>
      <c r="T138" s="53" t="s">
        <v>1979</v>
      </c>
      <c r="V138" s="53">
        <v>130</v>
      </c>
      <c r="W138" s="53" t="s">
        <v>662</v>
      </c>
      <c r="X138" s="53">
        <v>2</v>
      </c>
      <c r="Y138" s="72">
        <v>0.17</v>
      </c>
      <c r="AA138" s="72">
        <v>0.75</v>
      </c>
      <c r="AB138" s="53">
        <v>155</v>
      </c>
      <c r="AC138" s="72">
        <v>0.16</v>
      </c>
    </row>
    <row r="139" spans="1:30" s="53" customFormat="1" x14ac:dyDescent="0.35">
      <c r="A139" s="53">
        <v>130</v>
      </c>
      <c r="B139" s="53" t="s">
        <v>1774</v>
      </c>
      <c r="D139" s="53" t="s">
        <v>1959</v>
      </c>
      <c r="E139" s="71">
        <v>51</v>
      </c>
      <c r="F139" s="66">
        <v>2.7</v>
      </c>
      <c r="G139" s="53">
        <v>97</v>
      </c>
      <c r="H139" s="72">
        <v>0.84</v>
      </c>
      <c r="J139" s="72">
        <v>0.67</v>
      </c>
      <c r="K139" s="72">
        <v>0.74</v>
      </c>
      <c r="M139" s="53">
        <v>7</v>
      </c>
      <c r="N139" s="72">
        <v>0.76</v>
      </c>
      <c r="P139" s="53">
        <v>87</v>
      </c>
      <c r="Q139" s="53">
        <v>176</v>
      </c>
      <c r="R139" s="72">
        <v>0.48</v>
      </c>
      <c r="S139" s="72">
        <v>0</v>
      </c>
      <c r="T139" s="53" t="s">
        <v>1993</v>
      </c>
      <c r="V139" s="53">
        <v>102</v>
      </c>
      <c r="W139" s="53" t="s">
        <v>285</v>
      </c>
      <c r="Y139" s="72">
        <v>0.23</v>
      </c>
      <c r="AA139" s="72">
        <v>0.8</v>
      </c>
      <c r="AB139" s="53">
        <v>150</v>
      </c>
      <c r="AC139" s="72">
        <v>0.15</v>
      </c>
    </row>
    <row r="140" spans="1:30" s="53" customFormat="1" x14ac:dyDescent="0.35">
      <c r="A140" s="53">
        <v>136</v>
      </c>
      <c r="B140" s="53" t="s">
        <v>1773</v>
      </c>
      <c r="D140" s="53" t="s">
        <v>1959</v>
      </c>
      <c r="E140" s="71">
        <v>50</v>
      </c>
      <c r="F140" s="66">
        <v>2.9</v>
      </c>
      <c r="G140" s="53">
        <v>117</v>
      </c>
      <c r="H140" s="72">
        <v>0.81</v>
      </c>
      <c r="J140" s="72">
        <v>0.7</v>
      </c>
      <c r="K140" s="72">
        <v>0.66</v>
      </c>
      <c r="M140" s="53">
        <v>-4</v>
      </c>
      <c r="N140" s="72">
        <v>0.6</v>
      </c>
      <c r="P140" s="53">
        <v>203</v>
      </c>
      <c r="Q140" s="53">
        <v>158</v>
      </c>
      <c r="R140" s="72">
        <v>0.54</v>
      </c>
      <c r="S140" s="72">
        <v>0</v>
      </c>
      <c r="T140" s="53" t="s">
        <v>1988</v>
      </c>
      <c r="V140" s="53">
        <v>117</v>
      </c>
      <c r="W140" s="53" t="s">
        <v>1100</v>
      </c>
      <c r="X140" s="53">
        <v>2</v>
      </c>
      <c r="Y140" s="53" t="s">
        <v>176</v>
      </c>
      <c r="AA140" s="72">
        <v>0.67</v>
      </c>
      <c r="AB140" s="53">
        <v>110</v>
      </c>
      <c r="AC140" s="53" t="s">
        <v>176</v>
      </c>
    </row>
    <row r="141" spans="1:30" s="53" customFormat="1" x14ac:dyDescent="0.35">
      <c r="A141" s="53">
        <v>136</v>
      </c>
      <c r="B141" s="53" t="s">
        <v>2011</v>
      </c>
      <c r="D141" s="53" t="s">
        <v>1959</v>
      </c>
      <c r="E141" s="71">
        <v>50</v>
      </c>
      <c r="F141" s="66">
        <v>2.7</v>
      </c>
      <c r="G141" s="53">
        <v>146</v>
      </c>
      <c r="H141" s="72">
        <v>0.75</v>
      </c>
      <c r="J141" s="72">
        <v>0.54</v>
      </c>
      <c r="K141" s="72">
        <v>0.65</v>
      </c>
      <c r="M141" s="53">
        <v>11</v>
      </c>
      <c r="N141" s="72">
        <v>0.57999999999999996</v>
      </c>
      <c r="P141" s="53">
        <v>37</v>
      </c>
      <c r="Q141" s="53">
        <v>139</v>
      </c>
      <c r="R141" s="72">
        <v>0.71</v>
      </c>
      <c r="S141" s="72">
        <v>0</v>
      </c>
      <c r="T141" s="53" t="s">
        <v>1979</v>
      </c>
      <c r="V141" s="53">
        <v>163</v>
      </c>
      <c r="W141" s="53" t="s">
        <v>835</v>
      </c>
      <c r="Y141" s="72">
        <v>0.17</v>
      </c>
      <c r="AA141" s="72">
        <v>0.81</v>
      </c>
      <c r="AB141" s="53">
        <v>169</v>
      </c>
      <c r="AC141" s="72">
        <v>0.16</v>
      </c>
    </row>
    <row r="142" spans="1:30" s="53" customFormat="1" x14ac:dyDescent="0.35">
      <c r="A142" s="53">
        <v>136</v>
      </c>
      <c r="B142" s="53" t="s">
        <v>2014</v>
      </c>
      <c r="D142" s="53" t="s">
        <v>1959</v>
      </c>
      <c r="E142" s="71">
        <v>50</v>
      </c>
      <c r="F142" s="66">
        <v>2.7</v>
      </c>
      <c r="G142" s="53">
        <v>143</v>
      </c>
      <c r="H142" s="72">
        <v>0.8</v>
      </c>
      <c r="J142" s="72">
        <v>0.6</v>
      </c>
      <c r="K142" s="72">
        <v>0.66</v>
      </c>
      <c r="M142" s="53">
        <v>6</v>
      </c>
      <c r="N142" s="72">
        <v>0.6</v>
      </c>
      <c r="P142" s="53">
        <v>63</v>
      </c>
      <c r="Q142" s="53">
        <v>135</v>
      </c>
      <c r="R142" s="72">
        <v>0.69</v>
      </c>
      <c r="S142" s="72">
        <v>0</v>
      </c>
      <c r="T142" s="53" t="s">
        <v>1979</v>
      </c>
      <c r="V142" s="53">
        <v>151</v>
      </c>
      <c r="W142" s="53" t="s">
        <v>295</v>
      </c>
      <c r="Y142" s="72">
        <v>0.17</v>
      </c>
      <c r="AA142" s="72">
        <v>0.65</v>
      </c>
      <c r="AB142" s="53">
        <v>162</v>
      </c>
      <c r="AC142" s="72">
        <v>0.18</v>
      </c>
    </row>
    <row r="143" spans="1:30" s="53" customFormat="1" x14ac:dyDescent="0.35">
      <c r="A143" s="53">
        <v>136</v>
      </c>
      <c r="B143" s="53" t="s">
        <v>1772</v>
      </c>
      <c r="C143" s="53">
        <v>7</v>
      </c>
      <c r="D143" s="53" t="s">
        <v>1959</v>
      </c>
      <c r="E143" s="71">
        <v>50</v>
      </c>
      <c r="F143" s="66">
        <v>2.6</v>
      </c>
      <c r="G143" s="53">
        <v>169</v>
      </c>
      <c r="H143" s="72">
        <v>0.73</v>
      </c>
      <c r="J143" s="72">
        <v>0.56999999999999995</v>
      </c>
      <c r="K143" s="72">
        <v>0.55000000000000004</v>
      </c>
      <c r="M143" s="53">
        <v>-2</v>
      </c>
      <c r="N143" s="72">
        <v>0.51</v>
      </c>
      <c r="P143" s="53">
        <v>14</v>
      </c>
      <c r="Q143" s="53">
        <v>58</v>
      </c>
      <c r="R143" s="72">
        <v>0.84</v>
      </c>
      <c r="S143" s="72">
        <v>0</v>
      </c>
      <c r="T143" s="53" t="s">
        <v>1968</v>
      </c>
      <c r="V143" s="53">
        <v>197</v>
      </c>
      <c r="W143" s="53" t="s">
        <v>300</v>
      </c>
      <c r="X143" s="53">
        <v>9</v>
      </c>
      <c r="Y143" s="72">
        <v>0.19</v>
      </c>
      <c r="AA143" s="72">
        <v>0.83</v>
      </c>
      <c r="AB143" s="53">
        <v>96</v>
      </c>
      <c r="AC143" s="72">
        <v>0.24</v>
      </c>
      <c r="AD143" s="53">
        <v>4</v>
      </c>
    </row>
    <row r="144" spans="1:30" s="53" customFormat="1" x14ac:dyDescent="0.35">
      <c r="A144" s="53">
        <v>140</v>
      </c>
      <c r="B144" s="53" t="s">
        <v>1788</v>
      </c>
      <c r="D144" s="53" t="s">
        <v>1959</v>
      </c>
      <c r="E144" s="71">
        <v>49</v>
      </c>
      <c r="F144" s="66">
        <v>2.6</v>
      </c>
      <c r="G144" s="53">
        <v>117</v>
      </c>
      <c r="H144" s="72">
        <v>0.81</v>
      </c>
      <c r="J144" s="72">
        <v>0.64</v>
      </c>
      <c r="K144" s="72">
        <v>0.67</v>
      </c>
      <c r="M144" s="53">
        <v>3</v>
      </c>
      <c r="N144" s="72">
        <v>0.54</v>
      </c>
      <c r="P144" s="53">
        <v>131</v>
      </c>
      <c r="Q144" s="53">
        <v>106</v>
      </c>
      <c r="R144" s="72">
        <v>0.69</v>
      </c>
      <c r="S144" s="72">
        <v>0</v>
      </c>
      <c r="T144" s="53" t="s">
        <v>1993</v>
      </c>
      <c r="V144" s="53">
        <v>148</v>
      </c>
      <c r="W144" s="53" t="s">
        <v>669</v>
      </c>
      <c r="Y144" s="72">
        <v>0.18</v>
      </c>
      <c r="AA144" s="72">
        <v>0.65</v>
      </c>
      <c r="AB144" s="53">
        <v>145</v>
      </c>
      <c r="AC144" s="72">
        <v>0.09</v>
      </c>
    </row>
    <row r="145" spans="1:29" s="53" customFormat="1" x14ac:dyDescent="0.35">
      <c r="A145" s="53">
        <v>140</v>
      </c>
      <c r="B145" s="53" t="s">
        <v>2013</v>
      </c>
      <c r="D145" s="53" t="s">
        <v>1959</v>
      </c>
      <c r="E145" s="71">
        <v>49</v>
      </c>
      <c r="F145" s="66">
        <v>2.2999999999999998</v>
      </c>
      <c r="G145" s="53">
        <v>112</v>
      </c>
      <c r="H145" s="72">
        <v>0.86</v>
      </c>
      <c r="J145" s="72">
        <v>0.65</v>
      </c>
      <c r="K145" s="72">
        <v>0.65</v>
      </c>
      <c r="M145" s="53" t="s">
        <v>58</v>
      </c>
      <c r="N145" s="72">
        <v>0.69</v>
      </c>
      <c r="P145" s="53">
        <v>40</v>
      </c>
      <c r="Q145" s="53">
        <v>158</v>
      </c>
      <c r="R145" s="72">
        <v>0.62</v>
      </c>
      <c r="S145" s="72">
        <v>0.01</v>
      </c>
      <c r="T145" s="53" t="s">
        <v>1988</v>
      </c>
      <c r="V145" s="53">
        <v>75</v>
      </c>
      <c r="W145" s="53" t="s">
        <v>170</v>
      </c>
      <c r="Y145" s="72">
        <v>0.33</v>
      </c>
      <c r="AA145" s="72">
        <v>0.98</v>
      </c>
      <c r="AB145" s="53">
        <v>181</v>
      </c>
      <c r="AC145" s="72">
        <v>0.09</v>
      </c>
    </row>
    <row r="146" spans="1:29" s="53" customFormat="1" x14ac:dyDescent="0.35">
      <c r="A146" s="53">
        <v>140</v>
      </c>
      <c r="B146" s="53" t="s">
        <v>1215</v>
      </c>
      <c r="D146" s="53" t="s">
        <v>1959</v>
      </c>
      <c r="E146" s="71">
        <v>49</v>
      </c>
      <c r="F146" s="66">
        <v>2.5</v>
      </c>
      <c r="G146" s="53">
        <v>139</v>
      </c>
      <c r="H146" s="72">
        <v>0.78</v>
      </c>
      <c r="J146" s="72">
        <v>0.56000000000000005</v>
      </c>
      <c r="K146" s="72">
        <v>0.63</v>
      </c>
      <c r="M146" s="53">
        <v>7</v>
      </c>
      <c r="N146" s="72">
        <v>0.55000000000000004</v>
      </c>
      <c r="P146" s="53">
        <v>34</v>
      </c>
      <c r="Q146" s="53">
        <v>174</v>
      </c>
      <c r="R146" s="72">
        <v>0.56999999999999995</v>
      </c>
      <c r="S146" s="72">
        <v>0</v>
      </c>
      <c r="T146" s="53" t="s">
        <v>1993</v>
      </c>
      <c r="V146" s="53">
        <v>157</v>
      </c>
      <c r="W146" s="53" t="s">
        <v>1113</v>
      </c>
      <c r="X146" s="53">
        <v>2</v>
      </c>
      <c r="Y146" s="72">
        <v>0.21</v>
      </c>
      <c r="AA146" s="72">
        <v>0.78</v>
      </c>
      <c r="AB146" s="53">
        <v>145</v>
      </c>
      <c r="AC146" s="72">
        <v>0.19</v>
      </c>
    </row>
    <row r="147" spans="1:29" s="53" customFormat="1" x14ac:dyDescent="0.35">
      <c r="A147" s="53">
        <v>140</v>
      </c>
      <c r="B147" s="53" t="s">
        <v>1778</v>
      </c>
      <c r="D147" s="53" t="s">
        <v>1959</v>
      </c>
      <c r="E147" s="71">
        <v>49</v>
      </c>
      <c r="F147" s="66">
        <v>2.5</v>
      </c>
      <c r="G147" s="53">
        <v>119</v>
      </c>
      <c r="H147" s="72">
        <v>0.81</v>
      </c>
      <c r="J147" s="72">
        <v>0.59</v>
      </c>
      <c r="K147" s="72">
        <v>0.69</v>
      </c>
      <c r="M147" s="53">
        <v>10</v>
      </c>
      <c r="N147" s="72">
        <v>0.63</v>
      </c>
      <c r="P147" s="53">
        <v>55</v>
      </c>
      <c r="Q147" s="53">
        <v>172</v>
      </c>
      <c r="R147" s="72">
        <v>0.59</v>
      </c>
      <c r="S147" s="72">
        <v>0.01</v>
      </c>
      <c r="T147" s="53" t="s">
        <v>1979</v>
      </c>
      <c r="V147" s="53">
        <v>174</v>
      </c>
      <c r="W147" s="53" t="s">
        <v>259</v>
      </c>
      <c r="X147" s="53">
        <v>3</v>
      </c>
      <c r="Y147" s="72">
        <v>0.15</v>
      </c>
      <c r="AA147" s="72">
        <v>0.75</v>
      </c>
      <c r="AB147" s="53">
        <v>145</v>
      </c>
      <c r="AC147" s="72">
        <v>0.16</v>
      </c>
    </row>
    <row r="148" spans="1:29" s="53" customFormat="1" x14ac:dyDescent="0.35">
      <c r="A148" s="53">
        <v>140</v>
      </c>
      <c r="B148" s="53" t="s">
        <v>1747</v>
      </c>
      <c r="D148" s="53" t="s">
        <v>1959</v>
      </c>
      <c r="E148" s="71">
        <v>49</v>
      </c>
      <c r="F148" s="66">
        <v>2.6</v>
      </c>
      <c r="G148" s="53">
        <v>167</v>
      </c>
      <c r="H148" s="72">
        <v>0.68</v>
      </c>
      <c r="J148" s="72">
        <v>0.63</v>
      </c>
      <c r="K148" s="72">
        <v>0.51</v>
      </c>
      <c r="M148" s="53">
        <v>-12</v>
      </c>
      <c r="N148" s="72">
        <v>0.42</v>
      </c>
      <c r="P148" s="53">
        <v>157</v>
      </c>
      <c r="Q148" s="53">
        <v>14</v>
      </c>
      <c r="R148" s="72">
        <v>0.9</v>
      </c>
      <c r="S148" s="72">
        <v>0</v>
      </c>
      <c r="T148" s="53" t="s">
        <v>1963</v>
      </c>
      <c r="V148" s="53">
        <v>178</v>
      </c>
      <c r="W148" s="53" t="s">
        <v>835</v>
      </c>
      <c r="X148" s="53">
        <v>2</v>
      </c>
      <c r="Y148" s="72">
        <v>0.15</v>
      </c>
      <c r="AA148" s="72">
        <v>0.9</v>
      </c>
      <c r="AB148" s="53">
        <v>74</v>
      </c>
      <c r="AC148" s="72">
        <v>0.2</v>
      </c>
    </row>
    <row r="149" spans="1:29" s="53" customFormat="1" x14ac:dyDescent="0.35">
      <c r="A149" s="53">
        <v>140</v>
      </c>
      <c r="B149" s="53" t="s">
        <v>2006</v>
      </c>
      <c r="D149" s="53" t="s">
        <v>1959</v>
      </c>
      <c r="E149" s="71">
        <v>49</v>
      </c>
      <c r="F149" s="66">
        <v>2.2000000000000002</v>
      </c>
      <c r="G149" s="53">
        <v>102</v>
      </c>
      <c r="H149" s="72">
        <v>0.83</v>
      </c>
      <c r="J149" s="72">
        <v>0.59</v>
      </c>
      <c r="K149" s="72">
        <v>0.69</v>
      </c>
      <c r="M149" s="53">
        <v>10</v>
      </c>
      <c r="N149" s="72">
        <v>0.63</v>
      </c>
      <c r="P149" s="53">
        <v>63</v>
      </c>
      <c r="Q149" s="53">
        <v>158</v>
      </c>
      <c r="R149" s="72">
        <v>0.56000000000000005</v>
      </c>
      <c r="S149" s="72">
        <v>0</v>
      </c>
      <c r="T149" s="53" t="s">
        <v>1979</v>
      </c>
      <c r="V149" s="53">
        <v>139</v>
      </c>
      <c r="W149" s="53" t="s">
        <v>803</v>
      </c>
      <c r="Y149" s="72">
        <v>0.2</v>
      </c>
      <c r="AA149" s="72">
        <v>0.68</v>
      </c>
      <c r="AB149" s="53">
        <v>169</v>
      </c>
      <c r="AC149" s="72">
        <v>0.13</v>
      </c>
    </row>
    <row r="150" spans="1:29" s="53" customFormat="1" x14ac:dyDescent="0.35">
      <c r="A150" s="53">
        <v>140</v>
      </c>
      <c r="B150" s="53" t="s">
        <v>1863</v>
      </c>
      <c r="D150" s="53" t="s">
        <v>1959</v>
      </c>
      <c r="E150" s="71">
        <v>49</v>
      </c>
      <c r="F150" s="66">
        <v>2.2999999999999998</v>
      </c>
      <c r="G150" s="53">
        <v>153</v>
      </c>
      <c r="H150" s="72">
        <v>0.77</v>
      </c>
      <c r="I150" s="53">
        <v>8</v>
      </c>
      <c r="J150" s="72">
        <v>0.57999999999999996</v>
      </c>
      <c r="K150" s="72">
        <v>0.59</v>
      </c>
      <c r="M150" s="53">
        <v>1</v>
      </c>
      <c r="N150" s="72">
        <v>0.52</v>
      </c>
      <c r="P150" s="53">
        <v>10</v>
      </c>
      <c r="Q150" s="53">
        <v>69</v>
      </c>
      <c r="R150" s="72">
        <v>0.9</v>
      </c>
      <c r="S150" s="72">
        <v>0</v>
      </c>
      <c r="T150" s="53" t="s">
        <v>1963</v>
      </c>
      <c r="V150" s="53">
        <v>180</v>
      </c>
      <c r="W150" s="53" t="s">
        <v>359</v>
      </c>
      <c r="Y150" s="72">
        <v>0.14000000000000001</v>
      </c>
      <c r="AA150" s="72">
        <v>0.8</v>
      </c>
      <c r="AB150" s="53">
        <v>110</v>
      </c>
      <c r="AC150" s="72">
        <v>0.16</v>
      </c>
    </row>
    <row r="151" spans="1:29" s="53" customFormat="1" x14ac:dyDescent="0.35">
      <c r="A151" s="53">
        <v>140</v>
      </c>
      <c r="B151" s="53" t="s">
        <v>1551</v>
      </c>
      <c r="D151" s="53" t="s">
        <v>1972</v>
      </c>
      <c r="E151" s="71">
        <v>49</v>
      </c>
      <c r="F151" s="66">
        <v>2.6</v>
      </c>
      <c r="G151" s="53">
        <v>148</v>
      </c>
      <c r="H151" s="72">
        <v>0.79</v>
      </c>
      <c r="J151" s="72">
        <v>0.62</v>
      </c>
      <c r="K151" s="72">
        <v>0.57999999999999996</v>
      </c>
      <c r="M151" s="53">
        <v>-4</v>
      </c>
      <c r="N151" s="72">
        <v>0.52</v>
      </c>
      <c r="P151" s="53">
        <v>94</v>
      </c>
      <c r="Q151" s="53">
        <v>101</v>
      </c>
      <c r="R151" s="72">
        <v>0.74</v>
      </c>
      <c r="S151" s="72">
        <v>0.02</v>
      </c>
      <c r="T151" s="53" t="s">
        <v>1979</v>
      </c>
      <c r="V151" s="53">
        <v>92</v>
      </c>
      <c r="W151" s="53" t="s">
        <v>1049</v>
      </c>
      <c r="Y151" s="72">
        <v>0.26</v>
      </c>
      <c r="AA151" s="72">
        <v>0.56999999999999995</v>
      </c>
      <c r="AB151" s="53">
        <v>185</v>
      </c>
      <c r="AC151" s="72">
        <v>0.09</v>
      </c>
    </row>
    <row r="152" spans="1:29" s="53" customFormat="1" x14ac:dyDescent="0.35">
      <c r="A152" s="53">
        <v>140</v>
      </c>
      <c r="B152" s="53" t="s">
        <v>2106</v>
      </c>
      <c r="D152" s="53" t="s">
        <v>1972</v>
      </c>
      <c r="E152" s="71">
        <v>49</v>
      </c>
      <c r="F152" s="66">
        <v>3.2</v>
      </c>
      <c r="G152" s="53">
        <v>150</v>
      </c>
      <c r="H152" s="72">
        <v>0.75</v>
      </c>
      <c r="J152" s="72">
        <v>0.63</v>
      </c>
      <c r="K152" s="72">
        <v>0.59</v>
      </c>
      <c r="M152" s="53">
        <v>-4</v>
      </c>
      <c r="N152" s="72">
        <v>0.59</v>
      </c>
      <c r="P152" s="53">
        <v>29</v>
      </c>
      <c r="Q152" s="53">
        <v>168</v>
      </c>
      <c r="R152" s="72">
        <v>0.52</v>
      </c>
      <c r="S152" s="72">
        <v>0.01</v>
      </c>
      <c r="T152" s="53" t="s">
        <v>1993</v>
      </c>
      <c r="V152" s="53">
        <v>124</v>
      </c>
      <c r="W152" s="53" t="s">
        <v>1185</v>
      </c>
      <c r="Y152" s="72">
        <v>0.14000000000000001</v>
      </c>
      <c r="AA152" s="72">
        <v>0.84</v>
      </c>
      <c r="AB152" s="53">
        <v>204</v>
      </c>
      <c r="AC152" s="72">
        <v>0.04</v>
      </c>
    </row>
    <row r="153" spans="1:29" s="53" customFormat="1" x14ac:dyDescent="0.35">
      <c r="A153" s="53">
        <v>149</v>
      </c>
      <c r="B153" s="53" t="s">
        <v>1798</v>
      </c>
      <c r="D153" s="53" t="s">
        <v>1959</v>
      </c>
      <c r="E153" s="71">
        <v>48</v>
      </c>
      <c r="F153" s="66">
        <v>2.6</v>
      </c>
      <c r="G153" s="53">
        <v>158</v>
      </c>
      <c r="H153" s="72">
        <v>0.72</v>
      </c>
      <c r="J153" s="72">
        <v>0.59</v>
      </c>
      <c r="K153" s="72">
        <v>0.64</v>
      </c>
      <c r="M153" s="53">
        <v>5</v>
      </c>
      <c r="N153" s="72">
        <v>0.59</v>
      </c>
      <c r="P153" s="53">
        <v>37</v>
      </c>
      <c r="Q153" s="53">
        <v>101</v>
      </c>
      <c r="R153" s="72">
        <v>0.7</v>
      </c>
      <c r="S153" s="73">
        <v>3.0000000000000001E-3</v>
      </c>
      <c r="T153" s="53" t="s">
        <v>1968</v>
      </c>
      <c r="V153" s="53">
        <v>180</v>
      </c>
      <c r="W153" s="53" t="s">
        <v>928</v>
      </c>
      <c r="X153" s="53">
        <v>2</v>
      </c>
      <c r="Y153" s="53" t="s">
        <v>176</v>
      </c>
      <c r="AA153" s="72">
        <v>0.8</v>
      </c>
      <c r="AB153" s="53">
        <v>104</v>
      </c>
      <c r="AC153" s="72">
        <v>0.12</v>
      </c>
    </row>
    <row r="154" spans="1:29" s="53" customFormat="1" x14ac:dyDescent="0.35">
      <c r="A154" s="53">
        <v>149</v>
      </c>
      <c r="B154" s="53" t="s">
        <v>712</v>
      </c>
      <c r="D154" s="53" t="s">
        <v>1972</v>
      </c>
      <c r="E154" s="71">
        <v>48</v>
      </c>
      <c r="F154" s="66">
        <v>2.5</v>
      </c>
      <c r="G154" s="53">
        <v>163</v>
      </c>
      <c r="H154" s="72">
        <v>0.74</v>
      </c>
      <c r="J154" s="72">
        <v>0.54</v>
      </c>
      <c r="K154" s="72">
        <v>0.61</v>
      </c>
      <c r="M154" s="53">
        <v>7</v>
      </c>
      <c r="N154" s="72">
        <v>0.52</v>
      </c>
      <c r="P154" s="53">
        <v>42</v>
      </c>
      <c r="Q154" s="53">
        <v>112</v>
      </c>
      <c r="R154" s="72">
        <v>0.69</v>
      </c>
      <c r="S154" s="72">
        <v>0</v>
      </c>
      <c r="T154" s="53" t="s">
        <v>1979</v>
      </c>
      <c r="V154" s="53">
        <v>171</v>
      </c>
      <c r="W154" s="53" t="s">
        <v>820</v>
      </c>
      <c r="Y154" s="72">
        <v>0.11</v>
      </c>
      <c r="AA154" s="72">
        <v>0.82</v>
      </c>
      <c r="AB154" s="53">
        <v>121</v>
      </c>
      <c r="AC154" s="72">
        <v>0.05</v>
      </c>
    </row>
    <row r="155" spans="1:29" s="53" customFormat="1" x14ac:dyDescent="0.35">
      <c r="A155" s="53">
        <v>149</v>
      </c>
      <c r="B155" s="53" t="s">
        <v>1781</v>
      </c>
      <c r="D155" s="53" t="s">
        <v>1959</v>
      </c>
      <c r="E155" s="71">
        <v>48</v>
      </c>
      <c r="F155" s="66">
        <v>2.5</v>
      </c>
      <c r="G155" s="53">
        <v>119</v>
      </c>
      <c r="H155" s="72">
        <v>0.78</v>
      </c>
      <c r="J155" s="72">
        <v>0.64</v>
      </c>
      <c r="K155" s="72">
        <v>0.72</v>
      </c>
      <c r="M155" s="53">
        <v>8</v>
      </c>
      <c r="N155" s="72">
        <v>0.67</v>
      </c>
      <c r="P155" s="53">
        <v>51</v>
      </c>
      <c r="Q155" s="53">
        <v>158</v>
      </c>
      <c r="R155" s="72">
        <v>0.77</v>
      </c>
      <c r="S155" s="73">
        <v>3.0000000000000001E-3</v>
      </c>
      <c r="T155" s="53" t="s">
        <v>1979</v>
      </c>
      <c r="V155" s="53">
        <v>113</v>
      </c>
      <c r="W155" s="53" t="s">
        <v>669</v>
      </c>
      <c r="X155" s="53">
        <v>2</v>
      </c>
      <c r="Y155" s="72">
        <v>0.21</v>
      </c>
      <c r="AA155" s="72">
        <v>0.81</v>
      </c>
      <c r="AB155" s="53">
        <v>181</v>
      </c>
      <c r="AC155" s="72">
        <v>0.11</v>
      </c>
    </row>
    <row r="156" spans="1:29" s="53" customFormat="1" x14ac:dyDescent="0.35">
      <c r="A156" s="53">
        <v>149</v>
      </c>
      <c r="B156" s="53" t="s">
        <v>1783</v>
      </c>
      <c r="D156" s="53" t="s">
        <v>1959</v>
      </c>
      <c r="E156" s="71">
        <v>48</v>
      </c>
      <c r="F156" s="66">
        <v>3</v>
      </c>
      <c r="G156" s="53">
        <v>172</v>
      </c>
      <c r="H156" s="72">
        <v>0.71</v>
      </c>
      <c r="J156" s="72">
        <v>0.5</v>
      </c>
      <c r="K156" s="72">
        <v>0.48</v>
      </c>
      <c r="M156" s="53">
        <v>-2</v>
      </c>
      <c r="N156" s="72">
        <v>0.36</v>
      </c>
      <c r="P156" s="53">
        <v>120</v>
      </c>
      <c r="Q156" s="53">
        <v>135</v>
      </c>
      <c r="R156" s="72">
        <v>0.74</v>
      </c>
      <c r="S156" s="72">
        <v>0</v>
      </c>
      <c r="T156" s="53" t="s">
        <v>1963</v>
      </c>
      <c r="V156" s="53">
        <v>185</v>
      </c>
      <c r="W156" s="53" t="s">
        <v>689</v>
      </c>
      <c r="Y156" s="72">
        <v>0.19</v>
      </c>
      <c r="Z156" s="53">
        <v>4</v>
      </c>
      <c r="AA156" s="72">
        <v>0.44</v>
      </c>
      <c r="AB156" s="53">
        <v>140</v>
      </c>
      <c r="AC156" s="72">
        <v>0.21</v>
      </c>
    </row>
    <row r="157" spans="1:29" s="53" customFormat="1" x14ac:dyDescent="0.35">
      <c r="A157" s="53">
        <v>153</v>
      </c>
      <c r="B157" s="53" t="s">
        <v>1754</v>
      </c>
      <c r="D157" s="53" t="s">
        <v>1959</v>
      </c>
      <c r="E157" s="71">
        <v>47</v>
      </c>
      <c r="F157" s="66">
        <v>2.8</v>
      </c>
      <c r="G157" s="53">
        <v>146</v>
      </c>
      <c r="H157" s="72">
        <v>0.73</v>
      </c>
      <c r="J157" s="72">
        <v>0.63</v>
      </c>
      <c r="K157" s="72">
        <v>0.63</v>
      </c>
      <c r="M157" s="53" t="s">
        <v>58</v>
      </c>
      <c r="N157" s="72">
        <v>0.48</v>
      </c>
      <c r="P157" s="53">
        <v>186</v>
      </c>
      <c r="Q157" s="53">
        <v>126</v>
      </c>
      <c r="R157" s="72">
        <v>0.69</v>
      </c>
      <c r="S157" s="72">
        <v>0.01</v>
      </c>
      <c r="T157" s="53" t="s">
        <v>1979</v>
      </c>
      <c r="V157" s="53">
        <v>136</v>
      </c>
      <c r="W157" s="53" t="s">
        <v>625</v>
      </c>
      <c r="X157" s="53">
        <v>2</v>
      </c>
      <c r="Y157" s="72">
        <v>0.14000000000000001</v>
      </c>
      <c r="AA157" s="72">
        <v>0.91</v>
      </c>
      <c r="AB157" s="53">
        <v>173</v>
      </c>
      <c r="AC157" s="72">
        <v>0.14000000000000001</v>
      </c>
    </row>
    <row r="158" spans="1:29" s="53" customFormat="1" x14ac:dyDescent="0.35">
      <c r="A158" s="53">
        <v>154</v>
      </c>
      <c r="B158" s="53" t="s">
        <v>1805</v>
      </c>
      <c r="D158" s="53" t="s">
        <v>1959</v>
      </c>
      <c r="E158" s="71">
        <v>46</v>
      </c>
      <c r="F158" s="66">
        <v>2.7</v>
      </c>
      <c r="G158" s="53">
        <v>167</v>
      </c>
      <c r="H158" s="72">
        <v>0.74</v>
      </c>
      <c r="J158" s="72">
        <v>0.54</v>
      </c>
      <c r="K158" s="72">
        <v>0.54</v>
      </c>
      <c r="M158" s="53" t="s">
        <v>58</v>
      </c>
      <c r="N158" s="72">
        <v>0.45</v>
      </c>
      <c r="P158" s="53">
        <v>103</v>
      </c>
      <c r="Q158" s="53">
        <v>142</v>
      </c>
      <c r="R158" s="72">
        <v>0.69</v>
      </c>
      <c r="S158" s="73">
        <v>2E-3</v>
      </c>
      <c r="T158" s="53" t="s">
        <v>1979</v>
      </c>
      <c r="V158" s="53">
        <v>165</v>
      </c>
      <c r="W158" s="53" t="s">
        <v>820</v>
      </c>
      <c r="Y158" s="72">
        <v>0.22</v>
      </c>
      <c r="AA158" s="72">
        <v>0.73</v>
      </c>
      <c r="AB158" s="53">
        <v>132</v>
      </c>
      <c r="AC158" s="72">
        <v>0.19</v>
      </c>
    </row>
    <row r="159" spans="1:29" s="53" customFormat="1" x14ac:dyDescent="0.35">
      <c r="A159" s="53">
        <v>155</v>
      </c>
      <c r="B159" s="53" t="s">
        <v>2107</v>
      </c>
      <c r="D159" s="53" t="s">
        <v>1959</v>
      </c>
      <c r="E159" s="71">
        <v>45</v>
      </c>
      <c r="F159" s="66">
        <v>2.2999999999999998</v>
      </c>
      <c r="G159" s="53">
        <v>169</v>
      </c>
      <c r="H159" s="72">
        <v>0.74</v>
      </c>
      <c r="J159" s="72">
        <v>0.65</v>
      </c>
      <c r="K159" s="72">
        <v>0.59</v>
      </c>
      <c r="M159" s="53">
        <v>-6</v>
      </c>
      <c r="N159" s="72">
        <v>0.5</v>
      </c>
      <c r="P159" s="53">
        <v>94</v>
      </c>
      <c r="Q159" s="53">
        <v>98</v>
      </c>
      <c r="R159" s="72">
        <v>0.72</v>
      </c>
      <c r="S159" s="72">
        <v>0.01</v>
      </c>
      <c r="T159" s="53" t="s">
        <v>1966</v>
      </c>
      <c r="V159" s="53">
        <v>99</v>
      </c>
      <c r="W159" s="53" t="s">
        <v>385</v>
      </c>
      <c r="X159" s="53">
        <v>2</v>
      </c>
      <c r="Y159" s="72">
        <v>0.25</v>
      </c>
      <c r="AA159" s="72">
        <v>0.6</v>
      </c>
      <c r="AB159" s="53">
        <v>78</v>
      </c>
      <c r="AC159" s="72">
        <v>0.1</v>
      </c>
    </row>
    <row r="160" spans="1:29" s="53" customFormat="1" x14ac:dyDescent="0.35">
      <c r="A160" s="53">
        <v>155</v>
      </c>
      <c r="B160" s="53" t="s">
        <v>1764</v>
      </c>
      <c r="D160" s="53" t="s">
        <v>1959</v>
      </c>
      <c r="E160" s="71">
        <v>45</v>
      </c>
      <c r="F160" s="66">
        <v>2.4</v>
      </c>
      <c r="G160" s="53">
        <v>109</v>
      </c>
      <c r="H160" s="72">
        <v>0.84</v>
      </c>
      <c r="J160" s="72">
        <v>0.69</v>
      </c>
      <c r="K160" s="72">
        <v>0.69</v>
      </c>
      <c r="M160" s="53" t="s">
        <v>58</v>
      </c>
      <c r="N160" s="72">
        <v>0.63</v>
      </c>
      <c r="P160" s="53">
        <v>111</v>
      </c>
      <c r="Q160" s="53">
        <v>188</v>
      </c>
      <c r="R160" s="72">
        <v>0.65</v>
      </c>
      <c r="S160" s="72">
        <v>0.03</v>
      </c>
      <c r="T160" s="53" t="s">
        <v>1968</v>
      </c>
      <c r="V160" s="53">
        <v>113</v>
      </c>
      <c r="W160" s="53" t="s">
        <v>2108</v>
      </c>
      <c r="Y160" s="72">
        <v>0.25</v>
      </c>
      <c r="AA160" s="72">
        <v>0.74</v>
      </c>
      <c r="AB160" s="53">
        <v>162</v>
      </c>
      <c r="AC160" s="72">
        <v>0.1</v>
      </c>
    </row>
    <row r="161" spans="1:30" s="53" customFormat="1" x14ac:dyDescent="0.35">
      <c r="A161" s="53">
        <v>155</v>
      </c>
      <c r="B161" s="53" t="s">
        <v>1801</v>
      </c>
      <c r="D161" s="53" t="s">
        <v>1959</v>
      </c>
      <c r="E161" s="71">
        <v>45</v>
      </c>
      <c r="F161" s="66">
        <v>3</v>
      </c>
      <c r="G161" s="53">
        <v>163</v>
      </c>
      <c r="H161" s="72">
        <v>0.69</v>
      </c>
      <c r="J161" s="72">
        <v>0.53</v>
      </c>
      <c r="K161" s="72">
        <v>0.56000000000000005</v>
      </c>
      <c r="M161" s="53">
        <v>3</v>
      </c>
      <c r="N161" s="72">
        <v>0.52</v>
      </c>
      <c r="P161" s="53">
        <v>55</v>
      </c>
      <c r="Q161" s="53">
        <v>126</v>
      </c>
      <c r="R161" s="72">
        <v>0.73</v>
      </c>
      <c r="S161" s="72">
        <v>0</v>
      </c>
      <c r="T161" s="53" t="s">
        <v>1988</v>
      </c>
      <c r="V161" s="53">
        <v>180</v>
      </c>
      <c r="W161" s="53" t="s">
        <v>2109</v>
      </c>
      <c r="X161" s="53">
        <v>2</v>
      </c>
      <c r="Y161" s="72">
        <v>0.13</v>
      </c>
      <c r="AA161" s="72">
        <v>0.75</v>
      </c>
      <c r="AB161" s="53">
        <v>185</v>
      </c>
      <c r="AC161" s="72">
        <v>7.0000000000000007E-2</v>
      </c>
      <c r="AD161" s="53">
        <v>4</v>
      </c>
    </row>
    <row r="162" spans="1:30" s="53" customFormat="1" x14ac:dyDescent="0.35">
      <c r="A162" s="53">
        <v>155</v>
      </c>
      <c r="B162" s="53" t="s">
        <v>1854</v>
      </c>
      <c r="C162" s="53">
        <v>1</v>
      </c>
      <c r="D162" s="53" t="s">
        <v>1959</v>
      </c>
      <c r="E162" s="71">
        <v>45</v>
      </c>
      <c r="F162" s="66">
        <v>2.2000000000000002</v>
      </c>
      <c r="G162" s="53">
        <v>158</v>
      </c>
      <c r="H162" s="72">
        <v>0.65</v>
      </c>
      <c r="I162" s="53">
        <v>8</v>
      </c>
      <c r="J162" s="72">
        <v>0.68</v>
      </c>
      <c r="K162" s="72">
        <v>0.6</v>
      </c>
      <c r="L162" s="53">
        <v>6</v>
      </c>
      <c r="M162" s="53">
        <v>-8</v>
      </c>
      <c r="N162" s="53" t="s">
        <v>176</v>
      </c>
      <c r="P162" s="53">
        <v>214</v>
      </c>
      <c r="Q162" s="53">
        <v>41</v>
      </c>
      <c r="R162" s="72">
        <v>1</v>
      </c>
      <c r="S162" s="72">
        <v>0</v>
      </c>
      <c r="T162" s="53" t="s">
        <v>2007</v>
      </c>
      <c r="U162" s="53">
        <v>4</v>
      </c>
      <c r="V162" s="53">
        <v>139</v>
      </c>
      <c r="W162" s="53" t="s">
        <v>2008</v>
      </c>
      <c r="X162" s="53">
        <v>4</v>
      </c>
      <c r="Y162" s="53" t="s">
        <v>176</v>
      </c>
      <c r="AA162" s="72">
        <v>0.92</v>
      </c>
      <c r="AB162" s="53">
        <v>34</v>
      </c>
      <c r="AC162" s="72">
        <v>0.08</v>
      </c>
      <c r="AD162" s="53">
        <v>4</v>
      </c>
    </row>
    <row r="163" spans="1:30" s="53" customFormat="1" x14ac:dyDescent="0.35">
      <c r="A163" s="53">
        <v>155</v>
      </c>
      <c r="B163" s="53" t="s">
        <v>1758</v>
      </c>
      <c r="D163" s="53" t="s">
        <v>1959</v>
      </c>
      <c r="E163" s="71">
        <v>45</v>
      </c>
      <c r="F163" s="66">
        <v>3.5</v>
      </c>
      <c r="G163" s="53">
        <v>163</v>
      </c>
      <c r="H163" s="72">
        <v>0.8</v>
      </c>
      <c r="J163" s="72">
        <v>0.55000000000000004</v>
      </c>
      <c r="K163" s="72">
        <v>0.54</v>
      </c>
      <c r="M163" s="53">
        <v>-1</v>
      </c>
      <c r="N163" s="72">
        <v>0.49</v>
      </c>
      <c r="P163" s="53">
        <v>23</v>
      </c>
      <c r="Q163" s="53">
        <v>214</v>
      </c>
      <c r="R163" s="72">
        <v>0.45</v>
      </c>
      <c r="S163" s="72">
        <v>0.01</v>
      </c>
      <c r="T163" s="53" t="s">
        <v>1993</v>
      </c>
      <c r="V163" s="53">
        <v>193</v>
      </c>
      <c r="W163" s="53" t="s">
        <v>2110</v>
      </c>
      <c r="X163" s="53">
        <v>3</v>
      </c>
      <c r="Y163" s="72">
        <v>0.02</v>
      </c>
      <c r="Z163" s="53">
        <v>4</v>
      </c>
      <c r="AA163" s="72">
        <v>0.51</v>
      </c>
      <c r="AB163" s="53">
        <v>121</v>
      </c>
      <c r="AC163" s="72">
        <v>0.12</v>
      </c>
    </row>
    <row r="164" spans="1:30" s="53" customFormat="1" x14ac:dyDescent="0.35">
      <c r="A164" s="53">
        <v>155</v>
      </c>
      <c r="B164" s="53" t="s">
        <v>1434</v>
      </c>
      <c r="D164" s="53" t="s">
        <v>1972</v>
      </c>
      <c r="E164" s="71">
        <v>45</v>
      </c>
      <c r="F164" s="66">
        <v>2.7</v>
      </c>
      <c r="G164" s="53">
        <v>139</v>
      </c>
      <c r="H164" s="72">
        <v>0.82</v>
      </c>
      <c r="J164" s="72">
        <v>0.57999999999999996</v>
      </c>
      <c r="K164" s="72">
        <v>0.61</v>
      </c>
      <c r="M164" s="53">
        <v>3</v>
      </c>
      <c r="N164" s="72">
        <v>0.6</v>
      </c>
      <c r="P164" s="53">
        <v>45</v>
      </c>
      <c r="Q164" s="53">
        <v>203</v>
      </c>
      <c r="R164" s="72">
        <v>0.65</v>
      </c>
      <c r="S164" s="72">
        <v>0.04</v>
      </c>
      <c r="T164" s="53" t="s">
        <v>2012</v>
      </c>
      <c r="V164" s="53">
        <v>151</v>
      </c>
      <c r="W164" s="53" t="s">
        <v>223</v>
      </c>
      <c r="X164" s="53">
        <v>2</v>
      </c>
      <c r="Y164" s="53" t="s">
        <v>176</v>
      </c>
      <c r="AA164" s="72">
        <v>0.52</v>
      </c>
      <c r="AB164" s="53">
        <v>155</v>
      </c>
      <c r="AC164" s="72">
        <v>0.03</v>
      </c>
    </row>
    <row r="165" spans="1:30" s="53" customFormat="1" x14ac:dyDescent="0.35">
      <c r="A165" s="53">
        <v>155</v>
      </c>
      <c r="B165" s="53" t="s">
        <v>1791</v>
      </c>
      <c r="C165" s="53">
        <v>1</v>
      </c>
      <c r="D165" s="53" t="s">
        <v>1959</v>
      </c>
      <c r="E165" s="71">
        <v>45</v>
      </c>
      <c r="F165" s="66">
        <v>2.5</v>
      </c>
      <c r="G165" s="53">
        <v>148</v>
      </c>
      <c r="H165" s="72">
        <v>0.75</v>
      </c>
      <c r="I165" s="53">
        <v>8</v>
      </c>
      <c r="J165" s="72">
        <v>0.62</v>
      </c>
      <c r="K165" s="72">
        <v>0.62</v>
      </c>
      <c r="L165" s="53">
        <v>6</v>
      </c>
      <c r="M165" s="53" t="s">
        <v>58</v>
      </c>
      <c r="N165" s="72">
        <v>0.48</v>
      </c>
      <c r="O165" s="53">
        <v>4</v>
      </c>
      <c r="P165" s="53">
        <v>145</v>
      </c>
      <c r="Q165" s="53">
        <v>101</v>
      </c>
      <c r="R165" s="72">
        <v>0.78</v>
      </c>
      <c r="S165" s="72">
        <v>0</v>
      </c>
      <c r="T165" s="53" t="s">
        <v>1979</v>
      </c>
      <c r="U165" s="53">
        <v>4</v>
      </c>
      <c r="V165" s="53">
        <v>125</v>
      </c>
      <c r="W165" s="53" t="s">
        <v>387</v>
      </c>
      <c r="X165" s="53">
        <v>4</v>
      </c>
      <c r="Y165" s="72">
        <v>0.2</v>
      </c>
      <c r="Z165" s="53">
        <v>4</v>
      </c>
      <c r="AA165" s="72">
        <v>0.94</v>
      </c>
      <c r="AB165" s="53">
        <v>173</v>
      </c>
      <c r="AC165" s="72">
        <v>0.16</v>
      </c>
      <c r="AD165" s="53">
        <v>4</v>
      </c>
    </row>
    <row r="166" spans="1:30" s="53" customFormat="1" x14ac:dyDescent="0.35">
      <c r="A166" s="53">
        <v>162</v>
      </c>
      <c r="B166" s="53" t="s">
        <v>1828</v>
      </c>
      <c r="D166" s="53" t="s">
        <v>1959</v>
      </c>
      <c r="E166" s="71">
        <v>44</v>
      </c>
      <c r="F166" s="66">
        <v>1.8</v>
      </c>
      <c r="G166" s="53">
        <v>178</v>
      </c>
      <c r="H166" s="72">
        <v>0.67</v>
      </c>
      <c r="I166" s="53">
        <v>8</v>
      </c>
      <c r="J166" s="72">
        <v>0.53</v>
      </c>
      <c r="K166" s="72">
        <v>0.51</v>
      </c>
      <c r="L166" s="53">
        <v>6</v>
      </c>
      <c r="M166" s="53">
        <v>-2</v>
      </c>
      <c r="N166" s="72">
        <v>0.5</v>
      </c>
      <c r="O166" s="53">
        <v>4</v>
      </c>
      <c r="P166" s="53">
        <v>29</v>
      </c>
      <c r="Q166" s="53">
        <v>79</v>
      </c>
      <c r="R166" s="72">
        <v>0.88</v>
      </c>
      <c r="S166" s="72">
        <v>0</v>
      </c>
      <c r="T166" s="53" t="s">
        <v>2111</v>
      </c>
      <c r="U166" s="53">
        <v>4</v>
      </c>
      <c r="V166" s="53">
        <v>167</v>
      </c>
      <c r="W166" s="53" t="s">
        <v>2028</v>
      </c>
      <c r="X166" s="53">
        <v>4</v>
      </c>
      <c r="Y166" s="53" t="s">
        <v>176</v>
      </c>
      <c r="AA166" s="72">
        <v>0.89</v>
      </c>
      <c r="AB166" s="53">
        <v>74</v>
      </c>
      <c r="AC166" s="53" t="s">
        <v>176</v>
      </c>
    </row>
    <row r="167" spans="1:30" s="53" customFormat="1" x14ac:dyDescent="0.35">
      <c r="A167" s="53">
        <v>162</v>
      </c>
      <c r="B167" s="53" t="s">
        <v>1736</v>
      </c>
      <c r="C167" s="53">
        <v>7</v>
      </c>
      <c r="D167" s="53" t="s">
        <v>1959</v>
      </c>
      <c r="E167" s="71">
        <v>44</v>
      </c>
      <c r="F167" s="66">
        <v>2.2999999999999998</v>
      </c>
      <c r="G167" s="53">
        <v>183</v>
      </c>
      <c r="H167" s="72">
        <v>0.65</v>
      </c>
      <c r="J167" s="72">
        <v>0.7</v>
      </c>
      <c r="K167" s="72">
        <v>0.34</v>
      </c>
      <c r="M167" s="53">
        <v>-36</v>
      </c>
      <c r="N167" s="72">
        <v>0.31</v>
      </c>
      <c r="P167" s="53">
        <v>81</v>
      </c>
      <c r="Q167" s="53">
        <v>69</v>
      </c>
      <c r="R167" s="72">
        <v>0.87</v>
      </c>
      <c r="S167" s="72">
        <v>0</v>
      </c>
      <c r="T167" s="53" t="s">
        <v>1963</v>
      </c>
      <c r="V167" s="53">
        <v>139</v>
      </c>
      <c r="W167" s="53" t="s">
        <v>230</v>
      </c>
      <c r="X167" s="53">
        <v>2</v>
      </c>
      <c r="Y167" s="72">
        <v>0.22</v>
      </c>
      <c r="Z167" s="53">
        <v>4</v>
      </c>
      <c r="AA167" s="72">
        <v>0.96</v>
      </c>
      <c r="AB167" s="53">
        <v>12</v>
      </c>
      <c r="AC167" s="72">
        <v>0.33</v>
      </c>
    </row>
    <row r="168" spans="1:30" s="53" customFormat="1" x14ac:dyDescent="0.35">
      <c r="A168" s="53">
        <v>162</v>
      </c>
      <c r="B168" s="53" t="s">
        <v>1810</v>
      </c>
      <c r="D168" s="53" t="s">
        <v>1959</v>
      </c>
      <c r="E168" s="71">
        <v>44</v>
      </c>
      <c r="F168" s="66">
        <v>2.7</v>
      </c>
      <c r="G168" s="53">
        <v>183</v>
      </c>
      <c r="H168" s="72">
        <v>0.62</v>
      </c>
      <c r="J168" s="72">
        <v>0.65</v>
      </c>
      <c r="K168" s="72">
        <v>0.43</v>
      </c>
      <c r="M168" s="53">
        <v>-22</v>
      </c>
      <c r="N168" s="72">
        <v>0.48</v>
      </c>
      <c r="P168" s="53">
        <v>28</v>
      </c>
      <c r="Q168" s="53">
        <v>69</v>
      </c>
      <c r="R168" s="72">
        <v>0.84</v>
      </c>
      <c r="S168" s="72">
        <v>0</v>
      </c>
      <c r="T168" s="53" t="s">
        <v>1968</v>
      </c>
      <c r="V168" s="53">
        <v>157</v>
      </c>
      <c r="W168" s="53" t="s">
        <v>2112</v>
      </c>
      <c r="X168" s="53">
        <v>2</v>
      </c>
      <c r="Y168" s="72">
        <v>0.08</v>
      </c>
      <c r="AA168" s="72">
        <v>0.85</v>
      </c>
      <c r="AB168" s="53">
        <v>121</v>
      </c>
      <c r="AC168" s="72">
        <v>0.14000000000000001</v>
      </c>
    </row>
    <row r="169" spans="1:30" s="53" customFormat="1" x14ac:dyDescent="0.35">
      <c r="A169" s="53">
        <v>162</v>
      </c>
      <c r="B169" s="53" t="s">
        <v>1790</v>
      </c>
      <c r="D169" s="53" t="s">
        <v>1959</v>
      </c>
      <c r="E169" s="71">
        <v>44</v>
      </c>
      <c r="F169" s="66">
        <v>2.7</v>
      </c>
      <c r="G169" s="53">
        <v>135</v>
      </c>
      <c r="H169" s="72">
        <v>0.79</v>
      </c>
      <c r="J169" s="72">
        <v>0.64</v>
      </c>
      <c r="K169" s="72">
        <v>0.62</v>
      </c>
      <c r="M169" s="53">
        <v>-2</v>
      </c>
      <c r="N169" s="72">
        <v>0.49</v>
      </c>
      <c r="P169" s="53">
        <v>173</v>
      </c>
      <c r="Q169" s="53">
        <v>187</v>
      </c>
      <c r="R169" s="72">
        <v>0.53</v>
      </c>
      <c r="S169" s="72">
        <v>0.02</v>
      </c>
      <c r="T169" s="53" t="s">
        <v>1979</v>
      </c>
      <c r="V169" s="53">
        <v>148</v>
      </c>
      <c r="W169" s="53" t="s">
        <v>177</v>
      </c>
      <c r="X169" s="53">
        <v>3</v>
      </c>
      <c r="Y169" s="72">
        <v>0.21</v>
      </c>
      <c r="AA169" s="72">
        <v>0.75</v>
      </c>
      <c r="AB169" s="53">
        <v>169</v>
      </c>
      <c r="AC169" s="72">
        <v>0.21</v>
      </c>
    </row>
    <row r="170" spans="1:30" s="53" customFormat="1" x14ac:dyDescent="0.35">
      <c r="A170" s="53">
        <v>166</v>
      </c>
      <c r="B170" s="53" t="s">
        <v>2052</v>
      </c>
      <c r="D170" s="53" t="s">
        <v>1959</v>
      </c>
      <c r="E170" s="71">
        <v>43</v>
      </c>
      <c r="F170" s="66">
        <v>2.2000000000000002</v>
      </c>
      <c r="G170" s="53">
        <v>155</v>
      </c>
      <c r="H170" s="72">
        <v>0.73</v>
      </c>
      <c r="J170" s="72">
        <v>0.59</v>
      </c>
      <c r="K170" s="72">
        <v>0.54</v>
      </c>
      <c r="M170" s="53">
        <v>-5</v>
      </c>
      <c r="N170" s="72">
        <v>0.42</v>
      </c>
      <c r="P170" s="53">
        <v>123</v>
      </c>
      <c r="Q170" s="53">
        <v>90</v>
      </c>
      <c r="R170" s="72">
        <v>0.83</v>
      </c>
      <c r="S170" s="72">
        <v>0.01</v>
      </c>
      <c r="T170" s="53" t="s">
        <v>1979</v>
      </c>
      <c r="V170" s="53">
        <v>174</v>
      </c>
      <c r="W170" s="53" t="s">
        <v>387</v>
      </c>
      <c r="X170" s="53">
        <v>9</v>
      </c>
      <c r="Y170" s="72">
        <v>0.13</v>
      </c>
      <c r="AA170" s="72">
        <v>0.71</v>
      </c>
      <c r="AB170" s="53">
        <v>110</v>
      </c>
      <c r="AC170" s="72">
        <v>0.14000000000000001</v>
      </c>
    </row>
    <row r="171" spans="1:30" s="53" customFormat="1" x14ac:dyDescent="0.35">
      <c r="A171" s="53">
        <v>166</v>
      </c>
      <c r="B171" s="53" t="s">
        <v>1794</v>
      </c>
      <c r="D171" s="53" t="s">
        <v>1959</v>
      </c>
      <c r="E171" s="71">
        <v>43</v>
      </c>
      <c r="F171" s="66">
        <v>2.5</v>
      </c>
      <c r="G171" s="53">
        <v>182</v>
      </c>
      <c r="H171" s="72">
        <v>0.67</v>
      </c>
      <c r="J171" s="72">
        <v>0.6</v>
      </c>
      <c r="K171" s="72">
        <v>0.55000000000000004</v>
      </c>
      <c r="M171" s="53">
        <v>-5</v>
      </c>
      <c r="N171" s="72">
        <v>0.66</v>
      </c>
      <c r="P171" s="53">
        <v>45</v>
      </c>
      <c r="Q171" s="53">
        <v>126</v>
      </c>
      <c r="R171" s="72">
        <v>0.73</v>
      </c>
      <c r="S171" s="72">
        <v>0.01</v>
      </c>
      <c r="T171" s="53" t="s">
        <v>1988</v>
      </c>
      <c r="V171" s="53">
        <v>117</v>
      </c>
      <c r="W171" s="53" t="s">
        <v>177</v>
      </c>
      <c r="Y171" s="72">
        <v>0.2</v>
      </c>
      <c r="AA171" s="72">
        <v>0.44</v>
      </c>
      <c r="AB171" s="53">
        <v>96</v>
      </c>
      <c r="AC171" s="72">
        <v>7.0000000000000007E-2</v>
      </c>
    </row>
    <row r="172" spans="1:30" s="53" customFormat="1" x14ac:dyDescent="0.35">
      <c r="A172" s="53">
        <v>166</v>
      </c>
      <c r="B172" s="53" t="s">
        <v>1799</v>
      </c>
      <c r="D172" s="53" t="s">
        <v>1959</v>
      </c>
      <c r="E172" s="71">
        <v>43</v>
      </c>
      <c r="F172" s="66">
        <v>3</v>
      </c>
      <c r="G172" s="53">
        <v>177</v>
      </c>
      <c r="H172" s="72">
        <v>0.78</v>
      </c>
      <c r="J172" s="72">
        <v>0.56999999999999995</v>
      </c>
      <c r="K172" s="72">
        <v>0.48</v>
      </c>
      <c r="M172" s="53">
        <v>-9</v>
      </c>
      <c r="N172" s="72">
        <v>0.41</v>
      </c>
      <c r="P172" s="53">
        <v>63</v>
      </c>
      <c r="Q172" s="53">
        <v>158</v>
      </c>
      <c r="R172" s="72">
        <v>0.57999999999999996</v>
      </c>
      <c r="S172" s="72">
        <v>0</v>
      </c>
      <c r="T172" s="53" t="s">
        <v>2113</v>
      </c>
      <c r="V172" s="53">
        <v>102</v>
      </c>
      <c r="W172" s="53" t="s">
        <v>2114</v>
      </c>
      <c r="Y172" s="72">
        <v>0.23</v>
      </c>
      <c r="AA172" s="72">
        <v>0.68</v>
      </c>
      <c r="AB172" s="53">
        <v>196</v>
      </c>
      <c r="AC172" s="72">
        <v>0.08</v>
      </c>
    </row>
    <row r="173" spans="1:30" s="53" customFormat="1" x14ac:dyDescent="0.35">
      <c r="A173" s="53">
        <v>166</v>
      </c>
      <c r="B173" s="53" t="s">
        <v>2115</v>
      </c>
      <c r="C173" s="53">
        <v>1</v>
      </c>
      <c r="D173" s="53" t="s">
        <v>1972</v>
      </c>
      <c r="E173" s="71">
        <v>43</v>
      </c>
      <c r="F173" s="66">
        <v>2.2000000000000002</v>
      </c>
      <c r="G173" s="53">
        <v>169</v>
      </c>
      <c r="H173" s="72">
        <v>0.87</v>
      </c>
      <c r="I173" s="53">
        <v>8</v>
      </c>
      <c r="J173" s="72">
        <v>0.38</v>
      </c>
      <c r="K173" s="72">
        <v>0.48</v>
      </c>
      <c r="L173" s="53">
        <v>6</v>
      </c>
      <c r="M173" s="53">
        <v>10</v>
      </c>
      <c r="N173" s="53" t="s">
        <v>176</v>
      </c>
      <c r="P173" s="53">
        <v>5</v>
      </c>
      <c r="Q173" s="53">
        <v>194</v>
      </c>
      <c r="R173" s="53" t="s">
        <v>176</v>
      </c>
      <c r="S173" s="53" t="s">
        <v>176</v>
      </c>
      <c r="T173" s="53" t="s">
        <v>2116</v>
      </c>
      <c r="U173" s="53">
        <v>4</v>
      </c>
      <c r="V173" s="53">
        <v>187</v>
      </c>
      <c r="W173" s="53" t="s">
        <v>2117</v>
      </c>
      <c r="X173" s="53">
        <v>4</v>
      </c>
      <c r="Y173" s="53" t="s">
        <v>176</v>
      </c>
      <c r="AA173" s="72">
        <v>0.72</v>
      </c>
      <c r="AB173" s="53">
        <v>214</v>
      </c>
      <c r="AC173" s="53" t="s">
        <v>176</v>
      </c>
    </row>
    <row r="174" spans="1:30" s="53" customFormat="1" x14ac:dyDescent="0.35">
      <c r="A174" s="53">
        <v>166</v>
      </c>
      <c r="B174" s="53" t="s">
        <v>747</v>
      </c>
      <c r="D174" s="53" t="s">
        <v>1972</v>
      </c>
      <c r="E174" s="71">
        <v>43</v>
      </c>
      <c r="F174" s="66">
        <v>2.5</v>
      </c>
      <c r="G174" s="53">
        <v>187</v>
      </c>
      <c r="H174" s="72">
        <v>0.66</v>
      </c>
      <c r="J174" s="72">
        <v>0.44</v>
      </c>
      <c r="K174" s="72">
        <v>0.45</v>
      </c>
      <c r="L174" s="53">
        <v>6</v>
      </c>
      <c r="M174" s="53">
        <v>1</v>
      </c>
      <c r="N174" s="72">
        <v>0.5</v>
      </c>
      <c r="O174" s="53">
        <v>4</v>
      </c>
      <c r="P174" s="53">
        <v>6</v>
      </c>
      <c r="Q174" s="53">
        <v>126</v>
      </c>
      <c r="R174" s="72">
        <v>0.77</v>
      </c>
      <c r="S174" s="72">
        <v>0.01</v>
      </c>
      <c r="T174" s="53" t="s">
        <v>1979</v>
      </c>
      <c r="V174" s="53">
        <v>178</v>
      </c>
      <c r="W174" s="53" t="s">
        <v>1348</v>
      </c>
      <c r="Y174" s="72">
        <v>0.14000000000000001</v>
      </c>
      <c r="AA174" s="72">
        <v>0.77</v>
      </c>
      <c r="AB174" s="53">
        <v>191</v>
      </c>
      <c r="AC174" s="72">
        <v>0.06</v>
      </c>
    </row>
    <row r="177" spans="1:23" ht="116" x14ac:dyDescent="0.35">
      <c r="A177" s="74" t="s">
        <v>2068</v>
      </c>
      <c r="B177" s="56" t="s">
        <v>2069</v>
      </c>
      <c r="C177" s="56" t="s">
        <v>2070</v>
      </c>
      <c r="D177" s="56" t="s">
        <v>2071</v>
      </c>
      <c r="E177" s="57" t="s">
        <v>968</v>
      </c>
      <c r="F177" s="56" t="s">
        <v>1947</v>
      </c>
      <c r="G177" s="56" t="s">
        <v>1948</v>
      </c>
      <c r="H177" s="56" t="s">
        <v>1315</v>
      </c>
      <c r="I177" s="56" t="s">
        <v>1316</v>
      </c>
      <c r="J177" s="56" t="s">
        <v>1949</v>
      </c>
      <c r="K177" s="56" t="s">
        <v>2076</v>
      </c>
      <c r="L177" s="56" t="s">
        <v>2077</v>
      </c>
      <c r="M177" s="56" t="s">
        <v>1952</v>
      </c>
      <c r="N177" s="56" t="s">
        <v>1145</v>
      </c>
      <c r="O177" s="56" t="s">
        <v>1892</v>
      </c>
      <c r="P177" s="56" t="s">
        <v>770</v>
      </c>
      <c r="Q177" s="56" t="s">
        <v>2016</v>
      </c>
      <c r="R177" s="56" t="s">
        <v>1956</v>
      </c>
      <c r="S177" s="56" t="s">
        <v>1957</v>
      </c>
      <c r="T177" s="56" t="s">
        <v>1324</v>
      </c>
      <c r="U177" s="56" t="s">
        <v>2017</v>
      </c>
      <c r="V177" s="56" t="s">
        <v>1327</v>
      </c>
      <c r="W177" s="56" t="s">
        <v>1958</v>
      </c>
    </row>
    <row r="178" spans="1:23" s="53" customFormat="1" x14ac:dyDescent="0.35">
      <c r="A178" s="53" t="s">
        <v>2118</v>
      </c>
      <c r="B178" s="53" t="s">
        <v>2119</v>
      </c>
      <c r="C178" s="53">
        <v>1</v>
      </c>
      <c r="D178" s="53" t="s">
        <v>2120</v>
      </c>
      <c r="E178" s="66">
        <v>1.4</v>
      </c>
      <c r="F178" s="72">
        <v>0.67</v>
      </c>
      <c r="G178" s="53">
        <v>8</v>
      </c>
      <c r="H178" s="72">
        <v>0.4</v>
      </c>
      <c r="I178" s="72">
        <v>0.16</v>
      </c>
      <c r="K178" s="53" t="s">
        <v>176</v>
      </c>
      <c r="M178" s="53">
        <v>340</v>
      </c>
      <c r="N178" s="72">
        <v>0.73</v>
      </c>
      <c r="O178" s="72">
        <v>0.01</v>
      </c>
      <c r="P178" s="53" t="s">
        <v>176</v>
      </c>
      <c r="Q178" s="53">
        <v>2</v>
      </c>
      <c r="R178" s="53" t="s">
        <v>176</v>
      </c>
      <c r="T178" s="53" t="s">
        <v>176</v>
      </c>
      <c r="V178" s="53" t="s">
        <v>176</v>
      </c>
    </row>
    <row r="179" spans="1:23" s="53" customFormat="1" x14ac:dyDescent="0.35">
      <c r="A179" s="53" t="s">
        <v>2118</v>
      </c>
      <c r="B179" s="53" t="s">
        <v>2121</v>
      </c>
      <c r="D179" s="53" t="s">
        <v>1959</v>
      </c>
      <c r="E179" s="66">
        <v>1.9</v>
      </c>
      <c r="F179" s="72">
        <v>0.86</v>
      </c>
      <c r="H179" s="72">
        <v>0.65</v>
      </c>
      <c r="I179" s="72">
        <v>0.59</v>
      </c>
      <c r="K179" s="72">
        <v>0.47</v>
      </c>
      <c r="M179" s="53">
        <v>303</v>
      </c>
      <c r="N179" s="72">
        <v>0.68</v>
      </c>
      <c r="O179" s="72">
        <v>0.03</v>
      </c>
      <c r="P179" s="53" t="s">
        <v>1480</v>
      </c>
      <c r="R179" s="72">
        <v>0.17</v>
      </c>
      <c r="T179" s="72">
        <v>0.67</v>
      </c>
      <c r="V179" s="72">
        <v>0.04</v>
      </c>
    </row>
    <row r="180" spans="1:23" s="53" customFormat="1" x14ac:dyDescent="0.35">
      <c r="A180" s="53" t="s">
        <v>2118</v>
      </c>
      <c r="B180" s="53" t="s">
        <v>2122</v>
      </c>
      <c r="D180" s="53" t="s">
        <v>1972</v>
      </c>
      <c r="E180" s="66">
        <v>2.2000000000000002</v>
      </c>
      <c r="F180" s="72">
        <v>0.75</v>
      </c>
      <c r="H180" s="72">
        <v>0.5</v>
      </c>
      <c r="I180" s="72">
        <v>0.5</v>
      </c>
      <c r="K180" s="72">
        <v>0.38</v>
      </c>
      <c r="M180" s="53">
        <v>209</v>
      </c>
      <c r="N180" s="72">
        <v>0.46</v>
      </c>
      <c r="O180" s="72">
        <v>0.06</v>
      </c>
      <c r="P180" s="53" t="s">
        <v>285</v>
      </c>
      <c r="Q180" s="53">
        <v>2</v>
      </c>
      <c r="R180" s="72">
        <v>0.23</v>
      </c>
      <c r="T180" s="72">
        <v>0.8</v>
      </c>
      <c r="V180" s="72">
        <v>0.09</v>
      </c>
    </row>
    <row r="181" spans="1:23" s="53" customFormat="1" x14ac:dyDescent="0.35">
      <c r="A181" s="53" t="s">
        <v>2118</v>
      </c>
      <c r="B181" s="53" t="s">
        <v>2123</v>
      </c>
      <c r="D181" s="53" t="s">
        <v>1972</v>
      </c>
      <c r="E181" s="66">
        <v>2.1</v>
      </c>
      <c r="F181" s="72">
        <v>0.73</v>
      </c>
      <c r="H181" s="72">
        <v>0.56999999999999995</v>
      </c>
      <c r="I181" s="72">
        <v>0.4</v>
      </c>
      <c r="K181" s="72">
        <v>0.37</v>
      </c>
      <c r="M181" s="53">
        <v>129</v>
      </c>
      <c r="N181" s="53" t="s">
        <v>176</v>
      </c>
      <c r="O181" s="53" t="s">
        <v>176</v>
      </c>
      <c r="P181" s="53" t="s">
        <v>385</v>
      </c>
      <c r="Q181" s="53">
        <v>3</v>
      </c>
      <c r="R181" s="53" t="s">
        <v>176</v>
      </c>
      <c r="T181" s="72">
        <v>0.76</v>
      </c>
      <c r="V181" s="72">
        <v>0.03</v>
      </c>
    </row>
    <row r="182" spans="1:23" s="53" customFormat="1" x14ac:dyDescent="0.35">
      <c r="A182" s="53" t="s">
        <v>2118</v>
      </c>
      <c r="B182" s="53" t="s">
        <v>2124</v>
      </c>
      <c r="C182" s="53">
        <v>1</v>
      </c>
      <c r="D182" s="53" t="s">
        <v>1959</v>
      </c>
      <c r="E182" s="66">
        <v>1.9</v>
      </c>
      <c r="F182" s="72">
        <v>0.72</v>
      </c>
      <c r="G182" s="53">
        <v>8</v>
      </c>
      <c r="H182" s="72">
        <v>0.46</v>
      </c>
      <c r="I182" s="72">
        <v>0.55000000000000004</v>
      </c>
      <c r="J182" s="53">
        <v>6</v>
      </c>
      <c r="K182" s="53" t="s">
        <v>176</v>
      </c>
      <c r="M182" s="53">
        <v>161</v>
      </c>
      <c r="N182" s="53" t="s">
        <v>176</v>
      </c>
      <c r="O182" s="53" t="s">
        <v>176</v>
      </c>
      <c r="P182" s="53" t="s">
        <v>244</v>
      </c>
      <c r="Q182" s="53">
        <v>4</v>
      </c>
      <c r="R182" s="53" t="s">
        <v>176</v>
      </c>
      <c r="T182" s="72">
        <v>0.81</v>
      </c>
      <c r="U182" s="53">
        <v>4</v>
      </c>
      <c r="V182" s="53" t="s">
        <v>176</v>
      </c>
    </row>
    <row r="183" spans="1:23" s="53" customFormat="1" x14ac:dyDescent="0.35">
      <c r="A183" s="53" t="s">
        <v>2118</v>
      </c>
      <c r="B183" s="53" t="s">
        <v>2125</v>
      </c>
      <c r="D183" s="53" t="s">
        <v>1959</v>
      </c>
      <c r="E183" s="66">
        <v>2.1</v>
      </c>
      <c r="F183" s="72">
        <v>0.63</v>
      </c>
      <c r="H183" s="72">
        <v>0.42</v>
      </c>
      <c r="I183" s="72">
        <v>0.35</v>
      </c>
      <c r="K183" s="72">
        <v>0.32</v>
      </c>
      <c r="M183" s="53">
        <v>106</v>
      </c>
      <c r="N183" s="72">
        <v>0.69</v>
      </c>
      <c r="O183" s="72">
        <v>0</v>
      </c>
      <c r="P183" s="53" t="s">
        <v>2126</v>
      </c>
      <c r="R183" s="53" t="s">
        <v>176</v>
      </c>
      <c r="T183" s="72">
        <v>0.51</v>
      </c>
      <c r="V183" s="72">
        <v>0.01</v>
      </c>
      <c r="W183" s="53">
        <v>4</v>
      </c>
    </row>
    <row r="184" spans="1:23" s="53" customFormat="1" x14ac:dyDescent="0.35">
      <c r="A184" s="53" t="s">
        <v>2118</v>
      </c>
      <c r="B184" s="53" t="s">
        <v>2127</v>
      </c>
      <c r="D184" s="53" t="s">
        <v>1959</v>
      </c>
      <c r="E184" s="66">
        <v>2.2000000000000002</v>
      </c>
      <c r="F184" s="72">
        <v>0.71</v>
      </c>
      <c r="H184" s="72">
        <v>0.55000000000000004</v>
      </c>
      <c r="I184" s="72">
        <v>0.46</v>
      </c>
      <c r="K184" s="72">
        <v>0.4</v>
      </c>
      <c r="M184" s="53">
        <v>71</v>
      </c>
      <c r="N184" s="72">
        <v>0.6</v>
      </c>
      <c r="O184" s="73">
        <v>2E-3</v>
      </c>
      <c r="P184" s="53" t="s">
        <v>669</v>
      </c>
      <c r="R184" s="72">
        <v>0.13</v>
      </c>
      <c r="T184" s="72">
        <v>0.42</v>
      </c>
      <c r="V184" s="72">
        <v>0.04</v>
      </c>
    </row>
    <row r="185" spans="1:23" s="53" customFormat="1" x14ac:dyDescent="0.35">
      <c r="A185" s="53" t="s">
        <v>2118</v>
      </c>
      <c r="B185" s="53" t="s">
        <v>2128</v>
      </c>
      <c r="D185" s="53" t="s">
        <v>1972</v>
      </c>
      <c r="E185" s="66">
        <v>2.7</v>
      </c>
      <c r="F185" s="72">
        <v>0.8</v>
      </c>
      <c r="H185" s="72">
        <v>0.56000000000000005</v>
      </c>
      <c r="I185" s="72">
        <v>0.5</v>
      </c>
      <c r="K185" s="72">
        <v>0.41</v>
      </c>
      <c r="M185" s="53">
        <v>265</v>
      </c>
      <c r="N185" s="72">
        <v>0.33</v>
      </c>
      <c r="O185" s="72">
        <v>0.11</v>
      </c>
      <c r="P185" s="53" t="s">
        <v>833</v>
      </c>
      <c r="Q185" s="53">
        <v>2</v>
      </c>
      <c r="R185" s="72">
        <v>0.15</v>
      </c>
      <c r="T185" s="72">
        <v>0.77</v>
      </c>
      <c r="V185" s="72">
        <v>0.06</v>
      </c>
    </row>
    <row r="186" spans="1:23" s="53" customFormat="1" x14ac:dyDescent="0.35">
      <c r="A186" s="53" t="s">
        <v>2118</v>
      </c>
      <c r="B186" s="53" t="s">
        <v>2129</v>
      </c>
      <c r="D186" s="53" t="s">
        <v>1959</v>
      </c>
      <c r="E186" s="66">
        <v>1.9</v>
      </c>
      <c r="F186" s="72">
        <v>0.71</v>
      </c>
      <c r="H186" s="72">
        <v>0.48</v>
      </c>
      <c r="I186" s="72">
        <v>0.5</v>
      </c>
      <c r="K186" s="72">
        <v>0.38</v>
      </c>
      <c r="M186" s="53">
        <v>251</v>
      </c>
      <c r="N186" s="72">
        <v>0.72</v>
      </c>
      <c r="O186" s="73">
        <v>4.0000000000000001E-3</v>
      </c>
      <c r="P186" s="53" t="s">
        <v>273</v>
      </c>
      <c r="Q186" s="53">
        <v>2</v>
      </c>
      <c r="R186" s="72">
        <v>0.22</v>
      </c>
      <c r="T186" s="72">
        <v>0.81</v>
      </c>
      <c r="V186" s="72">
        <v>0.02</v>
      </c>
    </row>
    <row r="187" spans="1:23" s="53" customFormat="1" x14ac:dyDescent="0.35">
      <c r="A187" s="53" t="s">
        <v>2118</v>
      </c>
      <c r="B187" s="53" t="s">
        <v>2130</v>
      </c>
      <c r="D187" s="53" t="s">
        <v>1959</v>
      </c>
      <c r="E187" s="66">
        <v>2.1</v>
      </c>
      <c r="F187" s="72">
        <v>0.68</v>
      </c>
      <c r="H187" s="72">
        <v>0.54</v>
      </c>
      <c r="I187" s="72">
        <v>0.56999999999999995</v>
      </c>
      <c r="K187" s="72">
        <v>0.48</v>
      </c>
      <c r="M187" s="53">
        <v>68</v>
      </c>
      <c r="N187" s="72">
        <v>0.53</v>
      </c>
      <c r="O187" s="72">
        <v>0</v>
      </c>
      <c r="P187" s="53" t="s">
        <v>240</v>
      </c>
      <c r="R187" s="53" t="s">
        <v>176</v>
      </c>
      <c r="T187" s="72">
        <v>0.69</v>
      </c>
      <c r="V187" s="72">
        <v>0.08</v>
      </c>
    </row>
    <row r="188" spans="1:23" s="53" customFormat="1" x14ac:dyDescent="0.35">
      <c r="A188" s="53" t="s">
        <v>2118</v>
      </c>
      <c r="B188" s="53" t="s">
        <v>2131</v>
      </c>
      <c r="D188" s="53" t="s">
        <v>1959</v>
      </c>
      <c r="E188" s="66">
        <v>2.2999999999999998</v>
      </c>
      <c r="F188" s="72">
        <v>0.7</v>
      </c>
      <c r="H188" s="72">
        <v>0.4</v>
      </c>
      <c r="I188" s="72">
        <v>0.44</v>
      </c>
      <c r="K188" s="72">
        <v>0.42</v>
      </c>
      <c r="M188" s="53">
        <v>68</v>
      </c>
      <c r="N188" s="72">
        <v>0.37</v>
      </c>
      <c r="O188" s="72">
        <v>0.05</v>
      </c>
      <c r="P188" s="53" t="s">
        <v>2132</v>
      </c>
      <c r="R188" s="72">
        <v>0.1</v>
      </c>
      <c r="T188" s="72">
        <v>0.55000000000000004</v>
      </c>
      <c r="V188" s="72">
        <v>0.1</v>
      </c>
    </row>
    <row r="189" spans="1:23" s="53" customFormat="1" x14ac:dyDescent="0.35">
      <c r="A189" s="53" t="s">
        <v>2118</v>
      </c>
      <c r="B189" s="53" t="s">
        <v>2133</v>
      </c>
      <c r="D189" s="53" t="s">
        <v>1972</v>
      </c>
      <c r="E189" s="66">
        <v>2.2999999999999998</v>
      </c>
      <c r="F189" s="72">
        <v>0.72</v>
      </c>
      <c r="H189" s="72">
        <v>0.48</v>
      </c>
      <c r="I189" s="72">
        <v>0.46</v>
      </c>
      <c r="K189" s="72">
        <v>0.37</v>
      </c>
      <c r="M189" s="53">
        <v>119</v>
      </c>
      <c r="N189" s="72">
        <v>0.36</v>
      </c>
      <c r="O189" s="72">
        <v>0.09</v>
      </c>
      <c r="P189" s="53" t="s">
        <v>941</v>
      </c>
      <c r="Q189" s="53">
        <v>3</v>
      </c>
      <c r="R189" s="72">
        <v>0.14000000000000001</v>
      </c>
      <c r="T189" s="72">
        <v>0.94</v>
      </c>
      <c r="V189" s="72">
        <v>0.03</v>
      </c>
    </row>
    <row r="190" spans="1:23" s="53" customFormat="1" x14ac:dyDescent="0.35">
      <c r="A190" s="53" t="s">
        <v>2118</v>
      </c>
      <c r="B190" s="53" t="s">
        <v>2134</v>
      </c>
      <c r="C190" s="53">
        <v>1</v>
      </c>
      <c r="D190" s="53" t="s">
        <v>2120</v>
      </c>
      <c r="E190" s="66">
        <v>2.2000000000000002</v>
      </c>
      <c r="F190" s="72">
        <v>0.43</v>
      </c>
      <c r="G190" s="53">
        <v>8</v>
      </c>
      <c r="H190" s="72">
        <v>0.33</v>
      </c>
      <c r="I190" s="72">
        <v>0.19</v>
      </c>
      <c r="J190" s="53">
        <v>6</v>
      </c>
      <c r="K190" s="53" t="s">
        <v>176</v>
      </c>
      <c r="M190" s="53">
        <v>251</v>
      </c>
      <c r="N190" s="53" t="s">
        <v>176</v>
      </c>
      <c r="O190" s="53" t="s">
        <v>176</v>
      </c>
      <c r="P190" s="53" t="s">
        <v>176</v>
      </c>
      <c r="Q190" s="53">
        <v>2</v>
      </c>
      <c r="R190" s="53" t="s">
        <v>176</v>
      </c>
      <c r="T190" s="53" t="s">
        <v>176</v>
      </c>
      <c r="V190" s="53" t="s">
        <v>176</v>
      </c>
    </row>
    <row r="191" spans="1:23" s="53" customFormat="1" x14ac:dyDescent="0.35">
      <c r="A191" s="53" t="s">
        <v>2118</v>
      </c>
      <c r="B191" s="53" t="s">
        <v>2135</v>
      </c>
      <c r="D191" s="53" t="s">
        <v>1959</v>
      </c>
      <c r="E191" s="66">
        <v>1.7</v>
      </c>
      <c r="F191" s="72">
        <v>0.78</v>
      </c>
      <c r="H191" s="72">
        <v>0.53</v>
      </c>
      <c r="I191" s="72">
        <v>0.62</v>
      </c>
      <c r="K191" s="72">
        <v>0.46</v>
      </c>
      <c r="M191" s="53">
        <v>135</v>
      </c>
      <c r="N191" s="72">
        <v>0.66</v>
      </c>
      <c r="O191" s="73">
        <v>3.0000000000000001E-3</v>
      </c>
      <c r="P191" s="53" t="s">
        <v>204</v>
      </c>
      <c r="Q191" s="53">
        <v>2</v>
      </c>
      <c r="R191" s="72">
        <v>0.22</v>
      </c>
      <c r="T191" s="72">
        <v>0.62</v>
      </c>
      <c r="V191" s="72">
        <v>0.05</v>
      </c>
    </row>
    <row r="192" spans="1:23" s="53" customFormat="1" x14ac:dyDescent="0.35">
      <c r="A192" s="53" t="s">
        <v>2118</v>
      </c>
      <c r="B192" s="53" t="s">
        <v>2136</v>
      </c>
      <c r="D192" s="53" t="s">
        <v>1972</v>
      </c>
      <c r="E192" s="66">
        <v>2.4</v>
      </c>
      <c r="F192" s="72">
        <v>0.72</v>
      </c>
      <c r="H192" s="72">
        <v>0.51</v>
      </c>
      <c r="I192" s="72">
        <v>0.46</v>
      </c>
      <c r="K192" s="72">
        <v>0.39</v>
      </c>
      <c r="M192" s="53">
        <v>119</v>
      </c>
      <c r="N192" s="72">
        <v>0.42</v>
      </c>
      <c r="O192" s="72">
        <v>0.03</v>
      </c>
      <c r="P192" s="53" t="s">
        <v>811</v>
      </c>
      <c r="R192" s="72">
        <v>0.13</v>
      </c>
      <c r="T192" s="72">
        <v>0.74</v>
      </c>
      <c r="V192" s="72">
        <v>0.02</v>
      </c>
    </row>
    <row r="193" spans="1:22" s="53" customFormat="1" x14ac:dyDescent="0.35">
      <c r="A193" s="53" t="s">
        <v>2118</v>
      </c>
      <c r="B193" s="53" t="s">
        <v>2137</v>
      </c>
      <c r="D193" s="53" t="s">
        <v>1972</v>
      </c>
      <c r="E193" s="66">
        <v>2.2000000000000002</v>
      </c>
      <c r="F193" s="72">
        <v>0.73</v>
      </c>
      <c r="G193" s="53">
        <v>8</v>
      </c>
      <c r="H193" s="72">
        <v>0.51</v>
      </c>
      <c r="I193" s="72">
        <v>0.5</v>
      </c>
      <c r="K193" s="72">
        <v>0.39</v>
      </c>
      <c r="M193" s="53">
        <v>174</v>
      </c>
      <c r="N193" s="72">
        <v>0.57999999999999996</v>
      </c>
      <c r="O193" s="72">
        <v>0.06</v>
      </c>
      <c r="P193" s="53" t="s">
        <v>625</v>
      </c>
      <c r="R193" s="72">
        <v>0.32</v>
      </c>
      <c r="T193" s="72">
        <v>0.86</v>
      </c>
      <c r="V193" s="53" t="s">
        <v>176</v>
      </c>
    </row>
    <row r="194" spans="1:22" s="53" customFormat="1" x14ac:dyDescent="0.35">
      <c r="A194" s="53" t="s">
        <v>2118</v>
      </c>
      <c r="B194" s="53" t="s">
        <v>2138</v>
      </c>
      <c r="D194" s="53" t="s">
        <v>1972</v>
      </c>
      <c r="E194" s="66">
        <v>2.1</v>
      </c>
      <c r="F194" s="72">
        <v>0.77</v>
      </c>
      <c r="H194" s="72">
        <v>0.49</v>
      </c>
      <c r="I194" s="72">
        <v>0.53</v>
      </c>
      <c r="K194" s="72">
        <v>0.43</v>
      </c>
      <c r="M194" s="53">
        <v>303</v>
      </c>
      <c r="N194" s="72">
        <v>0.53</v>
      </c>
      <c r="O194" s="72">
        <v>0.03</v>
      </c>
      <c r="P194" s="53" t="s">
        <v>1545</v>
      </c>
      <c r="Q194" s="53">
        <v>9</v>
      </c>
      <c r="R194" s="53" t="s">
        <v>176</v>
      </c>
      <c r="T194" s="72">
        <v>0.87</v>
      </c>
      <c r="V194" s="72">
        <v>0.02</v>
      </c>
    </row>
    <row r="195" spans="1:22" s="53" customFormat="1" x14ac:dyDescent="0.35">
      <c r="A195" s="53" t="s">
        <v>2118</v>
      </c>
      <c r="B195" s="53" t="s">
        <v>2139</v>
      </c>
      <c r="D195" s="53" t="s">
        <v>1972</v>
      </c>
      <c r="E195" s="66">
        <v>2.5</v>
      </c>
      <c r="F195" s="72">
        <v>0.79</v>
      </c>
      <c r="H195" s="72">
        <v>0.57999999999999996</v>
      </c>
      <c r="I195" s="72">
        <v>0.5</v>
      </c>
      <c r="K195" s="72">
        <v>0.46</v>
      </c>
      <c r="M195" s="53">
        <v>119</v>
      </c>
      <c r="N195" s="72">
        <v>0.33</v>
      </c>
      <c r="O195" s="72">
        <v>0.09</v>
      </c>
      <c r="P195" s="53" t="s">
        <v>2009</v>
      </c>
      <c r="R195" s="72">
        <v>0.17</v>
      </c>
      <c r="S195" s="53">
        <v>5</v>
      </c>
      <c r="T195" s="72">
        <v>0.54</v>
      </c>
      <c r="V195" s="53" t="s">
        <v>176</v>
      </c>
    </row>
    <row r="196" spans="1:22" s="53" customFormat="1" x14ac:dyDescent="0.35">
      <c r="A196" s="53" t="s">
        <v>2118</v>
      </c>
      <c r="B196" s="53" t="s">
        <v>2140</v>
      </c>
      <c r="C196" s="53">
        <v>1</v>
      </c>
      <c r="D196" s="53" t="s">
        <v>2120</v>
      </c>
      <c r="E196" s="66">
        <v>1.8</v>
      </c>
      <c r="F196" s="72">
        <v>0.65</v>
      </c>
      <c r="G196" s="53">
        <v>8</v>
      </c>
      <c r="H196" s="72">
        <v>0.47</v>
      </c>
      <c r="I196" s="72">
        <v>0.4</v>
      </c>
      <c r="J196" s="53">
        <v>6</v>
      </c>
      <c r="K196" s="53" t="s">
        <v>176</v>
      </c>
      <c r="M196" s="53">
        <v>39</v>
      </c>
      <c r="N196" s="53" t="s">
        <v>176</v>
      </c>
      <c r="O196" s="53" t="s">
        <v>176</v>
      </c>
      <c r="P196" s="53" t="s">
        <v>176</v>
      </c>
      <c r="Q196" s="53">
        <v>2</v>
      </c>
      <c r="R196" s="53" t="s">
        <v>176</v>
      </c>
      <c r="T196" s="72">
        <v>0.73</v>
      </c>
      <c r="U196" s="53">
        <v>4</v>
      </c>
      <c r="V196" s="53" t="s">
        <v>176</v>
      </c>
    </row>
    <row r="197" spans="1:22" s="53" customFormat="1" x14ac:dyDescent="0.35">
      <c r="A197" s="53" t="s">
        <v>2118</v>
      </c>
      <c r="B197" s="53" t="s">
        <v>2141</v>
      </c>
      <c r="D197" s="53" t="s">
        <v>1959</v>
      </c>
      <c r="E197" s="66">
        <v>1.8</v>
      </c>
      <c r="F197" s="72">
        <v>0.75</v>
      </c>
      <c r="H197" s="72">
        <v>0.51</v>
      </c>
      <c r="I197" s="72">
        <v>0.57999999999999996</v>
      </c>
      <c r="K197" s="72">
        <v>0.5</v>
      </c>
      <c r="M197" s="53">
        <v>54</v>
      </c>
      <c r="N197" s="72">
        <v>0.48</v>
      </c>
      <c r="O197" s="72">
        <v>0</v>
      </c>
      <c r="P197" s="53" t="s">
        <v>395</v>
      </c>
      <c r="R197" s="72">
        <v>0.12</v>
      </c>
      <c r="T197" s="72">
        <v>0.85</v>
      </c>
      <c r="V197" s="72">
        <v>0.03</v>
      </c>
    </row>
    <row r="198" spans="1:22" s="53" customFormat="1" x14ac:dyDescent="0.35">
      <c r="A198" s="53" t="s">
        <v>2118</v>
      </c>
      <c r="B198" s="53" t="s">
        <v>2142</v>
      </c>
      <c r="C198" s="53">
        <v>1</v>
      </c>
      <c r="D198" s="53" t="s">
        <v>1972</v>
      </c>
      <c r="E198" s="66">
        <v>2.5</v>
      </c>
      <c r="F198" s="72">
        <v>0.66</v>
      </c>
      <c r="G198" s="53">
        <v>8</v>
      </c>
      <c r="H198" s="72">
        <v>0.53</v>
      </c>
      <c r="I198" s="72">
        <v>0.3</v>
      </c>
      <c r="J198" s="53">
        <v>6</v>
      </c>
      <c r="K198" s="53" t="s">
        <v>176</v>
      </c>
      <c r="M198" s="53">
        <v>303</v>
      </c>
      <c r="N198" s="53" t="s">
        <v>176</v>
      </c>
      <c r="O198" s="53" t="s">
        <v>176</v>
      </c>
      <c r="P198" s="53" t="s">
        <v>176</v>
      </c>
      <c r="Q198" s="53">
        <v>2</v>
      </c>
      <c r="R198" s="53" t="s">
        <v>176</v>
      </c>
      <c r="T198" s="53" t="s">
        <v>176</v>
      </c>
      <c r="V198" s="53" t="s">
        <v>176</v>
      </c>
    </row>
    <row r="199" spans="1:22" s="53" customFormat="1" x14ac:dyDescent="0.35">
      <c r="A199" s="53" t="s">
        <v>2118</v>
      </c>
      <c r="B199" s="53" t="s">
        <v>2143</v>
      </c>
      <c r="D199" s="53" t="s">
        <v>1972</v>
      </c>
      <c r="E199" s="66">
        <v>2.5</v>
      </c>
      <c r="F199" s="72">
        <v>0.65</v>
      </c>
      <c r="H199" s="72">
        <v>0.41</v>
      </c>
      <c r="I199" s="72">
        <v>0.41</v>
      </c>
      <c r="K199" s="72">
        <v>0.32</v>
      </c>
      <c r="M199" s="53">
        <v>224</v>
      </c>
      <c r="N199" s="72">
        <v>0.35</v>
      </c>
      <c r="O199" s="72">
        <v>7.0000000000000007E-2</v>
      </c>
      <c r="P199" s="53" t="s">
        <v>921</v>
      </c>
      <c r="Q199" s="53">
        <v>2</v>
      </c>
      <c r="R199" s="72">
        <v>0.13</v>
      </c>
      <c r="T199" s="72">
        <v>0.9</v>
      </c>
      <c r="V199" s="72">
        <v>0.06</v>
      </c>
    </row>
    <row r="200" spans="1:22" s="53" customFormat="1" x14ac:dyDescent="0.35">
      <c r="A200" s="53" t="s">
        <v>2118</v>
      </c>
      <c r="B200" s="53" t="s">
        <v>2144</v>
      </c>
      <c r="C200" s="53">
        <v>1</v>
      </c>
      <c r="D200" s="53" t="s">
        <v>1972</v>
      </c>
      <c r="E200" s="66">
        <v>2.1</v>
      </c>
      <c r="F200" s="72">
        <v>0.62</v>
      </c>
      <c r="G200" s="53">
        <v>8</v>
      </c>
      <c r="H200" s="72">
        <v>0.42</v>
      </c>
      <c r="I200" s="72">
        <v>0.38</v>
      </c>
      <c r="J200" s="53">
        <v>6</v>
      </c>
      <c r="K200" s="53" t="s">
        <v>176</v>
      </c>
      <c r="M200" s="53">
        <v>54</v>
      </c>
      <c r="N200" s="53" t="s">
        <v>176</v>
      </c>
      <c r="O200" s="53" t="s">
        <v>176</v>
      </c>
      <c r="P200" s="53" t="s">
        <v>376</v>
      </c>
      <c r="Q200" s="53">
        <v>4</v>
      </c>
      <c r="R200" s="53" t="s">
        <v>176</v>
      </c>
      <c r="T200" s="72">
        <v>0.69</v>
      </c>
      <c r="U200" s="53">
        <v>4</v>
      </c>
      <c r="V200" s="53" t="s">
        <v>176</v>
      </c>
    </row>
    <row r="201" spans="1:22" s="53" customFormat="1" x14ac:dyDescent="0.35">
      <c r="A201" s="53" t="s">
        <v>2118</v>
      </c>
      <c r="B201" s="53" t="s">
        <v>2145</v>
      </c>
      <c r="D201" s="53" t="s">
        <v>1972</v>
      </c>
      <c r="E201" s="66">
        <v>2.4</v>
      </c>
      <c r="F201" s="72">
        <v>0.79</v>
      </c>
      <c r="H201" s="72">
        <v>0.56999999999999995</v>
      </c>
      <c r="I201" s="72">
        <v>0.46</v>
      </c>
      <c r="K201" s="72">
        <v>0.41</v>
      </c>
      <c r="M201" s="53">
        <v>80</v>
      </c>
      <c r="N201" s="72">
        <v>0.25</v>
      </c>
      <c r="O201" s="72">
        <v>0.16</v>
      </c>
      <c r="P201" s="53" t="s">
        <v>915</v>
      </c>
      <c r="R201" s="72">
        <v>0.15</v>
      </c>
      <c r="T201" s="72">
        <v>0.75</v>
      </c>
      <c r="V201" s="72">
        <v>0.02</v>
      </c>
    </row>
    <row r="202" spans="1:22" s="53" customFormat="1" x14ac:dyDescent="0.35">
      <c r="A202" s="53" t="s">
        <v>2118</v>
      </c>
      <c r="B202" s="53" t="s">
        <v>2146</v>
      </c>
      <c r="D202" s="53" t="s">
        <v>1972</v>
      </c>
      <c r="E202" s="66">
        <v>2</v>
      </c>
      <c r="F202" s="72">
        <v>0.65</v>
      </c>
      <c r="H202" s="72">
        <v>0.47</v>
      </c>
      <c r="I202" s="72">
        <v>0.34</v>
      </c>
      <c r="K202" s="72">
        <v>0.24</v>
      </c>
      <c r="M202" s="53">
        <v>334</v>
      </c>
      <c r="N202" s="72">
        <v>0.39</v>
      </c>
      <c r="O202" s="72">
        <v>0.09</v>
      </c>
      <c r="P202" s="53" t="s">
        <v>395</v>
      </c>
      <c r="R202" s="72">
        <v>0.15</v>
      </c>
      <c r="T202" s="72">
        <v>0.84</v>
      </c>
      <c r="V202" s="72">
        <v>0.01</v>
      </c>
    </row>
    <row r="203" spans="1:22" s="53" customFormat="1" x14ac:dyDescent="0.35">
      <c r="A203" s="53" t="s">
        <v>2118</v>
      </c>
      <c r="B203" s="53" t="s">
        <v>2147</v>
      </c>
      <c r="D203" s="53" t="s">
        <v>1959</v>
      </c>
      <c r="E203" s="66">
        <v>1.7</v>
      </c>
      <c r="F203" s="72">
        <v>0.83</v>
      </c>
      <c r="H203" s="72">
        <v>0.56000000000000005</v>
      </c>
      <c r="I203" s="72">
        <v>0.52</v>
      </c>
      <c r="K203" s="72">
        <v>0.35</v>
      </c>
      <c r="M203" s="53">
        <v>340</v>
      </c>
      <c r="N203" s="72">
        <v>0.33</v>
      </c>
      <c r="O203" s="72">
        <v>0.04</v>
      </c>
      <c r="P203" s="53" t="s">
        <v>340</v>
      </c>
      <c r="R203" s="53" t="s">
        <v>176</v>
      </c>
      <c r="T203" s="72">
        <v>0.51</v>
      </c>
      <c r="V203" s="72">
        <v>0.01</v>
      </c>
    </row>
    <row r="204" spans="1:22" s="53" customFormat="1" x14ac:dyDescent="0.35">
      <c r="A204" s="53" t="s">
        <v>2118</v>
      </c>
      <c r="B204" s="53" t="s">
        <v>2148</v>
      </c>
      <c r="D204" s="53" t="s">
        <v>1959</v>
      </c>
      <c r="E204" s="66">
        <v>1.9</v>
      </c>
      <c r="F204" s="72">
        <v>0.7</v>
      </c>
      <c r="H204" s="72">
        <v>0.55000000000000004</v>
      </c>
      <c r="I204" s="72">
        <v>0.5</v>
      </c>
      <c r="K204" s="72">
        <v>0.43</v>
      </c>
      <c r="M204" s="53">
        <v>237</v>
      </c>
      <c r="N204" s="72">
        <v>0.69</v>
      </c>
      <c r="O204" s="73">
        <v>4.0000000000000001E-3</v>
      </c>
      <c r="P204" s="53" t="s">
        <v>387</v>
      </c>
      <c r="Q204" s="53">
        <v>2</v>
      </c>
      <c r="R204" s="53" t="s">
        <v>176</v>
      </c>
      <c r="T204" s="72">
        <v>0.88</v>
      </c>
      <c r="V204" s="72">
        <v>0.03</v>
      </c>
    </row>
    <row r="205" spans="1:22" s="53" customFormat="1" x14ac:dyDescent="0.35">
      <c r="A205" s="53" t="s">
        <v>2118</v>
      </c>
      <c r="B205" s="53" t="s">
        <v>2149</v>
      </c>
      <c r="D205" s="53" t="s">
        <v>1972</v>
      </c>
      <c r="E205" s="66">
        <v>2.5</v>
      </c>
      <c r="F205" s="72">
        <v>0.8</v>
      </c>
      <c r="H205" s="72">
        <v>0.59</v>
      </c>
      <c r="I205" s="72">
        <v>0.6</v>
      </c>
      <c r="K205" s="72">
        <v>0.5</v>
      </c>
      <c r="M205" s="53">
        <v>318</v>
      </c>
      <c r="N205" s="72">
        <v>0.37</v>
      </c>
      <c r="O205" s="72">
        <v>0.11</v>
      </c>
      <c r="P205" s="53" t="s">
        <v>167</v>
      </c>
      <c r="R205" s="72">
        <v>0.25</v>
      </c>
      <c r="T205" s="72">
        <v>0.64</v>
      </c>
      <c r="V205" s="72">
        <v>0.09</v>
      </c>
    </row>
    <row r="206" spans="1:22" s="53" customFormat="1" x14ac:dyDescent="0.35">
      <c r="A206" s="53" t="s">
        <v>2118</v>
      </c>
      <c r="B206" s="53" t="s">
        <v>2150</v>
      </c>
      <c r="D206" s="53" t="s">
        <v>1959</v>
      </c>
      <c r="E206" s="66">
        <v>2</v>
      </c>
      <c r="F206" s="72">
        <v>0.67</v>
      </c>
      <c r="H206" s="72">
        <v>0.45</v>
      </c>
      <c r="I206" s="72">
        <v>0.48</v>
      </c>
      <c r="K206" s="72">
        <v>0.46</v>
      </c>
      <c r="M206" s="53">
        <v>29</v>
      </c>
      <c r="N206" s="72">
        <v>0.65</v>
      </c>
      <c r="O206" s="72">
        <v>0</v>
      </c>
      <c r="P206" s="53" t="s">
        <v>829</v>
      </c>
      <c r="R206" s="72">
        <v>0.1</v>
      </c>
      <c r="T206" s="72">
        <v>1</v>
      </c>
      <c r="V206" s="72">
        <v>7.0000000000000007E-2</v>
      </c>
    </row>
    <row r="207" spans="1:22" s="53" customFormat="1" x14ac:dyDescent="0.35">
      <c r="A207" s="53" t="s">
        <v>2118</v>
      </c>
      <c r="B207" s="53" t="s">
        <v>2151</v>
      </c>
      <c r="C207" s="53">
        <v>1</v>
      </c>
      <c r="D207" s="53" t="s">
        <v>1972</v>
      </c>
      <c r="E207" s="66">
        <v>1.8</v>
      </c>
      <c r="F207" s="72">
        <v>0.7</v>
      </c>
      <c r="G207" s="53">
        <v>8</v>
      </c>
      <c r="H207" s="72">
        <v>0.37</v>
      </c>
      <c r="I207" s="72">
        <v>0.36</v>
      </c>
      <c r="J207" s="53">
        <v>6</v>
      </c>
      <c r="K207" s="53" t="s">
        <v>176</v>
      </c>
      <c r="M207" s="53">
        <v>20</v>
      </c>
      <c r="N207" s="53" t="s">
        <v>176</v>
      </c>
      <c r="O207" s="53" t="s">
        <v>176</v>
      </c>
      <c r="P207" s="53" t="s">
        <v>176</v>
      </c>
      <c r="Q207" s="53">
        <v>2</v>
      </c>
      <c r="R207" s="53" t="s">
        <v>176</v>
      </c>
      <c r="T207" s="72">
        <v>0.54</v>
      </c>
      <c r="U207" s="53">
        <v>4</v>
      </c>
      <c r="V207" s="53" t="s">
        <v>176</v>
      </c>
    </row>
    <row r="208" spans="1:22" s="53" customFormat="1" x14ac:dyDescent="0.35">
      <c r="A208" s="53" t="s">
        <v>2118</v>
      </c>
      <c r="B208" s="53" t="s">
        <v>2152</v>
      </c>
      <c r="D208" s="53" t="s">
        <v>1972</v>
      </c>
      <c r="E208" s="66">
        <v>2.2999999999999998</v>
      </c>
      <c r="F208" s="72">
        <v>0.76</v>
      </c>
      <c r="H208" s="72">
        <v>0.49</v>
      </c>
      <c r="I208" s="72">
        <v>0.47</v>
      </c>
      <c r="K208" s="72">
        <v>0.41</v>
      </c>
      <c r="M208" s="53">
        <v>80</v>
      </c>
      <c r="N208" s="72">
        <v>0.46</v>
      </c>
      <c r="O208" s="72">
        <v>7.0000000000000007E-2</v>
      </c>
      <c r="P208" s="53" t="s">
        <v>330</v>
      </c>
      <c r="R208" s="53" t="s">
        <v>176</v>
      </c>
      <c r="T208" s="72">
        <v>0.94</v>
      </c>
      <c r="V208" s="72">
        <v>0.03</v>
      </c>
    </row>
    <row r="209" spans="1:23" s="53" customFormat="1" x14ac:dyDescent="0.35">
      <c r="A209" s="53" t="s">
        <v>2118</v>
      </c>
      <c r="B209" s="53" t="s">
        <v>2153</v>
      </c>
      <c r="C209" s="53">
        <v>1</v>
      </c>
      <c r="D209" s="53" t="s">
        <v>1959</v>
      </c>
      <c r="E209" s="66">
        <v>2</v>
      </c>
      <c r="F209" s="72">
        <v>0.79</v>
      </c>
      <c r="G209" s="53">
        <v>8</v>
      </c>
      <c r="H209" s="72">
        <v>0.63</v>
      </c>
      <c r="I209" s="72">
        <v>0.56999999999999995</v>
      </c>
      <c r="J209" s="53">
        <v>8</v>
      </c>
      <c r="K209" s="72">
        <v>0.33</v>
      </c>
      <c r="L209" s="53">
        <v>4</v>
      </c>
      <c r="M209" s="53">
        <v>386</v>
      </c>
      <c r="N209" s="72">
        <v>0.59</v>
      </c>
      <c r="O209" s="72">
        <v>0.03</v>
      </c>
      <c r="P209" s="53" t="s">
        <v>1049</v>
      </c>
      <c r="Q209" s="53">
        <v>4</v>
      </c>
      <c r="R209" s="72">
        <v>0.33</v>
      </c>
      <c r="S209" s="53">
        <v>4</v>
      </c>
      <c r="T209" s="72">
        <v>0.38</v>
      </c>
      <c r="U209" s="53">
        <v>4</v>
      </c>
      <c r="V209" s="72">
        <v>0.06</v>
      </c>
      <c r="W209" s="53">
        <v>4</v>
      </c>
    </row>
    <row r="210" spans="1:23" s="53" customFormat="1" x14ac:dyDescent="0.35">
      <c r="A210" s="53" t="s">
        <v>2118</v>
      </c>
      <c r="B210" s="53" t="s">
        <v>2154</v>
      </c>
      <c r="C210" s="53">
        <v>1</v>
      </c>
      <c r="D210" s="53" t="s">
        <v>1972</v>
      </c>
      <c r="E210" s="66">
        <v>2.4</v>
      </c>
      <c r="F210" s="72">
        <v>0.78</v>
      </c>
      <c r="G210" s="53">
        <v>8</v>
      </c>
      <c r="H210" s="72">
        <v>0.57999999999999996</v>
      </c>
      <c r="I210" s="72">
        <v>0.55000000000000004</v>
      </c>
      <c r="J210" s="53">
        <v>8</v>
      </c>
      <c r="K210" s="72">
        <v>0.45</v>
      </c>
      <c r="L210" s="53">
        <v>4</v>
      </c>
      <c r="M210" s="53">
        <v>90</v>
      </c>
      <c r="N210" s="72">
        <v>0.26</v>
      </c>
      <c r="O210" s="72">
        <v>0.13</v>
      </c>
      <c r="P210" s="53" t="s">
        <v>177</v>
      </c>
      <c r="Q210" s="53">
        <v>4</v>
      </c>
      <c r="R210" s="72">
        <v>0.22</v>
      </c>
      <c r="S210" s="53">
        <v>4</v>
      </c>
      <c r="T210" s="72">
        <v>0.85</v>
      </c>
      <c r="U210" s="53">
        <v>4</v>
      </c>
      <c r="V210" s="72">
        <v>0.05</v>
      </c>
      <c r="W210" s="53">
        <v>4</v>
      </c>
    </row>
    <row r="211" spans="1:23" s="53" customFormat="1" x14ac:dyDescent="0.35">
      <c r="A211" s="53" t="s">
        <v>2118</v>
      </c>
      <c r="B211" s="53" t="s">
        <v>2155</v>
      </c>
      <c r="D211" s="53" t="s">
        <v>1972</v>
      </c>
      <c r="E211" s="66">
        <v>2.2999999999999998</v>
      </c>
      <c r="F211" s="72">
        <v>0.73</v>
      </c>
      <c r="H211" s="72">
        <v>0.4</v>
      </c>
      <c r="I211" s="72">
        <v>0.43</v>
      </c>
      <c r="K211" s="72">
        <v>0.38</v>
      </c>
      <c r="M211" s="53">
        <v>90</v>
      </c>
      <c r="N211" s="72">
        <v>0.48</v>
      </c>
      <c r="O211" s="72">
        <v>0.02</v>
      </c>
      <c r="P211" s="53" t="s">
        <v>1941</v>
      </c>
      <c r="R211" s="72">
        <v>0.08</v>
      </c>
      <c r="T211" s="72">
        <v>0.68</v>
      </c>
      <c r="V211" s="72">
        <v>0.16</v>
      </c>
    </row>
    <row r="212" spans="1:23" s="53" customFormat="1" x14ac:dyDescent="0.35">
      <c r="A212" s="53" t="s">
        <v>2118</v>
      </c>
      <c r="B212" s="53" t="s">
        <v>2156</v>
      </c>
      <c r="D212" s="53" t="s">
        <v>1959</v>
      </c>
      <c r="E212" s="66">
        <v>1.9</v>
      </c>
      <c r="F212" s="72">
        <v>0.62</v>
      </c>
      <c r="G212" s="53">
        <v>8</v>
      </c>
      <c r="H212" s="72">
        <v>0.32</v>
      </c>
      <c r="I212" s="72">
        <v>0.34</v>
      </c>
      <c r="J212" s="53">
        <v>6</v>
      </c>
      <c r="K212" s="53" t="s">
        <v>176</v>
      </c>
      <c r="M212" s="53">
        <v>340</v>
      </c>
      <c r="N212" s="72">
        <v>0.7</v>
      </c>
      <c r="O212" s="72">
        <v>0</v>
      </c>
      <c r="P212" s="53" t="s">
        <v>2157</v>
      </c>
      <c r="Q212" s="53">
        <v>4</v>
      </c>
      <c r="R212" s="53" t="s">
        <v>176</v>
      </c>
      <c r="T212" s="72">
        <v>0.98</v>
      </c>
      <c r="V212" s="53" t="s">
        <v>176</v>
      </c>
    </row>
    <row r="213" spans="1:23" s="53" customFormat="1" x14ac:dyDescent="0.35">
      <c r="A213" s="53" t="s">
        <v>2118</v>
      </c>
      <c r="B213" s="53" t="s">
        <v>2158</v>
      </c>
      <c r="D213" s="53" t="s">
        <v>1972</v>
      </c>
      <c r="E213" s="66">
        <v>2.4</v>
      </c>
      <c r="F213" s="72">
        <v>0.73</v>
      </c>
      <c r="H213" s="72">
        <v>0.49</v>
      </c>
      <c r="I213" s="72">
        <v>0.49</v>
      </c>
      <c r="K213" s="72">
        <v>0.39</v>
      </c>
      <c r="M213" s="53">
        <v>191</v>
      </c>
      <c r="N213" s="72">
        <v>0.5</v>
      </c>
      <c r="O213" s="72">
        <v>7.0000000000000007E-2</v>
      </c>
      <c r="P213" s="53" t="s">
        <v>824</v>
      </c>
      <c r="R213" s="72">
        <v>0.14000000000000001</v>
      </c>
      <c r="T213" s="72">
        <v>0.48</v>
      </c>
      <c r="V213" s="72">
        <v>0.04</v>
      </c>
    </row>
    <row r="214" spans="1:23" s="53" customFormat="1" x14ac:dyDescent="0.35">
      <c r="A214" s="53" t="s">
        <v>2118</v>
      </c>
      <c r="B214" s="53" t="s">
        <v>2159</v>
      </c>
      <c r="D214" s="53" t="s">
        <v>1972</v>
      </c>
      <c r="E214" s="66">
        <v>2.2000000000000002</v>
      </c>
      <c r="F214" s="72">
        <v>0.71</v>
      </c>
      <c r="H214" s="72">
        <v>0.5</v>
      </c>
      <c r="I214" s="72">
        <v>0.48</v>
      </c>
      <c r="K214" s="72">
        <v>0.37</v>
      </c>
      <c r="M214" s="53">
        <v>334</v>
      </c>
      <c r="N214" s="72">
        <v>0.41</v>
      </c>
      <c r="O214" s="72">
        <v>0.03</v>
      </c>
      <c r="P214" s="53" t="s">
        <v>330</v>
      </c>
      <c r="R214" s="53" t="s">
        <v>176</v>
      </c>
      <c r="T214" s="72">
        <v>0.9</v>
      </c>
      <c r="V214" s="72">
        <v>0.03</v>
      </c>
      <c r="W214" s="53">
        <v>4</v>
      </c>
    </row>
    <row r="215" spans="1:23" s="53" customFormat="1" x14ac:dyDescent="0.35">
      <c r="A215" s="53" t="s">
        <v>2118</v>
      </c>
      <c r="B215" s="53" t="s">
        <v>2160</v>
      </c>
      <c r="D215" s="53" t="s">
        <v>1972</v>
      </c>
      <c r="E215" s="66">
        <v>2.2000000000000002</v>
      </c>
      <c r="F215" s="72">
        <v>0.76</v>
      </c>
      <c r="H215" s="72">
        <v>0.56000000000000005</v>
      </c>
      <c r="I215" s="72">
        <v>0.56999999999999995</v>
      </c>
      <c r="K215" s="72">
        <v>0.47</v>
      </c>
      <c r="M215" s="53">
        <v>224</v>
      </c>
      <c r="N215" s="72">
        <v>0.38</v>
      </c>
      <c r="O215" s="72">
        <v>0.12</v>
      </c>
      <c r="P215" s="53" t="s">
        <v>1105</v>
      </c>
      <c r="R215" s="72">
        <v>0.22</v>
      </c>
      <c r="T215" s="72">
        <v>0.83</v>
      </c>
      <c r="V215" s="72">
        <v>0.03</v>
      </c>
    </row>
    <row r="216" spans="1:23" s="53" customFormat="1" x14ac:dyDescent="0.35">
      <c r="A216" s="53" t="s">
        <v>2118</v>
      </c>
      <c r="B216" s="53" t="s">
        <v>2161</v>
      </c>
      <c r="D216" s="53" t="s">
        <v>1959</v>
      </c>
      <c r="E216" s="66">
        <v>1.9</v>
      </c>
      <c r="F216" s="72">
        <v>0.62</v>
      </c>
      <c r="H216" s="72">
        <v>0.35</v>
      </c>
      <c r="I216" s="72">
        <v>0.42</v>
      </c>
      <c r="K216" s="72">
        <v>0.41</v>
      </c>
      <c r="M216" s="53">
        <v>54</v>
      </c>
      <c r="N216" s="72">
        <v>0.64</v>
      </c>
      <c r="O216" s="72">
        <v>0</v>
      </c>
      <c r="P216" s="53" t="s">
        <v>1873</v>
      </c>
      <c r="Q216" s="53">
        <v>2</v>
      </c>
      <c r="R216" s="72">
        <v>0.14000000000000001</v>
      </c>
      <c r="T216" s="72">
        <v>0.68</v>
      </c>
      <c r="V216" s="72">
        <v>0.1</v>
      </c>
    </row>
    <row r="217" spans="1:23" s="53" customFormat="1" x14ac:dyDescent="0.35">
      <c r="A217" s="53" t="s">
        <v>2118</v>
      </c>
      <c r="B217" s="53" t="s">
        <v>2162</v>
      </c>
      <c r="D217" s="53" t="s">
        <v>1959</v>
      </c>
      <c r="E217" s="66">
        <v>1.8</v>
      </c>
      <c r="F217" s="72">
        <v>0.76</v>
      </c>
      <c r="H217" s="72">
        <v>0.59</v>
      </c>
      <c r="I217" s="72">
        <v>0.59</v>
      </c>
      <c r="K217" s="72">
        <v>0.54</v>
      </c>
      <c r="M217" s="53">
        <v>174</v>
      </c>
      <c r="N217" s="72">
        <v>0.67</v>
      </c>
      <c r="O217" s="73">
        <v>3.0000000000000001E-3</v>
      </c>
      <c r="P217" s="53" t="s">
        <v>939</v>
      </c>
      <c r="R217" s="53" t="s">
        <v>176</v>
      </c>
      <c r="T217" s="72">
        <v>0.95</v>
      </c>
      <c r="V217" s="72">
        <v>0.02</v>
      </c>
    </row>
    <row r="218" spans="1:23" s="53" customFormat="1" x14ac:dyDescent="0.35">
      <c r="A218" s="53" t="s">
        <v>2118</v>
      </c>
      <c r="B218" s="53" t="s">
        <v>2163</v>
      </c>
      <c r="C218" s="53">
        <v>1</v>
      </c>
      <c r="D218" s="53" t="s">
        <v>1959</v>
      </c>
      <c r="E218" s="66">
        <v>2.2000000000000002</v>
      </c>
      <c r="F218" s="72">
        <v>0.81</v>
      </c>
      <c r="G218" s="53">
        <v>8</v>
      </c>
      <c r="H218" s="72">
        <v>0.27</v>
      </c>
      <c r="I218" s="72">
        <v>0.4</v>
      </c>
      <c r="J218" s="53">
        <v>8</v>
      </c>
      <c r="K218" s="72">
        <v>0.39</v>
      </c>
      <c r="L218" s="53">
        <v>4</v>
      </c>
      <c r="M218" s="53">
        <v>80</v>
      </c>
      <c r="N218" s="72">
        <v>0.42</v>
      </c>
      <c r="O218" s="72">
        <v>0</v>
      </c>
      <c r="P218" s="53" t="s">
        <v>176</v>
      </c>
      <c r="Q218" s="53">
        <v>2</v>
      </c>
      <c r="R218" s="53" t="s">
        <v>176</v>
      </c>
      <c r="T218" s="72">
        <v>0.92</v>
      </c>
      <c r="U218" s="53">
        <v>4</v>
      </c>
      <c r="V218" s="53" t="s">
        <v>176</v>
      </c>
    </row>
    <row r="219" spans="1:23" s="53" customFormat="1" x14ac:dyDescent="0.35">
      <c r="A219" s="53" t="s">
        <v>2118</v>
      </c>
      <c r="B219" s="53" t="s">
        <v>2164</v>
      </c>
      <c r="D219" s="53" t="s">
        <v>1959</v>
      </c>
      <c r="E219" s="66">
        <v>1.8</v>
      </c>
      <c r="F219" s="72">
        <v>0.78</v>
      </c>
      <c r="H219" s="72">
        <v>0.5</v>
      </c>
      <c r="I219" s="72">
        <v>0.57999999999999996</v>
      </c>
      <c r="K219" s="72">
        <v>0.52</v>
      </c>
      <c r="M219" s="53">
        <v>113</v>
      </c>
      <c r="N219" s="72">
        <v>0.59</v>
      </c>
      <c r="O219" s="72">
        <v>0.01</v>
      </c>
      <c r="P219" s="53" t="s">
        <v>342</v>
      </c>
      <c r="R219" s="72">
        <v>0.1</v>
      </c>
      <c r="T219" s="72">
        <v>0.86</v>
      </c>
      <c r="V219" s="72">
        <v>0.01</v>
      </c>
    </row>
    <row r="220" spans="1:23" s="53" customFormat="1" x14ac:dyDescent="0.35">
      <c r="A220" s="53" t="s">
        <v>2118</v>
      </c>
      <c r="B220" s="53" t="s">
        <v>2165</v>
      </c>
      <c r="D220" s="53" t="s">
        <v>1959</v>
      </c>
      <c r="E220" s="66">
        <v>2.1</v>
      </c>
      <c r="F220" s="72">
        <v>0.69</v>
      </c>
      <c r="H220" s="72">
        <v>0.47</v>
      </c>
      <c r="I220" s="72">
        <v>0.41</v>
      </c>
      <c r="K220" s="72">
        <v>0.37</v>
      </c>
      <c r="M220" s="53">
        <v>106</v>
      </c>
      <c r="N220" s="72">
        <v>0.61</v>
      </c>
      <c r="O220" s="72">
        <v>0.01</v>
      </c>
      <c r="P220" s="53" t="s">
        <v>622</v>
      </c>
      <c r="R220" s="53" t="s">
        <v>176</v>
      </c>
      <c r="S220" s="53">
        <v>5</v>
      </c>
      <c r="T220" s="72">
        <v>0.67</v>
      </c>
      <c r="V220" s="72">
        <v>0.04</v>
      </c>
    </row>
    <row r="221" spans="1:23" s="53" customFormat="1" x14ac:dyDescent="0.35">
      <c r="A221" s="53" t="s">
        <v>2118</v>
      </c>
      <c r="B221" s="53" t="s">
        <v>2166</v>
      </c>
      <c r="D221" s="53" t="s">
        <v>1972</v>
      </c>
      <c r="E221" s="66">
        <v>2.2000000000000002</v>
      </c>
      <c r="F221" s="72">
        <v>0.75</v>
      </c>
      <c r="H221" s="72">
        <v>0.55000000000000004</v>
      </c>
      <c r="I221" s="72">
        <v>0.49</v>
      </c>
      <c r="K221" s="72">
        <v>0.37</v>
      </c>
      <c r="M221" s="53">
        <v>284</v>
      </c>
      <c r="N221" s="72">
        <v>0.5</v>
      </c>
      <c r="O221" s="72">
        <v>7.0000000000000007E-2</v>
      </c>
      <c r="P221" s="53" t="s">
        <v>330</v>
      </c>
      <c r="Q221" s="53">
        <v>3</v>
      </c>
      <c r="R221" s="72">
        <v>0.2</v>
      </c>
      <c r="T221" s="72">
        <v>0.86</v>
      </c>
      <c r="V221" s="72">
        <v>0.03</v>
      </c>
    </row>
    <row r="222" spans="1:23" s="53" customFormat="1" x14ac:dyDescent="0.35">
      <c r="A222" s="53" t="s">
        <v>2118</v>
      </c>
      <c r="B222" s="53" t="s">
        <v>2167</v>
      </c>
      <c r="C222" s="53">
        <v>1</v>
      </c>
      <c r="D222" s="53" t="s">
        <v>1959</v>
      </c>
      <c r="E222" s="66">
        <v>1.8</v>
      </c>
      <c r="F222" s="72">
        <v>0.71</v>
      </c>
      <c r="G222" s="53">
        <v>8</v>
      </c>
      <c r="H222" s="72">
        <v>0.45</v>
      </c>
      <c r="I222" s="72">
        <v>0.43</v>
      </c>
      <c r="J222" s="53">
        <v>6</v>
      </c>
      <c r="K222" s="53" t="s">
        <v>176</v>
      </c>
      <c r="M222" s="53">
        <v>161</v>
      </c>
      <c r="N222" s="53" t="s">
        <v>176</v>
      </c>
      <c r="O222" s="53" t="s">
        <v>176</v>
      </c>
      <c r="P222" s="53" t="s">
        <v>273</v>
      </c>
      <c r="Q222" s="53">
        <v>4</v>
      </c>
      <c r="R222" s="53" t="s">
        <v>176</v>
      </c>
      <c r="T222" s="72">
        <v>0.96</v>
      </c>
      <c r="U222" s="53">
        <v>4</v>
      </c>
      <c r="V222" s="53" t="s">
        <v>176</v>
      </c>
    </row>
    <row r="223" spans="1:23" s="53" customFormat="1" x14ac:dyDescent="0.35">
      <c r="A223" s="53" t="s">
        <v>2118</v>
      </c>
      <c r="B223" s="53" t="s">
        <v>2168</v>
      </c>
      <c r="C223" s="53">
        <v>1</v>
      </c>
      <c r="D223" s="53" t="s">
        <v>1972</v>
      </c>
      <c r="E223" s="66">
        <v>2.4</v>
      </c>
      <c r="F223" s="72">
        <v>0.71</v>
      </c>
      <c r="G223" s="53">
        <v>8</v>
      </c>
      <c r="H223" s="72">
        <v>0.51</v>
      </c>
      <c r="I223" s="72">
        <v>0.45</v>
      </c>
      <c r="J223" s="53">
        <v>6</v>
      </c>
      <c r="K223" s="53" t="s">
        <v>176</v>
      </c>
      <c r="M223" s="53">
        <v>71</v>
      </c>
      <c r="N223" s="53" t="s">
        <v>176</v>
      </c>
      <c r="O223" s="53" t="s">
        <v>176</v>
      </c>
      <c r="P223" s="53" t="s">
        <v>1416</v>
      </c>
      <c r="Q223" s="53">
        <v>4</v>
      </c>
      <c r="R223" s="53" t="s">
        <v>176</v>
      </c>
      <c r="T223" s="72">
        <v>0.68</v>
      </c>
      <c r="U223" s="53">
        <v>4</v>
      </c>
      <c r="V223" s="53" t="s">
        <v>176</v>
      </c>
    </row>
    <row r="224" spans="1:23" s="53" customFormat="1" x14ac:dyDescent="0.35">
      <c r="A224" s="53" t="s">
        <v>2118</v>
      </c>
      <c r="B224" s="53" t="s">
        <v>2169</v>
      </c>
      <c r="C224" s="53">
        <v>7</v>
      </c>
      <c r="D224" s="53" t="s">
        <v>1972</v>
      </c>
      <c r="E224" s="66">
        <v>2.2000000000000002</v>
      </c>
      <c r="F224" s="72">
        <v>0.55000000000000004</v>
      </c>
      <c r="H224" s="72">
        <v>0.38</v>
      </c>
      <c r="I224" s="72">
        <v>0.35</v>
      </c>
      <c r="K224" s="72">
        <v>0.3</v>
      </c>
      <c r="M224" s="53">
        <v>154</v>
      </c>
      <c r="N224" s="72">
        <v>0.6</v>
      </c>
      <c r="O224" s="72">
        <v>0.02</v>
      </c>
      <c r="P224" s="53" t="s">
        <v>389</v>
      </c>
      <c r="Q224" s="53">
        <v>3</v>
      </c>
      <c r="R224" s="53" t="s">
        <v>176</v>
      </c>
      <c r="T224" s="72">
        <v>0.66</v>
      </c>
      <c r="V224" s="53" t="s">
        <v>176</v>
      </c>
    </row>
    <row r="225" spans="1:23" s="53" customFormat="1" x14ac:dyDescent="0.35">
      <c r="A225" s="53" t="s">
        <v>2118</v>
      </c>
      <c r="B225" s="53" t="s">
        <v>2170</v>
      </c>
      <c r="D225" s="53" t="s">
        <v>1972</v>
      </c>
      <c r="E225" s="66">
        <v>2.2999999999999998</v>
      </c>
      <c r="F225" s="72">
        <v>0.66</v>
      </c>
      <c r="H225" s="72">
        <v>0.45</v>
      </c>
      <c r="I225" s="72">
        <v>0.48</v>
      </c>
      <c r="K225" s="72">
        <v>0.43</v>
      </c>
      <c r="M225" s="53">
        <v>106</v>
      </c>
      <c r="N225" s="72">
        <v>0.36</v>
      </c>
      <c r="O225" s="72">
        <v>0.05</v>
      </c>
      <c r="P225" s="53" t="s">
        <v>2171</v>
      </c>
      <c r="R225" s="72">
        <v>0.16</v>
      </c>
      <c r="T225" s="72">
        <v>0.36</v>
      </c>
      <c r="V225" s="72">
        <v>0.03</v>
      </c>
    </row>
    <row r="226" spans="1:23" s="53" customFormat="1" x14ac:dyDescent="0.35">
      <c r="A226" s="53" t="s">
        <v>2118</v>
      </c>
      <c r="B226" s="53" t="s">
        <v>2172</v>
      </c>
      <c r="D226" s="53" t="s">
        <v>1972</v>
      </c>
      <c r="E226" s="66">
        <v>2.2999999999999998</v>
      </c>
      <c r="F226" s="72">
        <v>0.57999999999999996</v>
      </c>
      <c r="H226" s="72">
        <v>0.46</v>
      </c>
      <c r="I226" s="72">
        <v>0.37</v>
      </c>
      <c r="K226" s="72">
        <v>0.28999999999999998</v>
      </c>
      <c r="M226" s="53">
        <v>265</v>
      </c>
      <c r="N226" s="72">
        <v>0.31</v>
      </c>
      <c r="O226" s="72">
        <v>0.16</v>
      </c>
      <c r="P226" s="53" t="s">
        <v>327</v>
      </c>
      <c r="R226" s="72">
        <v>0.17</v>
      </c>
      <c r="T226" s="72">
        <v>0.83</v>
      </c>
      <c r="V226" s="72">
        <v>0.03</v>
      </c>
    </row>
    <row r="227" spans="1:23" s="53" customFormat="1" x14ac:dyDescent="0.35">
      <c r="A227" s="53" t="s">
        <v>2118</v>
      </c>
      <c r="B227" s="53" t="s">
        <v>2173</v>
      </c>
      <c r="D227" s="53" t="s">
        <v>1972</v>
      </c>
      <c r="E227" s="66">
        <v>2.2000000000000002</v>
      </c>
      <c r="F227" s="72">
        <v>0.68</v>
      </c>
      <c r="H227" s="72">
        <v>0.37</v>
      </c>
      <c r="I227" s="72">
        <v>0.39</v>
      </c>
      <c r="K227" s="72">
        <v>0.34</v>
      </c>
      <c r="M227" s="53">
        <v>144</v>
      </c>
      <c r="N227" s="72">
        <v>0.36</v>
      </c>
      <c r="O227" s="72">
        <v>0.05</v>
      </c>
      <c r="P227" s="53" t="s">
        <v>689</v>
      </c>
      <c r="R227" s="72">
        <v>0.16</v>
      </c>
      <c r="T227" s="72">
        <v>0.77</v>
      </c>
      <c r="V227" s="72">
        <v>0.01</v>
      </c>
    </row>
    <row r="228" spans="1:23" s="53" customFormat="1" x14ac:dyDescent="0.35">
      <c r="A228" s="53" t="s">
        <v>2118</v>
      </c>
      <c r="B228" s="53" t="s">
        <v>2174</v>
      </c>
      <c r="D228" s="53" t="s">
        <v>1972</v>
      </c>
      <c r="E228" s="66">
        <v>2.1</v>
      </c>
      <c r="F228" s="72">
        <v>0.54</v>
      </c>
      <c r="H228" s="72">
        <v>0.3</v>
      </c>
      <c r="I228" s="72">
        <v>0.23</v>
      </c>
      <c r="K228" s="72">
        <v>0.22</v>
      </c>
      <c r="M228" s="53">
        <v>154</v>
      </c>
      <c r="N228" s="72">
        <v>0.33</v>
      </c>
      <c r="O228" s="72">
        <v>0.09</v>
      </c>
      <c r="P228" s="53" t="s">
        <v>2175</v>
      </c>
      <c r="R228" s="72">
        <v>0.05</v>
      </c>
      <c r="T228" s="72">
        <v>0.91</v>
      </c>
      <c r="V228" s="72">
        <v>0.04</v>
      </c>
    </row>
    <row r="229" spans="1:23" s="53" customFormat="1" x14ac:dyDescent="0.35">
      <c r="A229" s="53" t="s">
        <v>2118</v>
      </c>
      <c r="B229" s="53" t="s">
        <v>2176</v>
      </c>
      <c r="D229" s="53" t="s">
        <v>1972</v>
      </c>
      <c r="E229" s="66">
        <v>2.2000000000000002</v>
      </c>
      <c r="F229" s="72">
        <v>0.77</v>
      </c>
      <c r="H229" s="72">
        <v>0.54</v>
      </c>
      <c r="I229" s="72">
        <v>0.54</v>
      </c>
      <c r="K229" s="72">
        <v>0.47</v>
      </c>
      <c r="M229" s="53">
        <v>119</v>
      </c>
      <c r="N229" s="72">
        <v>0.3</v>
      </c>
      <c r="O229" s="72">
        <v>0.15</v>
      </c>
      <c r="P229" s="53" t="s">
        <v>724</v>
      </c>
      <c r="R229" s="72">
        <v>0.12</v>
      </c>
      <c r="T229" s="72">
        <v>0.81</v>
      </c>
      <c r="V229" s="72">
        <v>0.03</v>
      </c>
    </row>
    <row r="230" spans="1:23" s="53" customFormat="1" x14ac:dyDescent="0.35">
      <c r="A230" s="53" t="s">
        <v>2118</v>
      </c>
      <c r="B230" s="53" t="s">
        <v>2177</v>
      </c>
      <c r="D230" s="53" t="s">
        <v>1959</v>
      </c>
      <c r="E230" s="66">
        <v>2.2000000000000002</v>
      </c>
      <c r="F230" s="72">
        <v>0.51</v>
      </c>
      <c r="H230" s="72">
        <v>0.47</v>
      </c>
      <c r="I230" s="72">
        <v>0.28999999999999998</v>
      </c>
      <c r="K230" s="72">
        <v>0.45</v>
      </c>
      <c r="M230" s="53">
        <v>144</v>
      </c>
      <c r="N230" s="72">
        <v>0.69</v>
      </c>
      <c r="O230" s="73">
        <v>2E-3</v>
      </c>
      <c r="P230" s="53" t="s">
        <v>2178</v>
      </c>
      <c r="Q230" s="53">
        <v>3</v>
      </c>
      <c r="R230" s="72">
        <v>0.1</v>
      </c>
      <c r="S230" s="53">
        <v>4</v>
      </c>
      <c r="T230" s="72">
        <v>0.19</v>
      </c>
      <c r="V230" s="72">
        <v>0.06</v>
      </c>
    </row>
    <row r="231" spans="1:23" s="53" customFormat="1" x14ac:dyDescent="0.35">
      <c r="A231" s="53" t="s">
        <v>2118</v>
      </c>
      <c r="B231" s="53" t="s">
        <v>2179</v>
      </c>
      <c r="D231" s="53" t="s">
        <v>1972</v>
      </c>
      <c r="E231" s="66">
        <v>2.4</v>
      </c>
      <c r="F231" s="72">
        <v>0.76</v>
      </c>
      <c r="H231" s="72">
        <v>0.45</v>
      </c>
      <c r="I231" s="72">
        <v>0.43</v>
      </c>
      <c r="K231" s="72">
        <v>0.36</v>
      </c>
      <c r="M231" s="53">
        <v>129</v>
      </c>
      <c r="N231" s="72">
        <v>0.49</v>
      </c>
      <c r="O231" s="72">
        <v>0.08</v>
      </c>
      <c r="P231" s="53" t="s">
        <v>1106</v>
      </c>
      <c r="Q231" s="53">
        <v>2</v>
      </c>
      <c r="R231" s="72">
        <v>0.18</v>
      </c>
      <c r="T231" s="72">
        <v>0.93</v>
      </c>
      <c r="V231" s="72">
        <v>0.02</v>
      </c>
    </row>
    <row r="232" spans="1:23" s="53" customFormat="1" x14ac:dyDescent="0.35">
      <c r="A232" s="53" t="s">
        <v>2118</v>
      </c>
      <c r="B232" s="53" t="s">
        <v>2180</v>
      </c>
      <c r="D232" s="53" t="s">
        <v>1959</v>
      </c>
      <c r="E232" s="66">
        <v>1.8</v>
      </c>
      <c r="F232" s="72">
        <v>0.78</v>
      </c>
      <c r="G232" s="53">
        <v>8</v>
      </c>
      <c r="H232" s="72">
        <v>0.54</v>
      </c>
      <c r="I232" s="72">
        <v>0.54</v>
      </c>
      <c r="K232" s="72">
        <v>0.42</v>
      </c>
      <c r="M232" s="53">
        <v>174</v>
      </c>
      <c r="N232" s="72">
        <v>0.57999999999999996</v>
      </c>
      <c r="O232" s="72">
        <v>0.06</v>
      </c>
      <c r="P232" s="53" t="s">
        <v>330</v>
      </c>
      <c r="R232" s="72">
        <v>0.22</v>
      </c>
      <c r="S232" s="53">
        <v>4</v>
      </c>
      <c r="T232" s="72">
        <v>0.62</v>
      </c>
      <c r="V232" s="72">
        <v>0.03</v>
      </c>
    </row>
    <row r="233" spans="1:23" s="53" customFormat="1" x14ac:dyDescent="0.35">
      <c r="A233" s="53" t="s">
        <v>2118</v>
      </c>
      <c r="B233" s="53" t="s">
        <v>2181</v>
      </c>
      <c r="C233" s="53">
        <v>1</v>
      </c>
      <c r="D233" s="53" t="s">
        <v>1959</v>
      </c>
      <c r="E233" s="66">
        <v>1.9</v>
      </c>
      <c r="F233" s="72">
        <v>0.62</v>
      </c>
      <c r="G233" s="53">
        <v>8</v>
      </c>
      <c r="H233" s="72">
        <v>0.53</v>
      </c>
      <c r="I233" s="72">
        <v>0.52</v>
      </c>
      <c r="J233" s="53">
        <v>6</v>
      </c>
      <c r="K233" s="72">
        <v>0.43</v>
      </c>
      <c r="L233" s="53">
        <v>4</v>
      </c>
      <c r="M233" s="53">
        <v>62</v>
      </c>
      <c r="N233" s="72">
        <v>0.83</v>
      </c>
      <c r="O233" s="72">
        <v>0</v>
      </c>
      <c r="P233" s="53" t="s">
        <v>387</v>
      </c>
      <c r="Q233" s="53">
        <v>4</v>
      </c>
      <c r="R233" s="53" t="s">
        <v>176</v>
      </c>
      <c r="T233" s="53" t="s">
        <v>176</v>
      </c>
      <c r="V233" s="53" t="s">
        <v>176</v>
      </c>
    </row>
    <row r="234" spans="1:23" s="53" customFormat="1" x14ac:dyDescent="0.35">
      <c r="A234" s="53" t="s">
        <v>2118</v>
      </c>
      <c r="B234" s="53" t="s">
        <v>2182</v>
      </c>
      <c r="C234" s="53">
        <v>1</v>
      </c>
      <c r="D234" s="53" t="s">
        <v>1959</v>
      </c>
      <c r="E234" s="66">
        <v>1.9</v>
      </c>
      <c r="F234" s="72">
        <v>0.32</v>
      </c>
      <c r="G234" s="53">
        <v>8</v>
      </c>
      <c r="H234" s="72">
        <v>0.23</v>
      </c>
      <c r="I234" s="72">
        <v>7.0000000000000007E-2</v>
      </c>
      <c r="J234" s="53">
        <v>8</v>
      </c>
      <c r="K234" s="53" t="s">
        <v>176</v>
      </c>
      <c r="M234" s="53">
        <v>340</v>
      </c>
      <c r="N234" s="53" t="s">
        <v>176</v>
      </c>
      <c r="O234" s="53" t="s">
        <v>176</v>
      </c>
      <c r="P234" s="53" t="s">
        <v>176</v>
      </c>
      <c r="Q234" s="53">
        <v>2</v>
      </c>
      <c r="R234" s="53" t="s">
        <v>176</v>
      </c>
      <c r="T234" s="53" t="s">
        <v>176</v>
      </c>
      <c r="V234" s="53" t="s">
        <v>176</v>
      </c>
    </row>
    <row r="235" spans="1:23" s="53" customFormat="1" x14ac:dyDescent="0.35">
      <c r="A235" s="53" t="s">
        <v>2118</v>
      </c>
      <c r="B235" s="53" t="s">
        <v>2183</v>
      </c>
      <c r="C235" s="53">
        <v>1</v>
      </c>
      <c r="D235" s="53" t="s">
        <v>1959</v>
      </c>
      <c r="E235" s="66">
        <v>2</v>
      </c>
      <c r="F235" s="72">
        <v>0.75</v>
      </c>
      <c r="G235" s="53">
        <v>8</v>
      </c>
      <c r="H235" s="72">
        <v>0.23</v>
      </c>
      <c r="I235" s="72">
        <v>0.28000000000000003</v>
      </c>
      <c r="J235" s="53">
        <v>6</v>
      </c>
      <c r="K235" s="53" t="s">
        <v>176</v>
      </c>
      <c r="M235" s="53">
        <v>209</v>
      </c>
      <c r="N235" s="53" t="s">
        <v>176</v>
      </c>
      <c r="O235" s="53" t="s">
        <v>176</v>
      </c>
      <c r="P235" s="53" t="s">
        <v>176</v>
      </c>
      <c r="Q235" s="53">
        <v>2</v>
      </c>
      <c r="R235" s="53" t="s">
        <v>176</v>
      </c>
      <c r="T235" s="53" t="s">
        <v>176</v>
      </c>
      <c r="V235" s="53" t="s">
        <v>176</v>
      </c>
    </row>
    <row r="236" spans="1:23" s="53" customFormat="1" x14ac:dyDescent="0.35">
      <c r="A236" s="53" t="s">
        <v>2118</v>
      </c>
      <c r="B236" s="53" t="s">
        <v>2184</v>
      </c>
      <c r="C236" s="53">
        <v>1</v>
      </c>
      <c r="D236" s="53" t="s">
        <v>1972</v>
      </c>
      <c r="E236" s="66">
        <v>2.6</v>
      </c>
      <c r="F236" s="72">
        <v>0.75</v>
      </c>
      <c r="G236" s="53">
        <v>8</v>
      </c>
      <c r="H236" s="72">
        <v>0.57999999999999996</v>
      </c>
      <c r="I236" s="72">
        <v>0.4</v>
      </c>
      <c r="J236" s="53">
        <v>6</v>
      </c>
      <c r="K236" s="53" t="s">
        <v>176</v>
      </c>
      <c r="M236" s="53">
        <v>389</v>
      </c>
      <c r="N236" s="53" t="s">
        <v>176</v>
      </c>
      <c r="O236" s="53" t="s">
        <v>176</v>
      </c>
      <c r="P236" s="53" t="s">
        <v>718</v>
      </c>
      <c r="Q236" s="53">
        <v>4</v>
      </c>
      <c r="R236" s="53" t="s">
        <v>176</v>
      </c>
      <c r="T236" s="72">
        <v>0.76</v>
      </c>
      <c r="U236" s="53">
        <v>4</v>
      </c>
      <c r="V236" s="53" t="s">
        <v>176</v>
      </c>
    </row>
    <row r="237" spans="1:23" s="53" customFormat="1" x14ac:dyDescent="0.35">
      <c r="A237" s="53" t="s">
        <v>2118</v>
      </c>
      <c r="B237" s="53" t="s">
        <v>2185</v>
      </c>
      <c r="D237" s="53" t="s">
        <v>1972</v>
      </c>
      <c r="E237" s="66">
        <v>2.4</v>
      </c>
      <c r="F237" s="72">
        <v>0.68</v>
      </c>
      <c r="H237" s="72">
        <v>0.48</v>
      </c>
      <c r="I237" s="72">
        <v>0.4</v>
      </c>
      <c r="K237" s="72">
        <v>0.32</v>
      </c>
      <c r="M237" s="53">
        <v>191</v>
      </c>
      <c r="N237" s="53" t="s">
        <v>176</v>
      </c>
      <c r="O237" s="53" t="s">
        <v>176</v>
      </c>
      <c r="P237" s="53" t="s">
        <v>669</v>
      </c>
      <c r="R237" s="53" t="s">
        <v>176</v>
      </c>
      <c r="T237" s="72">
        <v>0.64</v>
      </c>
      <c r="V237" s="53" t="s">
        <v>176</v>
      </c>
    </row>
    <row r="238" spans="1:23" s="53" customFormat="1" x14ac:dyDescent="0.35">
      <c r="A238" s="53" t="s">
        <v>2118</v>
      </c>
      <c r="B238" s="53" t="s">
        <v>2186</v>
      </c>
      <c r="C238" s="53">
        <v>1</v>
      </c>
      <c r="D238" s="53" t="s">
        <v>1959</v>
      </c>
      <c r="E238" s="66">
        <v>1.9</v>
      </c>
      <c r="F238" s="72">
        <v>0.67</v>
      </c>
      <c r="G238" s="53">
        <v>8</v>
      </c>
      <c r="H238" s="72">
        <v>0.39</v>
      </c>
      <c r="I238" s="72">
        <v>0.38</v>
      </c>
      <c r="J238" s="53">
        <v>8</v>
      </c>
      <c r="K238" s="72">
        <v>0.36</v>
      </c>
      <c r="L238" s="53">
        <v>4</v>
      </c>
      <c r="M238" s="53">
        <v>119</v>
      </c>
      <c r="N238" s="72">
        <v>0.71</v>
      </c>
      <c r="O238" s="72">
        <v>0.01</v>
      </c>
      <c r="P238" s="53" t="s">
        <v>2187</v>
      </c>
      <c r="Q238" s="53">
        <v>4</v>
      </c>
      <c r="R238" s="72">
        <v>0.06</v>
      </c>
      <c r="S238" s="53">
        <v>4</v>
      </c>
      <c r="T238" s="72">
        <v>0.56999999999999995</v>
      </c>
      <c r="U238" s="53">
        <v>4</v>
      </c>
      <c r="V238" s="72">
        <v>0.03</v>
      </c>
      <c r="W238" s="53">
        <v>4</v>
      </c>
    </row>
    <row r="239" spans="1:23" s="53" customFormat="1" x14ac:dyDescent="0.35">
      <c r="A239" s="53" t="s">
        <v>2118</v>
      </c>
      <c r="B239" s="53" t="s">
        <v>2188</v>
      </c>
      <c r="D239" s="53" t="s">
        <v>1972</v>
      </c>
      <c r="E239" s="66">
        <v>2.1</v>
      </c>
      <c r="F239" s="72">
        <v>0.74</v>
      </c>
      <c r="H239" s="72">
        <v>0.51</v>
      </c>
      <c r="I239" s="72">
        <v>0.43</v>
      </c>
      <c r="K239" s="72">
        <v>0.33</v>
      </c>
      <c r="M239" s="53">
        <v>224</v>
      </c>
      <c r="N239" s="72">
        <v>0.53</v>
      </c>
      <c r="O239" s="72">
        <v>0.01</v>
      </c>
      <c r="P239" s="53" t="s">
        <v>285</v>
      </c>
      <c r="R239" s="72">
        <v>0.22</v>
      </c>
      <c r="T239" s="72">
        <v>0.9</v>
      </c>
      <c r="V239" s="72">
        <v>7.0000000000000007E-2</v>
      </c>
    </row>
    <row r="240" spans="1:23" s="53" customFormat="1" x14ac:dyDescent="0.35">
      <c r="A240" s="53" t="s">
        <v>2118</v>
      </c>
      <c r="B240" s="53" t="s">
        <v>2189</v>
      </c>
      <c r="D240" s="53" t="s">
        <v>1959</v>
      </c>
      <c r="E240" s="66">
        <v>2.2999999999999998</v>
      </c>
      <c r="F240" s="72">
        <v>0.64</v>
      </c>
      <c r="H240" s="72">
        <v>0.54</v>
      </c>
      <c r="I240" s="72">
        <v>0.38</v>
      </c>
      <c r="K240" s="72">
        <v>0.28999999999999998</v>
      </c>
      <c r="M240" s="53">
        <v>379</v>
      </c>
      <c r="N240" s="72">
        <v>0.57999999999999996</v>
      </c>
      <c r="O240" s="72">
        <v>0</v>
      </c>
      <c r="P240" s="53" t="s">
        <v>756</v>
      </c>
      <c r="Q240" s="53">
        <v>2</v>
      </c>
      <c r="R240" s="53" t="s">
        <v>176</v>
      </c>
      <c r="T240" s="72">
        <v>0.5</v>
      </c>
      <c r="V240" s="72">
        <v>0.05</v>
      </c>
    </row>
    <row r="241" spans="1:22" s="53" customFormat="1" x14ac:dyDescent="0.35">
      <c r="A241" s="53" t="s">
        <v>2118</v>
      </c>
      <c r="B241" s="53" t="s">
        <v>2190</v>
      </c>
      <c r="D241" s="53" t="s">
        <v>1972</v>
      </c>
      <c r="E241" s="66">
        <v>2.7</v>
      </c>
      <c r="F241" s="72">
        <v>0.69</v>
      </c>
      <c r="H241" s="72">
        <v>0.57999999999999996</v>
      </c>
      <c r="I241" s="72">
        <v>0.45</v>
      </c>
      <c r="K241" s="72">
        <v>0.38</v>
      </c>
      <c r="M241" s="53">
        <v>265</v>
      </c>
      <c r="N241" s="72">
        <v>0.43</v>
      </c>
      <c r="O241" s="72">
        <v>7.0000000000000007E-2</v>
      </c>
      <c r="P241" s="53" t="s">
        <v>1105</v>
      </c>
      <c r="R241" s="72">
        <v>0.15</v>
      </c>
      <c r="T241" s="72">
        <v>0.89</v>
      </c>
      <c r="V241" s="72">
        <v>0.04</v>
      </c>
    </row>
    <row r="242" spans="1:22" s="53" customFormat="1" x14ac:dyDescent="0.35">
      <c r="A242" s="53" t="s">
        <v>2118</v>
      </c>
      <c r="B242" s="53" t="s">
        <v>740</v>
      </c>
      <c r="D242" s="53" t="s">
        <v>1972</v>
      </c>
      <c r="E242" s="66">
        <v>2.5</v>
      </c>
      <c r="F242" s="72">
        <v>0.7</v>
      </c>
      <c r="G242" s="53">
        <v>8</v>
      </c>
      <c r="H242" s="72">
        <v>0.5</v>
      </c>
      <c r="I242" s="72">
        <v>0.44</v>
      </c>
      <c r="K242" s="72">
        <v>0.42</v>
      </c>
      <c r="M242" s="53">
        <v>80</v>
      </c>
      <c r="N242" s="72">
        <v>0.49</v>
      </c>
      <c r="O242" s="72">
        <v>0.02</v>
      </c>
      <c r="P242" s="53" t="s">
        <v>359</v>
      </c>
      <c r="Q242" s="53">
        <v>3</v>
      </c>
      <c r="R242" s="72">
        <v>0.16</v>
      </c>
      <c r="T242" s="72">
        <v>0.52</v>
      </c>
      <c r="V242" s="53" t="s">
        <v>176</v>
      </c>
    </row>
    <row r="243" spans="1:22" s="53" customFormat="1" x14ac:dyDescent="0.35">
      <c r="A243" s="53" t="s">
        <v>2118</v>
      </c>
      <c r="B243" s="53" t="s">
        <v>2191</v>
      </c>
      <c r="D243" s="53" t="s">
        <v>1972</v>
      </c>
      <c r="E243" s="66">
        <v>2.2999999999999998</v>
      </c>
      <c r="F243" s="72">
        <v>0.75</v>
      </c>
      <c r="H243" s="72">
        <v>0.51</v>
      </c>
      <c r="I243" s="72">
        <v>0.51</v>
      </c>
      <c r="K243" s="72">
        <v>0.42</v>
      </c>
      <c r="M243" s="53">
        <v>224</v>
      </c>
      <c r="N243" s="72">
        <v>0.34</v>
      </c>
      <c r="O243" s="72">
        <v>0.09</v>
      </c>
      <c r="P243" s="53" t="s">
        <v>177</v>
      </c>
      <c r="R243" s="72">
        <v>0.17</v>
      </c>
      <c r="T243" s="72">
        <v>0.68</v>
      </c>
      <c r="V243" s="72">
        <v>0.05</v>
      </c>
    </row>
    <row r="244" spans="1:22" s="53" customFormat="1" x14ac:dyDescent="0.35">
      <c r="A244" s="53" t="s">
        <v>2118</v>
      </c>
      <c r="B244" s="53" t="s">
        <v>2192</v>
      </c>
      <c r="D244" s="53" t="s">
        <v>1972</v>
      </c>
      <c r="E244" s="66">
        <v>2.1</v>
      </c>
      <c r="F244" s="72">
        <v>0.73</v>
      </c>
      <c r="H244" s="72">
        <v>0.51</v>
      </c>
      <c r="I244" s="72">
        <v>0.47</v>
      </c>
      <c r="K244" s="72">
        <v>0.41</v>
      </c>
      <c r="M244" s="53">
        <v>119</v>
      </c>
      <c r="N244" s="72">
        <v>0.46</v>
      </c>
      <c r="O244" s="72">
        <v>0.11</v>
      </c>
      <c r="P244" s="53" t="s">
        <v>387</v>
      </c>
      <c r="R244" s="72">
        <v>0.22</v>
      </c>
      <c r="T244" s="72">
        <v>0.79</v>
      </c>
      <c r="V244" s="72">
        <v>0.03</v>
      </c>
    </row>
    <row r="245" spans="1:22" s="53" customFormat="1" x14ac:dyDescent="0.35">
      <c r="A245" s="53" t="s">
        <v>2118</v>
      </c>
      <c r="B245" s="53" t="s">
        <v>2193</v>
      </c>
      <c r="D245" s="53" t="s">
        <v>1959</v>
      </c>
      <c r="E245" s="66">
        <v>1.9</v>
      </c>
      <c r="F245" s="72">
        <v>0.81</v>
      </c>
      <c r="G245" s="53">
        <v>8</v>
      </c>
      <c r="H245" s="72">
        <v>0.57999999999999996</v>
      </c>
      <c r="I245" s="72">
        <v>0.54</v>
      </c>
      <c r="K245" s="72">
        <v>0.46</v>
      </c>
      <c r="M245" s="53">
        <v>353</v>
      </c>
      <c r="N245" s="72">
        <v>0.68</v>
      </c>
      <c r="O245" s="72">
        <v>0.03</v>
      </c>
      <c r="P245" s="53" t="s">
        <v>177</v>
      </c>
      <c r="R245" s="53" t="s">
        <v>176</v>
      </c>
      <c r="T245" s="72">
        <v>0.98</v>
      </c>
      <c r="V245" s="53" t="s">
        <v>176</v>
      </c>
    </row>
    <row r="246" spans="1:22" s="53" customFormat="1" x14ac:dyDescent="0.35">
      <c r="A246" s="53" t="s">
        <v>2118</v>
      </c>
      <c r="B246" s="53" t="s">
        <v>2194</v>
      </c>
      <c r="D246" s="53" t="s">
        <v>1972</v>
      </c>
      <c r="E246" s="66">
        <v>2.2000000000000002</v>
      </c>
      <c r="F246" s="72">
        <v>0.62</v>
      </c>
      <c r="H246" s="72">
        <v>0.42</v>
      </c>
      <c r="I246" s="72">
        <v>0.41</v>
      </c>
      <c r="K246" s="72">
        <v>0.42</v>
      </c>
      <c r="M246" s="53">
        <v>39</v>
      </c>
      <c r="N246" s="72">
        <v>0.68</v>
      </c>
      <c r="O246" s="72">
        <v>0.02</v>
      </c>
      <c r="P246" s="53" t="s">
        <v>2195</v>
      </c>
      <c r="Q246" s="53">
        <v>2</v>
      </c>
      <c r="R246" s="53" t="s">
        <v>176</v>
      </c>
      <c r="T246" s="72">
        <v>0.65</v>
      </c>
      <c r="V246" s="72">
        <v>0.01</v>
      </c>
    </row>
    <row r="247" spans="1:22" s="53" customFormat="1" x14ac:dyDescent="0.35">
      <c r="A247" s="53" t="s">
        <v>2118</v>
      </c>
      <c r="B247" s="53" t="s">
        <v>2196</v>
      </c>
      <c r="D247" s="53" t="s">
        <v>1972</v>
      </c>
      <c r="E247" s="66">
        <v>2.2999999999999998</v>
      </c>
      <c r="F247" s="72">
        <v>0.73</v>
      </c>
      <c r="H247" s="72">
        <v>0.48</v>
      </c>
      <c r="I247" s="72">
        <v>0.4</v>
      </c>
      <c r="K247" s="72">
        <v>0.35</v>
      </c>
      <c r="M247" s="53">
        <v>154</v>
      </c>
      <c r="N247" s="72">
        <v>0.55000000000000004</v>
      </c>
      <c r="O247" s="72">
        <v>0.02</v>
      </c>
      <c r="P247" s="53" t="s">
        <v>1229</v>
      </c>
      <c r="R247" s="72">
        <v>0.19</v>
      </c>
      <c r="T247" s="72">
        <v>0.66</v>
      </c>
      <c r="V247" s="72">
        <v>0.01</v>
      </c>
    </row>
    <row r="248" spans="1:22" s="53" customFormat="1" x14ac:dyDescent="0.35">
      <c r="A248" s="53" t="s">
        <v>2118</v>
      </c>
      <c r="B248" s="53" t="s">
        <v>2197</v>
      </c>
      <c r="D248" s="53" t="s">
        <v>1972</v>
      </c>
      <c r="E248" s="66">
        <v>2.2999999999999998</v>
      </c>
      <c r="F248" s="72">
        <v>0.66</v>
      </c>
      <c r="H248" s="72">
        <v>0.49</v>
      </c>
      <c r="I248" s="72">
        <v>0.42</v>
      </c>
      <c r="K248" s="72">
        <v>0.42</v>
      </c>
      <c r="M248" s="53">
        <v>90</v>
      </c>
      <c r="N248" s="72">
        <v>0.38</v>
      </c>
      <c r="O248" s="72">
        <v>0.1</v>
      </c>
      <c r="P248" s="53" t="s">
        <v>387</v>
      </c>
      <c r="R248" s="72">
        <v>0.14000000000000001</v>
      </c>
      <c r="T248" s="72">
        <v>0.56000000000000005</v>
      </c>
      <c r="V248" s="72">
        <v>0.04</v>
      </c>
    </row>
    <row r="249" spans="1:22" s="53" customFormat="1" x14ac:dyDescent="0.35">
      <c r="A249" s="53" t="s">
        <v>2118</v>
      </c>
      <c r="B249" s="53" t="s">
        <v>2198</v>
      </c>
      <c r="D249" s="53" t="s">
        <v>1972</v>
      </c>
      <c r="E249" s="66">
        <v>2.4</v>
      </c>
      <c r="F249" s="72">
        <v>0.71</v>
      </c>
      <c r="H249" s="72">
        <v>0.56000000000000005</v>
      </c>
      <c r="I249" s="72">
        <v>0.52</v>
      </c>
      <c r="K249" s="72">
        <v>0.47</v>
      </c>
      <c r="M249" s="53">
        <v>174</v>
      </c>
      <c r="N249" s="72">
        <v>0.36</v>
      </c>
      <c r="O249" s="72">
        <v>0.11</v>
      </c>
      <c r="P249" s="53" t="s">
        <v>804</v>
      </c>
      <c r="R249" s="72">
        <v>0.13</v>
      </c>
      <c r="T249" s="72">
        <v>0.91</v>
      </c>
      <c r="V249" s="72">
        <v>0.03</v>
      </c>
    </row>
    <row r="250" spans="1:22" s="53" customFormat="1" x14ac:dyDescent="0.35">
      <c r="A250" s="53" t="s">
        <v>2118</v>
      </c>
      <c r="B250" s="53" t="s">
        <v>2199</v>
      </c>
      <c r="C250" s="53">
        <v>1</v>
      </c>
      <c r="D250" s="53" t="s">
        <v>2120</v>
      </c>
      <c r="E250" s="66">
        <v>1.3</v>
      </c>
      <c r="F250" s="72">
        <v>0.33</v>
      </c>
      <c r="G250" s="53">
        <v>8</v>
      </c>
      <c r="H250" s="72">
        <v>0.42</v>
      </c>
      <c r="I250" s="72">
        <v>0.1</v>
      </c>
      <c r="K250" s="53" t="s">
        <v>176</v>
      </c>
      <c r="M250" s="53">
        <v>243</v>
      </c>
      <c r="N250" s="53" t="s">
        <v>176</v>
      </c>
      <c r="O250" s="53" t="s">
        <v>176</v>
      </c>
      <c r="P250" s="53" t="s">
        <v>176</v>
      </c>
      <c r="Q250" s="53">
        <v>2</v>
      </c>
      <c r="R250" s="53" t="s">
        <v>176</v>
      </c>
      <c r="T250" s="53" t="s">
        <v>176</v>
      </c>
      <c r="V250" s="53" t="s">
        <v>176</v>
      </c>
    </row>
    <row r="251" spans="1:22" s="53" customFormat="1" x14ac:dyDescent="0.35">
      <c r="A251" s="53" t="s">
        <v>2118</v>
      </c>
      <c r="B251" s="53" t="s">
        <v>2200</v>
      </c>
      <c r="D251" s="53" t="s">
        <v>1972</v>
      </c>
      <c r="E251" s="66">
        <v>2.2000000000000002</v>
      </c>
      <c r="F251" s="72">
        <v>0.75</v>
      </c>
      <c r="H251" s="72">
        <v>0.54</v>
      </c>
      <c r="I251" s="72">
        <v>0.46</v>
      </c>
      <c r="K251" s="72">
        <v>0.39</v>
      </c>
      <c r="M251" s="53">
        <v>209</v>
      </c>
      <c r="N251" s="72">
        <v>0.52</v>
      </c>
      <c r="O251" s="72">
        <v>0.06</v>
      </c>
      <c r="P251" s="53" t="s">
        <v>625</v>
      </c>
      <c r="Q251" s="53">
        <v>2</v>
      </c>
      <c r="R251" s="53" t="s">
        <v>176</v>
      </c>
      <c r="T251" s="72">
        <v>0.78</v>
      </c>
      <c r="V251" s="53" t="s">
        <v>176</v>
      </c>
    </row>
    <row r="252" spans="1:22" s="53" customFormat="1" x14ac:dyDescent="0.35">
      <c r="A252" s="53" t="s">
        <v>2118</v>
      </c>
      <c r="B252" s="53" t="s">
        <v>2201</v>
      </c>
      <c r="D252" s="53" t="s">
        <v>1972</v>
      </c>
      <c r="E252" s="66">
        <v>2.2999999999999998</v>
      </c>
      <c r="F252" s="72">
        <v>0.72</v>
      </c>
      <c r="H252" s="72">
        <v>0.49</v>
      </c>
      <c r="I252" s="72">
        <v>0.49</v>
      </c>
      <c r="K252" s="72">
        <v>0.36</v>
      </c>
      <c r="M252" s="53">
        <v>174</v>
      </c>
      <c r="N252" s="72">
        <v>0.42</v>
      </c>
      <c r="O252" s="72">
        <v>0.11</v>
      </c>
      <c r="P252" s="53" t="s">
        <v>385</v>
      </c>
      <c r="R252" s="53" t="s">
        <v>176</v>
      </c>
      <c r="T252" s="72">
        <v>0.92</v>
      </c>
      <c r="V252" s="72">
        <v>7.0000000000000007E-2</v>
      </c>
    </row>
    <row r="253" spans="1:22" s="53" customFormat="1" x14ac:dyDescent="0.35">
      <c r="A253" s="53" t="s">
        <v>2118</v>
      </c>
      <c r="B253" s="53" t="s">
        <v>2202</v>
      </c>
      <c r="D253" s="53" t="s">
        <v>1972</v>
      </c>
      <c r="E253" s="66">
        <v>2.5</v>
      </c>
      <c r="F253" s="72">
        <v>0.73</v>
      </c>
      <c r="H253" s="72">
        <v>0.53</v>
      </c>
      <c r="I253" s="72">
        <v>0.48</v>
      </c>
      <c r="K253" s="72">
        <v>0.4</v>
      </c>
      <c r="M253" s="53">
        <v>209</v>
      </c>
      <c r="N253" s="72">
        <v>0.39</v>
      </c>
      <c r="O253" s="72">
        <v>0.1</v>
      </c>
      <c r="P253" s="53" t="s">
        <v>177</v>
      </c>
      <c r="R253" s="53" t="s">
        <v>176</v>
      </c>
      <c r="T253" s="72">
        <v>0.82</v>
      </c>
      <c r="V253" s="72">
        <v>0.04</v>
      </c>
    </row>
    <row r="254" spans="1:22" s="53" customFormat="1" x14ac:dyDescent="0.35">
      <c r="A254" s="53" t="s">
        <v>2118</v>
      </c>
      <c r="B254" s="53" t="s">
        <v>2203</v>
      </c>
      <c r="D254" s="53" t="s">
        <v>1972</v>
      </c>
      <c r="E254" s="66">
        <v>2.7</v>
      </c>
      <c r="F254" s="72">
        <v>0.72</v>
      </c>
      <c r="H254" s="72">
        <v>0.56000000000000005</v>
      </c>
      <c r="I254" s="72">
        <v>0.51</v>
      </c>
      <c r="K254" s="72">
        <v>0.5</v>
      </c>
      <c r="M254" s="53">
        <v>26</v>
      </c>
      <c r="N254" s="72">
        <v>0.26</v>
      </c>
      <c r="O254" s="72">
        <v>0.32</v>
      </c>
      <c r="P254" s="53" t="s">
        <v>198</v>
      </c>
      <c r="R254" s="72">
        <v>0.25</v>
      </c>
      <c r="T254" s="72">
        <v>0.83</v>
      </c>
      <c r="V254" s="72">
        <v>0.02</v>
      </c>
    </row>
    <row r="255" spans="1:22" s="53" customFormat="1" x14ac:dyDescent="0.35">
      <c r="A255" s="53" t="s">
        <v>2118</v>
      </c>
      <c r="B255" s="53" t="s">
        <v>2204</v>
      </c>
      <c r="D255" s="53" t="s">
        <v>1972</v>
      </c>
      <c r="E255" s="66">
        <v>2.6</v>
      </c>
      <c r="F255" s="72">
        <v>0.73</v>
      </c>
      <c r="H255" s="72">
        <v>0.52</v>
      </c>
      <c r="I255" s="72">
        <v>0.42</v>
      </c>
      <c r="K255" s="72">
        <v>0.44</v>
      </c>
      <c r="M255" s="53">
        <v>44</v>
      </c>
      <c r="N255" s="72">
        <v>0.17</v>
      </c>
      <c r="O255" s="72">
        <v>0.31</v>
      </c>
      <c r="P255" s="53" t="s">
        <v>1175</v>
      </c>
      <c r="R255" s="72">
        <v>0.19</v>
      </c>
      <c r="T255" s="72">
        <v>0.77</v>
      </c>
      <c r="V255" s="72">
        <v>0.06</v>
      </c>
    </row>
    <row r="256" spans="1:22" s="53" customFormat="1" x14ac:dyDescent="0.35">
      <c r="A256" s="53" t="s">
        <v>2118</v>
      </c>
      <c r="B256" s="53" t="s">
        <v>2205</v>
      </c>
      <c r="D256" s="53" t="s">
        <v>1972</v>
      </c>
      <c r="E256" s="66">
        <v>2.2000000000000002</v>
      </c>
      <c r="F256" s="72">
        <v>0.64</v>
      </c>
      <c r="H256" s="72">
        <v>0.55000000000000004</v>
      </c>
      <c r="I256" s="72">
        <v>0.42</v>
      </c>
      <c r="K256" s="72">
        <v>0.39</v>
      </c>
      <c r="M256" s="53">
        <v>174</v>
      </c>
      <c r="N256" s="72">
        <v>0.41</v>
      </c>
      <c r="O256" s="72">
        <v>0.1</v>
      </c>
      <c r="P256" s="53" t="s">
        <v>550</v>
      </c>
      <c r="R256" s="72">
        <v>0.14000000000000001</v>
      </c>
      <c r="T256" s="72">
        <v>0.83</v>
      </c>
      <c r="V256" s="72">
        <v>0.01</v>
      </c>
    </row>
    <row r="257" spans="1:23" s="53" customFormat="1" x14ac:dyDescent="0.35">
      <c r="A257" s="53" t="s">
        <v>2118</v>
      </c>
      <c r="B257" s="53" t="s">
        <v>2206</v>
      </c>
      <c r="D257" s="53" t="s">
        <v>1972</v>
      </c>
      <c r="E257" s="66">
        <v>2.5</v>
      </c>
      <c r="F257" s="72">
        <v>0.74</v>
      </c>
      <c r="H257" s="72">
        <v>0.39</v>
      </c>
      <c r="I257" s="72">
        <v>0.37</v>
      </c>
      <c r="K257" s="72">
        <v>0.34</v>
      </c>
      <c r="M257" s="53">
        <v>90</v>
      </c>
      <c r="N257" s="72">
        <v>0.3</v>
      </c>
      <c r="O257" s="72">
        <v>0.17</v>
      </c>
      <c r="P257" s="53" t="s">
        <v>428</v>
      </c>
      <c r="Q257" s="53">
        <v>2</v>
      </c>
      <c r="R257" s="72">
        <v>0.19</v>
      </c>
      <c r="T257" s="72">
        <v>1</v>
      </c>
      <c r="V257" s="72">
        <v>0.03</v>
      </c>
    </row>
    <row r="258" spans="1:23" s="53" customFormat="1" x14ac:dyDescent="0.35">
      <c r="A258" s="53" t="s">
        <v>2118</v>
      </c>
      <c r="B258" s="53" t="s">
        <v>2207</v>
      </c>
      <c r="C258" s="53">
        <v>1</v>
      </c>
      <c r="D258" s="53" t="s">
        <v>1959</v>
      </c>
      <c r="E258" s="66">
        <v>1.9</v>
      </c>
      <c r="F258" s="72">
        <v>0.63</v>
      </c>
      <c r="G258" s="53">
        <v>8</v>
      </c>
      <c r="H258" s="72">
        <v>0.44</v>
      </c>
      <c r="I258" s="72">
        <v>0.39</v>
      </c>
      <c r="J258" s="53">
        <v>6</v>
      </c>
      <c r="K258" s="53" t="s">
        <v>176</v>
      </c>
      <c r="M258" s="53">
        <v>237</v>
      </c>
      <c r="N258" s="53" t="s">
        <v>176</v>
      </c>
      <c r="O258" s="53" t="s">
        <v>176</v>
      </c>
      <c r="P258" s="53" t="s">
        <v>330</v>
      </c>
      <c r="Q258" s="53">
        <v>4</v>
      </c>
      <c r="R258" s="53" t="s">
        <v>176</v>
      </c>
      <c r="T258" s="72">
        <v>0.73</v>
      </c>
      <c r="U258" s="53">
        <v>4</v>
      </c>
      <c r="V258" s="53" t="s">
        <v>176</v>
      </c>
    </row>
    <row r="259" spans="1:23" s="53" customFormat="1" x14ac:dyDescent="0.35">
      <c r="A259" s="53" t="s">
        <v>2118</v>
      </c>
      <c r="B259" s="53" t="s">
        <v>2208</v>
      </c>
      <c r="D259" s="53" t="s">
        <v>1972</v>
      </c>
      <c r="E259" s="66">
        <v>2.4</v>
      </c>
      <c r="F259" s="72">
        <v>0.75</v>
      </c>
      <c r="H259" s="72">
        <v>0.54</v>
      </c>
      <c r="I259" s="72">
        <v>0.51</v>
      </c>
      <c r="K259" s="72">
        <v>0.37</v>
      </c>
      <c r="M259" s="53">
        <v>284</v>
      </c>
      <c r="N259" s="72">
        <v>0.41</v>
      </c>
      <c r="O259" s="72">
        <v>0.14000000000000001</v>
      </c>
      <c r="P259" s="53" t="s">
        <v>330</v>
      </c>
      <c r="R259" s="72">
        <v>0.21</v>
      </c>
      <c r="T259" s="72">
        <v>0.95</v>
      </c>
      <c r="V259" s="72">
        <v>0.05</v>
      </c>
    </row>
    <row r="260" spans="1:23" s="53" customFormat="1" x14ac:dyDescent="0.35">
      <c r="A260" s="53" t="s">
        <v>2118</v>
      </c>
      <c r="B260" s="53" t="s">
        <v>2209</v>
      </c>
      <c r="D260" s="53" t="s">
        <v>1972</v>
      </c>
      <c r="E260" s="66">
        <v>2.2000000000000002</v>
      </c>
      <c r="F260" s="72">
        <v>0.71</v>
      </c>
      <c r="H260" s="72">
        <v>0.43</v>
      </c>
      <c r="I260" s="72">
        <v>0.45</v>
      </c>
      <c r="K260" s="72">
        <v>0.43</v>
      </c>
      <c r="M260" s="53">
        <v>48</v>
      </c>
      <c r="N260" s="72">
        <v>0.43</v>
      </c>
      <c r="O260" s="72">
        <v>7.0000000000000007E-2</v>
      </c>
      <c r="P260" s="53" t="s">
        <v>2210</v>
      </c>
      <c r="R260" s="53" t="s">
        <v>176</v>
      </c>
      <c r="T260" s="72">
        <v>0.59</v>
      </c>
      <c r="V260" s="72">
        <v>0.01</v>
      </c>
    </row>
    <row r="261" spans="1:23" s="53" customFormat="1" x14ac:dyDescent="0.35">
      <c r="A261" s="53" t="s">
        <v>2118</v>
      </c>
      <c r="B261" s="53" t="s">
        <v>2211</v>
      </c>
      <c r="D261" s="53" t="s">
        <v>1972</v>
      </c>
      <c r="E261" s="66">
        <v>2.8</v>
      </c>
      <c r="F261" s="72">
        <v>0.74</v>
      </c>
      <c r="H261" s="72">
        <v>0.52</v>
      </c>
      <c r="I261" s="72">
        <v>0.44</v>
      </c>
      <c r="K261" s="72">
        <v>0.37</v>
      </c>
      <c r="M261" s="53">
        <v>243</v>
      </c>
      <c r="N261" s="72">
        <v>0.46</v>
      </c>
      <c r="O261" s="72">
        <v>0.1</v>
      </c>
      <c r="P261" s="53" t="s">
        <v>756</v>
      </c>
      <c r="Q261" s="53">
        <v>2</v>
      </c>
      <c r="R261" s="72">
        <v>0.09</v>
      </c>
      <c r="T261" s="72">
        <v>0.95</v>
      </c>
      <c r="V261" s="72">
        <v>0.03</v>
      </c>
    </row>
    <row r="262" spans="1:23" s="53" customFormat="1" x14ac:dyDescent="0.35">
      <c r="A262" s="53" t="s">
        <v>2118</v>
      </c>
      <c r="B262" s="53" t="s">
        <v>2212</v>
      </c>
      <c r="D262" s="53" t="s">
        <v>1972</v>
      </c>
      <c r="E262" s="66">
        <v>2.2000000000000002</v>
      </c>
      <c r="F262" s="72">
        <v>0.69</v>
      </c>
      <c r="H262" s="72">
        <v>0.48</v>
      </c>
      <c r="I262" s="72">
        <v>0.4</v>
      </c>
      <c r="K262" s="72">
        <v>0.35</v>
      </c>
      <c r="M262" s="53">
        <v>119</v>
      </c>
      <c r="N262" s="72">
        <v>0.55000000000000004</v>
      </c>
      <c r="O262" s="72">
        <v>0.03</v>
      </c>
      <c r="P262" s="53" t="s">
        <v>2213</v>
      </c>
      <c r="R262" s="53" t="s">
        <v>176</v>
      </c>
      <c r="T262" s="72">
        <v>0.56999999999999995</v>
      </c>
      <c r="V262" s="72">
        <v>0.01</v>
      </c>
    </row>
    <row r="263" spans="1:23" s="53" customFormat="1" x14ac:dyDescent="0.35">
      <c r="A263" s="53" t="s">
        <v>2118</v>
      </c>
      <c r="B263" s="53" t="s">
        <v>2214</v>
      </c>
      <c r="D263" s="53" t="s">
        <v>1972</v>
      </c>
      <c r="E263" s="66">
        <v>2.2000000000000002</v>
      </c>
      <c r="F263" s="72">
        <v>0.71</v>
      </c>
      <c r="H263" s="72">
        <v>0.52</v>
      </c>
      <c r="I263" s="72">
        <v>0.28000000000000003</v>
      </c>
      <c r="K263" s="72">
        <v>0.18</v>
      </c>
      <c r="M263" s="53">
        <v>385</v>
      </c>
      <c r="N263" s="72">
        <v>0.53</v>
      </c>
      <c r="O263" s="72">
        <v>0.02</v>
      </c>
      <c r="P263" s="53" t="s">
        <v>941</v>
      </c>
      <c r="R263" s="72">
        <v>0.14000000000000001</v>
      </c>
      <c r="T263" s="72">
        <v>0.93</v>
      </c>
      <c r="V263" s="72">
        <v>0.08</v>
      </c>
    </row>
    <row r="264" spans="1:23" s="53" customFormat="1" x14ac:dyDescent="0.35">
      <c r="A264" s="53" t="s">
        <v>2118</v>
      </c>
      <c r="B264" s="53" t="s">
        <v>2215</v>
      </c>
      <c r="D264" s="53" t="s">
        <v>1972</v>
      </c>
      <c r="E264" s="66">
        <v>2.2999999999999998</v>
      </c>
      <c r="F264" s="72">
        <v>0.72</v>
      </c>
      <c r="H264" s="72">
        <v>0.52</v>
      </c>
      <c r="I264" s="72">
        <v>0.52</v>
      </c>
      <c r="K264" s="72">
        <v>0.38</v>
      </c>
      <c r="M264" s="53">
        <v>318</v>
      </c>
      <c r="N264" s="72">
        <v>0.47</v>
      </c>
      <c r="O264" s="72">
        <v>0.06</v>
      </c>
      <c r="P264" s="53" t="s">
        <v>951</v>
      </c>
      <c r="R264" s="72">
        <v>0.22</v>
      </c>
      <c r="T264" s="72">
        <v>0.97</v>
      </c>
      <c r="V264" s="72">
        <v>0.06</v>
      </c>
    </row>
    <row r="265" spans="1:23" s="53" customFormat="1" x14ac:dyDescent="0.35">
      <c r="A265" s="53" t="s">
        <v>2118</v>
      </c>
      <c r="B265" s="53" t="s">
        <v>2216</v>
      </c>
      <c r="D265" s="53" t="s">
        <v>1972</v>
      </c>
      <c r="E265" s="66">
        <v>2.5</v>
      </c>
      <c r="F265" s="72">
        <v>0.72</v>
      </c>
      <c r="H265" s="72">
        <v>0.56999999999999995</v>
      </c>
      <c r="I265" s="72">
        <v>0.5</v>
      </c>
      <c r="K265" s="72">
        <v>0.38</v>
      </c>
      <c r="M265" s="53">
        <v>328</v>
      </c>
      <c r="N265" s="72">
        <v>0.46</v>
      </c>
      <c r="O265" s="72">
        <v>0.1</v>
      </c>
      <c r="P265" s="53" t="s">
        <v>625</v>
      </c>
      <c r="Q265" s="53">
        <v>2</v>
      </c>
      <c r="R265" s="72">
        <v>0.19</v>
      </c>
      <c r="T265" s="72">
        <v>0.56000000000000005</v>
      </c>
      <c r="V265" s="72">
        <v>7.0000000000000007E-2</v>
      </c>
    </row>
    <row r="266" spans="1:23" s="53" customFormat="1" x14ac:dyDescent="0.35">
      <c r="A266" s="53" t="s">
        <v>2118</v>
      </c>
      <c r="B266" s="53" t="s">
        <v>2217</v>
      </c>
      <c r="C266" s="53">
        <v>1</v>
      </c>
      <c r="D266" s="53" t="s">
        <v>1959</v>
      </c>
      <c r="E266" s="66">
        <v>1.9</v>
      </c>
      <c r="F266" s="72">
        <v>0.74</v>
      </c>
      <c r="G266" s="53">
        <v>8</v>
      </c>
      <c r="H266" s="72">
        <v>0.56000000000000005</v>
      </c>
      <c r="I266" s="72">
        <v>0.57999999999999996</v>
      </c>
      <c r="J266" s="53">
        <v>6</v>
      </c>
      <c r="K266" s="72">
        <v>0.53</v>
      </c>
      <c r="L266" s="53">
        <v>4</v>
      </c>
      <c r="M266" s="53">
        <v>71</v>
      </c>
      <c r="N266" s="72">
        <v>0.83</v>
      </c>
      <c r="O266" s="72">
        <v>0</v>
      </c>
      <c r="P266" s="53" t="s">
        <v>669</v>
      </c>
      <c r="Q266" s="53">
        <v>4</v>
      </c>
      <c r="R266" s="72">
        <v>0.06</v>
      </c>
      <c r="S266" s="53">
        <v>4</v>
      </c>
      <c r="T266" s="72">
        <v>0.64</v>
      </c>
      <c r="U266" s="53">
        <v>4</v>
      </c>
      <c r="V266" s="72">
        <v>0.02</v>
      </c>
      <c r="W266" s="53">
        <v>4</v>
      </c>
    </row>
    <row r="267" spans="1:23" s="53" customFormat="1" x14ac:dyDescent="0.35">
      <c r="A267" s="53" t="s">
        <v>2118</v>
      </c>
      <c r="B267" s="53" t="s">
        <v>2218</v>
      </c>
      <c r="D267" s="53" t="s">
        <v>1959</v>
      </c>
      <c r="E267" s="66">
        <v>2.1</v>
      </c>
      <c r="F267" s="72">
        <v>0.61</v>
      </c>
      <c r="H267" s="72">
        <v>0.43</v>
      </c>
      <c r="I267" s="72">
        <v>0.22</v>
      </c>
      <c r="K267" s="72">
        <v>0.12</v>
      </c>
      <c r="M267" s="53">
        <v>386</v>
      </c>
      <c r="N267" s="72">
        <v>0.96</v>
      </c>
      <c r="O267" s="72">
        <v>0</v>
      </c>
      <c r="P267" s="53" t="s">
        <v>176</v>
      </c>
      <c r="Q267" s="53">
        <v>2</v>
      </c>
      <c r="R267" s="53" t="s">
        <v>176</v>
      </c>
      <c r="T267" s="72">
        <v>1</v>
      </c>
      <c r="V267" s="53" t="s">
        <v>176</v>
      </c>
    </row>
    <row r="268" spans="1:23" s="53" customFormat="1" x14ac:dyDescent="0.35">
      <c r="A268" s="53" t="s">
        <v>2118</v>
      </c>
      <c r="B268" s="53" t="s">
        <v>2219</v>
      </c>
      <c r="D268" s="53" t="s">
        <v>1959</v>
      </c>
      <c r="E268" s="66">
        <v>2.1</v>
      </c>
      <c r="F268" s="72">
        <v>0.71</v>
      </c>
      <c r="H268" s="72">
        <v>0.56999999999999995</v>
      </c>
      <c r="I268" s="72">
        <v>0.5</v>
      </c>
      <c r="K268" s="72">
        <v>0.46</v>
      </c>
      <c r="M268" s="53">
        <v>129</v>
      </c>
      <c r="N268" s="72">
        <v>0.41</v>
      </c>
      <c r="O268" s="72">
        <v>0.01</v>
      </c>
      <c r="P268" s="53" t="s">
        <v>1040</v>
      </c>
      <c r="R268" s="72">
        <v>0.13</v>
      </c>
      <c r="T268" s="72">
        <v>0.9</v>
      </c>
      <c r="V268" s="72">
        <v>0.09</v>
      </c>
    </row>
    <row r="269" spans="1:23" s="53" customFormat="1" x14ac:dyDescent="0.35">
      <c r="A269" s="53" t="s">
        <v>2118</v>
      </c>
      <c r="B269" s="53" t="s">
        <v>2220</v>
      </c>
      <c r="D269" s="53" t="s">
        <v>1972</v>
      </c>
      <c r="E269" s="66">
        <v>2.2999999999999998</v>
      </c>
      <c r="F269" s="72">
        <v>0.64</v>
      </c>
      <c r="H269" s="72">
        <v>0.51</v>
      </c>
      <c r="I269" s="72">
        <v>0.45</v>
      </c>
      <c r="K269" s="72">
        <v>0.31</v>
      </c>
      <c r="M269" s="53">
        <v>361</v>
      </c>
      <c r="N269" s="53" t="s">
        <v>176</v>
      </c>
      <c r="O269" s="53" t="s">
        <v>176</v>
      </c>
      <c r="P269" s="53" t="s">
        <v>718</v>
      </c>
      <c r="R269" s="72">
        <v>0.19</v>
      </c>
      <c r="T269" s="72">
        <v>0.95</v>
      </c>
      <c r="V269" s="53" t="s">
        <v>176</v>
      </c>
    </row>
    <row r="271" spans="1:23" x14ac:dyDescent="0.35">
      <c r="A271" s="65" t="s">
        <v>2051</v>
      </c>
    </row>
    <row r="272" spans="1:23" x14ac:dyDescent="0.35">
      <c r="A272" s="53" t="s">
        <v>1786</v>
      </c>
    </row>
    <row r="273" spans="1:2" x14ac:dyDescent="0.35">
      <c r="A273" s="53" t="s">
        <v>2053</v>
      </c>
    </row>
    <row r="274" spans="1:2" x14ac:dyDescent="0.35">
      <c r="A274" s="77"/>
    </row>
    <row r="275" spans="1:2" x14ac:dyDescent="0.35">
      <c r="A275" s="68" t="s">
        <v>152</v>
      </c>
      <c r="B275" s="68" t="s">
        <v>2057</v>
      </c>
    </row>
    <row r="276" spans="1:2" x14ac:dyDescent="0.35">
      <c r="A276" s="53">
        <v>1</v>
      </c>
      <c r="B276" s="53" t="s">
        <v>2058</v>
      </c>
    </row>
    <row r="277" spans="1:2" x14ac:dyDescent="0.35">
      <c r="A277" s="53">
        <v>2</v>
      </c>
      <c r="B277" s="53" t="s">
        <v>2059</v>
      </c>
    </row>
    <row r="278" spans="1:2" x14ac:dyDescent="0.35">
      <c r="A278" s="53">
        <v>3</v>
      </c>
      <c r="B278" s="53" t="s">
        <v>2060</v>
      </c>
    </row>
    <row r="279" spans="1:2" x14ac:dyDescent="0.35">
      <c r="A279" s="53">
        <v>4</v>
      </c>
      <c r="B279" s="53" t="s">
        <v>2061</v>
      </c>
    </row>
    <row r="280" spans="1:2" x14ac:dyDescent="0.35">
      <c r="A280" s="53">
        <v>5</v>
      </c>
      <c r="B280" s="53" t="s">
        <v>2062</v>
      </c>
    </row>
    <row r="281" spans="1:2" x14ac:dyDescent="0.35">
      <c r="A281" s="53">
        <v>6</v>
      </c>
      <c r="B281" s="53" t="s">
        <v>2063</v>
      </c>
    </row>
    <row r="282" spans="1:2" x14ac:dyDescent="0.35">
      <c r="A282" s="53">
        <v>7</v>
      </c>
      <c r="B282" s="53" t="s">
        <v>2221</v>
      </c>
    </row>
    <row r="283" spans="1:2" x14ac:dyDescent="0.35">
      <c r="A283" s="53">
        <v>8</v>
      </c>
      <c r="B283" s="53" t="s">
        <v>2222</v>
      </c>
    </row>
    <row r="284" spans="1:2" x14ac:dyDescent="0.35">
      <c r="A284" s="53">
        <v>9</v>
      </c>
      <c r="B284" s="53" t="s">
        <v>2066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B38A-DF9F-40C3-A580-32D7EA54F860}">
  <dimension ref="A1:AD998"/>
  <sheetViews>
    <sheetView workbookViewId="0">
      <selection sqref="A1:XFD2"/>
    </sheetView>
  </sheetViews>
  <sheetFormatPr defaultColWidth="12.6640625" defaultRowHeight="15.5" x14ac:dyDescent="0.35"/>
  <cols>
    <col min="1" max="1" width="11" style="79" customWidth="1"/>
    <col min="2" max="2" width="30.25" style="79" customWidth="1"/>
    <col min="3" max="3" width="15.6640625" style="79" customWidth="1"/>
    <col min="4" max="4" width="7.5" style="79" customWidth="1"/>
    <col min="5" max="5" width="10.5" style="79" customWidth="1"/>
    <col min="6" max="7" width="9.6640625" style="79" customWidth="1"/>
    <col min="8" max="8" width="7.5" style="79" customWidth="1"/>
    <col min="9" max="9" width="12.6640625" style="79"/>
    <col min="10" max="10" width="10" style="79" customWidth="1"/>
    <col min="11" max="11" width="10.4140625" style="79" customWidth="1"/>
    <col min="12" max="12" width="10.9140625" style="79" customWidth="1"/>
    <col min="13" max="13" width="10" style="79" customWidth="1"/>
    <col min="14" max="16" width="7.5" style="79" customWidth="1"/>
    <col min="17" max="17" width="8.9140625" style="79" customWidth="1"/>
    <col min="18" max="19" width="7.5" style="79" customWidth="1"/>
    <col min="20" max="20" width="12.6640625" style="79"/>
    <col min="21" max="21" width="13" style="79" customWidth="1"/>
    <col min="22" max="22" width="8.6640625" style="79" customWidth="1"/>
    <col min="23" max="23" width="9.1640625" style="79" customWidth="1"/>
    <col min="24" max="24" width="9.75" style="79" customWidth="1"/>
    <col min="25" max="25" width="11.9140625" style="79" customWidth="1"/>
    <col min="26" max="26" width="13.5" style="79" customWidth="1"/>
    <col min="27" max="27" width="9.25" style="79" customWidth="1"/>
    <col min="28" max="30" width="7.5" style="79" customWidth="1"/>
    <col min="31" max="16384" width="12.6640625" style="79"/>
  </cols>
  <sheetData>
    <row r="1" spans="1:30" ht="14.25" customHeight="1" x14ac:dyDescent="0.45">
      <c r="A1" s="80"/>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row>
    <row r="2" spans="1:30" ht="14.25" customHeight="1" x14ac:dyDescent="0.45">
      <c r="A2" s="80"/>
      <c r="B2" s="81"/>
      <c r="C2" s="82" t="s">
        <v>2223</v>
      </c>
      <c r="D2" s="78"/>
      <c r="E2" s="78"/>
      <c r="F2" s="78"/>
      <c r="G2" s="78"/>
      <c r="H2" s="78"/>
      <c r="I2" s="78"/>
      <c r="J2" s="78"/>
      <c r="K2" s="78"/>
      <c r="L2" s="78"/>
      <c r="M2" s="78"/>
      <c r="N2" s="78"/>
      <c r="O2" s="78"/>
      <c r="P2" s="78"/>
      <c r="Q2" s="78"/>
      <c r="R2" s="78"/>
      <c r="S2" s="78"/>
      <c r="T2" s="78"/>
      <c r="U2" s="78"/>
      <c r="V2" s="78"/>
      <c r="W2" s="78"/>
      <c r="X2" s="78"/>
      <c r="Y2" s="78"/>
      <c r="Z2" s="78"/>
      <c r="AA2" s="78"/>
      <c r="AB2" s="78"/>
      <c r="AC2" s="78"/>
      <c r="AD2" s="78"/>
    </row>
    <row r="3" spans="1:30" ht="14.25" customHeight="1" x14ac:dyDescent="0.45">
      <c r="A3" s="78"/>
      <c r="B3" s="78"/>
      <c r="C3" s="78"/>
      <c r="D3" s="78"/>
      <c r="E3" s="83"/>
      <c r="F3" s="84"/>
      <c r="G3" s="78"/>
      <c r="H3" s="78"/>
      <c r="I3" s="78"/>
      <c r="J3" s="78"/>
      <c r="K3" s="78"/>
      <c r="L3" s="78"/>
      <c r="M3" s="78"/>
      <c r="N3" s="78"/>
      <c r="O3" s="78"/>
      <c r="P3" s="78"/>
      <c r="Q3" s="78"/>
      <c r="R3" s="78"/>
      <c r="S3" s="78"/>
      <c r="T3" s="78"/>
      <c r="U3" s="78"/>
      <c r="V3" s="78"/>
      <c r="W3" s="78"/>
      <c r="X3" s="78"/>
      <c r="Y3" s="78"/>
      <c r="Z3" s="78"/>
      <c r="AA3" s="78"/>
      <c r="AB3" s="78"/>
      <c r="AC3" s="78"/>
      <c r="AD3" s="78"/>
    </row>
    <row r="4" spans="1:30" ht="14.25" customHeight="1" x14ac:dyDescent="0.35">
      <c r="A4" s="85" t="s">
        <v>2224</v>
      </c>
      <c r="B4" s="86" t="s">
        <v>2069</v>
      </c>
      <c r="C4" s="87" t="s">
        <v>2070</v>
      </c>
      <c r="D4" s="87" t="s">
        <v>2071</v>
      </c>
      <c r="E4" s="88" t="s">
        <v>2072</v>
      </c>
      <c r="F4" s="89" t="s">
        <v>2073</v>
      </c>
      <c r="G4" s="87" t="s">
        <v>1313</v>
      </c>
      <c r="H4" s="87" t="s">
        <v>1947</v>
      </c>
      <c r="I4" s="87" t="s">
        <v>1948</v>
      </c>
      <c r="J4" s="87" t="s">
        <v>2074</v>
      </c>
      <c r="K4" s="87" t="s">
        <v>2075</v>
      </c>
      <c r="L4" s="87" t="s">
        <v>1949</v>
      </c>
      <c r="M4" s="87" t="s">
        <v>766</v>
      </c>
      <c r="N4" s="87" t="s">
        <v>2076</v>
      </c>
      <c r="O4" s="87" t="s">
        <v>2077</v>
      </c>
      <c r="P4" s="87" t="s">
        <v>1952</v>
      </c>
      <c r="Q4" s="87" t="s">
        <v>876</v>
      </c>
      <c r="R4" s="87" t="s">
        <v>1145</v>
      </c>
      <c r="S4" s="87" t="s">
        <v>1892</v>
      </c>
      <c r="T4" s="87" t="s">
        <v>1386</v>
      </c>
      <c r="U4" s="87" t="s">
        <v>1953</v>
      </c>
      <c r="V4" s="87" t="s">
        <v>2078</v>
      </c>
      <c r="W4" s="87" t="s">
        <v>770</v>
      </c>
      <c r="X4" s="87" t="s">
        <v>2016</v>
      </c>
      <c r="Y4" s="87" t="s">
        <v>1956</v>
      </c>
      <c r="Z4" s="87" t="s">
        <v>1957</v>
      </c>
      <c r="AA4" s="87" t="s">
        <v>1324</v>
      </c>
      <c r="AB4" s="87" t="s">
        <v>1325</v>
      </c>
      <c r="AC4" s="87" t="s">
        <v>1327</v>
      </c>
      <c r="AD4" s="87" t="s">
        <v>1958</v>
      </c>
    </row>
    <row r="5" spans="1:30" ht="14.25" customHeight="1" x14ac:dyDescent="0.35">
      <c r="A5" s="90">
        <v>1</v>
      </c>
      <c r="B5" s="90" t="s">
        <v>1614</v>
      </c>
      <c r="C5" s="90"/>
      <c r="D5" s="90" t="s">
        <v>1959</v>
      </c>
      <c r="E5" s="90">
        <v>100</v>
      </c>
      <c r="F5" s="91">
        <v>4.7</v>
      </c>
      <c r="G5" s="90">
        <v>1</v>
      </c>
      <c r="H5" s="92">
        <v>0.96</v>
      </c>
      <c r="I5" s="90"/>
      <c r="J5" s="92">
        <v>0.95</v>
      </c>
      <c r="K5" s="92">
        <v>0.96</v>
      </c>
      <c r="L5" s="90"/>
      <c r="M5" s="90">
        <v>1</v>
      </c>
      <c r="N5" s="92">
        <v>0.96</v>
      </c>
      <c r="O5" s="90"/>
      <c r="P5" s="90">
        <v>98</v>
      </c>
      <c r="Q5" s="90">
        <v>2</v>
      </c>
      <c r="R5" s="92">
        <v>0.84</v>
      </c>
      <c r="S5" s="92">
        <v>0.01</v>
      </c>
      <c r="T5" s="90" t="s">
        <v>2111</v>
      </c>
      <c r="U5" s="90"/>
      <c r="V5" s="90">
        <v>1</v>
      </c>
      <c r="W5" s="90" t="s">
        <v>1512</v>
      </c>
      <c r="X5" s="90">
        <v>2</v>
      </c>
      <c r="Y5" s="92">
        <v>0.95</v>
      </c>
      <c r="Z5" s="90"/>
      <c r="AA5" s="92">
        <v>0.15</v>
      </c>
      <c r="AB5" s="90">
        <v>2</v>
      </c>
      <c r="AC5" s="92">
        <v>0.47</v>
      </c>
      <c r="AD5" s="90"/>
    </row>
    <row r="6" spans="1:30" ht="14.25" customHeight="1" x14ac:dyDescent="0.35">
      <c r="A6" s="90">
        <v>2</v>
      </c>
      <c r="B6" s="90" t="s">
        <v>1615</v>
      </c>
      <c r="C6" s="90"/>
      <c r="D6" s="90" t="s">
        <v>1959</v>
      </c>
      <c r="E6" s="90">
        <v>98</v>
      </c>
      <c r="F6" s="91">
        <v>4.5999999999999996</v>
      </c>
      <c r="G6" s="90">
        <v>2</v>
      </c>
      <c r="H6" s="92">
        <v>0.95</v>
      </c>
      <c r="I6" s="90"/>
      <c r="J6" s="92">
        <v>0.92</v>
      </c>
      <c r="K6" s="92">
        <v>0.95</v>
      </c>
      <c r="L6" s="90"/>
      <c r="M6" s="90">
        <v>3</v>
      </c>
      <c r="N6" s="92">
        <v>0.93</v>
      </c>
      <c r="O6" s="90"/>
      <c r="P6" s="90">
        <v>38</v>
      </c>
      <c r="Q6" s="90">
        <v>8</v>
      </c>
      <c r="R6" s="92">
        <v>0.8</v>
      </c>
      <c r="S6" s="92">
        <v>0.02</v>
      </c>
      <c r="T6" s="90" t="s">
        <v>1960</v>
      </c>
      <c r="U6" s="90"/>
      <c r="V6" s="90">
        <v>5</v>
      </c>
      <c r="W6" s="90" t="s">
        <v>92</v>
      </c>
      <c r="X6" s="90">
        <v>2</v>
      </c>
      <c r="Y6" s="92">
        <v>0.85</v>
      </c>
      <c r="Z6" s="90"/>
      <c r="AA6" s="92">
        <v>0.12</v>
      </c>
      <c r="AB6" s="90">
        <v>5</v>
      </c>
      <c r="AC6" s="92">
        <v>0.42</v>
      </c>
      <c r="AD6" s="90"/>
    </row>
    <row r="7" spans="1:30" ht="14.25" customHeight="1" x14ac:dyDescent="0.35">
      <c r="A7" s="90">
        <v>3</v>
      </c>
      <c r="B7" s="90" t="s">
        <v>1616</v>
      </c>
      <c r="C7" s="90"/>
      <c r="D7" s="90" t="s">
        <v>1959</v>
      </c>
      <c r="E7" s="90">
        <v>94</v>
      </c>
      <c r="F7" s="91">
        <v>4.5999999999999996</v>
      </c>
      <c r="G7" s="90">
        <v>2</v>
      </c>
      <c r="H7" s="92">
        <v>0.95</v>
      </c>
      <c r="I7" s="90"/>
      <c r="J7" s="92">
        <v>0.92</v>
      </c>
      <c r="K7" s="92">
        <v>0.97</v>
      </c>
      <c r="L7" s="90"/>
      <c r="M7" s="90">
        <v>5</v>
      </c>
      <c r="N7" s="92">
        <v>0.98</v>
      </c>
      <c r="O7" s="90"/>
      <c r="P7" s="90">
        <v>135</v>
      </c>
      <c r="Q7" s="90">
        <v>13</v>
      </c>
      <c r="R7" s="92">
        <v>0.76</v>
      </c>
      <c r="S7" s="92">
        <v>0.01</v>
      </c>
      <c r="T7" s="90" t="s">
        <v>1960</v>
      </c>
      <c r="U7" s="90"/>
      <c r="V7" s="90">
        <v>3</v>
      </c>
      <c r="W7" s="90" t="s">
        <v>2225</v>
      </c>
      <c r="X7" s="90">
        <v>2</v>
      </c>
      <c r="Y7" s="92">
        <v>0.93</v>
      </c>
      <c r="Z7" s="90"/>
      <c r="AA7" s="92">
        <v>0.09</v>
      </c>
      <c r="AB7" s="90">
        <v>6</v>
      </c>
      <c r="AC7" s="92">
        <v>0.31</v>
      </c>
      <c r="AD7" s="90"/>
    </row>
    <row r="8" spans="1:30" ht="14.25" customHeight="1" x14ac:dyDescent="0.35">
      <c r="A8" s="90">
        <v>4</v>
      </c>
      <c r="B8" s="90" t="s">
        <v>1618</v>
      </c>
      <c r="C8" s="90"/>
      <c r="D8" s="90" t="s">
        <v>1959</v>
      </c>
      <c r="E8" s="90">
        <v>93</v>
      </c>
      <c r="F8" s="91">
        <v>4.5</v>
      </c>
      <c r="G8" s="90">
        <v>6</v>
      </c>
      <c r="H8" s="92">
        <v>0.95</v>
      </c>
      <c r="I8" s="90"/>
      <c r="J8" s="92">
        <v>0.92</v>
      </c>
      <c r="K8" s="92">
        <v>0.94</v>
      </c>
      <c r="L8" s="90"/>
      <c r="M8" s="90">
        <v>2</v>
      </c>
      <c r="N8" s="92">
        <v>0.91</v>
      </c>
      <c r="O8" s="90"/>
      <c r="P8" s="90">
        <v>80</v>
      </c>
      <c r="Q8" s="90">
        <v>13</v>
      </c>
      <c r="R8" s="92">
        <v>0.78</v>
      </c>
      <c r="S8" s="93">
        <v>2E-3</v>
      </c>
      <c r="T8" s="90" t="s">
        <v>1960</v>
      </c>
      <c r="U8" s="90"/>
      <c r="V8" s="90">
        <v>3</v>
      </c>
      <c r="W8" s="90" t="s">
        <v>466</v>
      </c>
      <c r="X8" s="90">
        <v>2</v>
      </c>
      <c r="Y8" s="92">
        <v>0.9</v>
      </c>
      <c r="Z8" s="90"/>
      <c r="AA8" s="92">
        <v>0.09</v>
      </c>
      <c r="AB8" s="90">
        <v>8</v>
      </c>
      <c r="AC8" s="92">
        <v>0.23</v>
      </c>
      <c r="AD8" s="90"/>
    </row>
    <row r="9" spans="1:30" ht="14.25" customHeight="1" x14ac:dyDescent="0.35">
      <c r="A9" s="90">
        <v>5</v>
      </c>
      <c r="B9" s="90" t="s">
        <v>1621</v>
      </c>
      <c r="C9" s="90"/>
      <c r="D9" s="90" t="s">
        <v>1959</v>
      </c>
      <c r="E9" s="90">
        <v>92</v>
      </c>
      <c r="F9" s="91">
        <v>4.5</v>
      </c>
      <c r="G9" s="90">
        <v>14</v>
      </c>
      <c r="H9" s="92">
        <v>0.95</v>
      </c>
      <c r="I9" s="90"/>
      <c r="J9" s="92">
        <v>0.92</v>
      </c>
      <c r="K9" s="92">
        <v>0.94</v>
      </c>
      <c r="L9" s="90"/>
      <c r="M9" s="90">
        <v>2</v>
      </c>
      <c r="N9" s="92">
        <v>0.95</v>
      </c>
      <c r="O9" s="90"/>
      <c r="P9" s="90">
        <v>98</v>
      </c>
      <c r="Q9" s="90">
        <v>30</v>
      </c>
      <c r="R9" s="92">
        <v>0.71</v>
      </c>
      <c r="S9" s="93">
        <v>2E-3</v>
      </c>
      <c r="T9" s="90" t="s">
        <v>1960</v>
      </c>
      <c r="U9" s="90"/>
      <c r="V9" s="90">
        <v>8</v>
      </c>
      <c r="W9" s="90" t="s">
        <v>1388</v>
      </c>
      <c r="X9" s="90">
        <v>2</v>
      </c>
      <c r="Y9" s="92">
        <v>0.85</v>
      </c>
      <c r="Z9" s="90"/>
      <c r="AA9" s="92">
        <v>0.2</v>
      </c>
      <c r="AB9" s="90">
        <v>8</v>
      </c>
      <c r="AC9" s="92">
        <v>0.4</v>
      </c>
      <c r="AD9" s="90"/>
    </row>
    <row r="10" spans="1:30" ht="14.25" customHeight="1" x14ac:dyDescent="0.35">
      <c r="A10" s="90">
        <v>6</v>
      </c>
      <c r="B10" s="90" t="s">
        <v>1619</v>
      </c>
      <c r="C10" s="90"/>
      <c r="D10" s="90" t="s">
        <v>1959</v>
      </c>
      <c r="E10" s="90">
        <v>91</v>
      </c>
      <c r="F10" s="91">
        <v>4.5</v>
      </c>
      <c r="G10" s="90">
        <v>2</v>
      </c>
      <c r="H10" s="92">
        <v>0.95</v>
      </c>
      <c r="I10" s="90"/>
      <c r="J10" s="92">
        <v>0.93</v>
      </c>
      <c r="K10" s="92">
        <v>0.95</v>
      </c>
      <c r="L10" s="90"/>
      <c r="M10" s="90">
        <v>2</v>
      </c>
      <c r="N10" s="92">
        <v>0.96</v>
      </c>
      <c r="O10" s="90"/>
      <c r="P10" s="90">
        <v>147</v>
      </c>
      <c r="Q10" s="90">
        <v>23</v>
      </c>
      <c r="R10" s="92">
        <v>0.78</v>
      </c>
      <c r="S10" s="92">
        <v>0.01</v>
      </c>
      <c r="T10" s="90" t="s">
        <v>1963</v>
      </c>
      <c r="U10" s="90"/>
      <c r="V10" s="90">
        <v>10</v>
      </c>
      <c r="W10" s="90" t="s">
        <v>2226</v>
      </c>
      <c r="X10" s="90">
        <v>2</v>
      </c>
      <c r="Y10" s="92">
        <v>0.84</v>
      </c>
      <c r="Z10" s="90"/>
      <c r="AA10" s="92">
        <v>0.09</v>
      </c>
      <c r="AB10" s="90">
        <v>14</v>
      </c>
      <c r="AC10" s="92">
        <v>0.42</v>
      </c>
      <c r="AD10" s="90"/>
    </row>
    <row r="11" spans="1:30" ht="14.25" customHeight="1" x14ac:dyDescent="0.35">
      <c r="A11" s="90">
        <v>6</v>
      </c>
      <c r="B11" s="90" t="s">
        <v>1629</v>
      </c>
      <c r="C11" s="90"/>
      <c r="D11" s="90" t="s">
        <v>1972</v>
      </c>
      <c r="E11" s="90">
        <v>91</v>
      </c>
      <c r="F11" s="91">
        <v>4.3</v>
      </c>
      <c r="G11" s="90">
        <v>10</v>
      </c>
      <c r="H11" s="92">
        <v>0.97</v>
      </c>
      <c r="I11" s="90"/>
      <c r="J11" s="92">
        <v>0.91</v>
      </c>
      <c r="K11" s="92">
        <v>0.9</v>
      </c>
      <c r="L11" s="90"/>
      <c r="M11" s="90">
        <v>-1</v>
      </c>
      <c r="N11" s="90" t="s">
        <v>176</v>
      </c>
      <c r="O11" s="90"/>
      <c r="P11" s="90"/>
      <c r="Q11" s="90">
        <v>23</v>
      </c>
      <c r="R11" s="92">
        <v>0.8</v>
      </c>
      <c r="S11" s="92">
        <v>0.01</v>
      </c>
      <c r="T11" s="90" t="s">
        <v>1963</v>
      </c>
      <c r="U11" s="90"/>
      <c r="V11" s="90">
        <v>27</v>
      </c>
      <c r="W11" s="90" t="s">
        <v>2227</v>
      </c>
      <c r="X11" s="90"/>
      <c r="Y11" s="92">
        <v>0.55000000000000004</v>
      </c>
      <c r="Z11" s="90"/>
      <c r="AA11" s="92">
        <v>0.09</v>
      </c>
      <c r="AB11" s="90">
        <v>3</v>
      </c>
      <c r="AC11" s="92">
        <v>0.16</v>
      </c>
      <c r="AD11" s="90"/>
    </row>
    <row r="12" spans="1:30" ht="14.25" customHeight="1" x14ac:dyDescent="0.35">
      <c r="A12" s="90">
        <v>8</v>
      </c>
      <c r="B12" s="90" t="s">
        <v>1624</v>
      </c>
      <c r="C12" s="90"/>
      <c r="D12" s="90" t="s">
        <v>1959</v>
      </c>
      <c r="E12" s="90">
        <v>90</v>
      </c>
      <c r="F12" s="91">
        <v>4.3</v>
      </c>
      <c r="G12" s="90">
        <v>14</v>
      </c>
      <c r="H12" s="92">
        <v>0.94</v>
      </c>
      <c r="I12" s="90"/>
      <c r="J12" s="92">
        <v>0.92</v>
      </c>
      <c r="K12" s="92">
        <v>0.92</v>
      </c>
      <c r="L12" s="90"/>
      <c r="M12" s="90" t="s">
        <v>58</v>
      </c>
      <c r="N12" s="92">
        <v>0.91</v>
      </c>
      <c r="O12" s="90"/>
      <c r="P12" s="90">
        <v>183</v>
      </c>
      <c r="Q12" s="90">
        <v>3</v>
      </c>
      <c r="R12" s="92">
        <v>0.82</v>
      </c>
      <c r="S12" s="92">
        <v>0</v>
      </c>
      <c r="T12" s="90" t="s">
        <v>1963</v>
      </c>
      <c r="U12" s="90"/>
      <c r="V12" s="90">
        <v>22</v>
      </c>
      <c r="W12" s="90" t="s">
        <v>1967</v>
      </c>
      <c r="X12" s="90">
        <v>2</v>
      </c>
      <c r="Y12" s="92">
        <v>0.73</v>
      </c>
      <c r="Z12" s="90">
        <v>5</v>
      </c>
      <c r="AA12" s="92">
        <v>0.13</v>
      </c>
      <c r="AB12" s="90">
        <v>14</v>
      </c>
      <c r="AC12" s="92">
        <v>0.33</v>
      </c>
      <c r="AD12" s="90"/>
    </row>
    <row r="13" spans="1:30" ht="14.25" customHeight="1" x14ac:dyDescent="0.35">
      <c r="A13" s="90">
        <v>9</v>
      </c>
      <c r="B13" s="90" t="s">
        <v>1622</v>
      </c>
      <c r="C13" s="90"/>
      <c r="D13" s="90" t="s">
        <v>1959</v>
      </c>
      <c r="E13" s="90">
        <v>89</v>
      </c>
      <c r="F13" s="91">
        <v>4.3</v>
      </c>
      <c r="G13" s="90">
        <v>6</v>
      </c>
      <c r="H13" s="92">
        <v>0.96</v>
      </c>
      <c r="I13" s="90"/>
      <c r="J13" s="92">
        <v>0.9</v>
      </c>
      <c r="K13" s="92">
        <v>0.93</v>
      </c>
      <c r="L13" s="90"/>
      <c r="M13" s="90">
        <v>3</v>
      </c>
      <c r="N13" s="92">
        <v>0.84</v>
      </c>
      <c r="O13" s="90"/>
      <c r="P13" s="90">
        <v>180</v>
      </c>
      <c r="Q13" s="90">
        <v>7</v>
      </c>
      <c r="R13" s="92">
        <v>0.66</v>
      </c>
      <c r="S13" s="92">
        <v>0</v>
      </c>
      <c r="T13" s="90" t="s">
        <v>1963</v>
      </c>
      <c r="U13" s="90"/>
      <c r="V13" s="90">
        <v>16</v>
      </c>
      <c r="W13" s="90" t="s">
        <v>1971</v>
      </c>
      <c r="X13" s="90">
        <v>2</v>
      </c>
      <c r="Y13" s="92">
        <v>0.7</v>
      </c>
      <c r="Z13" s="90"/>
      <c r="AA13" s="92">
        <v>0.21</v>
      </c>
      <c r="AB13" s="90">
        <v>33</v>
      </c>
      <c r="AC13" s="92">
        <v>0.41</v>
      </c>
      <c r="AD13" s="90"/>
    </row>
    <row r="14" spans="1:30" ht="14.25" customHeight="1" x14ac:dyDescent="0.35">
      <c r="A14" s="90">
        <v>9</v>
      </c>
      <c r="B14" s="90" t="s">
        <v>1617</v>
      </c>
      <c r="C14" s="90"/>
      <c r="D14" s="90" t="s">
        <v>1959</v>
      </c>
      <c r="E14" s="90">
        <v>89</v>
      </c>
      <c r="F14" s="91">
        <v>4.3</v>
      </c>
      <c r="G14" s="90">
        <v>6</v>
      </c>
      <c r="H14" s="92">
        <v>0.94</v>
      </c>
      <c r="I14" s="90"/>
      <c r="J14" s="92">
        <v>0.93</v>
      </c>
      <c r="K14" s="92">
        <v>0.94</v>
      </c>
      <c r="L14" s="90"/>
      <c r="M14" s="90">
        <v>1</v>
      </c>
      <c r="N14" s="92">
        <v>0.88</v>
      </c>
      <c r="O14" s="90"/>
      <c r="P14" s="90">
        <v>147</v>
      </c>
      <c r="Q14" s="90">
        <v>21</v>
      </c>
      <c r="R14" s="92">
        <v>0.64</v>
      </c>
      <c r="S14" s="92">
        <v>0.03</v>
      </c>
      <c r="T14" s="90" t="s">
        <v>1963</v>
      </c>
      <c r="U14" s="90"/>
      <c r="V14" s="90">
        <v>10</v>
      </c>
      <c r="W14" s="90" t="s">
        <v>1328</v>
      </c>
      <c r="X14" s="90">
        <v>2</v>
      </c>
      <c r="Y14" s="92">
        <v>0.8</v>
      </c>
      <c r="Z14" s="90"/>
      <c r="AA14" s="92">
        <v>0.22</v>
      </c>
      <c r="AB14" s="90">
        <v>7</v>
      </c>
      <c r="AC14" s="92">
        <v>0.33</v>
      </c>
      <c r="AD14" s="90"/>
    </row>
    <row r="15" spans="1:30" ht="14.25" customHeight="1" x14ac:dyDescent="0.35">
      <c r="A15" s="90">
        <v>11</v>
      </c>
      <c r="B15" s="90" t="s">
        <v>1640</v>
      </c>
      <c r="C15" s="90"/>
      <c r="D15" s="90" t="s">
        <v>1972</v>
      </c>
      <c r="E15" s="90">
        <v>88</v>
      </c>
      <c r="F15" s="91">
        <v>4.3</v>
      </c>
      <c r="G15" s="90">
        <v>32</v>
      </c>
      <c r="H15" s="92">
        <v>0.97</v>
      </c>
      <c r="I15" s="90"/>
      <c r="J15" s="92">
        <v>0.88</v>
      </c>
      <c r="K15" s="92">
        <v>0.85</v>
      </c>
      <c r="L15" s="90"/>
      <c r="M15" s="90">
        <v>-3</v>
      </c>
      <c r="N15" s="90" t="s">
        <v>176</v>
      </c>
      <c r="O15" s="90"/>
      <c r="P15" s="90"/>
      <c r="Q15" s="90">
        <v>62</v>
      </c>
      <c r="R15" s="92">
        <v>0.96</v>
      </c>
      <c r="S15" s="92">
        <v>0</v>
      </c>
      <c r="T15" s="90" t="s">
        <v>1960</v>
      </c>
      <c r="U15" s="90"/>
      <c r="V15" s="90">
        <v>44</v>
      </c>
      <c r="W15" s="90" t="s">
        <v>2228</v>
      </c>
      <c r="X15" s="90"/>
      <c r="Y15" s="92">
        <v>0.43</v>
      </c>
      <c r="Z15" s="90"/>
      <c r="AA15" s="92">
        <v>0.09</v>
      </c>
      <c r="AB15" s="90">
        <v>12</v>
      </c>
      <c r="AC15" s="92">
        <v>0.38</v>
      </c>
      <c r="AD15" s="90"/>
    </row>
    <row r="16" spans="1:30" ht="14.25" customHeight="1" x14ac:dyDescent="0.35">
      <c r="A16" s="90">
        <v>11</v>
      </c>
      <c r="B16" s="90" t="s">
        <v>1631</v>
      </c>
      <c r="C16" s="90"/>
      <c r="D16" s="90" t="s">
        <v>1959</v>
      </c>
      <c r="E16" s="90">
        <v>88</v>
      </c>
      <c r="F16" s="91">
        <v>4</v>
      </c>
      <c r="G16" s="90">
        <v>2</v>
      </c>
      <c r="H16" s="92">
        <v>0.97</v>
      </c>
      <c r="I16" s="90"/>
      <c r="J16" s="92">
        <v>0.93</v>
      </c>
      <c r="K16" s="92">
        <v>0.93</v>
      </c>
      <c r="L16" s="90"/>
      <c r="M16" s="90" t="s">
        <v>58</v>
      </c>
      <c r="N16" s="92">
        <v>0.96</v>
      </c>
      <c r="O16" s="90"/>
      <c r="P16" s="90">
        <v>193</v>
      </c>
      <c r="Q16" s="90">
        <v>1</v>
      </c>
      <c r="R16" s="92">
        <v>0.78</v>
      </c>
      <c r="S16" s="92">
        <v>0</v>
      </c>
      <c r="T16" s="90" t="s">
        <v>1963</v>
      </c>
      <c r="U16" s="90"/>
      <c r="V16" s="90">
        <v>9</v>
      </c>
      <c r="W16" s="90" t="s">
        <v>2229</v>
      </c>
      <c r="X16" s="90">
        <v>2</v>
      </c>
      <c r="Y16" s="92">
        <v>0.8</v>
      </c>
      <c r="Z16" s="90"/>
      <c r="AA16" s="92">
        <v>0.24</v>
      </c>
      <c r="AB16" s="90">
        <v>30</v>
      </c>
      <c r="AC16" s="92">
        <v>0.38</v>
      </c>
      <c r="AD16" s="90"/>
    </row>
    <row r="17" spans="1:30" ht="14.25" customHeight="1" x14ac:dyDescent="0.35">
      <c r="A17" s="90">
        <v>13</v>
      </c>
      <c r="B17" s="90" t="s">
        <v>1626</v>
      </c>
      <c r="C17" s="90"/>
      <c r="D17" s="90" t="s">
        <v>1959</v>
      </c>
      <c r="E17" s="90">
        <v>87</v>
      </c>
      <c r="F17" s="91">
        <v>4.3</v>
      </c>
      <c r="G17" s="90">
        <v>14</v>
      </c>
      <c r="H17" s="92">
        <v>0.95</v>
      </c>
      <c r="I17" s="90"/>
      <c r="J17" s="92">
        <v>0.9</v>
      </c>
      <c r="K17" s="92">
        <v>0.93</v>
      </c>
      <c r="L17" s="90"/>
      <c r="M17" s="90">
        <v>3</v>
      </c>
      <c r="N17" s="92">
        <v>0.94</v>
      </c>
      <c r="O17" s="90"/>
      <c r="P17" s="90">
        <v>135</v>
      </c>
      <c r="Q17" s="90">
        <v>17</v>
      </c>
      <c r="R17" s="92">
        <v>0.72</v>
      </c>
      <c r="S17" s="93">
        <v>2E-3</v>
      </c>
      <c r="T17" s="90" t="s">
        <v>1966</v>
      </c>
      <c r="U17" s="90"/>
      <c r="V17" s="90">
        <v>14</v>
      </c>
      <c r="W17" s="90" t="s">
        <v>1985</v>
      </c>
      <c r="X17" s="90">
        <v>2</v>
      </c>
      <c r="Y17" s="92">
        <v>0.76</v>
      </c>
      <c r="Z17" s="90"/>
      <c r="AA17" s="92">
        <v>0.2</v>
      </c>
      <c r="AB17" s="90">
        <v>30</v>
      </c>
      <c r="AC17" s="92">
        <v>0.39</v>
      </c>
      <c r="AD17" s="90"/>
    </row>
    <row r="18" spans="1:30" ht="14.25" customHeight="1" x14ac:dyDescent="0.35">
      <c r="A18" s="90">
        <v>13</v>
      </c>
      <c r="B18" s="90" t="s">
        <v>1642</v>
      </c>
      <c r="C18" s="90"/>
      <c r="D18" s="90" t="s">
        <v>1959</v>
      </c>
      <c r="E18" s="90">
        <v>87</v>
      </c>
      <c r="F18" s="91">
        <v>4.3</v>
      </c>
      <c r="G18" s="90">
        <v>32</v>
      </c>
      <c r="H18" s="92">
        <v>0.91</v>
      </c>
      <c r="I18" s="90"/>
      <c r="J18" s="92">
        <v>0.89</v>
      </c>
      <c r="K18" s="92">
        <v>0.87</v>
      </c>
      <c r="L18" s="90"/>
      <c r="M18" s="90">
        <v>-2</v>
      </c>
      <c r="N18" s="92">
        <v>0.88</v>
      </c>
      <c r="O18" s="90"/>
      <c r="P18" s="90">
        <v>47</v>
      </c>
      <c r="Q18" s="90">
        <v>9</v>
      </c>
      <c r="R18" s="92">
        <v>0.65</v>
      </c>
      <c r="S18" s="92">
        <v>0</v>
      </c>
      <c r="T18" s="90" t="s">
        <v>1963</v>
      </c>
      <c r="U18" s="90"/>
      <c r="V18" s="90">
        <v>14</v>
      </c>
      <c r="W18" s="90" t="s">
        <v>1971</v>
      </c>
      <c r="X18" s="90"/>
      <c r="Y18" s="92">
        <v>0.72</v>
      </c>
      <c r="Z18" s="90"/>
      <c r="AA18" s="92">
        <v>0.19</v>
      </c>
      <c r="AB18" s="90">
        <v>19</v>
      </c>
      <c r="AC18" s="92">
        <v>0.27</v>
      </c>
      <c r="AD18" s="90"/>
    </row>
    <row r="19" spans="1:30" ht="14.25" customHeight="1" x14ac:dyDescent="0.35">
      <c r="A19" s="90">
        <v>13</v>
      </c>
      <c r="B19" s="90" t="s">
        <v>1632</v>
      </c>
      <c r="C19" s="90"/>
      <c r="D19" s="90" t="s">
        <v>1959</v>
      </c>
      <c r="E19" s="90">
        <v>87</v>
      </c>
      <c r="F19" s="91">
        <v>4</v>
      </c>
      <c r="G19" s="90">
        <v>10</v>
      </c>
      <c r="H19" s="92">
        <v>0.94</v>
      </c>
      <c r="I19" s="90"/>
      <c r="J19" s="92">
        <v>0.91</v>
      </c>
      <c r="K19" s="92">
        <v>0.91</v>
      </c>
      <c r="L19" s="90"/>
      <c r="M19" s="90" t="s">
        <v>58</v>
      </c>
      <c r="N19" s="92">
        <v>0.9</v>
      </c>
      <c r="O19" s="90"/>
      <c r="P19" s="90">
        <v>122</v>
      </c>
      <c r="Q19" s="90">
        <v>5</v>
      </c>
      <c r="R19" s="92">
        <v>0.76</v>
      </c>
      <c r="S19" s="93">
        <v>4.0000000000000001E-3</v>
      </c>
      <c r="T19" s="90" t="s">
        <v>1966</v>
      </c>
      <c r="U19" s="90"/>
      <c r="V19" s="90">
        <v>5</v>
      </c>
      <c r="W19" s="90" t="s">
        <v>2230</v>
      </c>
      <c r="X19" s="90">
        <v>2</v>
      </c>
      <c r="Y19" s="92">
        <v>0.86</v>
      </c>
      <c r="Z19" s="90"/>
      <c r="AA19" s="92">
        <v>0.18</v>
      </c>
      <c r="AB19" s="90">
        <v>29</v>
      </c>
      <c r="AC19" s="92">
        <v>0.37</v>
      </c>
      <c r="AD19" s="90"/>
    </row>
    <row r="20" spans="1:30" ht="14.25" customHeight="1" x14ac:dyDescent="0.35">
      <c r="A20" s="90">
        <v>16</v>
      </c>
      <c r="B20" s="90" t="s">
        <v>1623</v>
      </c>
      <c r="C20" s="90"/>
      <c r="D20" s="90" t="s">
        <v>1959</v>
      </c>
      <c r="E20" s="90">
        <v>86</v>
      </c>
      <c r="F20" s="91">
        <v>4.2</v>
      </c>
      <c r="G20" s="90">
        <v>10</v>
      </c>
      <c r="H20" s="92">
        <v>0.95</v>
      </c>
      <c r="I20" s="90"/>
      <c r="J20" s="92">
        <v>0.94</v>
      </c>
      <c r="K20" s="92">
        <v>0.93</v>
      </c>
      <c r="L20" s="90"/>
      <c r="M20" s="90">
        <v>-1</v>
      </c>
      <c r="N20" s="92">
        <v>0.92</v>
      </c>
      <c r="O20" s="90"/>
      <c r="P20" s="90">
        <v>127</v>
      </c>
      <c r="Q20" s="90">
        <v>42</v>
      </c>
      <c r="R20" s="92">
        <v>0.77</v>
      </c>
      <c r="S20" s="92">
        <v>0.01</v>
      </c>
      <c r="T20" s="90" t="s">
        <v>1966</v>
      </c>
      <c r="U20" s="90"/>
      <c r="V20" s="90">
        <v>2</v>
      </c>
      <c r="W20" s="90" t="s">
        <v>449</v>
      </c>
      <c r="X20" s="90">
        <v>2</v>
      </c>
      <c r="Y20" s="92">
        <v>0.94</v>
      </c>
      <c r="Z20" s="90"/>
      <c r="AA20" s="92">
        <v>0.18</v>
      </c>
      <c r="AB20" s="90">
        <v>26</v>
      </c>
      <c r="AC20" s="92">
        <v>0.32</v>
      </c>
      <c r="AD20" s="90"/>
    </row>
    <row r="21" spans="1:30" ht="14.25" customHeight="1" x14ac:dyDescent="0.35">
      <c r="A21" s="90">
        <v>17</v>
      </c>
      <c r="B21" s="90" t="s">
        <v>1648</v>
      </c>
      <c r="C21" s="90"/>
      <c r="D21" s="90" t="s">
        <v>1959</v>
      </c>
      <c r="E21" s="90">
        <v>84</v>
      </c>
      <c r="F21" s="91">
        <v>4.0999999999999996</v>
      </c>
      <c r="G21" s="90">
        <v>10</v>
      </c>
      <c r="H21" s="92">
        <v>0.95</v>
      </c>
      <c r="I21" s="90"/>
      <c r="J21" s="92">
        <v>0.9</v>
      </c>
      <c r="K21" s="92">
        <v>0.9</v>
      </c>
      <c r="L21" s="90"/>
      <c r="M21" s="90" t="s">
        <v>58</v>
      </c>
      <c r="N21" s="92">
        <v>0.89</v>
      </c>
      <c r="O21" s="90"/>
      <c r="P21" s="90">
        <v>67</v>
      </c>
      <c r="Q21" s="90">
        <v>37</v>
      </c>
      <c r="R21" s="92">
        <v>0.74</v>
      </c>
      <c r="S21" s="92">
        <v>0.08</v>
      </c>
      <c r="T21" s="90" t="s">
        <v>1966</v>
      </c>
      <c r="U21" s="90"/>
      <c r="V21" s="90">
        <v>5</v>
      </c>
      <c r="W21" s="90" t="s">
        <v>2231</v>
      </c>
      <c r="X21" s="90">
        <v>2</v>
      </c>
      <c r="Y21" s="92">
        <v>0.9</v>
      </c>
      <c r="Z21" s="90"/>
      <c r="AA21" s="92">
        <v>0.14000000000000001</v>
      </c>
      <c r="AB21" s="90">
        <v>36</v>
      </c>
      <c r="AC21" s="92">
        <v>0.21</v>
      </c>
      <c r="AD21" s="90"/>
    </row>
    <row r="22" spans="1:30" ht="14.25" customHeight="1" x14ac:dyDescent="0.35">
      <c r="A22" s="90">
        <v>17</v>
      </c>
      <c r="B22" s="90" t="s">
        <v>1634</v>
      </c>
      <c r="C22" s="90"/>
      <c r="D22" s="90" t="s">
        <v>1959</v>
      </c>
      <c r="E22" s="90">
        <v>84</v>
      </c>
      <c r="F22" s="91">
        <v>4.0999999999999996</v>
      </c>
      <c r="G22" s="90">
        <v>23</v>
      </c>
      <c r="H22" s="92">
        <v>0.93</v>
      </c>
      <c r="I22" s="90"/>
      <c r="J22" s="92">
        <v>0.91</v>
      </c>
      <c r="K22" s="92">
        <v>0.9</v>
      </c>
      <c r="L22" s="90"/>
      <c r="M22" s="90">
        <v>-1</v>
      </c>
      <c r="N22" s="92">
        <v>0.98</v>
      </c>
      <c r="O22" s="90"/>
      <c r="P22" s="90">
        <v>193</v>
      </c>
      <c r="Q22" s="90">
        <v>11</v>
      </c>
      <c r="R22" s="92">
        <v>0.68</v>
      </c>
      <c r="S22" s="92">
        <v>0.02</v>
      </c>
      <c r="T22" s="90" t="s">
        <v>1968</v>
      </c>
      <c r="U22" s="90"/>
      <c r="V22" s="90">
        <v>12</v>
      </c>
      <c r="W22" s="90" t="s">
        <v>2082</v>
      </c>
      <c r="X22" s="90">
        <v>2</v>
      </c>
      <c r="Y22" s="92">
        <v>0.74</v>
      </c>
      <c r="Z22" s="90"/>
      <c r="AA22" s="92">
        <v>0.1</v>
      </c>
      <c r="AB22" s="90">
        <v>25</v>
      </c>
      <c r="AC22" s="92">
        <v>0.34</v>
      </c>
      <c r="AD22" s="90"/>
    </row>
    <row r="23" spans="1:30" ht="14.25" customHeight="1" x14ac:dyDescent="0.35">
      <c r="A23" s="90">
        <v>17</v>
      </c>
      <c r="B23" s="90" t="s">
        <v>1637</v>
      </c>
      <c r="C23" s="90"/>
      <c r="D23" s="90" t="s">
        <v>1959</v>
      </c>
      <c r="E23" s="90">
        <v>84</v>
      </c>
      <c r="F23" s="91">
        <v>4.0999999999999996</v>
      </c>
      <c r="G23" s="90">
        <v>18</v>
      </c>
      <c r="H23" s="92">
        <v>0.94</v>
      </c>
      <c r="I23" s="90"/>
      <c r="J23" s="92">
        <v>0.9</v>
      </c>
      <c r="K23" s="92">
        <v>0.91</v>
      </c>
      <c r="L23" s="90"/>
      <c r="M23" s="90">
        <v>1</v>
      </c>
      <c r="N23" s="92">
        <v>0.91</v>
      </c>
      <c r="O23" s="90"/>
      <c r="P23" s="90">
        <v>190</v>
      </c>
      <c r="Q23" s="90">
        <v>13</v>
      </c>
      <c r="R23" s="92">
        <v>0.67</v>
      </c>
      <c r="S23" s="92">
        <v>0.02</v>
      </c>
      <c r="T23" s="90" t="s">
        <v>1966</v>
      </c>
      <c r="U23" s="90"/>
      <c r="V23" s="90">
        <v>31</v>
      </c>
      <c r="W23" s="90" t="s">
        <v>1161</v>
      </c>
      <c r="X23" s="90">
        <v>2</v>
      </c>
      <c r="Y23" s="92">
        <v>0.65</v>
      </c>
      <c r="Z23" s="90">
        <v>5</v>
      </c>
      <c r="AA23" s="92">
        <v>0.27</v>
      </c>
      <c r="AB23" s="90">
        <v>30</v>
      </c>
      <c r="AC23" s="92">
        <v>0.32</v>
      </c>
      <c r="AD23" s="90"/>
    </row>
    <row r="24" spans="1:30" ht="14.25" customHeight="1" x14ac:dyDescent="0.35">
      <c r="A24" s="90">
        <v>17</v>
      </c>
      <c r="B24" s="90" t="s">
        <v>1638</v>
      </c>
      <c r="C24" s="90"/>
      <c r="D24" s="90" t="s">
        <v>1959</v>
      </c>
      <c r="E24" s="90">
        <v>84</v>
      </c>
      <c r="F24" s="91">
        <v>4.3</v>
      </c>
      <c r="G24" s="90">
        <v>32</v>
      </c>
      <c r="H24" s="92">
        <v>0.89</v>
      </c>
      <c r="I24" s="90"/>
      <c r="J24" s="92">
        <v>0.88</v>
      </c>
      <c r="K24" s="92">
        <v>0.87</v>
      </c>
      <c r="L24" s="90"/>
      <c r="M24" s="90">
        <v>-1</v>
      </c>
      <c r="N24" s="92">
        <v>0.85</v>
      </c>
      <c r="O24" s="90"/>
      <c r="P24" s="90">
        <v>127</v>
      </c>
      <c r="Q24" s="90">
        <v>21</v>
      </c>
      <c r="R24" s="92">
        <v>0.68</v>
      </c>
      <c r="S24" s="92">
        <v>0.03</v>
      </c>
      <c r="T24" s="90" t="s">
        <v>1960</v>
      </c>
      <c r="U24" s="90"/>
      <c r="V24" s="90">
        <v>16</v>
      </c>
      <c r="W24" s="90" t="s">
        <v>2232</v>
      </c>
      <c r="X24" s="90">
        <v>2</v>
      </c>
      <c r="Y24" s="92">
        <v>0.72</v>
      </c>
      <c r="Z24" s="90"/>
      <c r="AA24" s="92">
        <v>0.37</v>
      </c>
      <c r="AB24" s="90">
        <v>19</v>
      </c>
      <c r="AC24" s="92">
        <v>0.26</v>
      </c>
      <c r="AD24" s="90"/>
    </row>
    <row r="25" spans="1:30" ht="14.25" customHeight="1" x14ac:dyDescent="0.35">
      <c r="A25" s="90">
        <v>17</v>
      </c>
      <c r="B25" s="90" t="s">
        <v>1633</v>
      </c>
      <c r="C25" s="90"/>
      <c r="D25" s="90" t="s">
        <v>1959</v>
      </c>
      <c r="E25" s="90">
        <v>84</v>
      </c>
      <c r="F25" s="91">
        <v>4.0999999999999996</v>
      </c>
      <c r="G25" s="90">
        <v>18</v>
      </c>
      <c r="H25" s="92">
        <v>0.94</v>
      </c>
      <c r="I25" s="90"/>
      <c r="J25" s="92">
        <v>0.85</v>
      </c>
      <c r="K25" s="92">
        <v>0.91</v>
      </c>
      <c r="L25" s="90"/>
      <c r="M25" s="90">
        <v>6</v>
      </c>
      <c r="N25" s="92">
        <v>0.89</v>
      </c>
      <c r="O25" s="90"/>
      <c r="P25" s="90">
        <v>122</v>
      </c>
      <c r="Q25" s="90">
        <v>23</v>
      </c>
      <c r="R25" s="92">
        <v>0.74</v>
      </c>
      <c r="S25" s="92">
        <v>0.03</v>
      </c>
      <c r="T25" s="90" t="s">
        <v>1963</v>
      </c>
      <c r="U25" s="90"/>
      <c r="V25" s="90">
        <v>18</v>
      </c>
      <c r="W25" s="90" t="s">
        <v>1328</v>
      </c>
      <c r="X25" s="90">
        <v>2</v>
      </c>
      <c r="Y25" s="92">
        <v>0.67</v>
      </c>
      <c r="Z25" s="90"/>
      <c r="AA25" s="92">
        <v>0.21</v>
      </c>
      <c r="AB25" s="90">
        <v>42</v>
      </c>
      <c r="AC25" s="92">
        <v>0.24</v>
      </c>
      <c r="AD25" s="90"/>
    </row>
    <row r="26" spans="1:30" ht="14.25" customHeight="1" x14ac:dyDescent="0.35">
      <c r="A26" s="90">
        <v>22</v>
      </c>
      <c r="B26" s="90" t="s">
        <v>1982</v>
      </c>
      <c r="C26" s="90"/>
      <c r="D26" s="90" t="s">
        <v>1972</v>
      </c>
      <c r="E26" s="90">
        <v>83</v>
      </c>
      <c r="F26" s="91">
        <v>4.2</v>
      </c>
      <c r="G26" s="90">
        <v>40</v>
      </c>
      <c r="H26" s="92">
        <v>0.95</v>
      </c>
      <c r="I26" s="90"/>
      <c r="J26" s="92">
        <v>0.91</v>
      </c>
      <c r="K26" s="92">
        <v>0.87</v>
      </c>
      <c r="L26" s="90"/>
      <c r="M26" s="90">
        <v>-4</v>
      </c>
      <c r="N26" s="90" t="s">
        <v>176</v>
      </c>
      <c r="O26" s="90"/>
      <c r="P26" s="90"/>
      <c r="Q26" s="90">
        <v>103</v>
      </c>
      <c r="R26" s="92">
        <v>0.79</v>
      </c>
      <c r="S26" s="93">
        <v>3.0000000000000001E-3</v>
      </c>
      <c r="T26" s="90" t="s">
        <v>2111</v>
      </c>
      <c r="U26" s="90"/>
      <c r="V26" s="90">
        <v>31</v>
      </c>
      <c r="W26" s="90" t="s">
        <v>1975</v>
      </c>
      <c r="X26" s="90"/>
      <c r="Y26" s="92">
        <v>0.55000000000000004</v>
      </c>
      <c r="Z26" s="90"/>
      <c r="AA26" s="92">
        <v>0.13</v>
      </c>
      <c r="AB26" s="90">
        <v>3</v>
      </c>
      <c r="AC26" s="92">
        <v>0.14000000000000001</v>
      </c>
      <c r="AD26" s="90"/>
    </row>
    <row r="27" spans="1:30" ht="14.25" customHeight="1" x14ac:dyDescent="0.35">
      <c r="A27" s="90">
        <v>22</v>
      </c>
      <c r="B27" s="90" t="s">
        <v>1649</v>
      </c>
      <c r="C27" s="90"/>
      <c r="D27" s="90" t="s">
        <v>1959</v>
      </c>
      <c r="E27" s="90">
        <v>83</v>
      </c>
      <c r="F27" s="91">
        <v>4</v>
      </c>
      <c r="G27" s="90">
        <v>25</v>
      </c>
      <c r="H27" s="92">
        <v>0.94</v>
      </c>
      <c r="I27" s="90"/>
      <c r="J27" s="92">
        <v>0.88</v>
      </c>
      <c r="K27" s="92">
        <v>0.88</v>
      </c>
      <c r="L27" s="90"/>
      <c r="M27" s="90" t="s">
        <v>58</v>
      </c>
      <c r="N27" s="92">
        <v>0.91</v>
      </c>
      <c r="O27" s="90"/>
      <c r="P27" s="90">
        <v>127</v>
      </c>
      <c r="Q27" s="90">
        <v>5</v>
      </c>
      <c r="R27" s="92">
        <v>0.73</v>
      </c>
      <c r="S27" s="92">
        <v>0</v>
      </c>
      <c r="T27" s="90" t="s">
        <v>1963</v>
      </c>
      <c r="U27" s="90"/>
      <c r="V27" s="90">
        <v>31</v>
      </c>
      <c r="W27" s="90" t="s">
        <v>447</v>
      </c>
      <c r="X27" s="90"/>
      <c r="Y27" s="92">
        <v>0.5</v>
      </c>
      <c r="Z27" s="90"/>
      <c r="AA27" s="92">
        <v>0.31</v>
      </c>
      <c r="AB27" s="90">
        <v>19</v>
      </c>
      <c r="AC27" s="92">
        <v>0.22</v>
      </c>
      <c r="AD27" s="90"/>
    </row>
    <row r="28" spans="1:30" ht="14.25" customHeight="1" x14ac:dyDescent="0.35">
      <c r="A28" s="90">
        <v>22</v>
      </c>
      <c r="B28" s="90" t="s">
        <v>1625</v>
      </c>
      <c r="C28" s="90"/>
      <c r="D28" s="90" t="s">
        <v>1959</v>
      </c>
      <c r="E28" s="90">
        <v>83</v>
      </c>
      <c r="F28" s="91">
        <v>4.2</v>
      </c>
      <c r="G28" s="90">
        <v>18</v>
      </c>
      <c r="H28" s="92">
        <v>0.95</v>
      </c>
      <c r="I28" s="90"/>
      <c r="J28" s="92">
        <v>0.9</v>
      </c>
      <c r="K28" s="92">
        <v>0.88</v>
      </c>
      <c r="L28" s="90"/>
      <c r="M28" s="90">
        <v>-2</v>
      </c>
      <c r="N28" s="92">
        <v>0.86</v>
      </c>
      <c r="O28" s="90"/>
      <c r="P28" s="90">
        <v>32</v>
      </c>
      <c r="Q28" s="90">
        <v>81</v>
      </c>
      <c r="R28" s="92">
        <v>0.68</v>
      </c>
      <c r="S28" s="93">
        <v>3.0000000000000001E-3</v>
      </c>
      <c r="T28" s="90" t="s">
        <v>1963</v>
      </c>
      <c r="U28" s="90"/>
      <c r="V28" s="90">
        <v>12</v>
      </c>
      <c r="W28" s="90" t="s">
        <v>449</v>
      </c>
      <c r="X28" s="90">
        <v>2</v>
      </c>
      <c r="Y28" s="92">
        <v>0.73</v>
      </c>
      <c r="Z28" s="90"/>
      <c r="AA28" s="92">
        <v>0.25</v>
      </c>
      <c r="AB28" s="90">
        <v>17</v>
      </c>
      <c r="AC28" s="92">
        <v>0.22</v>
      </c>
      <c r="AD28" s="90"/>
    </row>
    <row r="29" spans="1:30" ht="14.25" customHeight="1" x14ac:dyDescent="0.35">
      <c r="A29" s="90">
        <v>25</v>
      </c>
      <c r="B29" s="90" t="s">
        <v>1641</v>
      </c>
      <c r="C29" s="90"/>
      <c r="D29" s="90" t="s">
        <v>1959</v>
      </c>
      <c r="E29" s="90">
        <v>82</v>
      </c>
      <c r="F29" s="91">
        <v>4.0999999999999996</v>
      </c>
      <c r="G29" s="90">
        <v>18</v>
      </c>
      <c r="H29" s="92">
        <v>0.93</v>
      </c>
      <c r="I29" s="90"/>
      <c r="J29" s="92">
        <v>0.9</v>
      </c>
      <c r="K29" s="92">
        <v>0.92</v>
      </c>
      <c r="L29" s="90"/>
      <c r="M29" s="90">
        <v>2</v>
      </c>
      <c r="N29" s="92">
        <v>0.98</v>
      </c>
      <c r="O29" s="90"/>
      <c r="P29" s="90">
        <v>183</v>
      </c>
      <c r="Q29" s="90">
        <v>42</v>
      </c>
      <c r="R29" s="92">
        <v>0.65</v>
      </c>
      <c r="S29" s="93">
        <v>4.0000000000000001E-3</v>
      </c>
      <c r="T29" s="90" t="s">
        <v>1968</v>
      </c>
      <c r="U29" s="90"/>
      <c r="V29" s="90">
        <v>31</v>
      </c>
      <c r="W29" s="90" t="s">
        <v>1396</v>
      </c>
      <c r="X29" s="90">
        <v>2</v>
      </c>
      <c r="Y29" s="92">
        <v>0.6</v>
      </c>
      <c r="Z29" s="90"/>
      <c r="AA29" s="92">
        <v>0.14000000000000001</v>
      </c>
      <c r="AB29" s="90">
        <v>48</v>
      </c>
      <c r="AC29" s="92">
        <v>0.34</v>
      </c>
      <c r="AD29" s="90"/>
    </row>
    <row r="30" spans="1:30" ht="14.25" customHeight="1" x14ac:dyDescent="0.35">
      <c r="A30" s="90">
        <v>26</v>
      </c>
      <c r="B30" s="90" t="s">
        <v>489</v>
      </c>
      <c r="C30" s="90"/>
      <c r="D30" s="90" t="s">
        <v>1959</v>
      </c>
      <c r="E30" s="90">
        <v>81</v>
      </c>
      <c r="F30" s="91">
        <v>4</v>
      </c>
      <c r="G30" s="90">
        <v>29</v>
      </c>
      <c r="H30" s="92">
        <v>0.93</v>
      </c>
      <c r="I30" s="90"/>
      <c r="J30" s="92">
        <v>0.91</v>
      </c>
      <c r="K30" s="92">
        <v>0.88</v>
      </c>
      <c r="L30" s="90"/>
      <c r="M30" s="90">
        <v>-3</v>
      </c>
      <c r="N30" s="92">
        <v>0.91</v>
      </c>
      <c r="O30" s="90"/>
      <c r="P30" s="90">
        <v>183</v>
      </c>
      <c r="Q30" s="90">
        <v>11</v>
      </c>
      <c r="R30" s="92">
        <v>0.75</v>
      </c>
      <c r="S30" s="92">
        <v>0</v>
      </c>
      <c r="T30" s="90" t="s">
        <v>1966</v>
      </c>
      <c r="U30" s="90"/>
      <c r="V30" s="90">
        <v>19</v>
      </c>
      <c r="W30" s="90" t="s">
        <v>2080</v>
      </c>
      <c r="X30" s="90">
        <v>2</v>
      </c>
      <c r="Y30" s="92">
        <v>0.73</v>
      </c>
      <c r="Z30" s="90"/>
      <c r="AA30" s="92">
        <v>0.14000000000000001</v>
      </c>
      <c r="AB30" s="90">
        <v>19</v>
      </c>
      <c r="AC30" s="92">
        <v>0.18</v>
      </c>
      <c r="AD30" s="90"/>
    </row>
    <row r="31" spans="1:30" ht="14.25" customHeight="1" x14ac:dyDescent="0.35">
      <c r="A31" s="90">
        <v>27</v>
      </c>
      <c r="B31" s="90" t="s">
        <v>1643</v>
      </c>
      <c r="C31" s="90"/>
      <c r="D31" s="90" t="s">
        <v>1959</v>
      </c>
      <c r="E31" s="90">
        <v>80</v>
      </c>
      <c r="F31" s="91">
        <v>4</v>
      </c>
      <c r="G31" s="90">
        <v>18</v>
      </c>
      <c r="H31" s="92">
        <v>0.93</v>
      </c>
      <c r="I31" s="90"/>
      <c r="J31" s="92">
        <v>0.87</v>
      </c>
      <c r="K31" s="92">
        <v>0.93</v>
      </c>
      <c r="L31" s="90"/>
      <c r="M31" s="90">
        <v>6</v>
      </c>
      <c r="N31" s="92">
        <v>0.96</v>
      </c>
      <c r="O31" s="90"/>
      <c r="P31" s="90">
        <v>106</v>
      </c>
      <c r="Q31" s="90">
        <v>54</v>
      </c>
      <c r="R31" s="92">
        <v>0.69</v>
      </c>
      <c r="S31" s="93">
        <v>4.0000000000000001E-3</v>
      </c>
      <c r="T31" s="90" t="s">
        <v>1968</v>
      </c>
      <c r="U31" s="90"/>
      <c r="V31" s="90">
        <v>20</v>
      </c>
      <c r="W31" s="90" t="s">
        <v>457</v>
      </c>
      <c r="X31" s="90">
        <v>2</v>
      </c>
      <c r="Y31" s="92">
        <v>0.66</v>
      </c>
      <c r="Z31" s="90"/>
      <c r="AA31" s="92">
        <v>0.39</v>
      </c>
      <c r="AB31" s="90">
        <v>48</v>
      </c>
      <c r="AC31" s="92">
        <v>0.28999999999999998</v>
      </c>
      <c r="AD31" s="90"/>
    </row>
    <row r="32" spans="1:30" ht="14.25" customHeight="1" x14ac:dyDescent="0.35">
      <c r="A32" s="90">
        <v>28</v>
      </c>
      <c r="B32" s="90" t="s">
        <v>1627</v>
      </c>
      <c r="C32" s="90"/>
      <c r="D32" s="90" t="s">
        <v>1959</v>
      </c>
      <c r="E32" s="90">
        <v>79</v>
      </c>
      <c r="F32" s="91">
        <v>4.4000000000000004</v>
      </c>
      <c r="G32" s="90">
        <v>6</v>
      </c>
      <c r="H32" s="92">
        <v>0.96</v>
      </c>
      <c r="I32" s="90"/>
      <c r="J32" s="92">
        <v>0.94</v>
      </c>
      <c r="K32" s="92">
        <v>0.93</v>
      </c>
      <c r="L32" s="90"/>
      <c r="M32" s="90">
        <v>-1</v>
      </c>
      <c r="N32" s="92">
        <v>0.84</v>
      </c>
      <c r="O32" s="90"/>
      <c r="P32" s="90">
        <v>183</v>
      </c>
      <c r="Q32" s="90">
        <v>96</v>
      </c>
      <c r="R32" s="92">
        <v>0.63</v>
      </c>
      <c r="S32" s="92">
        <v>0.06</v>
      </c>
      <c r="T32" s="90" t="s">
        <v>1963</v>
      </c>
      <c r="U32" s="90"/>
      <c r="V32" s="90">
        <v>48</v>
      </c>
      <c r="W32" s="90" t="s">
        <v>2084</v>
      </c>
      <c r="X32" s="90"/>
      <c r="Y32" s="90" t="s">
        <v>176</v>
      </c>
      <c r="Z32" s="90"/>
      <c r="AA32" s="92">
        <v>0.18</v>
      </c>
      <c r="AB32" s="90">
        <v>24</v>
      </c>
      <c r="AC32" s="92">
        <v>0.17</v>
      </c>
      <c r="AD32" s="90"/>
    </row>
    <row r="33" spans="1:30" ht="14.25" customHeight="1" x14ac:dyDescent="0.35">
      <c r="A33" s="90">
        <v>29</v>
      </c>
      <c r="B33" s="90" t="s">
        <v>1673</v>
      </c>
      <c r="C33" s="90"/>
      <c r="D33" s="90" t="s">
        <v>1959</v>
      </c>
      <c r="E33" s="90">
        <v>78</v>
      </c>
      <c r="F33" s="91">
        <v>2.8</v>
      </c>
      <c r="G33" s="90">
        <v>23</v>
      </c>
      <c r="H33" s="92">
        <v>0.93</v>
      </c>
      <c r="I33" s="90"/>
      <c r="J33" s="92">
        <v>0.85</v>
      </c>
      <c r="K33" s="92">
        <v>0.87</v>
      </c>
      <c r="L33" s="90"/>
      <c r="M33" s="90">
        <v>2</v>
      </c>
      <c r="N33" s="92">
        <v>0.79</v>
      </c>
      <c r="O33" s="90"/>
      <c r="P33" s="90">
        <v>61</v>
      </c>
      <c r="Q33" s="90">
        <v>4</v>
      </c>
      <c r="R33" s="92">
        <v>0.96</v>
      </c>
      <c r="S33" s="92">
        <v>0</v>
      </c>
      <c r="T33" s="90" t="s">
        <v>1960</v>
      </c>
      <c r="U33" s="90"/>
      <c r="V33" s="90">
        <v>51</v>
      </c>
      <c r="W33" s="90" t="s">
        <v>1976</v>
      </c>
      <c r="X33" s="90">
        <v>2</v>
      </c>
      <c r="Y33" s="92">
        <v>0.6</v>
      </c>
      <c r="Z33" s="90">
        <v>5</v>
      </c>
      <c r="AA33" s="92">
        <v>0.52</v>
      </c>
      <c r="AB33" s="90">
        <v>1</v>
      </c>
      <c r="AC33" s="92">
        <v>0.17</v>
      </c>
      <c r="AD33" s="90"/>
    </row>
    <row r="34" spans="1:30" ht="14.25" customHeight="1" x14ac:dyDescent="0.35">
      <c r="A34" s="90">
        <v>30</v>
      </c>
      <c r="B34" s="90" t="s">
        <v>1701</v>
      </c>
      <c r="C34" s="90"/>
      <c r="D34" s="90" t="s">
        <v>1959</v>
      </c>
      <c r="E34" s="90">
        <v>77</v>
      </c>
      <c r="F34" s="91">
        <v>3.5</v>
      </c>
      <c r="G34" s="90">
        <v>121</v>
      </c>
      <c r="H34" s="92">
        <v>0.84</v>
      </c>
      <c r="I34" s="90"/>
      <c r="J34" s="92">
        <v>0.52</v>
      </c>
      <c r="K34" s="92">
        <v>0.67</v>
      </c>
      <c r="L34" s="90"/>
      <c r="M34" s="90">
        <v>15</v>
      </c>
      <c r="N34" s="92">
        <v>0.66</v>
      </c>
      <c r="O34" s="90"/>
      <c r="P34" s="90">
        <v>6</v>
      </c>
      <c r="Q34" s="90">
        <v>54</v>
      </c>
      <c r="R34" s="92">
        <v>0.83</v>
      </c>
      <c r="S34" s="93">
        <v>1E-3</v>
      </c>
      <c r="T34" s="90" t="s">
        <v>1966</v>
      </c>
      <c r="U34" s="90"/>
      <c r="V34" s="90">
        <v>109</v>
      </c>
      <c r="W34" s="90" t="s">
        <v>812</v>
      </c>
      <c r="X34" s="90">
        <v>2</v>
      </c>
      <c r="Y34" s="92">
        <v>0.25</v>
      </c>
      <c r="Z34" s="90"/>
      <c r="AA34" s="92">
        <v>0.33</v>
      </c>
      <c r="AB34" s="90">
        <v>17</v>
      </c>
      <c r="AC34" s="92">
        <v>0.14000000000000001</v>
      </c>
      <c r="AD34" s="90"/>
    </row>
    <row r="35" spans="1:30" ht="14.25" customHeight="1" x14ac:dyDescent="0.35">
      <c r="A35" s="90">
        <v>30</v>
      </c>
      <c r="B35" s="90" t="s">
        <v>1645</v>
      </c>
      <c r="C35" s="90"/>
      <c r="D35" s="90" t="s">
        <v>1959</v>
      </c>
      <c r="E35" s="90">
        <v>77</v>
      </c>
      <c r="F35" s="91">
        <v>4.0999999999999996</v>
      </c>
      <c r="G35" s="90">
        <v>42</v>
      </c>
      <c r="H35" s="92">
        <v>0.9</v>
      </c>
      <c r="I35" s="90"/>
      <c r="J35" s="92">
        <v>0.9</v>
      </c>
      <c r="K35" s="92">
        <v>0.85</v>
      </c>
      <c r="L35" s="90"/>
      <c r="M35" s="90">
        <v>-5</v>
      </c>
      <c r="N35" s="92">
        <v>0.88</v>
      </c>
      <c r="O35" s="90"/>
      <c r="P35" s="90">
        <v>158</v>
      </c>
      <c r="Q35" s="90">
        <v>49</v>
      </c>
      <c r="R35" s="92">
        <v>0.75</v>
      </c>
      <c r="S35" s="92">
        <v>0.03</v>
      </c>
      <c r="T35" s="90" t="s">
        <v>1963</v>
      </c>
      <c r="U35" s="90"/>
      <c r="V35" s="90">
        <v>22</v>
      </c>
      <c r="W35" s="90" t="s">
        <v>2233</v>
      </c>
      <c r="X35" s="90">
        <v>2</v>
      </c>
      <c r="Y35" s="92">
        <v>0.66</v>
      </c>
      <c r="Z35" s="90"/>
      <c r="AA35" s="92">
        <v>0.38</v>
      </c>
      <c r="AB35" s="90">
        <v>33</v>
      </c>
      <c r="AC35" s="92">
        <v>0.28999999999999998</v>
      </c>
      <c r="AD35" s="90"/>
    </row>
    <row r="36" spans="1:30" ht="14.25" customHeight="1" x14ac:dyDescent="0.35">
      <c r="A36" s="90">
        <v>30</v>
      </c>
      <c r="B36" s="90" t="s">
        <v>1653</v>
      </c>
      <c r="C36" s="90"/>
      <c r="D36" s="90" t="s">
        <v>1959</v>
      </c>
      <c r="E36" s="90">
        <v>77</v>
      </c>
      <c r="F36" s="91">
        <v>3.9</v>
      </c>
      <c r="G36" s="90">
        <v>25</v>
      </c>
      <c r="H36" s="92">
        <v>0.91</v>
      </c>
      <c r="I36" s="90"/>
      <c r="J36" s="92">
        <v>0.9</v>
      </c>
      <c r="K36" s="92">
        <v>0.89</v>
      </c>
      <c r="L36" s="90"/>
      <c r="M36" s="90">
        <v>-1</v>
      </c>
      <c r="N36" s="92">
        <v>0.87</v>
      </c>
      <c r="O36" s="90"/>
      <c r="P36" s="90">
        <v>206</v>
      </c>
      <c r="Q36" s="90">
        <v>45</v>
      </c>
      <c r="R36" s="92">
        <v>0.79</v>
      </c>
      <c r="S36" s="92">
        <v>0</v>
      </c>
      <c r="T36" s="90" t="s">
        <v>1966</v>
      </c>
      <c r="U36" s="90"/>
      <c r="V36" s="90">
        <v>38</v>
      </c>
      <c r="W36" s="90" t="s">
        <v>447</v>
      </c>
      <c r="X36" s="90">
        <v>2</v>
      </c>
      <c r="Y36" s="92">
        <v>0.55000000000000004</v>
      </c>
      <c r="Z36" s="90">
        <v>5</v>
      </c>
      <c r="AA36" s="92">
        <v>0.37</v>
      </c>
      <c r="AB36" s="90">
        <v>37</v>
      </c>
      <c r="AC36" s="92">
        <v>0.28999999999999998</v>
      </c>
      <c r="AD36" s="90"/>
    </row>
    <row r="37" spans="1:30" ht="14.25" customHeight="1" x14ac:dyDescent="0.35">
      <c r="A37" s="90">
        <v>30</v>
      </c>
      <c r="B37" s="90" t="s">
        <v>1654</v>
      </c>
      <c r="C37" s="90"/>
      <c r="D37" s="90" t="s">
        <v>1959</v>
      </c>
      <c r="E37" s="90">
        <v>77</v>
      </c>
      <c r="F37" s="91">
        <v>3.9</v>
      </c>
      <c r="G37" s="90">
        <v>47</v>
      </c>
      <c r="H37" s="92">
        <v>0.89</v>
      </c>
      <c r="I37" s="90"/>
      <c r="J37" s="92">
        <v>0.84</v>
      </c>
      <c r="K37" s="92">
        <v>0.84</v>
      </c>
      <c r="L37" s="90"/>
      <c r="M37" s="90" t="s">
        <v>58</v>
      </c>
      <c r="N37" s="92">
        <v>0.92</v>
      </c>
      <c r="O37" s="90"/>
      <c r="P37" s="90">
        <v>122</v>
      </c>
      <c r="Q37" s="90">
        <v>23</v>
      </c>
      <c r="R37" s="92">
        <v>0.76</v>
      </c>
      <c r="S37" s="92">
        <v>0.01</v>
      </c>
      <c r="T37" s="90" t="s">
        <v>1966</v>
      </c>
      <c r="U37" s="90"/>
      <c r="V37" s="90">
        <v>35</v>
      </c>
      <c r="W37" s="90" t="s">
        <v>2234</v>
      </c>
      <c r="X37" s="90">
        <v>2</v>
      </c>
      <c r="Y37" s="92">
        <v>0.49</v>
      </c>
      <c r="Z37" s="90"/>
      <c r="AA37" s="92">
        <v>0.52</v>
      </c>
      <c r="AB37" s="90">
        <v>37</v>
      </c>
      <c r="AC37" s="92">
        <v>0.3</v>
      </c>
      <c r="AD37" s="90"/>
    </row>
    <row r="38" spans="1:30" ht="14.25" customHeight="1" x14ac:dyDescent="0.35">
      <c r="A38" s="90">
        <v>30</v>
      </c>
      <c r="B38" s="90" t="s">
        <v>1644</v>
      </c>
      <c r="C38" s="90"/>
      <c r="D38" s="90" t="s">
        <v>1959</v>
      </c>
      <c r="E38" s="90">
        <v>77</v>
      </c>
      <c r="F38" s="91">
        <v>3.9</v>
      </c>
      <c r="G38" s="90">
        <v>29</v>
      </c>
      <c r="H38" s="92">
        <v>0.89</v>
      </c>
      <c r="I38" s="90"/>
      <c r="J38" s="92">
        <v>0.93</v>
      </c>
      <c r="K38" s="92">
        <v>0.88</v>
      </c>
      <c r="L38" s="90"/>
      <c r="M38" s="90">
        <v>-5</v>
      </c>
      <c r="N38" s="92">
        <v>0.92</v>
      </c>
      <c r="O38" s="90"/>
      <c r="P38" s="90">
        <v>209</v>
      </c>
      <c r="Q38" s="90">
        <v>37</v>
      </c>
      <c r="R38" s="92">
        <v>0.78</v>
      </c>
      <c r="S38" s="92">
        <v>0</v>
      </c>
      <c r="T38" s="90" t="s">
        <v>1966</v>
      </c>
      <c r="U38" s="90"/>
      <c r="V38" s="90">
        <v>22</v>
      </c>
      <c r="W38" s="90" t="s">
        <v>1393</v>
      </c>
      <c r="X38" s="90">
        <v>2</v>
      </c>
      <c r="Y38" s="92">
        <v>0.75</v>
      </c>
      <c r="Z38" s="90">
        <v>5</v>
      </c>
      <c r="AA38" s="92">
        <v>0.35</v>
      </c>
      <c r="AB38" s="90">
        <v>33</v>
      </c>
      <c r="AC38" s="92">
        <v>0.17</v>
      </c>
      <c r="AD38" s="90"/>
    </row>
    <row r="39" spans="1:30" ht="14.25" customHeight="1" x14ac:dyDescent="0.35">
      <c r="A39" s="90">
        <v>35</v>
      </c>
      <c r="B39" s="90" t="s">
        <v>1652</v>
      </c>
      <c r="C39" s="90"/>
      <c r="D39" s="90" t="s">
        <v>1959</v>
      </c>
      <c r="E39" s="90">
        <v>76</v>
      </c>
      <c r="F39" s="91">
        <v>3.7</v>
      </c>
      <c r="G39" s="90">
        <v>14</v>
      </c>
      <c r="H39" s="92">
        <v>0.93</v>
      </c>
      <c r="I39" s="90"/>
      <c r="J39" s="92">
        <v>0.85</v>
      </c>
      <c r="K39" s="92">
        <v>0.93</v>
      </c>
      <c r="L39" s="90"/>
      <c r="M39" s="90">
        <v>8</v>
      </c>
      <c r="N39" s="92">
        <v>0.9</v>
      </c>
      <c r="O39" s="90"/>
      <c r="P39" s="90">
        <v>135</v>
      </c>
      <c r="Q39" s="90">
        <v>76</v>
      </c>
      <c r="R39" s="92">
        <v>0.52</v>
      </c>
      <c r="S39" s="92">
        <v>0.01</v>
      </c>
      <c r="T39" s="90" t="s">
        <v>1968</v>
      </c>
      <c r="U39" s="90"/>
      <c r="V39" s="90">
        <v>38</v>
      </c>
      <c r="W39" s="90" t="s">
        <v>112</v>
      </c>
      <c r="X39" s="90">
        <v>2</v>
      </c>
      <c r="Y39" s="92">
        <v>0.61</v>
      </c>
      <c r="Z39" s="90">
        <v>5</v>
      </c>
      <c r="AA39" s="92">
        <v>0.38</v>
      </c>
      <c r="AB39" s="90">
        <v>56</v>
      </c>
      <c r="AC39" s="92">
        <v>0.41</v>
      </c>
      <c r="AD39" s="90"/>
    </row>
    <row r="40" spans="1:30" ht="14.25" customHeight="1" x14ac:dyDescent="0.35">
      <c r="A40" s="90">
        <v>35</v>
      </c>
      <c r="B40" s="90" t="s">
        <v>1663</v>
      </c>
      <c r="C40" s="90"/>
      <c r="D40" s="90" t="s">
        <v>1959</v>
      </c>
      <c r="E40" s="90">
        <v>76</v>
      </c>
      <c r="F40" s="91">
        <v>3.8</v>
      </c>
      <c r="G40" s="90">
        <v>42</v>
      </c>
      <c r="H40" s="92">
        <v>0.9</v>
      </c>
      <c r="I40" s="90"/>
      <c r="J40" s="92">
        <v>0.86</v>
      </c>
      <c r="K40" s="92">
        <v>0.84</v>
      </c>
      <c r="L40" s="90"/>
      <c r="M40" s="90">
        <v>-2</v>
      </c>
      <c r="N40" s="92">
        <v>0.91</v>
      </c>
      <c r="O40" s="90"/>
      <c r="P40" s="90">
        <v>142</v>
      </c>
      <c r="Q40" s="90">
        <v>45</v>
      </c>
      <c r="R40" s="92">
        <v>0.81</v>
      </c>
      <c r="S40" s="92">
        <v>0</v>
      </c>
      <c r="T40" s="90" t="s">
        <v>1966</v>
      </c>
      <c r="U40" s="90"/>
      <c r="V40" s="90">
        <v>25</v>
      </c>
      <c r="W40" s="90" t="s">
        <v>2232</v>
      </c>
      <c r="X40" s="90">
        <v>2</v>
      </c>
      <c r="Y40" s="92">
        <v>0.51</v>
      </c>
      <c r="Z40" s="90"/>
      <c r="AA40" s="92">
        <v>0.17</v>
      </c>
      <c r="AB40" s="90">
        <v>37</v>
      </c>
      <c r="AC40" s="92">
        <v>0.19</v>
      </c>
      <c r="AD40" s="90"/>
    </row>
    <row r="41" spans="1:30" ht="14.25" customHeight="1" x14ac:dyDescent="0.35">
      <c r="A41" s="90">
        <v>37</v>
      </c>
      <c r="B41" s="90" t="s">
        <v>2235</v>
      </c>
      <c r="C41" s="90"/>
      <c r="D41" s="90" t="s">
        <v>1959</v>
      </c>
      <c r="E41" s="90">
        <v>75</v>
      </c>
      <c r="F41" s="91">
        <v>3.9</v>
      </c>
      <c r="G41" s="90">
        <v>40</v>
      </c>
      <c r="H41" s="92">
        <v>0.89</v>
      </c>
      <c r="I41" s="90"/>
      <c r="J41" s="92">
        <v>0.91</v>
      </c>
      <c r="K41" s="92">
        <v>0.86</v>
      </c>
      <c r="L41" s="90"/>
      <c r="M41" s="90">
        <v>-5</v>
      </c>
      <c r="N41" s="92">
        <v>0.86</v>
      </c>
      <c r="O41" s="90"/>
      <c r="P41" s="90">
        <v>209</v>
      </c>
      <c r="Q41" s="90">
        <v>13</v>
      </c>
      <c r="R41" s="92">
        <v>0.82</v>
      </c>
      <c r="S41" s="92">
        <v>0.01</v>
      </c>
      <c r="T41" s="90" t="s">
        <v>1966</v>
      </c>
      <c r="U41" s="90"/>
      <c r="V41" s="90">
        <v>35</v>
      </c>
      <c r="W41" s="90" t="s">
        <v>1092</v>
      </c>
      <c r="X41" s="90">
        <v>2</v>
      </c>
      <c r="Y41" s="92">
        <v>0.51</v>
      </c>
      <c r="Z41" s="90"/>
      <c r="AA41" s="92">
        <v>0.35</v>
      </c>
      <c r="AB41" s="90">
        <v>42</v>
      </c>
      <c r="AC41" s="92">
        <v>0.22</v>
      </c>
      <c r="AD41" s="90"/>
    </row>
    <row r="42" spans="1:30" ht="14.25" customHeight="1" x14ac:dyDescent="0.35">
      <c r="A42" s="90">
        <v>38</v>
      </c>
      <c r="B42" s="90" t="s">
        <v>1651</v>
      </c>
      <c r="C42" s="90"/>
      <c r="D42" s="90" t="s">
        <v>1959</v>
      </c>
      <c r="E42" s="90">
        <v>74</v>
      </c>
      <c r="F42" s="91">
        <v>3.9</v>
      </c>
      <c r="G42" s="90">
        <v>25</v>
      </c>
      <c r="H42" s="92">
        <v>0.93</v>
      </c>
      <c r="I42" s="90"/>
      <c r="J42" s="92">
        <v>0.91</v>
      </c>
      <c r="K42" s="92">
        <v>0.88</v>
      </c>
      <c r="L42" s="90"/>
      <c r="M42" s="90">
        <v>-3</v>
      </c>
      <c r="N42" s="92">
        <v>0.87</v>
      </c>
      <c r="O42" s="90"/>
      <c r="P42" s="90">
        <v>201</v>
      </c>
      <c r="Q42" s="90">
        <v>76</v>
      </c>
      <c r="R42" s="92">
        <v>0.49</v>
      </c>
      <c r="S42" s="92">
        <v>0.02</v>
      </c>
      <c r="T42" s="90" t="s">
        <v>1966</v>
      </c>
      <c r="U42" s="90"/>
      <c r="V42" s="90">
        <v>41</v>
      </c>
      <c r="W42" s="90" t="s">
        <v>36</v>
      </c>
      <c r="X42" s="90">
        <v>2</v>
      </c>
      <c r="Y42" s="92">
        <v>0.54</v>
      </c>
      <c r="Z42" s="90"/>
      <c r="AA42" s="92">
        <v>0.38</v>
      </c>
      <c r="AB42" s="90">
        <v>37</v>
      </c>
      <c r="AC42" s="92">
        <v>0.23</v>
      </c>
      <c r="AD42" s="90"/>
    </row>
    <row r="43" spans="1:30" ht="14.25" customHeight="1" x14ac:dyDescent="0.35">
      <c r="A43" s="90">
        <v>38</v>
      </c>
      <c r="B43" s="90" t="s">
        <v>1660</v>
      </c>
      <c r="C43" s="90"/>
      <c r="D43" s="90" t="s">
        <v>1959</v>
      </c>
      <c r="E43" s="90">
        <v>74</v>
      </c>
      <c r="F43" s="91">
        <v>3.6</v>
      </c>
      <c r="G43" s="90">
        <v>25</v>
      </c>
      <c r="H43" s="92">
        <v>0.92</v>
      </c>
      <c r="I43" s="90"/>
      <c r="J43" s="92">
        <v>0.89</v>
      </c>
      <c r="K43" s="92">
        <v>0.9</v>
      </c>
      <c r="L43" s="90"/>
      <c r="M43" s="90">
        <v>1</v>
      </c>
      <c r="N43" s="92">
        <v>0.85</v>
      </c>
      <c r="O43" s="90"/>
      <c r="P43" s="90">
        <v>206</v>
      </c>
      <c r="Q43" s="90">
        <v>59</v>
      </c>
      <c r="R43" s="92">
        <v>0.68</v>
      </c>
      <c r="S43" s="92">
        <v>0.01</v>
      </c>
      <c r="T43" s="90" t="s">
        <v>1968</v>
      </c>
      <c r="U43" s="90"/>
      <c r="V43" s="90">
        <v>27</v>
      </c>
      <c r="W43" s="90" t="s">
        <v>445</v>
      </c>
      <c r="X43" s="90">
        <v>2</v>
      </c>
      <c r="Y43" s="92">
        <v>0.61</v>
      </c>
      <c r="Z43" s="90"/>
      <c r="AA43" s="92">
        <v>0.36</v>
      </c>
      <c r="AB43" s="90">
        <v>42</v>
      </c>
      <c r="AC43" s="92">
        <v>0.26</v>
      </c>
      <c r="AD43" s="90"/>
    </row>
    <row r="44" spans="1:30" ht="14.25" customHeight="1" x14ac:dyDescent="0.35">
      <c r="A44" s="90">
        <v>38</v>
      </c>
      <c r="B44" s="90" t="s">
        <v>1665</v>
      </c>
      <c r="C44" s="90"/>
      <c r="D44" s="90" t="s">
        <v>1959</v>
      </c>
      <c r="E44" s="90">
        <v>74</v>
      </c>
      <c r="F44" s="91">
        <v>3.7</v>
      </c>
      <c r="G44" s="90">
        <v>32</v>
      </c>
      <c r="H44" s="92">
        <v>0.91</v>
      </c>
      <c r="I44" s="90"/>
      <c r="J44" s="92">
        <v>0.83</v>
      </c>
      <c r="K44" s="92">
        <v>0.86</v>
      </c>
      <c r="L44" s="90"/>
      <c r="M44" s="90">
        <v>3</v>
      </c>
      <c r="N44" s="92">
        <v>0.94</v>
      </c>
      <c r="O44" s="90"/>
      <c r="P44" s="90">
        <v>150</v>
      </c>
      <c r="Q44" s="90">
        <v>45</v>
      </c>
      <c r="R44" s="92">
        <v>0.72</v>
      </c>
      <c r="S44" s="92">
        <v>0.01</v>
      </c>
      <c r="T44" s="90" t="s">
        <v>1963</v>
      </c>
      <c r="U44" s="90"/>
      <c r="V44" s="90">
        <v>51</v>
      </c>
      <c r="W44" s="90" t="s">
        <v>2236</v>
      </c>
      <c r="X44" s="90">
        <v>2</v>
      </c>
      <c r="Y44" s="92">
        <v>0.33</v>
      </c>
      <c r="Z44" s="90"/>
      <c r="AA44" s="92">
        <v>0.32</v>
      </c>
      <c r="AB44" s="90">
        <v>50</v>
      </c>
      <c r="AC44" s="92">
        <v>0.19</v>
      </c>
      <c r="AD44" s="90"/>
    </row>
    <row r="45" spans="1:30" ht="14.25" customHeight="1" x14ac:dyDescent="0.35">
      <c r="A45" s="90">
        <v>38</v>
      </c>
      <c r="B45" s="90" t="s">
        <v>1666</v>
      </c>
      <c r="C45" s="90"/>
      <c r="D45" s="90" t="s">
        <v>1959</v>
      </c>
      <c r="E45" s="90">
        <v>74</v>
      </c>
      <c r="F45" s="91">
        <v>3.4</v>
      </c>
      <c r="G45" s="90">
        <v>37</v>
      </c>
      <c r="H45" s="92">
        <v>0.87</v>
      </c>
      <c r="I45" s="90"/>
      <c r="J45" s="92">
        <v>0.87</v>
      </c>
      <c r="K45" s="92">
        <v>0.86</v>
      </c>
      <c r="L45" s="90"/>
      <c r="M45" s="90">
        <v>-1</v>
      </c>
      <c r="N45" s="92">
        <v>0.8</v>
      </c>
      <c r="O45" s="90"/>
      <c r="P45" s="90">
        <v>203</v>
      </c>
      <c r="Q45" s="90">
        <v>30</v>
      </c>
      <c r="R45" s="92">
        <v>0.76</v>
      </c>
      <c r="S45" s="92">
        <v>0</v>
      </c>
      <c r="T45" s="90" t="s">
        <v>1963</v>
      </c>
      <c r="U45" s="90"/>
      <c r="V45" s="90">
        <v>41</v>
      </c>
      <c r="W45" s="90" t="s">
        <v>907</v>
      </c>
      <c r="X45" s="90">
        <v>2</v>
      </c>
      <c r="Y45" s="92">
        <v>0.49</v>
      </c>
      <c r="Z45" s="90"/>
      <c r="AA45" s="92">
        <v>0.54</v>
      </c>
      <c r="AB45" s="90">
        <v>50</v>
      </c>
      <c r="AC45" s="92">
        <v>0.27</v>
      </c>
      <c r="AD45" s="90"/>
    </row>
    <row r="46" spans="1:30" ht="14.25" customHeight="1" x14ac:dyDescent="0.35">
      <c r="A46" s="90">
        <v>42</v>
      </c>
      <c r="B46" s="90" t="s">
        <v>1671</v>
      </c>
      <c r="C46" s="90"/>
      <c r="D46" s="90" t="s">
        <v>1959</v>
      </c>
      <c r="E46" s="90">
        <v>72</v>
      </c>
      <c r="F46" s="91">
        <v>3.6</v>
      </c>
      <c r="G46" s="90">
        <v>47</v>
      </c>
      <c r="H46" s="92">
        <v>0.89</v>
      </c>
      <c r="I46" s="90"/>
      <c r="J46" s="92">
        <v>0.78</v>
      </c>
      <c r="K46" s="92">
        <v>0.8</v>
      </c>
      <c r="L46" s="90"/>
      <c r="M46" s="90">
        <v>2</v>
      </c>
      <c r="N46" s="92">
        <v>0.78</v>
      </c>
      <c r="O46" s="90"/>
      <c r="P46" s="90">
        <v>115</v>
      </c>
      <c r="Q46" s="90">
        <v>49</v>
      </c>
      <c r="R46" s="92">
        <v>0.72</v>
      </c>
      <c r="S46" s="92">
        <v>0</v>
      </c>
      <c r="T46" s="90" t="s">
        <v>1966</v>
      </c>
      <c r="U46" s="90"/>
      <c r="V46" s="90">
        <v>20</v>
      </c>
      <c r="W46" s="90" t="s">
        <v>238</v>
      </c>
      <c r="X46" s="90">
        <v>2</v>
      </c>
      <c r="Y46" s="92">
        <v>0.71</v>
      </c>
      <c r="Z46" s="90"/>
      <c r="AA46" s="92">
        <v>0.28000000000000003</v>
      </c>
      <c r="AB46" s="90">
        <v>62</v>
      </c>
      <c r="AC46" s="92">
        <v>0.16</v>
      </c>
      <c r="AD46" s="90"/>
    </row>
    <row r="47" spans="1:30" ht="14.25" customHeight="1" x14ac:dyDescent="0.35">
      <c r="A47" s="90">
        <v>42</v>
      </c>
      <c r="B47" s="90" t="s">
        <v>2091</v>
      </c>
      <c r="C47" s="90"/>
      <c r="D47" s="90" t="s">
        <v>1959</v>
      </c>
      <c r="E47" s="90">
        <v>72</v>
      </c>
      <c r="F47" s="91">
        <v>3.6</v>
      </c>
      <c r="G47" s="90">
        <v>42</v>
      </c>
      <c r="H47" s="92">
        <v>0.9</v>
      </c>
      <c r="I47" s="90"/>
      <c r="J47" s="92">
        <v>0.85</v>
      </c>
      <c r="K47" s="92">
        <v>0.85</v>
      </c>
      <c r="L47" s="90"/>
      <c r="M47" s="90" t="s">
        <v>58</v>
      </c>
      <c r="N47" s="92">
        <v>0.83</v>
      </c>
      <c r="O47" s="90"/>
      <c r="P47" s="90">
        <v>98</v>
      </c>
      <c r="Q47" s="90">
        <v>59</v>
      </c>
      <c r="R47" s="92">
        <v>0.63</v>
      </c>
      <c r="S47" s="92">
        <v>0.01</v>
      </c>
      <c r="T47" s="90" t="s">
        <v>1966</v>
      </c>
      <c r="U47" s="90"/>
      <c r="V47" s="90">
        <v>35</v>
      </c>
      <c r="W47" s="90" t="s">
        <v>2228</v>
      </c>
      <c r="X47" s="90">
        <v>2</v>
      </c>
      <c r="Y47" s="92">
        <v>0.61</v>
      </c>
      <c r="Z47" s="90"/>
      <c r="AA47" s="92">
        <v>0.37</v>
      </c>
      <c r="AB47" s="90">
        <v>50</v>
      </c>
      <c r="AC47" s="92">
        <v>0.18</v>
      </c>
      <c r="AD47" s="90"/>
    </row>
    <row r="48" spans="1:30" ht="14.25" customHeight="1" x14ac:dyDescent="0.35">
      <c r="A48" s="90">
        <v>42</v>
      </c>
      <c r="B48" s="90" t="s">
        <v>1661</v>
      </c>
      <c r="C48" s="90"/>
      <c r="D48" s="90" t="s">
        <v>1959</v>
      </c>
      <c r="E48" s="90">
        <v>72</v>
      </c>
      <c r="F48" s="91">
        <v>3.7</v>
      </c>
      <c r="G48" s="90">
        <v>42</v>
      </c>
      <c r="H48" s="92">
        <v>0.89</v>
      </c>
      <c r="I48" s="90"/>
      <c r="J48" s="92">
        <v>0.83</v>
      </c>
      <c r="K48" s="92">
        <v>0.84</v>
      </c>
      <c r="L48" s="90"/>
      <c r="M48" s="90">
        <v>1</v>
      </c>
      <c r="N48" s="92">
        <v>0.81</v>
      </c>
      <c r="O48" s="90"/>
      <c r="P48" s="90">
        <v>80</v>
      </c>
      <c r="Q48" s="90">
        <v>81</v>
      </c>
      <c r="R48" s="92">
        <v>0.69</v>
      </c>
      <c r="S48" s="93">
        <v>2E-3</v>
      </c>
      <c r="T48" s="90" t="s">
        <v>1963</v>
      </c>
      <c r="U48" s="90"/>
      <c r="V48" s="90">
        <v>25</v>
      </c>
      <c r="W48" s="90" t="s">
        <v>459</v>
      </c>
      <c r="X48" s="90"/>
      <c r="Y48" s="92">
        <v>0.59</v>
      </c>
      <c r="Z48" s="90"/>
      <c r="AA48" s="92">
        <v>0.41</v>
      </c>
      <c r="AB48" s="90">
        <v>50</v>
      </c>
      <c r="AC48" s="92">
        <v>0.17</v>
      </c>
      <c r="AD48" s="90"/>
    </row>
    <row r="49" spans="1:30" ht="14.25" customHeight="1" x14ac:dyDescent="0.35">
      <c r="A49" s="90">
        <v>42</v>
      </c>
      <c r="B49" s="90" t="s">
        <v>1712</v>
      </c>
      <c r="C49" s="90"/>
      <c r="D49" s="90" t="s">
        <v>1959</v>
      </c>
      <c r="E49" s="90">
        <v>72</v>
      </c>
      <c r="F49" s="91">
        <v>2.9</v>
      </c>
      <c r="G49" s="90">
        <v>42</v>
      </c>
      <c r="H49" s="92">
        <v>0.92</v>
      </c>
      <c r="I49" s="90"/>
      <c r="J49" s="92">
        <v>0.73</v>
      </c>
      <c r="K49" s="92">
        <v>0.84</v>
      </c>
      <c r="L49" s="90"/>
      <c r="M49" s="90">
        <v>11</v>
      </c>
      <c r="N49" s="92">
        <v>0.83</v>
      </c>
      <c r="O49" s="90"/>
      <c r="P49" s="90">
        <v>8</v>
      </c>
      <c r="Q49" s="90">
        <v>33</v>
      </c>
      <c r="R49" s="92">
        <v>1</v>
      </c>
      <c r="S49" s="92">
        <v>0</v>
      </c>
      <c r="T49" s="90" t="s">
        <v>1979</v>
      </c>
      <c r="U49" s="90"/>
      <c r="V49" s="90">
        <v>74</v>
      </c>
      <c r="W49" s="90" t="s">
        <v>49</v>
      </c>
      <c r="X49" s="90"/>
      <c r="Y49" s="92">
        <v>0.2</v>
      </c>
      <c r="Z49" s="90">
        <v>5</v>
      </c>
      <c r="AA49" s="92">
        <v>0.86</v>
      </c>
      <c r="AB49" s="90">
        <v>67</v>
      </c>
      <c r="AC49" s="92">
        <v>0.37</v>
      </c>
      <c r="AD49" s="90"/>
    </row>
    <row r="50" spans="1:30" ht="14.25" customHeight="1" x14ac:dyDescent="0.35">
      <c r="A50" s="90">
        <v>46</v>
      </c>
      <c r="B50" s="90" t="s">
        <v>1677</v>
      </c>
      <c r="C50" s="90"/>
      <c r="D50" s="90" t="s">
        <v>1959</v>
      </c>
      <c r="E50" s="90">
        <v>71</v>
      </c>
      <c r="F50" s="91">
        <v>3.4</v>
      </c>
      <c r="G50" s="90">
        <v>47</v>
      </c>
      <c r="H50" s="92">
        <v>0.89</v>
      </c>
      <c r="I50" s="90"/>
      <c r="J50" s="92">
        <v>0.81</v>
      </c>
      <c r="K50" s="92">
        <v>0.87</v>
      </c>
      <c r="L50" s="90"/>
      <c r="M50" s="90">
        <v>6</v>
      </c>
      <c r="N50" s="92">
        <v>0.87</v>
      </c>
      <c r="O50" s="90"/>
      <c r="P50" s="90">
        <v>80</v>
      </c>
      <c r="Q50" s="90">
        <v>28</v>
      </c>
      <c r="R50" s="92">
        <v>0.81</v>
      </c>
      <c r="S50" s="92">
        <v>0</v>
      </c>
      <c r="T50" s="90" t="s">
        <v>1963</v>
      </c>
      <c r="U50" s="90"/>
      <c r="V50" s="90">
        <v>66</v>
      </c>
      <c r="W50" s="90" t="s">
        <v>2237</v>
      </c>
      <c r="X50" s="90"/>
      <c r="Y50" s="92">
        <v>0.43</v>
      </c>
      <c r="Z50" s="90"/>
      <c r="AA50" s="92">
        <v>0.68</v>
      </c>
      <c r="AB50" s="90">
        <v>64</v>
      </c>
      <c r="AC50" s="92">
        <v>0.19</v>
      </c>
      <c r="AD50" s="90"/>
    </row>
    <row r="51" spans="1:30" ht="14.25" customHeight="1" x14ac:dyDescent="0.35">
      <c r="A51" s="90">
        <v>46</v>
      </c>
      <c r="B51" s="90" t="s">
        <v>1672</v>
      </c>
      <c r="C51" s="90"/>
      <c r="D51" s="90" t="s">
        <v>1959</v>
      </c>
      <c r="E51" s="90">
        <v>71</v>
      </c>
      <c r="F51" s="91">
        <v>3.6</v>
      </c>
      <c r="G51" s="90">
        <v>61</v>
      </c>
      <c r="H51" s="92">
        <v>0.89</v>
      </c>
      <c r="I51" s="90"/>
      <c r="J51" s="92">
        <v>0.82</v>
      </c>
      <c r="K51" s="92">
        <v>0.81</v>
      </c>
      <c r="L51" s="90"/>
      <c r="M51" s="90">
        <v>-1</v>
      </c>
      <c r="N51" s="92">
        <v>0.77</v>
      </c>
      <c r="O51" s="90"/>
      <c r="P51" s="90">
        <v>201</v>
      </c>
      <c r="Q51" s="90">
        <v>37</v>
      </c>
      <c r="R51" s="92">
        <v>0.81</v>
      </c>
      <c r="S51" s="92">
        <v>0</v>
      </c>
      <c r="T51" s="90" t="s">
        <v>1966</v>
      </c>
      <c r="U51" s="90"/>
      <c r="V51" s="90">
        <v>41</v>
      </c>
      <c r="W51" s="90" t="s">
        <v>1518</v>
      </c>
      <c r="X51" s="90">
        <v>2</v>
      </c>
      <c r="Y51" s="92">
        <v>0.44</v>
      </c>
      <c r="Z51" s="90"/>
      <c r="AA51" s="92">
        <v>0.65</v>
      </c>
      <c r="AB51" s="90">
        <v>50</v>
      </c>
      <c r="AC51" s="92">
        <v>0.21</v>
      </c>
      <c r="AD51" s="90"/>
    </row>
    <row r="52" spans="1:30" ht="14.25" customHeight="1" x14ac:dyDescent="0.35">
      <c r="A52" s="90">
        <v>46</v>
      </c>
      <c r="B52" s="90" t="s">
        <v>1725</v>
      </c>
      <c r="C52" s="90"/>
      <c r="D52" s="90" t="s">
        <v>1959</v>
      </c>
      <c r="E52" s="90">
        <v>71</v>
      </c>
      <c r="F52" s="91">
        <v>2.6</v>
      </c>
      <c r="G52" s="90">
        <v>32</v>
      </c>
      <c r="H52" s="92">
        <v>0.94</v>
      </c>
      <c r="I52" s="90"/>
      <c r="J52" s="92">
        <v>0.85</v>
      </c>
      <c r="K52" s="92">
        <v>0.88</v>
      </c>
      <c r="L52" s="90"/>
      <c r="M52" s="90">
        <v>3</v>
      </c>
      <c r="N52" s="90" t="s">
        <v>176</v>
      </c>
      <c r="O52" s="90"/>
      <c r="P52" s="90"/>
      <c r="Q52" s="90">
        <v>71</v>
      </c>
      <c r="R52" s="92">
        <v>0.77</v>
      </c>
      <c r="S52" s="92">
        <v>0.01</v>
      </c>
      <c r="T52" s="90" t="s">
        <v>1966</v>
      </c>
      <c r="U52" s="90"/>
      <c r="V52" s="90">
        <v>56</v>
      </c>
      <c r="W52" s="90" t="s">
        <v>1975</v>
      </c>
      <c r="X52" s="90">
        <v>2</v>
      </c>
      <c r="Y52" s="90" t="s">
        <v>176</v>
      </c>
      <c r="Z52" s="90"/>
      <c r="AA52" s="92">
        <v>0.36</v>
      </c>
      <c r="AB52" s="90">
        <v>16</v>
      </c>
      <c r="AC52" s="92">
        <v>0.14000000000000001</v>
      </c>
      <c r="AD52" s="90"/>
    </row>
    <row r="53" spans="1:30" ht="14.25" customHeight="1" x14ac:dyDescent="0.35">
      <c r="A53" s="90">
        <v>46</v>
      </c>
      <c r="B53" s="90" t="s">
        <v>1658</v>
      </c>
      <c r="C53" s="90"/>
      <c r="D53" s="90" t="s">
        <v>1959</v>
      </c>
      <c r="E53" s="90">
        <v>71</v>
      </c>
      <c r="F53" s="91">
        <v>3.6</v>
      </c>
      <c r="G53" s="90">
        <v>54</v>
      </c>
      <c r="H53" s="92">
        <v>0.9</v>
      </c>
      <c r="I53" s="90"/>
      <c r="J53" s="92">
        <v>0.84</v>
      </c>
      <c r="K53" s="92">
        <v>0.82</v>
      </c>
      <c r="L53" s="90"/>
      <c r="M53" s="90">
        <v>-2</v>
      </c>
      <c r="N53" s="92">
        <v>0.86</v>
      </c>
      <c r="O53" s="90"/>
      <c r="P53" s="90">
        <v>193</v>
      </c>
      <c r="Q53" s="90">
        <v>37</v>
      </c>
      <c r="R53" s="92">
        <v>0.71</v>
      </c>
      <c r="S53" s="93">
        <v>4.0000000000000001E-3</v>
      </c>
      <c r="T53" s="90" t="s">
        <v>1966</v>
      </c>
      <c r="U53" s="90"/>
      <c r="V53" s="90">
        <v>71</v>
      </c>
      <c r="W53" s="90" t="s">
        <v>894</v>
      </c>
      <c r="X53" s="90">
        <v>2</v>
      </c>
      <c r="Y53" s="92">
        <v>0.51</v>
      </c>
      <c r="Z53" s="90">
        <v>5</v>
      </c>
      <c r="AA53" s="92">
        <v>0.36</v>
      </c>
      <c r="AB53" s="90">
        <v>26</v>
      </c>
      <c r="AC53" s="92">
        <v>0.25</v>
      </c>
      <c r="AD53" s="90"/>
    </row>
    <row r="54" spans="1:30" ht="14.25" customHeight="1" x14ac:dyDescent="0.35">
      <c r="A54" s="90">
        <v>50</v>
      </c>
      <c r="B54" s="90" t="s">
        <v>490</v>
      </c>
      <c r="C54" s="90"/>
      <c r="D54" s="90" t="s">
        <v>1959</v>
      </c>
      <c r="E54" s="90">
        <v>70</v>
      </c>
      <c r="F54" s="91">
        <v>3.6</v>
      </c>
      <c r="G54" s="90">
        <v>47</v>
      </c>
      <c r="H54" s="92">
        <v>0.9</v>
      </c>
      <c r="I54" s="90"/>
      <c r="J54" s="92">
        <v>0.85</v>
      </c>
      <c r="K54" s="92">
        <v>0.82</v>
      </c>
      <c r="L54" s="90"/>
      <c r="M54" s="90">
        <v>-3</v>
      </c>
      <c r="N54" s="92">
        <v>0.87</v>
      </c>
      <c r="O54" s="90"/>
      <c r="P54" s="90">
        <v>142</v>
      </c>
      <c r="Q54" s="90">
        <v>59</v>
      </c>
      <c r="R54" s="92">
        <v>0.74</v>
      </c>
      <c r="S54" s="92">
        <v>0.02</v>
      </c>
      <c r="T54" s="90" t="s">
        <v>1966</v>
      </c>
      <c r="U54" s="90"/>
      <c r="V54" s="90">
        <v>59</v>
      </c>
      <c r="W54" s="90" t="s">
        <v>1001</v>
      </c>
      <c r="X54" s="90">
        <v>2</v>
      </c>
      <c r="Y54" s="92">
        <v>0.54</v>
      </c>
      <c r="Z54" s="90"/>
      <c r="AA54" s="92">
        <v>0.38</v>
      </c>
      <c r="AB54" s="90">
        <v>56</v>
      </c>
      <c r="AC54" s="92">
        <v>0.26</v>
      </c>
      <c r="AD54" s="90">
        <v>4</v>
      </c>
    </row>
    <row r="55" spans="1:30" ht="14.25" customHeight="1" x14ac:dyDescent="0.35">
      <c r="A55" s="90">
        <v>50</v>
      </c>
      <c r="B55" s="90" t="s">
        <v>1667</v>
      </c>
      <c r="C55" s="90"/>
      <c r="D55" s="90" t="s">
        <v>1959</v>
      </c>
      <c r="E55" s="90">
        <v>70</v>
      </c>
      <c r="F55" s="91">
        <v>3.5</v>
      </c>
      <c r="G55" s="90">
        <v>54</v>
      </c>
      <c r="H55" s="92">
        <v>0.88</v>
      </c>
      <c r="I55" s="90"/>
      <c r="J55" s="92">
        <v>0.84</v>
      </c>
      <c r="K55" s="92">
        <v>0.84</v>
      </c>
      <c r="L55" s="90"/>
      <c r="M55" s="90" t="s">
        <v>58</v>
      </c>
      <c r="N55" s="92">
        <v>0.83</v>
      </c>
      <c r="O55" s="90"/>
      <c r="P55" s="90">
        <v>190</v>
      </c>
      <c r="Q55" s="90">
        <v>30</v>
      </c>
      <c r="R55" s="92">
        <v>0.79</v>
      </c>
      <c r="S55" s="92">
        <v>0</v>
      </c>
      <c r="T55" s="90" t="s">
        <v>1966</v>
      </c>
      <c r="U55" s="90"/>
      <c r="V55" s="90">
        <v>46</v>
      </c>
      <c r="W55" s="90" t="s">
        <v>1466</v>
      </c>
      <c r="X55" s="90">
        <v>2</v>
      </c>
      <c r="Y55" s="92">
        <v>0.49</v>
      </c>
      <c r="Z55" s="90"/>
      <c r="AA55" s="92">
        <v>0.52</v>
      </c>
      <c r="AB55" s="90">
        <v>67</v>
      </c>
      <c r="AC55" s="92">
        <v>0.23</v>
      </c>
      <c r="AD55" s="90"/>
    </row>
    <row r="56" spans="1:30" ht="14.25" customHeight="1" x14ac:dyDescent="0.35">
      <c r="A56" s="90">
        <v>50</v>
      </c>
      <c r="B56" s="90" t="s">
        <v>1662</v>
      </c>
      <c r="C56" s="90"/>
      <c r="D56" s="90" t="s">
        <v>1959</v>
      </c>
      <c r="E56" s="90">
        <v>70</v>
      </c>
      <c r="F56" s="91">
        <v>3.4</v>
      </c>
      <c r="G56" s="90">
        <v>37</v>
      </c>
      <c r="H56" s="92">
        <v>0.92</v>
      </c>
      <c r="I56" s="90"/>
      <c r="J56" s="92">
        <v>0.9</v>
      </c>
      <c r="K56" s="92">
        <v>0.86</v>
      </c>
      <c r="L56" s="90"/>
      <c r="M56" s="90">
        <v>-4</v>
      </c>
      <c r="N56" s="92">
        <v>0.9</v>
      </c>
      <c r="O56" s="90"/>
      <c r="P56" s="90">
        <v>158</v>
      </c>
      <c r="Q56" s="90">
        <v>33</v>
      </c>
      <c r="R56" s="92">
        <v>0.69</v>
      </c>
      <c r="S56" s="92">
        <v>0</v>
      </c>
      <c r="T56" s="90" t="s">
        <v>1966</v>
      </c>
      <c r="U56" s="90"/>
      <c r="V56" s="90">
        <v>27</v>
      </c>
      <c r="W56" s="90" t="s">
        <v>332</v>
      </c>
      <c r="X56" s="90">
        <v>2</v>
      </c>
      <c r="Y56" s="92">
        <v>0.57999999999999996</v>
      </c>
      <c r="Z56" s="90"/>
      <c r="AA56" s="92">
        <v>0.41</v>
      </c>
      <c r="AB56" s="90">
        <v>60</v>
      </c>
      <c r="AC56" s="92">
        <v>0.21</v>
      </c>
      <c r="AD56" s="90"/>
    </row>
    <row r="57" spans="1:30" ht="14.25" customHeight="1" x14ac:dyDescent="0.35">
      <c r="A57" s="90">
        <v>50</v>
      </c>
      <c r="B57" s="90" t="s">
        <v>1984</v>
      </c>
      <c r="C57" s="90"/>
      <c r="D57" s="90" t="s">
        <v>1959</v>
      </c>
      <c r="E57" s="90">
        <v>70</v>
      </c>
      <c r="F57" s="91">
        <v>3.6</v>
      </c>
      <c r="G57" s="90">
        <v>63</v>
      </c>
      <c r="H57" s="92">
        <v>0.88</v>
      </c>
      <c r="I57" s="90"/>
      <c r="J57" s="92">
        <v>0.81</v>
      </c>
      <c r="K57" s="92">
        <v>0.8</v>
      </c>
      <c r="L57" s="90"/>
      <c r="M57" s="90">
        <v>-1</v>
      </c>
      <c r="N57" s="92">
        <v>0.79</v>
      </c>
      <c r="O57" s="90"/>
      <c r="P57" s="90">
        <v>115</v>
      </c>
      <c r="Q57" s="90">
        <v>81</v>
      </c>
      <c r="R57" s="92">
        <v>0.59</v>
      </c>
      <c r="S57" s="92">
        <v>0</v>
      </c>
      <c r="T57" s="90" t="s">
        <v>1968</v>
      </c>
      <c r="U57" s="90"/>
      <c r="V57" s="90">
        <v>69</v>
      </c>
      <c r="W57" s="90" t="s">
        <v>4</v>
      </c>
      <c r="X57" s="90">
        <v>2</v>
      </c>
      <c r="Y57" s="92">
        <v>0.31</v>
      </c>
      <c r="Z57" s="90"/>
      <c r="AA57" s="92">
        <v>0.56000000000000005</v>
      </c>
      <c r="AB57" s="90">
        <v>56</v>
      </c>
      <c r="AC57" s="92">
        <v>0.3</v>
      </c>
      <c r="AD57" s="90"/>
    </row>
    <row r="58" spans="1:30" ht="14.25" customHeight="1" x14ac:dyDescent="0.35">
      <c r="A58" s="90">
        <v>54</v>
      </c>
      <c r="B58" s="90" t="s">
        <v>1669</v>
      </c>
      <c r="C58" s="90"/>
      <c r="D58" s="90" t="s">
        <v>1959</v>
      </c>
      <c r="E58" s="90">
        <v>68</v>
      </c>
      <c r="F58" s="91">
        <v>3.5</v>
      </c>
      <c r="G58" s="90">
        <v>47</v>
      </c>
      <c r="H58" s="92">
        <v>0.91</v>
      </c>
      <c r="I58" s="90"/>
      <c r="J58" s="92">
        <v>0.88</v>
      </c>
      <c r="K58" s="92">
        <v>0.85</v>
      </c>
      <c r="L58" s="90"/>
      <c r="M58" s="90">
        <v>-3</v>
      </c>
      <c r="N58" s="92">
        <v>0.87</v>
      </c>
      <c r="O58" s="90"/>
      <c r="P58" s="90">
        <v>183</v>
      </c>
      <c r="Q58" s="90">
        <v>68</v>
      </c>
      <c r="R58" s="92">
        <v>0.7</v>
      </c>
      <c r="S58" s="92">
        <v>0.01</v>
      </c>
      <c r="T58" s="90" t="s">
        <v>1968</v>
      </c>
      <c r="U58" s="90"/>
      <c r="V58" s="90">
        <v>27</v>
      </c>
      <c r="W58" s="90" t="s">
        <v>884</v>
      </c>
      <c r="X58" s="90">
        <v>2</v>
      </c>
      <c r="Y58" s="92">
        <v>0.6</v>
      </c>
      <c r="Z58" s="90"/>
      <c r="AA58" s="92">
        <v>0.48</v>
      </c>
      <c r="AB58" s="90">
        <v>60</v>
      </c>
      <c r="AC58" s="92">
        <v>0.2</v>
      </c>
      <c r="AD58" s="90"/>
    </row>
    <row r="59" spans="1:30" ht="14.25" customHeight="1" x14ac:dyDescent="0.35">
      <c r="A59" s="90">
        <v>54</v>
      </c>
      <c r="B59" s="90" t="s">
        <v>1675</v>
      </c>
      <c r="C59" s="90"/>
      <c r="D59" s="90" t="s">
        <v>1959</v>
      </c>
      <c r="E59" s="90">
        <v>68</v>
      </c>
      <c r="F59" s="91">
        <v>3.6</v>
      </c>
      <c r="G59" s="90">
        <v>54</v>
      </c>
      <c r="H59" s="92">
        <v>0.9</v>
      </c>
      <c r="I59" s="90"/>
      <c r="J59" s="92">
        <v>0.81</v>
      </c>
      <c r="K59" s="92">
        <v>0.82</v>
      </c>
      <c r="L59" s="90"/>
      <c r="M59" s="90">
        <v>1</v>
      </c>
      <c r="N59" s="92">
        <v>0.84</v>
      </c>
      <c r="O59" s="90"/>
      <c r="P59" s="90">
        <v>193</v>
      </c>
      <c r="Q59" s="90">
        <v>62</v>
      </c>
      <c r="R59" s="92">
        <v>0.76</v>
      </c>
      <c r="S59" s="92">
        <v>0</v>
      </c>
      <c r="T59" s="90" t="s">
        <v>1966</v>
      </c>
      <c r="U59" s="90"/>
      <c r="V59" s="90">
        <v>38</v>
      </c>
      <c r="W59" s="90" t="s">
        <v>1472</v>
      </c>
      <c r="X59" s="90">
        <v>2</v>
      </c>
      <c r="Y59" s="92">
        <v>0.53</v>
      </c>
      <c r="Z59" s="90"/>
      <c r="AA59" s="92">
        <v>0.51</v>
      </c>
      <c r="AB59" s="90">
        <v>101</v>
      </c>
      <c r="AC59" s="92">
        <v>0.24</v>
      </c>
      <c r="AD59" s="90"/>
    </row>
    <row r="60" spans="1:30" ht="14.25" customHeight="1" x14ac:dyDescent="0.35">
      <c r="A60" s="90">
        <v>54</v>
      </c>
      <c r="B60" s="90" t="s">
        <v>1694</v>
      </c>
      <c r="C60" s="90"/>
      <c r="D60" s="90" t="s">
        <v>1959</v>
      </c>
      <c r="E60" s="90">
        <v>68</v>
      </c>
      <c r="F60" s="91">
        <v>3.8</v>
      </c>
      <c r="G60" s="90">
        <v>80</v>
      </c>
      <c r="H60" s="92">
        <v>0.89</v>
      </c>
      <c r="I60" s="90"/>
      <c r="J60" s="92">
        <v>0.63</v>
      </c>
      <c r="K60" s="92">
        <v>0.75</v>
      </c>
      <c r="L60" s="90"/>
      <c r="M60" s="90">
        <v>12</v>
      </c>
      <c r="N60" s="92">
        <v>0.68</v>
      </c>
      <c r="O60" s="90"/>
      <c r="P60" s="90">
        <v>4</v>
      </c>
      <c r="Q60" s="90">
        <v>152</v>
      </c>
      <c r="R60" s="92">
        <v>0.52</v>
      </c>
      <c r="S60" s="92">
        <v>0.01</v>
      </c>
      <c r="T60" s="90" t="s">
        <v>1979</v>
      </c>
      <c r="U60" s="90"/>
      <c r="V60" s="90">
        <v>122</v>
      </c>
      <c r="W60" s="90" t="s">
        <v>2009</v>
      </c>
      <c r="X60" s="90"/>
      <c r="Y60" s="92">
        <v>0.3</v>
      </c>
      <c r="Z60" s="90"/>
      <c r="AA60" s="92">
        <v>0.53</v>
      </c>
      <c r="AB60" s="90">
        <v>83</v>
      </c>
      <c r="AC60" s="92">
        <v>0.3</v>
      </c>
      <c r="AD60" s="90"/>
    </row>
    <row r="61" spans="1:30" ht="14.25" customHeight="1" x14ac:dyDescent="0.35">
      <c r="A61" s="90">
        <v>57</v>
      </c>
      <c r="B61" s="90" t="s">
        <v>1680</v>
      </c>
      <c r="C61" s="90"/>
      <c r="D61" s="90" t="s">
        <v>1959</v>
      </c>
      <c r="E61" s="90">
        <v>67</v>
      </c>
      <c r="F61" s="91">
        <v>3.3</v>
      </c>
      <c r="G61" s="90">
        <v>54</v>
      </c>
      <c r="H61" s="92">
        <v>0.9</v>
      </c>
      <c r="I61" s="90"/>
      <c r="J61" s="92">
        <v>0.78</v>
      </c>
      <c r="K61" s="92">
        <v>0.8</v>
      </c>
      <c r="L61" s="90"/>
      <c r="M61" s="90">
        <v>2</v>
      </c>
      <c r="N61" s="92">
        <v>0.72</v>
      </c>
      <c r="O61" s="90"/>
      <c r="P61" s="90">
        <v>150</v>
      </c>
      <c r="Q61" s="90">
        <v>54</v>
      </c>
      <c r="R61" s="92">
        <v>0.67</v>
      </c>
      <c r="S61" s="92">
        <v>0.01</v>
      </c>
      <c r="T61" s="90" t="s">
        <v>1968</v>
      </c>
      <c r="U61" s="90"/>
      <c r="V61" s="90">
        <v>56</v>
      </c>
      <c r="W61" s="90" t="s">
        <v>69</v>
      </c>
      <c r="X61" s="90">
        <v>2</v>
      </c>
      <c r="Y61" s="92">
        <v>0.4</v>
      </c>
      <c r="Z61" s="90"/>
      <c r="AA61" s="92">
        <v>0.47</v>
      </c>
      <c r="AB61" s="90">
        <v>72</v>
      </c>
      <c r="AC61" s="92">
        <v>0.19</v>
      </c>
      <c r="AD61" s="90"/>
    </row>
    <row r="62" spans="1:30" ht="14.25" customHeight="1" x14ac:dyDescent="0.35">
      <c r="A62" s="90">
        <v>57</v>
      </c>
      <c r="B62" s="90" t="s">
        <v>1681</v>
      </c>
      <c r="C62" s="90"/>
      <c r="D62" s="90" t="s">
        <v>1959</v>
      </c>
      <c r="E62" s="90">
        <v>67</v>
      </c>
      <c r="F62" s="91">
        <v>3.3</v>
      </c>
      <c r="G62" s="90">
        <v>84</v>
      </c>
      <c r="H62" s="92">
        <v>0.87</v>
      </c>
      <c r="I62" s="90"/>
      <c r="J62" s="92">
        <v>0.74</v>
      </c>
      <c r="K62" s="92">
        <v>0.75</v>
      </c>
      <c r="L62" s="90"/>
      <c r="M62" s="90">
        <v>1</v>
      </c>
      <c r="N62" s="92">
        <v>0.6</v>
      </c>
      <c r="O62" s="90"/>
      <c r="P62" s="90">
        <v>54</v>
      </c>
      <c r="Q62" s="90">
        <v>49</v>
      </c>
      <c r="R62" s="92">
        <v>0.74</v>
      </c>
      <c r="S62" s="92">
        <v>0.01</v>
      </c>
      <c r="T62" s="90" t="s">
        <v>1968</v>
      </c>
      <c r="U62" s="90"/>
      <c r="V62" s="90">
        <v>84</v>
      </c>
      <c r="W62" s="90" t="s">
        <v>11</v>
      </c>
      <c r="X62" s="90">
        <v>2</v>
      </c>
      <c r="Y62" s="92">
        <v>0.3</v>
      </c>
      <c r="Z62" s="90"/>
      <c r="AA62" s="92">
        <v>0.63</v>
      </c>
      <c r="AB62" s="90">
        <v>42</v>
      </c>
      <c r="AC62" s="92">
        <v>0.39</v>
      </c>
      <c r="AD62" s="90"/>
    </row>
    <row r="63" spans="1:30" ht="14.25" customHeight="1" x14ac:dyDescent="0.35">
      <c r="A63" s="90">
        <v>59</v>
      </c>
      <c r="B63" s="90" t="s">
        <v>1674</v>
      </c>
      <c r="C63" s="90"/>
      <c r="D63" s="90" t="s">
        <v>1959</v>
      </c>
      <c r="E63" s="90">
        <v>66</v>
      </c>
      <c r="F63" s="91">
        <v>3.4</v>
      </c>
      <c r="G63" s="90">
        <v>54</v>
      </c>
      <c r="H63" s="92">
        <v>0.9</v>
      </c>
      <c r="I63" s="90"/>
      <c r="J63" s="92">
        <v>0.8</v>
      </c>
      <c r="K63" s="92">
        <v>0.83</v>
      </c>
      <c r="L63" s="90"/>
      <c r="M63" s="90">
        <v>3</v>
      </c>
      <c r="N63" s="92">
        <v>0.76</v>
      </c>
      <c r="O63" s="90"/>
      <c r="P63" s="90">
        <v>147</v>
      </c>
      <c r="Q63" s="90">
        <v>110</v>
      </c>
      <c r="R63" s="92">
        <v>0.59</v>
      </c>
      <c r="S63" s="93">
        <v>3.0000000000000001E-3</v>
      </c>
      <c r="T63" s="90" t="s">
        <v>1968</v>
      </c>
      <c r="U63" s="90"/>
      <c r="V63" s="90">
        <v>46</v>
      </c>
      <c r="W63" s="90" t="s">
        <v>1526</v>
      </c>
      <c r="X63" s="90">
        <v>2</v>
      </c>
      <c r="Y63" s="92">
        <v>0.46</v>
      </c>
      <c r="Z63" s="90"/>
      <c r="AA63" s="92">
        <v>0.72</v>
      </c>
      <c r="AB63" s="90">
        <v>94</v>
      </c>
      <c r="AC63" s="92">
        <v>0.37</v>
      </c>
      <c r="AD63" s="90"/>
    </row>
    <row r="64" spans="1:30" ht="14.25" customHeight="1" x14ac:dyDescent="0.35">
      <c r="A64" s="90">
        <v>59</v>
      </c>
      <c r="B64" s="90" t="s">
        <v>1752</v>
      </c>
      <c r="C64" s="90"/>
      <c r="D64" s="90" t="s">
        <v>1959</v>
      </c>
      <c r="E64" s="90">
        <v>66</v>
      </c>
      <c r="F64" s="91">
        <v>2.2000000000000002</v>
      </c>
      <c r="G64" s="90">
        <v>63</v>
      </c>
      <c r="H64" s="92">
        <v>0.89</v>
      </c>
      <c r="I64" s="90"/>
      <c r="J64" s="92">
        <v>0.73</v>
      </c>
      <c r="K64" s="92">
        <v>0.75</v>
      </c>
      <c r="L64" s="90"/>
      <c r="M64" s="90">
        <v>2</v>
      </c>
      <c r="N64" s="90" t="s">
        <v>176</v>
      </c>
      <c r="O64" s="90"/>
      <c r="P64" s="90"/>
      <c r="Q64" s="90">
        <v>49</v>
      </c>
      <c r="R64" s="92">
        <v>1</v>
      </c>
      <c r="S64" s="92">
        <v>0</v>
      </c>
      <c r="T64" s="90" t="s">
        <v>1995</v>
      </c>
      <c r="U64" s="90"/>
      <c r="V64" s="90">
        <v>139</v>
      </c>
      <c r="W64" s="90" t="s">
        <v>2238</v>
      </c>
      <c r="X64" s="90">
        <v>2</v>
      </c>
      <c r="Y64" s="92">
        <v>0.17</v>
      </c>
      <c r="Z64" s="90">
        <v>5</v>
      </c>
      <c r="AA64" s="92">
        <v>0.93</v>
      </c>
      <c r="AB64" s="90">
        <v>8</v>
      </c>
      <c r="AC64" s="92">
        <v>0.21</v>
      </c>
      <c r="AD64" s="90">
        <v>4</v>
      </c>
    </row>
    <row r="65" spans="1:30" ht="14.25" customHeight="1" x14ac:dyDescent="0.35">
      <c r="A65" s="90">
        <v>59</v>
      </c>
      <c r="B65" s="90" t="s">
        <v>1683</v>
      </c>
      <c r="C65" s="90"/>
      <c r="D65" s="90" t="s">
        <v>1959</v>
      </c>
      <c r="E65" s="90">
        <v>66</v>
      </c>
      <c r="F65" s="91">
        <v>3.2</v>
      </c>
      <c r="G65" s="90">
        <v>29</v>
      </c>
      <c r="H65" s="92">
        <v>0.92</v>
      </c>
      <c r="I65" s="90"/>
      <c r="J65" s="92">
        <v>0.8</v>
      </c>
      <c r="K65" s="92">
        <v>0.88</v>
      </c>
      <c r="L65" s="90"/>
      <c r="M65" s="90">
        <v>8</v>
      </c>
      <c r="N65" s="92">
        <v>0.89</v>
      </c>
      <c r="O65" s="90"/>
      <c r="P65" s="90">
        <v>88</v>
      </c>
      <c r="Q65" s="90">
        <v>120</v>
      </c>
      <c r="R65" s="92">
        <v>0.68</v>
      </c>
      <c r="S65" s="92">
        <v>0.01</v>
      </c>
      <c r="T65" s="90" t="s">
        <v>1968</v>
      </c>
      <c r="U65" s="90"/>
      <c r="V65" s="90">
        <v>44</v>
      </c>
      <c r="W65" s="90" t="s">
        <v>1462</v>
      </c>
      <c r="X65" s="90">
        <v>2</v>
      </c>
      <c r="Y65" s="92">
        <v>0.49</v>
      </c>
      <c r="Z65" s="90"/>
      <c r="AA65" s="92">
        <v>0.87</v>
      </c>
      <c r="AB65" s="90">
        <v>72</v>
      </c>
      <c r="AC65" s="92">
        <v>0.17</v>
      </c>
      <c r="AD65" s="90"/>
    </row>
    <row r="66" spans="1:30" ht="14.25" customHeight="1" x14ac:dyDescent="0.35">
      <c r="A66" s="90">
        <v>62</v>
      </c>
      <c r="B66" s="90" t="s">
        <v>1655</v>
      </c>
      <c r="C66" s="90"/>
      <c r="D66" s="90" t="s">
        <v>1959</v>
      </c>
      <c r="E66" s="90">
        <v>65</v>
      </c>
      <c r="F66" s="91">
        <v>3.5</v>
      </c>
      <c r="G66" s="90">
        <v>88</v>
      </c>
      <c r="H66" s="92">
        <v>0.83</v>
      </c>
      <c r="I66" s="90"/>
      <c r="J66" s="92">
        <v>0.88</v>
      </c>
      <c r="K66" s="92">
        <v>0.74</v>
      </c>
      <c r="L66" s="90"/>
      <c r="M66" s="90">
        <v>-14</v>
      </c>
      <c r="N66" s="92">
        <v>0.73</v>
      </c>
      <c r="O66" s="90"/>
      <c r="P66" s="90">
        <v>98</v>
      </c>
      <c r="Q66" s="90">
        <v>42</v>
      </c>
      <c r="R66" s="92">
        <v>0.87</v>
      </c>
      <c r="S66" s="92">
        <v>0.01</v>
      </c>
      <c r="T66" s="90" t="s">
        <v>1966</v>
      </c>
      <c r="U66" s="90"/>
      <c r="V66" s="90">
        <v>90</v>
      </c>
      <c r="W66" s="90" t="s">
        <v>2239</v>
      </c>
      <c r="X66" s="90">
        <v>2</v>
      </c>
      <c r="Y66" s="92">
        <v>0.34</v>
      </c>
      <c r="Z66" s="90"/>
      <c r="AA66" s="92">
        <v>0.59</v>
      </c>
      <c r="AB66" s="90">
        <v>26</v>
      </c>
      <c r="AC66" s="92">
        <v>0.15</v>
      </c>
      <c r="AD66" s="90"/>
    </row>
    <row r="67" spans="1:30" ht="14.25" customHeight="1" x14ac:dyDescent="0.35">
      <c r="A67" s="90">
        <v>62</v>
      </c>
      <c r="B67" s="90" t="s">
        <v>1679</v>
      </c>
      <c r="C67" s="90"/>
      <c r="D67" s="90" t="s">
        <v>1959</v>
      </c>
      <c r="E67" s="90">
        <v>65</v>
      </c>
      <c r="F67" s="91">
        <v>3.2</v>
      </c>
      <c r="G67" s="90">
        <v>68</v>
      </c>
      <c r="H67" s="92">
        <v>0.87</v>
      </c>
      <c r="I67" s="90"/>
      <c r="J67" s="92">
        <v>0.77</v>
      </c>
      <c r="K67" s="92">
        <v>0.79</v>
      </c>
      <c r="L67" s="90"/>
      <c r="M67" s="90">
        <v>2</v>
      </c>
      <c r="N67" s="92">
        <v>0.71</v>
      </c>
      <c r="O67" s="90"/>
      <c r="P67" s="90">
        <v>167</v>
      </c>
      <c r="Q67" s="90">
        <v>62</v>
      </c>
      <c r="R67" s="92">
        <v>0.8</v>
      </c>
      <c r="S67" s="92">
        <v>0.01</v>
      </c>
      <c r="T67" s="90" t="s">
        <v>1963</v>
      </c>
      <c r="U67" s="90"/>
      <c r="V67" s="90">
        <v>50</v>
      </c>
      <c r="W67" s="90" t="s">
        <v>1526</v>
      </c>
      <c r="X67" s="90">
        <v>2</v>
      </c>
      <c r="Y67" s="92">
        <v>0.4</v>
      </c>
      <c r="Z67" s="90"/>
      <c r="AA67" s="92">
        <v>0.69</v>
      </c>
      <c r="AB67" s="90">
        <v>67</v>
      </c>
      <c r="AC67" s="92">
        <v>0.28000000000000003</v>
      </c>
      <c r="AD67" s="90"/>
    </row>
    <row r="68" spans="1:30" ht="14.25" customHeight="1" x14ac:dyDescent="0.35">
      <c r="A68" s="90">
        <v>62</v>
      </c>
      <c r="B68" s="90" t="s">
        <v>1703</v>
      </c>
      <c r="C68" s="90">
        <v>1</v>
      </c>
      <c r="D68" s="90" t="s">
        <v>1959</v>
      </c>
      <c r="E68" s="90">
        <v>65</v>
      </c>
      <c r="F68" s="91">
        <v>3.7</v>
      </c>
      <c r="G68" s="90">
        <v>63</v>
      </c>
      <c r="H68" s="92">
        <v>0.89</v>
      </c>
      <c r="I68" s="90">
        <v>8</v>
      </c>
      <c r="J68" s="92">
        <v>0.89</v>
      </c>
      <c r="K68" s="92">
        <v>0.79</v>
      </c>
      <c r="L68" s="90">
        <v>6</v>
      </c>
      <c r="M68" s="90">
        <v>-10</v>
      </c>
      <c r="N68" s="90" t="s">
        <v>176</v>
      </c>
      <c r="O68" s="90"/>
      <c r="P68" s="90">
        <v>80</v>
      </c>
      <c r="Q68" s="90">
        <v>133</v>
      </c>
      <c r="R68" s="90" t="s">
        <v>176</v>
      </c>
      <c r="S68" s="90" t="s">
        <v>176</v>
      </c>
      <c r="T68" s="90" t="s">
        <v>1966</v>
      </c>
      <c r="U68" s="90">
        <v>4</v>
      </c>
      <c r="V68" s="90">
        <v>101</v>
      </c>
      <c r="W68" s="90" t="s">
        <v>2240</v>
      </c>
      <c r="X68" s="90">
        <v>4</v>
      </c>
      <c r="Y68" s="90" t="s">
        <v>176</v>
      </c>
      <c r="Z68" s="90"/>
      <c r="AA68" s="92">
        <v>0.39</v>
      </c>
      <c r="AB68" s="90">
        <v>37</v>
      </c>
      <c r="AC68" s="90" t="s">
        <v>176</v>
      </c>
      <c r="AD68" s="90"/>
    </row>
    <row r="69" spans="1:30" ht="14.25" customHeight="1" x14ac:dyDescent="0.35">
      <c r="A69" s="90">
        <v>62</v>
      </c>
      <c r="B69" s="90" t="s">
        <v>1678</v>
      </c>
      <c r="C69" s="90"/>
      <c r="D69" s="90" t="s">
        <v>1959</v>
      </c>
      <c r="E69" s="90">
        <v>65</v>
      </c>
      <c r="F69" s="91">
        <v>3.6</v>
      </c>
      <c r="G69" s="90">
        <v>37</v>
      </c>
      <c r="H69" s="92">
        <v>0.91</v>
      </c>
      <c r="I69" s="90"/>
      <c r="J69" s="92">
        <v>0.81</v>
      </c>
      <c r="K69" s="92">
        <v>0.85</v>
      </c>
      <c r="L69" s="90"/>
      <c r="M69" s="90">
        <v>4</v>
      </c>
      <c r="N69" s="92">
        <v>0.84</v>
      </c>
      <c r="O69" s="90"/>
      <c r="P69" s="90">
        <v>127</v>
      </c>
      <c r="Q69" s="90">
        <v>152</v>
      </c>
      <c r="R69" s="92">
        <v>0.5</v>
      </c>
      <c r="S69" s="92">
        <v>0.03</v>
      </c>
      <c r="T69" s="90" t="s">
        <v>1988</v>
      </c>
      <c r="U69" s="90"/>
      <c r="V69" s="90">
        <v>51</v>
      </c>
      <c r="W69" s="90" t="s">
        <v>1989</v>
      </c>
      <c r="X69" s="90">
        <v>2</v>
      </c>
      <c r="Y69" s="92">
        <v>0.39</v>
      </c>
      <c r="Z69" s="90"/>
      <c r="AA69" s="92">
        <v>0.51</v>
      </c>
      <c r="AB69" s="90">
        <v>108</v>
      </c>
      <c r="AC69" s="92">
        <v>0.17</v>
      </c>
      <c r="AD69" s="90"/>
    </row>
    <row r="70" spans="1:30" ht="14.25" customHeight="1" x14ac:dyDescent="0.35">
      <c r="A70" s="90">
        <v>66</v>
      </c>
      <c r="B70" s="90" t="s">
        <v>1699</v>
      </c>
      <c r="C70" s="90"/>
      <c r="D70" s="90" t="s">
        <v>1959</v>
      </c>
      <c r="E70" s="90">
        <v>64</v>
      </c>
      <c r="F70" s="91">
        <v>3.4</v>
      </c>
      <c r="G70" s="90">
        <v>109</v>
      </c>
      <c r="H70" s="92">
        <v>0.84</v>
      </c>
      <c r="I70" s="90"/>
      <c r="J70" s="92">
        <v>0.73</v>
      </c>
      <c r="K70" s="92">
        <v>0.72</v>
      </c>
      <c r="L70" s="90"/>
      <c r="M70" s="90">
        <v>-1</v>
      </c>
      <c r="N70" s="92">
        <v>0.69</v>
      </c>
      <c r="O70" s="90"/>
      <c r="P70" s="90">
        <v>6</v>
      </c>
      <c r="Q70" s="90">
        <v>101</v>
      </c>
      <c r="R70" s="92">
        <v>0.57999999999999996</v>
      </c>
      <c r="S70" s="92">
        <v>0</v>
      </c>
      <c r="T70" s="90" t="s">
        <v>1979</v>
      </c>
      <c r="U70" s="90"/>
      <c r="V70" s="90">
        <v>90</v>
      </c>
      <c r="W70" s="90" t="s">
        <v>236</v>
      </c>
      <c r="X70" s="90">
        <v>2</v>
      </c>
      <c r="Y70" s="92">
        <v>0.33</v>
      </c>
      <c r="Z70" s="90"/>
      <c r="AA70" s="92">
        <v>0.68</v>
      </c>
      <c r="AB70" s="90">
        <v>64</v>
      </c>
      <c r="AC70" s="92">
        <v>0.25</v>
      </c>
      <c r="AD70" s="90"/>
    </row>
    <row r="71" spans="1:30" ht="14.25" customHeight="1" x14ac:dyDescent="0.35">
      <c r="A71" s="90">
        <v>67</v>
      </c>
      <c r="B71" s="90" t="s">
        <v>1698</v>
      </c>
      <c r="C71" s="90"/>
      <c r="D71" s="90" t="s">
        <v>1959</v>
      </c>
      <c r="E71" s="90">
        <v>63</v>
      </c>
      <c r="F71" s="91">
        <v>3.1</v>
      </c>
      <c r="G71" s="90">
        <v>47</v>
      </c>
      <c r="H71" s="92">
        <v>0.89</v>
      </c>
      <c r="I71" s="90"/>
      <c r="J71" s="92">
        <v>0.79</v>
      </c>
      <c r="K71" s="92">
        <v>0.82</v>
      </c>
      <c r="L71" s="90"/>
      <c r="M71" s="90">
        <v>3</v>
      </c>
      <c r="N71" s="92">
        <v>0.99</v>
      </c>
      <c r="O71" s="90"/>
      <c r="P71" s="90">
        <v>167</v>
      </c>
      <c r="Q71" s="90">
        <v>62</v>
      </c>
      <c r="R71" s="92">
        <v>0.83</v>
      </c>
      <c r="S71" s="93">
        <v>3.0000000000000001E-3</v>
      </c>
      <c r="T71" s="90" t="s">
        <v>1963</v>
      </c>
      <c r="U71" s="90"/>
      <c r="V71" s="90">
        <v>59</v>
      </c>
      <c r="W71" s="90" t="s">
        <v>44</v>
      </c>
      <c r="X71" s="90">
        <v>2</v>
      </c>
      <c r="Y71" s="92">
        <v>0.4</v>
      </c>
      <c r="Z71" s="90"/>
      <c r="AA71" s="92">
        <v>0.62</v>
      </c>
      <c r="AB71" s="90">
        <v>89</v>
      </c>
      <c r="AC71" s="92">
        <v>0.16</v>
      </c>
      <c r="AD71" s="90"/>
    </row>
    <row r="72" spans="1:30" ht="14.25" customHeight="1" x14ac:dyDescent="0.35">
      <c r="A72" s="90">
        <v>67</v>
      </c>
      <c r="B72" s="90" t="s">
        <v>1771</v>
      </c>
      <c r="C72" s="90"/>
      <c r="D72" s="90" t="s">
        <v>1959</v>
      </c>
      <c r="E72" s="90">
        <v>63</v>
      </c>
      <c r="F72" s="91">
        <v>3.4</v>
      </c>
      <c r="G72" s="90">
        <v>109</v>
      </c>
      <c r="H72" s="92">
        <v>0.84</v>
      </c>
      <c r="I72" s="90"/>
      <c r="J72" s="92">
        <v>0.8</v>
      </c>
      <c r="K72" s="92">
        <v>0.66</v>
      </c>
      <c r="L72" s="90"/>
      <c r="M72" s="90">
        <v>-14</v>
      </c>
      <c r="N72" s="92">
        <v>0.64</v>
      </c>
      <c r="O72" s="90"/>
      <c r="P72" s="90">
        <v>135</v>
      </c>
      <c r="Q72" s="90">
        <v>28</v>
      </c>
      <c r="R72" s="92">
        <v>0.98</v>
      </c>
      <c r="S72" s="92">
        <v>0</v>
      </c>
      <c r="T72" s="90" t="s">
        <v>2111</v>
      </c>
      <c r="U72" s="90"/>
      <c r="V72" s="90">
        <v>71</v>
      </c>
      <c r="W72" s="90" t="s">
        <v>2241</v>
      </c>
      <c r="X72" s="90">
        <v>2</v>
      </c>
      <c r="Y72" s="92">
        <v>0.25</v>
      </c>
      <c r="Z72" s="90"/>
      <c r="AA72" s="92">
        <v>0.61</v>
      </c>
      <c r="AB72" s="90">
        <v>67</v>
      </c>
      <c r="AC72" s="92">
        <v>0.21</v>
      </c>
      <c r="AD72" s="90"/>
    </row>
    <row r="73" spans="1:30" ht="14.25" customHeight="1" x14ac:dyDescent="0.35">
      <c r="A73" s="90">
        <v>67</v>
      </c>
      <c r="B73" s="90" t="s">
        <v>590</v>
      </c>
      <c r="C73" s="90"/>
      <c r="D73" s="90" t="s">
        <v>1972</v>
      </c>
      <c r="E73" s="90">
        <v>63</v>
      </c>
      <c r="F73" s="91">
        <v>3.1</v>
      </c>
      <c r="G73" s="90">
        <v>68</v>
      </c>
      <c r="H73" s="92">
        <v>0.85</v>
      </c>
      <c r="I73" s="90"/>
      <c r="J73" s="92">
        <v>0.73</v>
      </c>
      <c r="K73" s="92">
        <v>0.85</v>
      </c>
      <c r="L73" s="90"/>
      <c r="M73" s="90">
        <v>12</v>
      </c>
      <c r="N73" s="92">
        <v>0.81</v>
      </c>
      <c r="O73" s="90"/>
      <c r="P73" s="90">
        <v>183</v>
      </c>
      <c r="Q73" s="90">
        <v>17</v>
      </c>
      <c r="R73" s="92">
        <v>0.83</v>
      </c>
      <c r="S73" s="92">
        <v>0</v>
      </c>
      <c r="T73" s="90" t="s">
        <v>1979</v>
      </c>
      <c r="U73" s="90"/>
      <c r="V73" s="90">
        <v>160</v>
      </c>
      <c r="W73" s="90" t="s">
        <v>988</v>
      </c>
      <c r="X73" s="90">
        <v>3</v>
      </c>
      <c r="Y73" s="92">
        <v>0.12</v>
      </c>
      <c r="Z73" s="90"/>
      <c r="AA73" s="92">
        <v>0.6</v>
      </c>
      <c r="AB73" s="90">
        <v>101</v>
      </c>
      <c r="AC73" s="92">
        <v>0.25</v>
      </c>
      <c r="AD73" s="90"/>
    </row>
    <row r="74" spans="1:30" ht="14.25" customHeight="1" x14ac:dyDescent="0.35">
      <c r="A74" s="90">
        <v>67</v>
      </c>
      <c r="B74" s="90" t="s">
        <v>1692</v>
      </c>
      <c r="C74" s="90"/>
      <c r="D74" s="90" t="s">
        <v>1959</v>
      </c>
      <c r="E74" s="90">
        <v>63</v>
      </c>
      <c r="F74" s="91">
        <v>3.2</v>
      </c>
      <c r="G74" s="90">
        <v>54</v>
      </c>
      <c r="H74" s="92">
        <v>0.9</v>
      </c>
      <c r="I74" s="90"/>
      <c r="J74" s="92">
        <v>0.77</v>
      </c>
      <c r="K74" s="92">
        <v>0.8</v>
      </c>
      <c r="L74" s="90"/>
      <c r="M74" s="90">
        <v>3</v>
      </c>
      <c r="N74" s="92">
        <v>0.79</v>
      </c>
      <c r="O74" s="90"/>
      <c r="P74" s="90">
        <v>73</v>
      </c>
      <c r="Q74" s="90">
        <v>120</v>
      </c>
      <c r="R74" s="92">
        <v>0.57999999999999996</v>
      </c>
      <c r="S74" s="92">
        <v>0</v>
      </c>
      <c r="T74" s="90" t="s">
        <v>1988</v>
      </c>
      <c r="U74" s="90"/>
      <c r="V74" s="90">
        <v>64</v>
      </c>
      <c r="W74" s="90" t="s">
        <v>2242</v>
      </c>
      <c r="X74" s="90">
        <v>2</v>
      </c>
      <c r="Y74" s="92">
        <v>0.34</v>
      </c>
      <c r="Z74" s="90"/>
      <c r="AA74" s="92">
        <v>0.53</v>
      </c>
      <c r="AB74" s="90">
        <v>85</v>
      </c>
      <c r="AC74" s="92">
        <v>0.19</v>
      </c>
      <c r="AD74" s="90"/>
    </row>
    <row r="75" spans="1:30" ht="14.25" customHeight="1" x14ac:dyDescent="0.35">
      <c r="A75" s="90">
        <v>71</v>
      </c>
      <c r="B75" s="90" t="s">
        <v>1690</v>
      </c>
      <c r="C75" s="90"/>
      <c r="D75" s="90" t="s">
        <v>1959</v>
      </c>
      <c r="E75" s="90">
        <v>62</v>
      </c>
      <c r="F75" s="91">
        <v>3.3</v>
      </c>
      <c r="G75" s="90">
        <v>80</v>
      </c>
      <c r="H75" s="92">
        <v>0.87</v>
      </c>
      <c r="I75" s="90"/>
      <c r="J75" s="92">
        <v>0.79</v>
      </c>
      <c r="K75" s="92">
        <v>0.74</v>
      </c>
      <c r="L75" s="90"/>
      <c r="M75" s="90">
        <v>-5</v>
      </c>
      <c r="N75" s="92">
        <v>0.66</v>
      </c>
      <c r="O75" s="90"/>
      <c r="P75" s="90">
        <v>158</v>
      </c>
      <c r="Q75" s="90">
        <v>68</v>
      </c>
      <c r="R75" s="92">
        <v>0.74</v>
      </c>
      <c r="S75" s="92">
        <v>0.01</v>
      </c>
      <c r="T75" s="90" t="s">
        <v>1979</v>
      </c>
      <c r="U75" s="90"/>
      <c r="V75" s="90">
        <v>51</v>
      </c>
      <c r="W75" s="90" t="s">
        <v>2243</v>
      </c>
      <c r="X75" s="90">
        <v>2</v>
      </c>
      <c r="Y75" s="92">
        <v>0.46</v>
      </c>
      <c r="Z75" s="90"/>
      <c r="AA75" s="92">
        <v>0.65</v>
      </c>
      <c r="AB75" s="90">
        <v>78</v>
      </c>
      <c r="AC75" s="92">
        <v>0.16</v>
      </c>
      <c r="AD75" s="90"/>
    </row>
    <row r="76" spans="1:30" ht="14.25" customHeight="1" x14ac:dyDescent="0.35">
      <c r="A76" s="90">
        <v>71</v>
      </c>
      <c r="B76" s="90" t="s">
        <v>1693</v>
      </c>
      <c r="C76" s="90"/>
      <c r="D76" s="90" t="s">
        <v>1959</v>
      </c>
      <c r="E76" s="90">
        <v>62</v>
      </c>
      <c r="F76" s="91">
        <v>3.3</v>
      </c>
      <c r="G76" s="90">
        <v>54</v>
      </c>
      <c r="H76" s="92">
        <v>0.88</v>
      </c>
      <c r="I76" s="90"/>
      <c r="J76" s="92">
        <v>0.75</v>
      </c>
      <c r="K76" s="92">
        <v>0.79</v>
      </c>
      <c r="L76" s="90"/>
      <c r="M76" s="90">
        <v>4</v>
      </c>
      <c r="N76" s="92">
        <v>0.75</v>
      </c>
      <c r="O76" s="90"/>
      <c r="P76" s="90">
        <v>88</v>
      </c>
      <c r="Q76" s="90">
        <v>133</v>
      </c>
      <c r="R76" s="92">
        <v>0.54</v>
      </c>
      <c r="S76" s="93">
        <v>4.0000000000000001E-3</v>
      </c>
      <c r="T76" s="90" t="s">
        <v>1993</v>
      </c>
      <c r="U76" s="90"/>
      <c r="V76" s="90">
        <v>59</v>
      </c>
      <c r="W76" s="90" t="s">
        <v>1019</v>
      </c>
      <c r="X76" s="90">
        <v>2</v>
      </c>
      <c r="Y76" s="92">
        <v>0.42</v>
      </c>
      <c r="Z76" s="90"/>
      <c r="AA76" s="92">
        <v>0.74</v>
      </c>
      <c r="AB76" s="90">
        <v>101</v>
      </c>
      <c r="AC76" s="92">
        <v>0.23</v>
      </c>
      <c r="AD76" s="90"/>
    </row>
    <row r="77" spans="1:30" ht="14.25" customHeight="1" x14ac:dyDescent="0.35">
      <c r="A77" s="90">
        <v>71</v>
      </c>
      <c r="B77" s="90" t="s">
        <v>1888</v>
      </c>
      <c r="C77" s="90"/>
      <c r="D77" s="90" t="s">
        <v>1959</v>
      </c>
      <c r="E77" s="90">
        <v>62</v>
      </c>
      <c r="F77" s="91">
        <v>3.4</v>
      </c>
      <c r="G77" s="90">
        <v>90</v>
      </c>
      <c r="H77" s="92">
        <v>0.79</v>
      </c>
      <c r="I77" s="90"/>
      <c r="J77" s="92">
        <v>0.82</v>
      </c>
      <c r="K77" s="92">
        <v>0.73</v>
      </c>
      <c r="L77" s="90"/>
      <c r="M77" s="90">
        <v>-9</v>
      </c>
      <c r="N77" s="92">
        <v>0.78</v>
      </c>
      <c r="O77" s="90"/>
      <c r="P77" s="90">
        <v>150</v>
      </c>
      <c r="Q77" s="90">
        <v>71</v>
      </c>
      <c r="R77" s="92">
        <v>0.88</v>
      </c>
      <c r="S77" s="93">
        <v>3.0000000000000001E-3</v>
      </c>
      <c r="T77" s="90" t="s">
        <v>1968</v>
      </c>
      <c r="U77" s="90"/>
      <c r="V77" s="90">
        <v>56</v>
      </c>
      <c r="W77" s="90" t="s">
        <v>599</v>
      </c>
      <c r="X77" s="90">
        <v>2</v>
      </c>
      <c r="Y77" s="92">
        <v>0.28999999999999998</v>
      </c>
      <c r="Z77" s="90"/>
      <c r="AA77" s="92">
        <v>0.55000000000000004</v>
      </c>
      <c r="AB77" s="90">
        <v>72</v>
      </c>
      <c r="AC77" s="92">
        <v>0.17</v>
      </c>
      <c r="AD77" s="90"/>
    </row>
    <row r="78" spans="1:30" ht="14.25" customHeight="1" x14ac:dyDescent="0.35">
      <c r="A78" s="90">
        <v>71</v>
      </c>
      <c r="B78" s="90" t="s">
        <v>1691</v>
      </c>
      <c r="C78" s="90"/>
      <c r="D78" s="90" t="s">
        <v>1959</v>
      </c>
      <c r="E78" s="90">
        <v>62</v>
      </c>
      <c r="F78" s="91">
        <v>3.2</v>
      </c>
      <c r="G78" s="90">
        <v>96</v>
      </c>
      <c r="H78" s="92">
        <v>0.84</v>
      </c>
      <c r="I78" s="90"/>
      <c r="J78" s="92">
        <v>0.75</v>
      </c>
      <c r="K78" s="92">
        <v>0.74</v>
      </c>
      <c r="L78" s="90"/>
      <c r="M78" s="90">
        <v>-1</v>
      </c>
      <c r="N78" s="92">
        <v>0.7</v>
      </c>
      <c r="O78" s="90"/>
      <c r="P78" s="90">
        <v>88</v>
      </c>
      <c r="Q78" s="90">
        <v>33</v>
      </c>
      <c r="R78" s="92">
        <v>0.77</v>
      </c>
      <c r="S78" s="92">
        <v>0</v>
      </c>
      <c r="T78" s="90" t="s">
        <v>1968</v>
      </c>
      <c r="U78" s="90"/>
      <c r="V78" s="90">
        <v>59</v>
      </c>
      <c r="W78" s="90" t="s">
        <v>1337</v>
      </c>
      <c r="X78" s="90">
        <v>2</v>
      </c>
      <c r="Y78" s="92">
        <v>0.46</v>
      </c>
      <c r="Z78" s="90"/>
      <c r="AA78" s="92">
        <v>0.8</v>
      </c>
      <c r="AB78" s="90">
        <v>94</v>
      </c>
      <c r="AC78" s="92">
        <v>0.11</v>
      </c>
      <c r="AD78" s="90"/>
    </row>
    <row r="79" spans="1:30" ht="14.25" customHeight="1" x14ac:dyDescent="0.35">
      <c r="A79" s="90">
        <v>75</v>
      </c>
      <c r="B79" s="90" t="s">
        <v>1689</v>
      </c>
      <c r="C79" s="90"/>
      <c r="D79" s="90" t="s">
        <v>1959</v>
      </c>
      <c r="E79" s="90">
        <v>61</v>
      </c>
      <c r="F79" s="91">
        <v>3.2</v>
      </c>
      <c r="G79" s="90">
        <v>74</v>
      </c>
      <c r="H79" s="92">
        <v>0.83</v>
      </c>
      <c r="I79" s="90"/>
      <c r="J79" s="92">
        <v>0.74</v>
      </c>
      <c r="K79" s="92">
        <v>0.78</v>
      </c>
      <c r="L79" s="90"/>
      <c r="M79" s="90">
        <v>4</v>
      </c>
      <c r="N79" s="92">
        <v>0.76</v>
      </c>
      <c r="O79" s="90"/>
      <c r="P79" s="90">
        <v>57</v>
      </c>
      <c r="Q79" s="90">
        <v>103</v>
      </c>
      <c r="R79" s="92">
        <v>0.76</v>
      </c>
      <c r="S79" s="93">
        <v>4.0000000000000001E-3</v>
      </c>
      <c r="T79" s="90" t="s">
        <v>1968</v>
      </c>
      <c r="U79" s="90"/>
      <c r="V79" s="90">
        <v>101</v>
      </c>
      <c r="W79" s="90" t="s">
        <v>1480</v>
      </c>
      <c r="X79" s="90">
        <v>2</v>
      </c>
      <c r="Y79" s="92">
        <v>0.28000000000000003</v>
      </c>
      <c r="Z79" s="90"/>
      <c r="AA79" s="92">
        <v>0.57999999999999996</v>
      </c>
      <c r="AB79" s="90">
        <v>113</v>
      </c>
      <c r="AC79" s="92">
        <v>0.12</v>
      </c>
      <c r="AD79" s="90"/>
    </row>
    <row r="80" spans="1:30" ht="14.25" customHeight="1" x14ac:dyDescent="0.35">
      <c r="A80" s="90">
        <v>75</v>
      </c>
      <c r="B80" s="90" t="s">
        <v>1905</v>
      </c>
      <c r="C80" s="90"/>
      <c r="D80" s="90" t="s">
        <v>1959</v>
      </c>
      <c r="E80" s="90">
        <v>61</v>
      </c>
      <c r="F80" s="91">
        <v>3.3</v>
      </c>
      <c r="G80" s="90">
        <v>74</v>
      </c>
      <c r="H80" s="92">
        <v>0.85</v>
      </c>
      <c r="I80" s="90"/>
      <c r="J80" s="92">
        <v>0.78</v>
      </c>
      <c r="K80" s="92">
        <v>0.77</v>
      </c>
      <c r="L80" s="90"/>
      <c r="M80" s="90">
        <v>-1</v>
      </c>
      <c r="N80" s="92">
        <v>0.8</v>
      </c>
      <c r="O80" s="90"/>
      <c r="P80" s="90">
        <v>167</v>
      </c>
      <c r="Q80" s="90">
        <v>86</v>
      </c>
      <c r="R80" s="92">
        <v>0.64</v>
      </c>
      <c r="S80" s="92">
        <v>0</v>
      </c>
      <c r="T80" s="90" t="s">
        <v>1966</v>
      </c>
      <c r="U80" s="90"/>
      <c r="V80" s="90">
        <v>101</v>
      </c>
      <c r="W80" s="90" t="s">
        <v>69</v>
      </c>
      <c r="X80" s="90">
        <v>2</v>
      </c>
      <c r="Y80" s="92">
        <v>0.36</v>
      </c>
      <c r="Z80" s="90"/>
      <c r="AA80" s="92">
        <v>0.62</v>
      </c>
      <c r="AB80" s="90">
        <v>72</v>
      </c>
      <c r="AC80" s="92">
        <v>0.19</v>
      </c>
      <c r="AD80" s="90"/>
    </row>
    <row r="81" spans="1:30" ht="14.25" customHeight="1" x14ac:dyDescent="0.35">
      <c r="A81" s="90">
        <v>75</v>
      </c>
      <c r="B81" s="90" t="s">
        <v>1731</v>
      </c>
      <c r="C81" s="90">
        <v>1</v>
      </c>
      <c r="D81" s="90" t="s">
        <v>1959</v>
      </c>
      <c r="E81" s="90">
        <v>61</v>
      </c>
      <c r="F81" s="91">
        <v>2.9</v>
      </c>
      <c r="G81" s="90">
        <v>68</v>
      </c>
      <c r="H81" s="92">
        <v>0.84</v>
      </c>
      <c r="I81" s="90">
        <v>8</v>
      </c>
      <c r="J81" s="92">
        <v>0.7</v>
      </c>
      <c r="K81" s="92">
        <v>0.8</v>
      </c>
      <c r="L81" s="90">
        <v>6</v>
      </c>
      <c r="M81" s="90">
        <v>10</v>
      </c>
      <c r="N81" s="90" t="s">
        <v>176</v>
      </c>
      <c r="O81" s="90"/>
      <c r="P81" s="90">
        <v>27</v>
      </c>
      <c r="Q81" s="90">
        <v>90</v>
      </c>
      <c r="R81" s="92">
        <v>0.73</v>
      </c>
      <c r="S81" s="92">
        <v>0.01</v>
      </c>
      <c r="T81" s="90" t="s">
        <v>1979</v>
      </c>
      <c r="U81" s="90">
        <v>4</v>
      </c>
      <c r="V81" s="90">
        <v>84</v>
      </c>
      <c r="W81" s="90" t="s">
        <v>2098</v>
      </c>
      <c r="X81" s="90">
        <v>4</v>
      </c>
      <c r="Y81" s="92">
        <v>0.3</v>
      </c>
      <c r="Z81" s="90">
        <v>4</v>
      </c>
      <c r="AA81" s="92">
        <v>0.71</v>
      </c>
      <c r="AB81" s="90">
        <v>108</v>
      </c>
      <c r="AC81" s="92">
        <v>0.23</v>
      </c>
      <c r="AD81" s="90">
        <v>4</v>
      </c>
    </row>
    <row r="82" spans="1:30" ht="14.25" customHeight="1" x14ac:dyDescent="0.35">
      <c r="A82" s="90">
        <v>75</v>
      </c>
      <c r="B82" s="90" t="s">
        <v>1994</v>
      </c>
      <c r="C82" s="90"/>
      <c r="D82" s="90" t="s">
        <v>1959</v>
      </c>
      <c r="E82" s="90">
        <v>61</v>
      </c>
      <c r="F82" s="91">
        <v>3.3</v>
      </c>
      <c r="G82" s="90">
        <v>145</v>
      </c>
      <c r="H82" s="92">
        <v>0.72</v>
      </c>
      <c r="I82" s="90"/>
      <c r="J82" s="92">
        <v>0.75</v>
      </c>
      <c r="K82" s="92">
        <v>0.67</v>
      </c>
      <c r="L82" s="90"/>
      <c r="M82" s="90">
        <v>-8</v>
      </c>
      <c r="N82" s="92">
        <v>0.8</v>
      </c>
      <c r="O82" s="90"/>
      <c r="P82" s="90">
        <v>190</v>
      </c>
      <c r="Q82" s="90">
        <v>9</v>
      </c>
      <c r="R82" s="92">
        <v>1</v>
      </c>
      <c r="S82" s="92">
        <v>0</v>
      </c>
      <c r="T82" s="90" t="s">
        <v>1995</v>
      </c>
      <c r="U82" s="90"/>
      <c r="V82" s="90">
        <v>48</v>
      </c>
      <c r="W82" s="90" t="s">
        <v>2244</v>
      </c>
      <c r="X82" s="90">
        <v>2</v>
      </c>
      <c r="Y82" s="92">
        <v>0.47</v>
      </c>
      <c r="Z82" s="90"/>
      <c r="AA82" s="92">
        <v>0.69</v>
      </c>
      <c r="AB82" s="90">
        <v>42</v>
      </c>
      <c r="AC82" s="92">
        <v>0.18</v>
      </c>
      <c r="AD82" s="90"/>
    </row>
    <row r="83" spans="1:30" ht="14.25" customHeight="1" x14ac:dyDescent="0.35">
      <c r="A83" s="90">
        <v>79</v>
      </c>
      <c r="B83" s="90" t="s">
        <v>1728</v>
      </c>
      <c r="C83" s="90"/>
      <c r="D83" s="90" t="s">
        <v>1959</v>
      </c>
      <c r="E83" s="90">
        <v>60</v>
      </c>
      <c r="F83" s="91">
        <v>2.9</v>
      </c>
      <c r="G83" s="90">
        <v>109</v>
      </c>
      <c r="H83" s="92">
        <v>0.79</v>
      </c>
      <c r="I83" s="90"/>
      <c r="J83" s="92">
        <v>0.8</v>
      </c>
      <c r="K83" s="92">
        <v>0.71</v>
      </c>
      <c r="L83" s="90"/>
      <c r="M83" s="90">
        <v>-9</v>
      </c>
      <c r="N83" s="92">
        <v>0.63</v>
      </c>
      <c r="O83" s="90"/>
      <c r="P83" s="90">
        <v>127</v>
      </c>
      <c r="Q83" s="90">
        <v>20</v>
      </c>
      <c r="R83" s="92">
        <v>0.89</v>
      </c>
      <c r="S83" s="93">
        <v>4.0000000000000001E-3</v>
      </c>
      <c r="T83" s="90" t="s">
        <v>1963</v>
      </c>
      <c r="U83" s="90"/>
      <c r="V83" s="90">
        <v>84</v>
      </c>
      <c r="W83" s="90" t="s">
        <v>473</v>
      </c>
      <c r="X83" s="90">
        <v>2</v>
      </c>
      <c r="Y83" s="92">
        <v>0.39</v>
      </c>
      <c r="Z83" s="90"/>
      <c r="AA83" s="92">
        <v>0.6</v>
      </c>
      <c r="AB83" s="90">
        <v>50</v>
      </c>
      <c r="AC83" s="92">
        <v>0.17</v>
      </c>
      <c r="AD83" s="90"/>
    </row>
    <row r="84" spans="1:30" ht="14.25" customHeight="1" x14ac:dyDescent="0.35">
      <c r="A84" s="90">
        <v>79</v>
      </c>
      <c r="B84" s="90" t="s">
        <v>1713</v>
      </c>
      <c r="C84" s="90"/>
      <c r="D84" s="90" t="s">
        <v>1959</v>
      </c>
      <c r="E84" s="90">
        <v>60</v>
      </c>
      <c r="F84" s="91">
        <v>3.3</v>
      </c>
      <c r="G84" s="90">
        <v>68</v>
      </c>
      <c r="H84" s="92">
        <v>0.88</v>
      </c>
      <c r="I84" s="90"/>
      <c r="J84" s="92">
        <v>0.72</v>
      </c>
      <c r="K84" s="92">
        <v>0.78</v>
      </c>
      <c r="L84" s="90"/>
      <c r="M84" s="90">
        <v>6</v>
      </c>
      <c r="N84" s="92">
        <v>0.82</v>
      </c>
      <c r="O84" s="90"/>
      <c r="P84" s="90">
        <v>47</v>
      </c>
      <c r="Q84" s="90">
        <v>141</v>
      </c>
      <c r="R84" s="92">
        <v>0.68</v>
      </c>
      <c r="S84" s="93">
        <v>2E-3</v>
      </c>
      <c r="T84" s="90" t="s">
        <v>1979</v>
      </c>
      <c r="U84" s="90"/>
      <c r="V84" s="90">
        <v>66</v>
      </c>
      <c r="W84" s="90" t="s">
        <v>792</v>
      </c>
      <c r="X84" s="90">
        <v>2</v>
      </c>
      <c r="Y84" s="92">
        <v>0.28999999999999998</v>
      </c>
      <c r="Z84" s="90"/>
      <c r="AA84" s="92">
        <v>0.71</v>
      </c>
      <c r="AB84" s="90">
        <v>127</v>
      </c>
      <c r="AC84" s="92">
        <v>0.18</v>
      </c>
      <c r="AD84" s="90"/>
    </row>
    <row r="85" spans="1:30" ht="14.25" customHeight="1" x14ac:dyDescent="0.35">
      <c r="A85" s="90">
        <v>79</v>
      </c>
      <c r="B85" s="90" t="s">
        <v>1702</v>
      </c>
      <c r="C85" s="90"/>
      <c r="D85" s="90" t="s">
        <v>1959</v>
      </c>
      <c r="E85" s="90">
        <v>60</v>
      </c>
      <c r="F85" s="91">
        <v>3.1</v>
      </c>
      <c r="G85" s="90">
        <v>90</v>
      </c>
      <c r="H85" s="92">
        <v>0.83</v>
      </c>
      <c r="I85" s="90"/>
      <c r="J85" s="92">
        <v>0.67</v>
      </c>
      <c r="K85" s="92">
        <v>0.71</v>
      </c>
      <c r="L85" s="90"/>
      <c r="M85" s="90">
        <v>4</v>
      </c>
      <c r="N85" s="92">
        <v>0.6</v>
      </c>
      <c r="O85" s="90"/>
      <c r="P85" s="90">
        <v>22</v>
      </c>
      <c r="Q85" s="90">
        <v>86</v>
      </c>
      <c r="R85" s="92">
        <v>0.75</v>
      </c>
      <c r="S85" s="92">
        <v>0.01</v>
      </c>
      <c r="T85" s="90" t="s">
        <v>1979</v>
      </c>
      <c r="U85" s="90"/>
      <c r="V85" s="90">
        <v>95</v>
      </c>
      <c r="W85" s="90" t="s">
        <v>366</v>
      </c>
      <c r="X85" s="90">
        <v>2</v>
      </c>
      <c r="Y85" s="92">
        <v>0.24</v>
      </c>
      <c r="Z85" s="90"/>
      <c r="AA85" s="92">
        <v>0.71</v>
      </c>
      <c r="AB85" s="90">
        <v>127</v>
      </c>
      <c r="AC85" s="92">
        <v>0.27</v>
      </c>
      <c r="AD85" s="90"/>
    </row>
    <row r="86" spans="1:30" ht="14.25" customHeight="1" x14ac:dyDescent="0.35">
      <c r="A86" s="90">
        <v>82</v>
      </c>
      <c r="B86" s="90" t="s">
        <v>1733</v>
      </c>
      <c r="C86" s="90"/>
      <c r="D86" s="90" t="s">
        <v>1959</v>
      </c>
      <c r="E86" s="90">
        <v>59</v>
      </c>
      <c r="F86" s="91">
        <v>3</v>
      </c>
      <c r="G86" s="90">
        <v>90</v>
      </c>
      <c r="H86" s="92">
        <v>0.86</v>
      </c>
      <c r="I86" s="90"/>
      <c r="J86" s="92">
        <v>0.65</v>
      </c>
      <c r="K86" s="92">
        <v>0.75</v>
      </c>
      <c r="L86" s="90"/>
      <c r="M86" s="90">
        <v>10</v>
      </c>
      <c r="N86" s="92">
        <v>0.75</v>
      </c>
      <c r="O86" s="90"/>
      <c r="P86" s="90">
        <v>3</v>
      </c>
      <c r="Q86" s="90">
        <v>145</v>
      </c>
      <c r="R86" s="92">
        <v>0.56000000000000005</v>
      </c>
      <c r="S86" s="93">
        <v>3.0000000000000001E-3</v>
      </c>
      <c r="T86" s="90" t="s">
        <v>1988</v>
      </c>
      <c r="U86" s="90"/>
      <c r="V86" s="90">
        <v>77</v>
      </c>
      <c r="W86" s="90" t="s">
        <v>2245</v>
      </c>
      <c r="X86" s="90">
        <v>2</v>
      </c>
      <c r="Y86" s="92">
        <v>0.41</v>
      </c>
      <c r="Z86" s="90"/>
      <c r="AA86" s="92">
        <v>0.57999999999999996</v>
      </c>
      <c r="AB86" s="90">
        <v>113</v>
      </c>
      <c r="AC86" s="92">
        <v>0.19</v>
      </c>
      <c r="AD86" s="90"/>
    </row>
    <row r="87" spans="1:30" ht="14.25" customHeight="1" x14ac:dyDescent="0.35">
      <c r="A87" s="90">
        <v>82</v>
      </c>
      <c r="B87" s="90" t="s">
        <v>1697</v>
      </c>
      <c r="C87" s="90"/>
      <c r="D87" s="90" t="s">
        <v>1959</v>
      </c>
      <c r="E87" s="90">
        <v>59</v>
      </c>
      <c r="F87" s="91">
        <v>3.4</v>
      </c>
      <c r="G87" s="90">
        <v>84</v>
      </c>
      <c r="H87" s="92">
        <v>0.83</v>
      </c>
      <c r="I87" s="90"/>
      <c r="J87" s="92">
        <v>0.76</v>
      </c>
      <c r="K87" s="92">
        <v>0.74</v>
      </c>
      <c r="L87" s="90"/>
      <c r="M87" s="90">
        <v>-2</v>
      </c>
      <c r="N87" s="92">
        <v>0.66</v>
      </c>
      <c r="O87" s="90"/>
      <c r="P87" s="90">
        <v>167</v>
      </c>
      <c r="Q87" s="90">
        <v>131</v>
      </c>
      <c r="R87" s="92">
        <v>0.61</v>
      </c>
      <c r="S87" s="92">
        <v>0.01</v>
      </c>
      <c r="T87" s="90" t="s">
        <v>1979</v>
      </c>
      <c r="U87" s="90"/>
      <c r="V87" s="90">
        <v>59</v>
      </c>
      <c r="W87" s="90" t="s">
        <v>2246</v>
      </c>
      <c r="X87" s="90">
        <v>2</v>
      </c>
      <c r="Y87" s="92">
        <v>0.28999999999999998</v>
      </c>
      <c r="Z87" s="90"/>
      <c r="AA87" s="92">
        <v>0.81</v>
      </c>
      <c r="AB87" s="90">
        <v>101</v>
      </c>
      <c r="AC87" s="92">
        <v>0.14000000000000001</v>
      </c>
      <c r="AD87" s="90"/>
    </row>
    <row r="88" spans="1:30" ht="14.25" customHeight="1" x14ac:dyDescent="0.35">
      <c r="A88" s="90">
        <v>82</v>
      </c>
      <c r="B88" s="90" t="s">
        <v>1033</v>
      </c>
      <c r="C88" s="90"/>
      <c r="D88" s="90" t="s">
        <v>1972</v>
      </c>
      <c r="E88" s="90">
        <v>59</v>
      </c>
      <c r="F88" s="91">
        <v>3</v>
      </c>
      <c r="G88" s="90">
        <v>141</v>
      </c>
      <c r="H88" s="92">
        <v>0.8</v>
      </c>
      <c r="I88" s="90"/>
      <c r="J88" s="92">
        <v>0.74</v>
      </c>
      <c r="K88" s="92">
        <v>0.63</v>
      </c>
      <c r="L88" s="90"/>
      <c r="M88" s="90">
        <v>-11</v>
      </c>
      <c r="N88" s="92">
        <v>0.6</v>
      </c>
      <c r="O88" s="90"/>
      <c r="P88" s="90">
        <v>67</v>
      </c>
      <c r="Q88" s="90">
        <v>33</v>
      </c>
      <c r="R88" s="92">
        <v>0.88</v>
      </c>
      <c r="S88" s="92">
        <v>0</v>
      </c>
      <c r="T88" s="90" t="s">
        <v>2111</v>
      </c>
      <c r="U88" s="90"/>
      <c r="V88" s="90">
        <v>74</v>
      </c>
      <c r="W88" s="90" t="s">
        <v>2247</v>
      </c>
      <c r="X88" s="90"/>
      <c r="Y88" s="92">
        <v>0.25</v>
      </c>
      <c r="Z88" s="90"/>
      <c r="AA88" s="92">
        <v>0.7</v>
      </c>
      <c r="AB88" s="90">
        <v>42</v>
      </c>
      <c r="AC88" s="92">
        <v>0.12</v>
      </c>
      <c r="AD88" s="90"/>
    </row>
    <row r="89" spans="1:30" ht="14.25" customHeight="1" x14ac:dyDescent="0.35">
      <c r="A89" s="90">
        <v>85</v>
      </c>
      <c r="B89" s="90" t="s">
        <v>1709</v>
      </c>
      <c r="C89" s="90"/>
      <c r="D89" s="90" t="s">
        <v>1959</v>
      </c>
      <c r="E89" s="90">
        <v>58</v>
      </c>
      <c r="F89" s="91">
        <v>3.1</v>
      </c>
      <c r="G89" s="90">
        <v>90</v>
      </c>
      <c r="H89" s="92">
        <v>0.83</v>
      </c>
      <c r="I89" s="90"/>
      <c r="J89" s="92">
        <v>0.72</v>
      </c>
      <c r="K89" s="92">
        <v>0.73</v>
      </c>
      <c r="L89" s="90"/>
      <c r="M89" s="90">
        <v>1</v>
      </c>
      <c r="N89" s="92">
        <v>0.63</v>
      </c>
      <c r="O89" s="90"/>
      <c r="P89" s="90">
        <v>106</v>
      </c>
      <c r="Q89" s="90">
        <v>76</v>
      </c>
      <c r="R89" s="92">
        <v>0.81</v>
      </c>
      <c r="S89" s="93">
        <v>2E-3</v>
      </c>
      <c r="T89" s="90" t="s">
        <v>1979</v>
      </c>
      <c r="U89" s="90"/>
      <c r="V89" s="90">
        <v>77</v>
      </c>
      <c r="W89" s="90" t="s">
        <v>917</v>
      </c>
      <c r="X89" s="90">
        <v>2</v>
      </c>
      <c r="Y89" s="92">
        <v>0.31</v>
      </c>
      <c r="Z89" s="90"/>
      <c r="AA89" s="92">
        <v>0.73</v>
      </c>
      <c r="AB89" s="90">
        <v>101</v>
      </c>
      <c r="AC89" s="92">
        <v>0.19</v>
      </c>
      <c r="AD89" s="90"/>
    </row>
    <row r="90" spans="1:30" ht="14.25" customHeight="1" x14ac:dyDescent="0.35">
      <c r="A90" s="90">
        <v>85</v>
      </c>
      <c r="B90" s="90" t="s">
        <v>1714</v>
      </c>
      <c r="C90" s="90"/>
      <c r="D90" s="90" t="s">
        <v>1959</v>
      </c>
      <c r="E90" s="90">
        <v>58</v>
      </c>
      <c r="F90" s="91">
        <v>3.3</v>
      </c>
      <c r="G90" s="90">
        <v>84</v>
      </c>
      <c r="H90" s="92">
        <v>0.81</v>
      </c>
      <c r="I90" s="90"/>
      <c r="J90" s="92">
        <v>0.78</v>
      </c>
      <c r="K90" s="92">
        <v>0.77</v>
      </c>
      <c r="L90" s="90"/>
      <c r="M90" s="90">
        <v>-1</v>
      </c>
      <c r="N90" s="92">
        <v>0.75</v>
      </c>
      <c r="O90" s="90"/>
      <c r="P90" s="90">
        <v>203</v>
      </c>
      <c r="Q90" s="90">
        <v>94</v>
      </c>
      <c r="R90" s="92">
        <v>0.7</v>
      </c>
      <c r="S90" s="93">
        <v>2E-3</v>
      </c>
      <c r="T90" s="90" t="s">
        <v>1966</v>
      </c>
      <c r="U90" s="90"/>
      <c r="V90" s="90">
        <v>74</v>
      </c>
      <c r="W90" s="90" t="s">
        <v>2248</v>
      </c>
      <c r="X90" s="90">
        <v>2</v>
      </c>
      <c r="Y90" s="92">
        <v>0.28000000000000003</v>
      </c>
      <c r="Z90" s="90"/>
      <c r="AA90" s="92">
        <v>0.86</v>
      </c>
      <c r="AB90" s="90">
        <v>94</v>
      </c>
      <c r="AC90" s="92">
        <v>0.1</v>
      </c>
      <c r="AD90" s="90"/>
    </row>
    <row r="91" spans="1:30" ht="14.25" customHeight="1" x14ac:dyDescent="0.35">
      <c r="A91" s="90">
        <v>85</v>
      </c>
      <c r="B91" s="90" t="s">
        <v>1707</v>
      </c>
      <c r="C91" s="90"/>
      <c r="D91" s="90" t="s">
        <v>1959</v>
      </c>
      <c r="E91" s="90">
        <v>58</v>
      </c>
      <c r="F91" s="91">
        <v>3</v>
      </c>
      <c r="G91" s="90">
        <v>74</v>
      </c>
      <c r="H91" s="92">
        <v>0.87</v>
      </c>
      <c r="I91" s="90"/>
      <c r="J91" s="92">
        <v>0.72</v>
      </c>
      <c r="K91" s="92">
        <v>0.74</v>
      </c>
      <c r="L91" s="90"/>
      <c r="M91" s="90">
        <v>2</v>
      </c>
      <c r="N91" s="92">
        <v>0.7</v>
      </c>
      <c r="O91" s="90"/>
      <c r="P91" s="90">
        <v>127</v>
      </c>
      <c r="Q91" s="90">
        <v>114</v>
      </c>
      <c r="R91" s="92">
        <v>0.68</v>
      </c>
      <c r="S91" s="93">
        <v>3.0000000000000001E-3</v>
      </c>
      <c r="T91" s="90" t="s">
        <v>1979</v>
      </c>
      <c r="U91" s="90"/>
      <c r="V91" s="90">
        <v>84</v>
      </c>
      <c r="W91" s="90" t="s">
        <v>47</v>
      </c>
      <c r="X91" s="90">
        <v>2</v>
      </c>
      <c r="Y91" s="92">
        <v>0.24</v>
      </c>
      <c r="Z91" s="90"/>
      <c r="AA91" s="92">
        <v>0.8</v>
      </c>
      <c r="AB91" s="90">
        <v>83</v>
      </c>
      <c r="AC91" s="92">
        <v>0.15</v>
      </c>
      <c r="AD91" s="90"/>
    </row>
    <row r="92" spans="1:30" ht="14.25" customHeight="1" x14ac:dyDescent="0.35">
      <c r="A92" s="90">
        <v>85</v>
      </c>
      <c r="B92" s="90" t="s">
        <v>1687</v>
      </c>
      <c r="C92" s="90"/>
      <c r="D92" s="90" t="s">
        <v>1959</v>
      </c>
      <c r="E92" s="90">
        <v>58</v>
      </c>
      <c r="F92" s="91">
        <v>3.4</v>
      </c>
      <c r="G92" s="90">
        <v>78</v>
      </c>
      <c r="H92" s="92">
        <v>0.86</v>
      </c>
      <c r="I92" s="90"/>
      <c r="J92" s="92">
        <v>0.77</v>
      </c>
      <c r="K92" s="92">
        <v>0.78</v>
      </c>
      <c r="L92" s="90"/>
      <c r="M92" s="90">
        <v>1</v>
      </c>
      <c r="N92" s="92">
        <v>0.75</v>
      </c>
      <c r="O92" s="90"/>
      <c r="P92" s="90">
        <v>115</v>
      </c>
      <c r="Q92" s="90">
        <v>162</v>
      </c>
      <c r="R92" s="92">
        <v>0.57999999999999996</v>
      </c>
      <c r="S92" s="92">
        <v>0.02</v>
      </c>
      <c r="T92" s="90" t="s">
        <v>1988</v>
      </c>
      <c r="U92" s="90"/>
      <c r="V92" s="90">
        <v>71</v>
      </c>
      <c r="W92" s="90" t="s">
        <v>20</v>
      </c>
      <c r="X92" s="90">
        <v>2</v>
      </c>
      <c r="Y92" s="92">
        <v>0.31</v>
      </c>
      <c r="Z92" s="90"/>
      <c r="AA92" s="92">
        <v>0.77</v>
      </c>
      <c r="AB92" s="90">
        <v>85</v>
      </c>
      <c r="AC92" s="92">
        <v>0.16</v>
      </c>
      <c r="AD92" s="90"/>
    </row>
    <row r="93" spans="1:30" ht="14.25" customHeight="1" x14ac:dyDescent="0.35">
      <c r="A93" s="90">
        <v>89</v>
      </c>
      <c r="B93" s="90" t="s">
        <v>1717</v>
      </c>
      <c r="C93" s="90"/>
      <c r="D93" s="90" t="s">
        <v>1959</v>
      </c>
      <c r="E93" s="90">
        <v>57</v>
      </c>
      <c r="F93" s="91">
        <v>3.2</v>
      </c>
      <c r="G93" s="90">
        <v>117</v>
      </c>
      <c r="H93" s="92">
        <v>0.78</v>
      </c>
      <c r="I93" s="90"/>
      <c r="J93" s="92">
        <v>0.68</v>
      </c>
      <c r="K93" s="92">
        <v>0.67</v>
      </c>
      <c r="L93" s="90"/>
      <c r="M93" s="90">
        <v>-1</v>
      </c>
      <c r="N93" s="92">
        <v>0.56999999999999995</v>
      </c>
      <c r="O93" s="90"/>
      <c r="P93" s="90">
        <v>73</v>
      </c>
      <c r="Q93" s="90">
        <v>62</v>
      </c>
      <c r="R93" s="92">
        <v>0.77</v>
      </c>
      <c r="S93" s="92">
        <v>0</v>
      </c>
      <c r="T93" s="90" t="s">
        <v>1988</v>
      </c>
      <c r="U93" s="90"/>
      <c r="V93" s="90">
        <v>95</v>
      </c>
      <c r="W93" s="90" t="s">
        <v>170</v>
      </c>
      <c r="X93" s="90">
        <v>2</v>
      </c>
      <c r="Y93" s="92">
        <v>0.2</v>
      </c>
      <c r="Z93" s="90"/>
      <c r="AA93" s="92">
        <v>0.82</v>
      </c>
      <c r="AB93" s="90">
        <v>113</v>
      </c>
      <c r="AC93" s="92">
        <v>0.14000000000000001</v>
      </c>
      <c r="AD93" s="90"/>
    </row>
    <row r="94" spans="1:30" ht="14.25" customHeight="1" x14ac:dyDescent="0.35">
      <c r="A94" s="90">
        <v>89</v>
      </c>
      <c r="B94" s="90" t="s">
        <v>518</v>
      </c>
      <c r="C94" s="90"/>
      <c r="D94" s="90" t="s">
        <v>1959</v>
      </c>
      <c r="E94" s="90">
        <v>57</v>
      </c>
      <c r="F94" s="91">
        <v>3</v>
      </c>
      <c r="G94" s="90">
        <v>68</v>
      </c>
      <c r="H94" s="92">
        <v>0.88</v>
      </c>
      <c r="I94" s="90"/>
      <c r="J94" s="92">
        <v>0.76</v>
      </c>
      <c r="K94" s="92">
        <v>0.82</v>
      </c>
      <c r="L94" s="90"/>
      <c r="M94" s="90">
        <v>6</v>
      </c>
      <c r="N94" s="92">
        <v>0.76</v>
      </c>
      <c r="O94" s="90"/>
      <c r="P94" s="90">
        <v>92</v>
      </c>
      <c r="Q94" s="90">
        <v>127</v>
      </c>
      <c r="R94" s="92">
        <v>0.64</v>
      </c>
      <c r="S94" s="92">
        <v>0.01</v>
      </c>
      <c r="T94" s="90" t="s">
        <v>1979</v>
      </c>
      <c r="U94" s="90"/>
      <c r="V94" s="90">
        <v>90</v>
      </c>
      <c r="W94" s="90" t="s">
        <v>514</v>
      </c>
      <c r="X94" s="90">
        <v>2</v>
      </c>
      <c r="Y94" s="92">
        <v>0.26</v>
      </c>
      <c r="Z94" s="90"/>
      <c r="AA94" s="92">
        <v>0.56999999999999995</v>
      </c>
      <c r="AB94" s="90">
        <v>94</v>
      </c>
      <c r="AC94" s="92">
        <v>0.14000000000000001</v>
      </c>
      <c r="AD94" s="90"/>
    </row>
    <row r="95" spans="1:30" ht="14.25" customHeight="1" x14ac:dyDescent="0.35">
      <c r="A95" s="90">
        <v>89</v>
      </c>
      <c r="B95" s="90" t="s">
        <v>580</v>
      </c>
      <c r="C95" s="90"/>
      <c r="D95" s="90" t="s">
        <v>1972</v>
      </c>
      <c r="E95" s="90">
        <v>57</v>
      </c>
      <c r="F95" s="91">
        <v>3</v>
      </c>
      <c r="G95" s="90">
        <v>80</v>
      </c>
      <c r="H95" s="92">
        <v>0.84</v>
      </c>
      <c r="I95" s="90"/>
      <c r="J95" s="92">
        <v>0.72</v>
      </c>
      <c r="K95" s="92">
        <v>0.72</v>
      </c>
      <c r="L95" s="90"/>
      <c r="M95" s="90" t="s">
        <v>58</v>
      </c>
      <c r="N95" s="92">
        <v>0.62</v>
      </c>
      <c r="O95" s="90"/>
      <c r="P95" s="90">
        <v>167</v>
      </c>
      <c r="Q95" s="90">
        <v>90</v>
      </c>
      <c r="R95" s="92">
        <v>0.67</v>
      </c>
      <c r="S95" s="93">
        <v>3.0000000000000001E-3</v>
      </c>
      <c r="T95" s="90" t="s">
        <v>1966</v>
      </c>
      <c r="U95" s="90"/>
      <c r="V95" s="90">
        <v>117</v>
      </c>
      <c r="W95" s="90" t="s">
        <v>1036</v>
      </c>
      <c r="X95" s="90">
        <v>2</v>
      </c>
      <c r="Y95" s="92">
        <v>0.22</v>
      </c>
      <c r="Z95" s="90"/>
      <c r="AA95" s="92">
        <v>0.79</v>
      </c>
      <c r="AB95" s="90">
        <v>89</v>
      </c>
      <c r="AC95" s="92">
        <v>0.09</v>
      </c>
      <c r="AD95" s="90"/>
    </row>
    <row r="96" spans="1:30" ht="14.25" customHeight="1" x14ac:dyDescent="0.35">
      <c r="A96" s="90">
        <v>92</v>
      </c>
      <c r="B96" s="90" t="s">
        <v>1723</v>
      </c>
      <c r="C96" s="90"/>
      <c r="D96" s="90" t="s">
        <v>1959</v>
      </c>
      <c r="E96" s="90">
        <v>56</v>
      </c>
      <c r="F96" s="91">
        <v>3</v>
      </c>
      <c r="G96" s="90">
        <v>88</v>
      </c>
      <c r="H96" s="92">
        <v>0.86</v>
      </c>
      <c r="I96" s="90"/>
      <c r="J96" s="92">
        <v>0.68</v>
      </c>
      <c r="K96" s="92">
        <v>0.77</v>
      </c>
      <c r="L96" s="90"/>
      <c r="M96" s="90">
        <v>9</v>
      </c>
      <c r="N96" s="92">
        <v>0.69</v>
      </c>
      <c r="O96" s="90"/>
      <c r="P96" s="90">
        <v>92</v>
      </c>
      <c r="Q96" s="90">
        <v>103</v>
      </c>
      <c r="R96" s="92">
        <v>0.66</v>
      </c>
      <c r="S96" s="92">
        <v>0</v>
      </c>
      <c r="T96" s="90" t="s">
        <v>1979</v>
      </c>
      <c r="U96" s="90"/>
      <c r="V96" s="90">
        <v>95</v>
      </c>
      <c r="W96" s="90" t="s">
        <v>1100</v>
      </c>
      <c r="X96" s="90">
        <v>2</v>
      </c>
      <c r="Y96" s="92">
        <v>0.28999999999999998</v>
      </c>
      <c r="Z96" s="90"/>
      <c r="AA96" s="92">
        <v>0.56999999999999995</v>
      </c>
      <c r="AB96" s="90">
        <v>179</v>
      </c>
      <c r="AC96" s="92">
        <v>0.21</v>
      </c>
      <c r="AD96" s="90"/>
    </row>
    <row r="97" spans="1:30" ht="14.25" customHeight="1" x14ac:dyDescent="0.35">
      <c r="A97" s="90">
        <v>92</v>
      </c>
      <c r="B97" s="90" t="s">
        <v>1724</v>
      </c>
      <c r="C97" s="90"/>
      <c r="D97" s="90" t="s">
        <v>1959</v>
      </c>
      <c r="E97" s="90">
        <v>56</v>
      </c>
      <c r="F97" s="91">
        <v>3.1</v>
      </c>
      <c r="G97" s="90">
        <v>61</v>
      </c>
      <c r="H97" s="92">
        <v>0.88</v>
      </c>
      <c r="I97" s="90"/>
      <c r="J97" s="92">
        <v>0.71</v>
      </c>
      <c r="K97" s="92">
        <v>0.85</v>
      </c>
      <c r="L97" s="90"/>
      <c r="M97" s="90">
        <v>14</v>
      </c>
      <c r="N97" s="92">
        <v>0.8</v>
      </c>
      <c r="O97" s="90"/>
      <c r="P97" s="90">
        <v>92</v>
      </c>
      <c r="Q97" s="90">
        <v>177</v>
      </c>
      <c r="R97" s="92">
        <v>0.45</v>
      </c>
      <c r="S97" s="92">
        <v>0</v>
      </c>
      <c r="T97" s="90" t="s">
        <v>1988</v>
      </c>
      <c r="U97" s="90"/>
      <c r="V97" s="90">
        <v>84</v>
      </c>
      <c r="W97" s="90" t="s">
        <v>1049</v>
      </c>
      <c r="X97" s="90">
        <v>2</v>
      </c>
      <c r="Y97" s="92">
        <v>0.3</v>
      </c>
      <c r="Z97" s="90"/>
      <c r="AA97" s="92">
        <v>0.84</v>
      </c>
      <c r="AB97" s="90">
        <v>140</v>
      </c>
      <c r="AC97" s="92">
        <v>0.14000000000000001</v>
      </c>
      <c r="AD97" s="90"/>
    </row>
    <row r="98" spans="1:30" ht="14.25" customHeight="1" x14ac:dyDescent="0.35">
      <c r="A98" s="90">
        <v>92</v>
      </c>
      <c r="B98" s="90" t="s">
        <v>1716</v>
      </c>
      <c r="C98" s="90"/>
      <c r="D98" s="90" t="s">
        <v>1959</v>
      </c>
      <c r="E98" s="90">
        <v>56</v>
      </c>
      <c r="F98" s="91">
        <v>2.8</v>
      </c>
      <c r="G98" s="90">
        <v>141</v>
      </c>
      <c r="H98" s="92">
        <v>0.81</v>
      </c>
      <c r="I98" s="90"/>
      <c r="J98" s="92">
        <v>0.73</v>
      </c>
      <c r="K98" s="92">
        <v>0.66</v>
      </c>
      <c r="L98" s="90"/>
      <c r="M98" s="90">
        <v>-7</v>
      </c>
      <c r="N98" s="92">
        <v>0.61</v>
      </c>
      <c r="O98" s="90"/>
      <c r="P98" s="90">
        <v>65</v>
      </c>
      <c r="Q98" s="90">
        <v>23</v>
      </c>
      <c r="R98" s="92">
        <v>0.97</v>
      </c>
      <c r="S98" s="92">
        <v>0</v>
      </c>
      <c r="T98" s="90" t="s">
        <v>1968</v>
      </c>
      <c r="U98" s="90"/>
      <c r="V98" s="90">
        <v>64</v>
      </c>
      <c r="W98" s="90" t="s">
        <v>332</v>
      </c>
      <c r="X98" s="90">
        <v>2</v>
      </c>
      <c r="Y98" s="92">
        <v>0.33</v>
      </c>
      <c r="Z98" s="90">
        <v>5</v>
      </c>
      <c r="AA98" s="92">
        <v>0.76</v>
      </c>
      <c r="AB98" s="90">
        <v>113</v>
      </c>
      <c r="AC98" s="92">
        <v>0.26</v>
      </c>
      <c r="AD98" s="90"/>
    </row>
    <row r="99" spans="1:30" ht="14.25" customHeight="1" x14ac:dyDescent="0.35">
      <c r="A99" s="90">
        <v>92</v>
      </c>
      <c r="B99" s="90" t="s">
        <v>1710</v>
      </c>
      <c r="C99" s="90"/>
      <c r="D99" s="90" t="s">
        <v>1959</v>
      </c>
      <c r="E99" s="90">
        <v>56</v>
      </c>
      <c r="F99" s="91">
        <v>3.1</v>
      </c>
      <c r="G99" s="90">
        <v>130</v>
      </c>
      <c r="H99" s="92">
        <v>0.81</v>
      </c>
      <c r="I99" s="90"/>
      <c r="J99" s="92">
        <v>0.76</v>
      </c>
      <c r="K99" s="92">
        <v>0.65</v>
      </c>
      <c r="L99" s="90"/>
      <c r="M99" s="90">
        <v>-11</v>
      </c>
      <c r="N99" s="92">
        <v>0.56999999999999995</v>
      </c>
      <c r="O99" s="90"/>
      <c r="P99" s="90">
        <v>135</v>
      </c>
      <c r="Q99" s="90">
        <v>90</v>
      </c>
      <c r="R99" s="92">
        <v>0.82</v>
      </c>
      <c r="S99" s="92">
        <v>0.02</v>
      </c>
      <c r="T99" s="90" t="s">
        <v>1966</v>
      </c>
      <c r="U99" s="90"/>
      <c r="V99" s="90">
        <v>80</v>
      </c>
      <c r="W99" s="90" t="s">
        <v>1020</v>
      </c>
      <c r="X99" s="90">
        <v>2</v>
      </c>
      <c r="Y99" s="92">
        <v>0.31</v>
      </c>
      <c r="Z99" s="90"/>
      <c r="AA99" s="92">
        <v>0.59</v>
      </c>
      <c r="AB99" s="90">
        <v>56</v>
      </c>
      <c r="AC99" s="92">
        <v>0.25</v>
      </c>
      <c r="AD99" s="90"/>
    </row>
    <row r="100" spans="1:30" ht="14.25" customHeight="1" x14ac:dyDescent="0.35">
      <c r="A100" s="90">
        <v>92</v>
      </c>
      <c r="B100" s="90" t="s">
        <v>1706</v>
      </c>
      <c r="C100" s="90"/>
      <c r="D100" s="90" t="s">
        <v>1959</v>
      </c>
      <c r="E100" s="90">
        <v>56</v>
      </c>
      <c r="F100" s="91">
        <v>2.9</v>
      </c>
      <c r="G100" s="90">
        <v>96</v>
      </c>
      <c r="H100" s="92">
        <v>0.82</v>
      </c>
      <c r="I100" s="90"/>
      <c r="J100" s="92">
        <v>0.77</v>
      </c>
      <c r="K100" s="92">
        <v>0.74</v>
      </c>
      <c r="L100" s="90"/>
      <c r="M100" s="90">
        <v>-3</v>
      </c>
      <c r="N100" s="92">
        <v>0.71</v>
      </c>
      <c r="O100" s="90"/>
      <c r="P100" s="90">
        <v>142</v>
      </c>
      <c r="Q100" s="90">
        <v>81</v>
      </c>
      <c r="R100" s="92">
        <v>0.77</v>
      </c>
      <c r="S100" s="92">
        <v>0</v>
      </c>
      <c r="T100" s="90" t="s">
        <v>1968</v>
      </c>
      <c r="U100" s="90"/>
      <c r="V100" s="90">
        <v>69</v>
      </c>
      <c r="W100" s="90" t="s">
        <v>792</v>
      </c>
      <c r="X100" s="90">
        <v>2</v>
      </c>
      <c r="Y100" s="92">
        <v>0.3</v>
      </c>
      <c r="Z100" s="90"/>
      <c r="AA100" s="92">
        <v>0.92</v>
      </c>
      <c r="AB100" s="90">
        <v>113</v>
      </c>
      <c r="AC100" s="92">
        <v>0.26</v>
      </c>
      <c r="AD100" s="90"/>
    </row>
    <row r="101" spans="1:30" ht="14.25" customHeight="1" x14ac:dyDescent="0.35">
      <c r="A101" s="90">
        <v>92</v>
      </c>
      <c r="B101" s="90" t="s">
        <v>1720</v>
      </c>
      <c r="C101" s="90"/>
      <c r="D101" s="90" t="s">
        <v>1959</v>
      </c>
      <c r="E101" s="90">
        <v>56</v>
      </c>
      <c r="F101" s="91">
        <v>3</v>
      </c>
      <c r="G101" s="90">
        <v>100</v>
      </c>
      <c r="H101" s="92">
        <v>0.84</v>
      </c>
      <c r="I101" s="90"/>
      <c r="J101" s="92">
        <v>0.69</v>
      </c>
      <c r="K101" s="92">
        <v>0.68</v>
      </c>
      <c r="L101" s="90"/>
      <c r="M101" s="90">
        <v>-1</v>
      </c>
      <c r="N101" s="92">
        <v>0.61</v>
      </c>
      <c r="O101" s="90"/>
      <c r="P101" s="90">
        <v>122</v>
      </c>
      <c r="Q101" s="90">
        <v>68</v>
      </c>
      <c r="R101" s="92">
        <v>0.81</v>
      </c>
      <c r="S101" s="92">
        <v>0</v>
      </c>
      <c r="T101" s="90" t="s">
        <v>1979</v>
      </c>
      <c r="U101" s="90"/>
      <c r="V101" s="90">
        <v>122</v>
      </c>
      <c r="W101" s="90" t="s">
        <v>289</v>
      </c>
      <c r="X101" s="90">
        <v>2</v>
      </c>
      <c r="Y101" s="92">
        <v>0.25</v>
      </c>
      <c r="Z101" s="90"/>
      <c r="AA101" s="92">
        <v>0.9</v>
      </c>
      <c r="AB101" s="90">
        <v>89</v>
      </c>
      <c r="AC101" s="92">
        <v>0.13</v>
      </c>
      <c r="AD101" s="90"/>
    </row>
    <row r="102" spans="1:30" ht="14.25" customHeight="1" x14ac:dyDescent="0.35">
      <c r="A102" s="90">
        <v>98</v>
      </c>
      <c r="B102" s="90" t="s">
        <v>1738</v>
      </c>
      <c r="C102" s="90"/>
      <c r="D102" s="90" t="s">
        <v>1959</v>
      </c>
      <c r="E102" s="90">
        <v>55</v>
      </c>
      <c r="F102" s="91">
        <v>3</v>
      </c>
      <c r="G102" s="90">
        <v>121</v>
      </c>
      <c r="H102" s="92">
        <v>0.81</v>
      </c>
      <c r="I102" s="90"/>
      <c r="J102" s="92">
        <v>0.7</v>
      </c>
      <c r="K102" s="92">
        <v>0.71</v>
      </c>
      <c r="L102" s="90"/>
      <c r="M102" s="90">
        <v>1</v>
      </c>
      <c r="N102" s="92">
        <v>0.56999999999999995</v>
      </c>
      <c r="O102" s="90"/>
      <c r="P102" s="90">
        <v>206</v>
      </c>
      <c r="Q102" s="90">
        <v>49</v>
      </c>
      <c r="R102" s="92">
        <v>0.81</v>
      </c>
      <c r="S102" s="92">
        <v>0</v>
      </c>
      <c r="T102" s="90" t="s">
        <v>1966</v>
      </c>
      <c r="U102" s="90"/>
      <c r="V102" s="90">
        <v>139</v>
      </c>
      <c r="W102" s="90" t="s">
        <v>591</v>
      </c>
      <c r="X102" s="90">
        <v>2</v>
      </c>
      <c r="Y102" s="92">
        <v>0.15</v>
      </c>
      <c r="Z102" s="90"/>
      <c r="AA102" s="92">
        <v>0.47</v>
      </c>
      <c r="AB102" s="90">
        <v>78</v>
      </c>
      <c r="AC102" s="92">
        <v>0.21</v>
      </c>
      <c r="AD102" s="90"/>
    </row>
    <row r="103" spans="1:30" ht="14.25" customHeight="1" x14ac:dyDescent="0.35">
      <c r="A103" s="90">
        <v>98</v>
      </c>
      <c r="B103" s="90" t="s">
        <v>1744</v>
      </c>
      <c r="C103" s="90"/>
      <c r="D103" s="90" t="s">
        <v>1959</v>
      </c>
      <c r="E103" s="90">
        <v>55</v>
      </c>
      <c r="F103" s="91">
        <v>2.8</v>
      </c>
      <c r="G103" s="90">
        <v>109</v>
      </c>
      <c r="H103" s="92">
        <v>0.79</v>
      </c>
      <c r="I103" s="90"/>
      <c r="J103" s="92">
        <v>0.66</v>
      </c>
      <c r="K103" s="92">
        <v>0.72</v>
      </c>
      <c r="L103" s="90"/>
      <c r="M103" s="90">
        <v>6</v>
      </c>
      <c r="N103" s="92">
        <v>0.6</v>
      </c>
      <c r="O103" s="90"/>
      <c r="P103" s="90">
        <v>80</v>
      </c>
      <c r="Q103" s="90">
        <v>86</v>
      </c>
      <c r="R103" s="92">
        <v>0.74</v>
      </c>
      <c r="S103" s="93">
        <v>4.0000000000000001E-3</v>
      </c>
      <c r="T103" s="90" t="s">
        <v>1988</v>
      </c>
      <c r="U103" s="90"/>
      <c r="V103" s="90">
        <v>105</v>
      </c>
      <c r="W103" s="90" t="s">
        <v>934</v>
      </c>
      <c r="X103" s="90">
        <v>2</v>
      </c>
      <c r="Y103" s="92">
        <v>0.25</v>
      </c>
      <c r="Z103" s="90"/>
      <c r="AA103" s="92">
        <v>0.69</v>
      </c>
      <c r="AB103" s="90">
        <v>153</v>
      </c>
      <c r="AC103" s="92">
        <v>0.18</v>
      </c>
      <c r="AD103" s="90"/>
    </row>
    <row r="104" spans="1:30" ht="14.25" customHeight="1" x14ac:dyDescent="0.35">
      <c r="A104" s="90">
        <v>98</v>
      </c>
      <c r="B104" s="90" t="s">
        <v>1696</v>
      </c>
      <c r="C104" s="90"/>
      <c r="D104" s="90" t="s">
        <v>1959</v>
      </c>
      <c r="E104" s="90">
        <v>55</v>
      </c>
      <c r="F104" s="91">
        <v>3.2</v>
      </c>
      <c r="G104" s="90">
        <v>105</v>
      </c>
      <c r="H104" s="92">
        <v>0.85</v>
      </c>
      <c r="I104" s="90"/>
      <c r="J104" s="92">
        <v>0.74</v>
      </c>
      <c r="K104" s="92">
        <v>0.61</v>
      </c>
      <c r="L104" s="90"/>
      <c r="M104" s="90">
        <v>-13</v>
      </c>
      <c r="N104" s="92">
        <v>0.41</v>
      </c>
      <c r="O104" s="90"/>
      <c r="P104" s="90">
        <v>211</v>
      </c>
      <c r="Q104" s="90">
        <v>96</v>
      </c>
      <c r="R104" s="92">
        <v>0.71</v>
      </c>
      <c r="S104" s="92">
        <v>0</v>
      </c>
      <c r="T104" s="90" t="s">
        <v>1968</v>
      </c>
      <c r="U104" s="90"/>
      <c r="V104" s="90">
        <v>51</v>
      </c>
      <c r="W104" s="90" t="s">
        <v>1989</v>
      </c>
      <c r="X104" s="90">
        <v>2</v>
      </c>
      <c r="Y104" s="92">
        <v>0.37</v>
      </c>
      <c r="Z104" s="90"/>
      <c r="AA104" s="92">
        <v>0.71</v>
      </c>
      <c r="AB104" s="90">
        <v>94</v>
      </c>
      <c r="AC104" s="92">
        <v>0.18</v>
      </c>
      <c r="AD104" s="90"/>
    </row>
    <row r="105" spans="1:30" ht="14.25" customHeight="1" x14ac:dyDescent="0.35">
      <c r="A105" s="90">
        <v>98</v>
      </c>
      <c r="B105" s="90" t="s">
        <v>567</v>
      </c>
      <c r="C105" s="90"/>
      <c r="D105" s="90" t="s">
        <v>1959</v>
      </c>
      <c r="E105" s="90">
        <v>55</v>
      </c>
      <c r="F105" s="91">
        <v>3.1</v>
      </c>
      <c r="G105" s="90">
        <v>127</v>
      </c>
      <c r="H105" s="92">
        <v>0.79</v>
      </c>
      <c r="I105" s="90"/>
      <c r="J105" s="92">
        <v>0.69</v>
      </c>
      <c r="K105" s="92">
        <v>0.67</v>
      </c>
      <c r="L105" s="90"/>
      <c r="M105" s="90">
        <v>-2</v>
      </c>
      <c r="N105" s="92">
        <v>0.54</v>
      </c>
      <c r="O105" s="90"/>
      <c r="P105" s="90">
        <v>150</v>
      </c>
      <c r="Q105" s="90">
        <v>81</v>
      </c>
      <c r="R105" s="92">
        <v>0.7</v>
      </c>
      <c r="S105" s="92">
        <v>0.01</v>
      </c>
      <c r="T105" s="90" t="s">
        <v>1968</v>
      </c>
      <c r="U105" s="90"/>
      <c r="V105" s="90">
        <v>77</v>
      </c>
      <c r="W105" s="90" t="s">
        <v>170</v>
      </c>
      <c r="X105" s="90">
        <v>2</v>
      </c>
      <c r="Y105" s="92">
        <v>0.28000000000000003</v>
      </c>
      <c r="Z105" s="90"/>
      <c r="AA105" s="92">
        <v>0.68</v>
      </c>
      <c r="AB105" s="90">
        <v>85</v>
      </c>
      <c r="AC105" s="92">
        <v>0.18</v>
      </c>
      <c r="AD105" s="90"/>
    </row>
    <row r="106" spans="1:30" ht="14.25" customHeight="1" x14ac:dyDescent="0.35">
      <c r="A106" s="90">
        <v>98</v>
      </c>
      <c r="B106" s="90" t="s">
        <v>1686</v>
      </c>
      <c r="C106" s="90"/>
      <c r="D106" s="90" t="s">
        <v>1959</v>
      </c>
      <c r="E106" s="90">
        <v>55</v>
      </c>
      <c r="F106" s="91">
        <v>3.1</v>
      </c>
      <c r="G106" s="90">
        <v>96</v>
      </c>
      <c r="H106" s="92">
        <v>0.85</v>
      </c>
      <c r="I106" s="90"/>
      <c r="J106" s="92">
        <v>0.71</v>
      </c>
      <c r="K106" s="92">
        <v>0.73</v>
      </c>
      <c r="L106" s="90"/>
      <c r="M106" s="90">
        <v>2</v>
      </c>
      <c r="N106" s="92">
        <v>0.75</v>
      </c>
      <c r="O106" s="90"/>
      <c r="P106" s="90">
        <v>92</v>
      </c>
      <c r="Q106" s="90">
        <v>152</v>
      </c>
      <c r="R106" s="92">
        <v>0.52</v>
      </c>
      <c r="S106" s="93">
        <v>3.0000000000000001E-3</v>
      </c>
      <c r="T106" s="90" t="s">
        <v>1993</v>
      </c>
      <c r="U106" s="90"/>
      <c r="V106" s="90">
        <v>90</v>
      </c>
      <c r="W106" s="90" t="s">
        <v>665</v>
      </c>
      <c r="X106" s="90">
        <v>2</v>
      </c>
      <c r="Y106" s="92">
        <v>0.27</v>
      </c>
      <c r="Z106" s="90"/>
      <c r="AA106" s="92">
        <v>0.49</v>
      </c>
      <c r="AB106" s="90">
        <v>113</v>
      </c>
      <c r="AC106" s="92">
        <v>0.23</v>
      </c>
      <c r="AD106" s="90"/>
    </row>
    <row r="107" spans="1:30" ht="14.25" customHeight="1" x14ac:dyDescent="0.35">
      <c r="A107" s="90">
        <v>98</v>
      </c>
      <c r="B107" s="90" t="s">
        <v>1735</v>
      </c>
      <c r="C107" s="90"/>
      <c r="D107" s="90" t="s">
        <v>1959</v>
      </c>
      <c r="E107" s="90">
        <v>55</v>
      </c>
      <c r="F107" s="91">
        <v>2.8</v>
      </c>
      <c r="G107" s="90">
        <v>63</v>
      </c>
      <c r="H107" s="92">
        <v>0.85</v>
      </c>
      <c r="I107" s="90"/>
      <c r="J107" s="92">
        <v>0.73</v>
      </c>
      <c r="K107" s="92">
        <v>0.82</v>
      </c>
      <c r="L107" s="90"/>
      <c r="M107" s="90">
        <v>9</v>
      </c>
      <c r="N107" s="92">
        <v>0.79</v>
      </c>
      <c r="O107" s="90"/>
      <c r="P107" s="90">
        <v>135</v>
      </c>
      <c r="Q107" s="90">
        <v>131</v>
      </c>
      <c r="R107" s="92">
        <v>0.64</v>
      </c>
      <c r="S107" s="93">
        <v>4.0000000000000001E-3</v>
      </c>
      <c r="T107" s="90" t="s">
        <v>1979</v>
      </c>
      <c r="U107" s="90"/>
      <c r="V107" s="90">
        <v>109</v>
      </c>
      <c r="W107" s="90" t="s">
        <v>634</v>
      </c>
      <c r="X107" s="90">
        <v>2</v>
      </c>
      <c r="Y107" s="92">
        <v>0.2</v>
      </c>
      <c r="Z107" s="90"/>
      <c r="AA107" s="92">
        <v>0.69</v>
      </c>
      <c r="AB107" s="90">
        <v>127</v>
      </c>
      <c r="AC107" s="92">
        <v>0.12</v>
      </c>
      <c r="AD107" s="90"/>
    </row>
    <row r="108" spans="1:30" ht="14.25" customHeight="1" x14ac:dyDescent="0.35">
      <c r="A108" s="90">
        <v>98</v>
      </c>
      <c r="B108" s="90" t="s">
        <v>1726</v>
      </c>
      <c r="C108" s="90"/>
      <c r="D108" s="90" t="s">
        <v>1959</v>
      </c>
      <c r="E108" s="90">
        <v>55</v>
      </c>
      <c r="F108" s="91">
        <v>2.8</v>
      </c>
      <c r="G108" s="90">
        <v>100</v>
      </c>
      <c r="H108" s="92">
        <v>0.83</v>
      </c>
      <c r="I108" s="90"/>
      <c r="J108" s="92">
        <v>0.76</v>
      </c>
      <c r="K108" s="92">
        <v>0.71</v>
      </c>
      <c r="L108" s="90"/>
      <c r="M108" s="90">
        <v>-5</v>
      </c>
      <c r="N108" s="92">
        <v>0.67</v>
      </c>
      <c r="O108" s="90"/>
      <c r="P108" s="90">
        <v>164</v>
      </c>
      <c r="Q108" s="90">
        <v>54</v>
      </c>
      <c r="R108" s="92">
        <v>0.79</v>
      </c>
      <c r="S108" s="92">
        <v>0</v>
      </c>
      <c r="T108" s="90" t="s">
        <v>1966</v>
      </c>
      <c r="U108" s="90"/>
      <c r="V108" s="90">
        <v>105</v>
      </c>
      <c r="W108" s="90" t="s">
        <v>1036</v>
      </c>
      <c r="X108" s="90"/>
      <c r="Y108" s="92">
        <v>0.28999999999999998</v>
      </c>
      <c r="Z108" s="90"/>
      <c r="AA108" s="92">
        <v>0.8</v>
      </c>
      <c r="AB108" s="90">
        <v>72</v>
      </c>
      <c r="AC108" s="92">
        <v>0.15</v>
      </c>
      <c r="AD108" s="90"/>
    </row>
    <row r="109" spans="1:30" ht="14.25" customHeight="1" x14ac:dyDescent="0.35">
      <c r="A109" s="90">
        <v>105</v>
      </c>
      <c r="B109" s="90" t="s">
        <v>1768</v>
      </c>
      <c r="C109" s="90">
        <v>1</v>
      </c>
      <c r="D109" s="90" t="s">
        <v>1959</v>
      </c>
      <c r="E109" s="90">
        <v>54</v>
      </c>
      <c r="F109" s="91">
        <v>2.5</v>
      </c>
      <c r="G109" s="90">
        <v>47</v>
      </c>
      <c r="H109" s="92">
        <v>0.89</v>
      </c>
      <c r="I109" s="90">
        <v>8</v>
      </c>
      <c r="J109" s="92">
        <v>0.71</v>
      </c>
      <c r="K109" s="92">
        <v>0.83</v>
      </c>
      <c r="L109" s="90">
        <v>6</v>
      </c>
      <c r="M109" s="90">
        <v>12</v>
      </c>
      <c r="N109" s="90" t="s">
        <v>176</v>
      </c>
      <c r="O109" s="90"/>
      <c r="P109" s="90"/>
      <c r="Q109" s="90">
        <v>197</v>
      </c>
      <c r="R109" s="90" t="s">
        <v>176</v>
      </c>
      <c r="S109" s="90" t="s">
        <v>176</v>
      </c>
      <c r="T109" s="90" t="s">
        <v>1993</v>
      </c>
      <c r="U109" s="90">
        <v>4</v>
      </c>
      <c r="V109" s="90">
        <v>139</v>
      </c>
      <c r="W109" s="90" t="s">
        <v>2249</v>
      </c>
      <c r="X109" s="90">
        <v>4</v>
      </c>
      <c r="Y109" s="90" t="s">
        <v>176</v>
      </c>
      <c r="Z109" s="90"/>
      <c r="AA109" s="92">
        <v>0.79</v>
      </c>
      <c r="AB109" s="90">
        <v>182</v>
      </c>
      <c r="AC109" s="90" t="s">
        <v>176</v>
      </c>
      <c r="AD109" s="90"/>
    </row>
    <row r="110" spans="1:30" ht="14.25" customHeight="1" x14ac:dyDescent="0.35">
      <c r="A110" s="90">
        <v>105</v>
      </c>
      <c r="B110" s="90" t="s">
        <v>1745</v>
      </c>
      <c r="C110" s="90"/>
      <c r="D110" s="90" t="s">
        <v>1959</v>
      </c>
      <c r="E110" s="90">
        <v>54</v>
      </c>
      <c r="F110" s="91">
        <v>2.8</v>
      </c>
      <c r="G110" s="90">
        <v>148</v>
      </c>
      <c r="H110" s="92">
        <v>0.78</v>
      </c>
      <c r="I110" s="90"/>
      <c r="J110" s="92">
        <v>0.63</v>
      </c>
      <c r="K110" s="92">
        <v>0.62</v>
      </c>
      <c r="L110" s="90"/>
      <c r="M110" s="90">
        <v>-1</v>
      </c>
      <c r="N110" s="92">
        <v>0.55000000000000004</v>
      </c>
      <c r="O110" s="90"/>
      <c r="P110" s="90">
        <v>16</v>
      </c>
      <c r="Q110" s="90">
        <v>37</v>
      </c>
      <c r="R110" s="92">
        <v>0.91</v>
      </c>
      <c r="S110" s="92">
        <v>0</v>
      </c>
      <c r="T110" s="90" t="s">
        <v>1966</v>
      </c>
      <c r="U110" s="90"/>
      <c r="V110" s="90">
        <v>156</v>
      </c>
      <c r="W110" s="90" t="s">
        <v>662</v>
      </c>
      <c r="X110" s="90">
        <v>3</v>
      </c>
      <c r="Y110" s="92">
        <v>0.2</v>
      </c>
      <c r="Z110" s="90"/>
      <c r="AA110" s="92">
        <v>0.81</v>
      </c>
      <c r="AB110" s="90">
        <v>77</v>
      </c>
      <c r="AC110" s="92">
        <v>0.23</v>
      </c>
      <c r="AD110" s="90"/>
    </row>
    <row r="111" spans="1:30" ht="14.25" customHeight="1" x14ac:dyDescent="0.35">
      <c r="A111" s="90">
        <v>105</v>
      </c>
      <c r="B111" s="90" t="s">
        <v>1734</v>
      </c>
      <c r="C111" s="90"/>
      <c r="D111" s="90" t="s">
        <v>1959</v>
      </c>
      <c r="E111" s="90">
        <v>54</v>
      </c>
      <c r="F111" s="91">
        <v>2.9</v>
      </c>
      <c r="G111" s="90">
        <v>80</v>
      </c>
      <c r="H111" s="92">
        <v>0.82</v>
      </c>
      <c r="I111" s="90"/>
      <c r="J111" s="92">
        <v>0.74</v>
      </c>
      <c r="K111" s="92">
        <v>0.77</v>
      </c>
      <c r="L111" s="90"/>
      <c r="M111" s="90">
        <v>3</v>
      </c>
      <c r="N111" s="92">
        <v>0.69</v>
      </c>
      <c r="O111" s="90"/>
      <c r="P111" s="90">
        <v>167</v>
      </c>
      <c r="Q111" s="90">
        <v>123</v>
      </c>
      <c r="R111" s="92">
        <v>0.63</v>
      </c>
      <c r="S111" s="92">
        <v>0.01</v>
      </c>
      <c r="T111" s="90" t="s">
        <v>1979</v>
      </c>
      <c r="U111" s="90"/>
      <c r="V111" s="90">
        <v>80</v>
      </c>
      <c r="W111" s="90" t="s">
        <v>170</v>
      </c>
      <c r="X111" s="90"/>
      <c r="Y111" s="92">
        <v>0.3</v>
      </c>
      <c r="Z111" s="90"/>
      <c r="AA111" s="92">
        <v>0.64</v>
      </c>
      <c r="AB111" s="90">
        <v>140</v>
      </c>
      <c r="AC111" s="92">
        <v>0.23</v>
      </c>
      <c r="AD111" s="90"/>
    </row>
    <row r="112" spans="1:30" ht="14.25" customHeight="1" x14ac:dyDescent="0.35">
      <c r="A112" s="90">
        <v>105</v>
      </c>
      <c r="B112" s="90" t="s">
        <v>2100</v>
      </c>
      <c r="C112" s="90">
        <v>1</v>
      </c>
      <c r="D112" s="90" t="s">
        <v>1959</v>
      </c>
      <c r="E112" s="90">
        <v>54</v>
      </c>
      <c r="F112" s="91">
        <v>2.7</v>
      </c>
      <c r="G112" s="90">
        <v>68</v>
      </c>
      <c r="H112" s="92">
        <v>0.9</v>
      </c>
      <c r="I112" s="90">
        <v>8</v>
      </c>
      <c r="J112" s="92">
        <v>0.75</v>
      </c>
      <c r="K112" s="92">
        <v>0.78</v>
      </c>
      <c r="L112" s="90">
        <v>8</v>
      </c>
      <c r="M112" s="90">
        <v>3</v>
      </c>
      <c r="N112" s="90" t="s">
        <v>176</v>
      </c>
      <c r="O112" s="90"/>
      <c r="P112" s="90">
        <v>167</v>
      </c>
      <c r="Q112" s="90">
        <v>110</v>
      </c>
      <c r="R112" s="92">
        <v>0.75</v>
      </c>
      <c r="S112" s="92">
        <v>0.02</v>
      </c>
      <c r="T112" s="90" t="s">
        <v>1979</v>
      </c>
      <c r="U112" s="90">
        <v>4</v>
      </c>
      <c r="V112" s="90">
        <v>84</v>
      </c>
      <c r="W112" s="90" t="s">
        <v>521</v>
      </c>
      <c r="X112" s="90">
        <v>4</v>
      </c>
      <c r="Y112" s="92">
        <v>0.28000000000000003</v>
      </c>
      <c r="Z112" s="90">
        <v>4</v>
      </c>
      <c r="AA112" s="92">
        <v>0.75</v>
      </c>
      <c r="AB112" s="90">
        <v>127</v>
      </c>
      <c r="AC112" s="92">
        <v>0.17</v>
      </c>
      <c r="AD112" s="90">
        <v>4</v>
      </c>
    </row>
    <row r="113" spans="1:30" ht="14.25" customHeight="1" x14ac:dyDescent="0.35">
      <c r="A113" s="90">
        <v>105</v>
      </c>
      <c r="B113" s="90" t="s">
        <v>1997</v>
      </c>
      <c r="C113" s="90"/>
      <c r="D113" s="90" t="s">
        <v>1959</v>
      </c>
      <c r="E113" s="90">
        <v>54</v>
      </c>
      <c r="F113" s="91">
        <v>2.9</v>
      </c>
      <c r="G113" s="90">
        <v>74</v>
      </c>
      <c r="H113" s="92">
        <v>0.84</v>
      </c>
      <c r="I113" s="90"/>
      <c r="J113" s="92">
        <v>0.72</v>
      </c>
      <c r="K113" s="92">
        <v>0.81</v>
      </c>
      <c r="L113" s="90"/>
      <c r="M113" s="90">
        <v>9</v>
      </c>
      <c r="N113" s="92">
        <v>0.76</v>
      </c>
      <c r="O113" s="90"/>
      <c r="P113" s="90">
        <v>73</v>
      </c>
      <c r="Q113" s="90">
        <v>185</v>
      </c>
      <c r="R113" s="92">
        <v>0.4</v>
      </c>
      <c r="S113" s="92">
        <v>7.0000000000000007E-2</v>
      </c>
      <c r="T113" s="90" t="s">
        <v>1968</v>
      </c>
      <c r="U113" s="90"/>
      <c r="V113" s="90">
        <v>109</v>
      </c>
      <c r="W113" s="90" t="s">
        <v>223</v>
      </c>
      <c r="X113" s="90">
        <v>2</v>
      </c>
      <c r="Y113" s="92">
        <v>0.26</v>
      </c>
      <c r="Z113" s="90"/>
      <c r="AA113" s="92">
        <v>0.82</v>
      </c>
      <c r="AB113" s="90">
        <v>113</v>
      </c>
      <c r="AC113" s="92">
        <v>0.28999999999999998</v>
      </c>
      <c r="AD113" s="90"/>
    </row>
    <row r="114" spans="1:30" ht="14.25" customHeight="1" x14ac:dyDescent="0.35">
      <c r="A114" s="90">
        <v>105</v>
      </c>
      <c r="B114" s="90" t="s">
        <v>1704</v>
      </c>
      <c r="C114" s="90"/>
      <c r="D114" s="90" t="s">
        <v>1959</v>
      </c>
      <c r="E114" s="90">
        <v>54</v>
      </c>
      <c r="F114" s="91">
        <v>3.1</v>
      </c>
      <c r="G114" s="90">
        <v>84</v>
      </c>
      <c r="H114" s="92">
        <v>0.86</v>
      </c>
      <c r="I114" s="90"/>
      <c r="J114" s="92">
        <v>0.7</v>
      </c>
      <c r="K114" s="92">
        <v>0.74</v>
      </c>
      <c r="L114" s="90"/>
      <c r="M114" s="90">
        <v>4</v>
      </c>
      <c r="N114" s="92">
        <v>0.68</v>
      </c>
      <c r="O114" s="90"/>
      <c r="P114" s="90">
        <v>150</v>
      </c>
      <c r="Q114" s="90">
        <v>169</v>
      </c>
      <c r="R114" s="92">
        <v>0.45</v>
      </c>
      <c r="S114" s="92">
        <v>0</v>
      </c>
      <c r="T114" s="90" t="s">
        <v>1988</v>
      </c>
      <c r="U114" s="90"/>
      <c r="V114" s="90">
        <v>109</v>
      </c>
      <c r="W114" s="90" t="s">
        <v>181</v>
      </c>
      <c r="X114" s="90">
        <v>2</v>
      </c>
      <c r="Y114" s="92">
        <v>0.14000000000000001</v>
      </c>
      <c r="Z114" s="90"/>
      <c r="AA114" s="92">
        <v>0.81</v>
      </c>
      <c r="AB114" s="90">
        <v>101</v>
      </c>
      <c r="AC114" s="92">
        <v>0.21</v>
      </c>
      <c r="AD114" s="90"/>
    </row>
    <row r="115" spans="1:30" ht="14.25" customHeight="1" x14ac:dyDescent="0.35">
      <c r="A115" s="90">
        <v>111</v>
      </c>
      <c r="B115" s="90" t="s">
        <v>1688</v>
      </c>
      <c r="C115" s="90"/>
      <c r="D115" s="90" t="s">
        <v>1959</v>
      </c>
      <c r="E115" s="90">
        <v>53</v>
      </c>
      <c r="F115" s="91">
        <v>3</v>
      </c>
      <c r="G115" s="90">
        <v>114</v>
      </c>
      <c r="H115" s="92">
        <v>0.81</v>
      </c>
      <c r="I115" s="90"/>
      <c r="J115" s="92">
        <v>0.66</v>
      </c>
      <c r="K115" s="92">
        <v>0.71</v>
      </c>
      <c r="L115" s="90"/>
      <c r="M115" s="90">
        <v>5</v>
      </c>
      <c r="N115" s="92">
        <v>0.69</v>
      </c>
      <c r="O115" s="90"/>
      <c r="P115" s="90">
        <v>65</v>
      </c>
      <c r="Q115" s="90">
        <v>145</v>
      </c>
      <c r="R115" s="92">
        <v>0.57999999999999996</v>
      </c>
      <c r="S115" s="93">
        <v>4.0000000000000001E-3</v>
      </c>
      <c r="T115" s="90" t="s">
        <v>1988</v>
      </c>
      <c r="U115" s="90"/>
      <c r="V115" s="90">
        <v>95</v>
      </c>
      <c r="W115" s="90" t="s">
        <v>538</v>
      </c>
      <c r="X115" s="90">
        <v>2</v>
      </c>
      <c r="Y115" s="92">
        <v>0.26</v>
      </c>
      <c r="Z115" s="90"/>
      <c r="AA115" s="92">
        <v>0.49</v>
      </c>
      <c r="AB115" s="90">
        <v>140</v>
      </c>
      <c r="AC115" s="92">
        <v>0.12</v>
      </c>
      <c r="AD115" s="90"/>
    </row>
    <row r="116" spans="1:30" ht="14.25" customHeight="1" x14ac:dyDescent="0.35">
      <c r="A116" s="90">
        <v>111</v>
      </c>
      <c r="B116" s="90" t="s">
        <v>1730</v>
      </c>
      <c r="C116" s="90"/>
      <c r="D116" s="90" t="s">
        <v>1959</v>
      </c>
      <c r="E116" s="90">
        <v>53</v>
      </c>
      <c r="F116" s="91">
        <v>3</v>
      </c>
      <c r="G116" s="90">
        <v>63</v>
      </c>
      <c r="H116" s="92">
        <v>0.9</v>
      </c>
      <c r="I116" s="90"/>
      <c r="J116" s="92">
        <v>0.72</v>
      </c>
      <c r="K116" s="92">
        <v>0.76</v>
      </c>
      <c r="L116" s="90"/>
      <c r="M116" s="90">
        <v>4</v>
      </c>
      <c r="N116" s="92">
        <v>0.63</v>
      </c>
      <c r="O116" s="90"/>
      <c r="P116" s="90">
        <v>158</v>
      </c>
      <c r="Q116" s="90">
        <v>178</v>
      </c>
      <c r="R116" s="92">
        <v>0.56999999999999995</v>
      </c>
      <c r="S116" s="92">
        <v>0.02</v>
      </c>
      <c r="T116" s="90" t="s">
        <v>1979</v>
      </c>
      <c r="U116" s="90"/>
      <c r="V116" s="90">
        <v>80</v>
      </c>
      <c r="W116" s="90" t="s">
        <v>17</v>
      </c>
      <c r="X116" s="90">
        <v>2</v>
      </c>
      <c r="Y116" s="92">
        <v>0.35</v>
      </c>
      <c r="Z116" s="90"/>
      <c r="AA116" s="92">
        <v>0.78</v>
      </c>
      <c r="AB116" s="90">
        <v>153</v>
      </c>
      <c r="AC116" s="92">
        <v>0.15</v>
      </c>
      <c r="AD116" s="90"/>
    </row>
    <row r="117" spans="1:30" ht="14.25" customHeight="1" x14ac:dyDescent="0.35">
      <c r="A117" s="90">
        <v>111</v>
      </c>
      <c r="B117" s="90" t="s">
        <v>1748</v>
      </c>
      <c r="C117" s="90"/>
      <c r="D117" s="90" t="s">
        <v>1959</v>
      </c>
      <c r="E117" s="90">
        <v>53</v>
      </c>
      <c r="F117" s="91">
        <v>3</v>
      </c>
      <c r="G117" s="90">
        <v>117</v>
      </c>
      <c r="H117" s="92">
        <v>0.85</v>
      </c>
      <c r="I117" s="90"/>
      <c r="J117" s="92">
        <v>0.67</v>
      </c>
      <c r="K117" s="92">
        <v>0.66</v>
      </c>
      <c r="L117" s="90"/>
      <c r="M117" s="90">
        <v>-1</v>
      </c>
      <c r="N117" s="92">
        <v>0.6</v>
      </c>
      <c r="O117" s="90"/>
      <c r="P117" s="90">
        <v>127</v>
      </c>
      <c r="Q117" s="90">
        <v>114</v>
      </c>
      <c r="R117" s="92">
        <v>0.63</v>
      </c>
      <c r="S117" s="92">
        <v>0</v>
      </c>
      <c r="T117" s="90" t="s">
        <v>1979</v>
      </c>
      <c r="U117" s="90"/>
      <c r="V117" s="90">
        <v>134</v>
      </c>
      <c r="W117" s="90" t="s">
        <v>2250</v>
      </c>
      <c r="X117" s="90">
        <v>2</v>
      </c>
      <c r="Y117" s="92">
        <v>0.21</v>
      </c>
      <c r="Z117" s="90"/>
      <c r="AA117" s="92">
        <v>0.71</v>
      </c>
      <c r="AB117" s="90">
        <v>140</v>
      </c>
      <c r="AC117" s="92">
        <v>0.28999999999999998</v>
      </c>
      <c r="AD117" s="90"/>
    </row>
    <row r="118" spans="1:30" ht="14.25" customHeight="1" x14ac:dyDescent="0.35">
      <c r="A118" s="90">
        <v>114</v>
      </c>
      <c r="B118" s="90" t="s">
        <v>1718</v>
      </c>
      <c r="C118" s="90"/>
      <c r="D118" s="90" t="s">
        <v>1959</v>
      </c>
      <c r="E118" s="90">
        <v>52</v>
      </c>
      <c r="F118" s="91">
        <v>3</v>
      </c>
      <c r="G118" s="90">
        <v>130</v>
      </c>
      <c r="H118" s="92">
        <v>0.75</v>
      </c>
      <c r="I118" s="90"/>
      <c r="J118" s="92">
        <v>0.75</v>
      </c>
      <c r="K118" s="92">
        <v>0.68</v>
      </c>
      <c r="L118" s="90"/>
      <c r="M118" s="90">
        <v>-7</v>
      </c>
      <c r="N118" s="92">
        <v>0.54</v>
      </c>
      <c r="O118" s="90"/>
      <c r="P118" s="90">
        <v>167</v>
      </c>
      <c r="Q118" s="90">
        <v>45</v>
      </c>
      <c r="R118" s="92">
        <v>0.9</v>
      </c>
      <c r="S118" s="93">
        <v>3.0000000000000001E-3</v>
      </c>
      <c r="T118" s="90" t="s">
        <v>1963</v>
      </c>
      <c r="U118" s="90"/>
      <c r="V118" s="90">
        <v>156</v>
      </c>
      <c r="W118" s="90" t="s">
        <v>177</v>
      </c>
      <c r="X118" s="90">
        <v>3</v>
      </c>
      <c r="Y118" s="90" t="s">
        <v>176</v>
      </c>
      <c r="Z118" s="90"/>
      <c r="AA118" s="92">
        <v>0.7</v>
      </c>
      <c r="AB118" s="90">
        <v>94</v>
      </c>
      <c r="AC118" s="92">
        <v>0.14000000000000001</v>
      </c>
      <c r="AD118" s="90"/>
    </row>
    <row r="119" spans="1:30" ht="14.25" customHeight="1" x14ac:dyDescent="0.35">
      <c r="A119" s="90">
        <v>114</v>
      </c>
      <c r="B119" s="90" t="s">
        <v>1722</v>
      </c>
      <c r="C119" s="90"/>
      <c r="D119" s="90" t="s">
        <v>1959</v>
      </c>
      <c r="E119" s="90">
        <v>52</v>
      </c>
      <c r="F119" s="91">
        <v>2.7</v>
      </c>
      <c r="G119" s="90">
        <v>90</v>
      </c>
      <c r="H119" s="92">
        <v>0.8</v>
      </c>
      <c r="I119" s="90"/>
      <c r="J119" s="92">
        <v>0.75</v>
      </c>
      <c r="K119" s="92">
        <v>0.72</v>
      </c>
      <c r="L119" s="90"/>
      <c r="M119" s="90">
        <v>-3</v>
      </c>
      <c r="N119" s="92">
        <v>0.72</v>
      </c>
      <c r="O119" s="90"/>
      <c r="P119" s="90">
        <v>115</v>
      </c>
      <c r="Q119" s="90">
        <v>152</v>
      </c>
      <c r="R119" s="92">
        <v>0.68</v>
      </c>
      <c r="S119" s="92">
        <v>0.01</v>
      </c>
      <c r="T119" s="90" t="s">
        <v>1979</v>
      </c>
      <c r="U119" s="90"/>
      <c r="V119" s="90">
        <v>66</v>
      </c>
      <c r="W119" s="90" t="s">
        <v>2004</v>
      </c>
      <c r="X119" s="90"/>
      <c r="Y119" s="92">
        <v>0.36</v>
      </c>
      <c r="Z119" s="90"/>
      <c r="AA119" s="92">
        <v>0.7</v>
      </c>
      <c r="AB119" s="90">
        <v>78</v>
      </c>
      <c r="AC119" s="92">
        <v>0.1</v>
      </c>
      <c r="AD119" s="90"/>
    </row>
    <row r="120" spans="1:30" ht="14.25" customHeight="1" x14ac:dyDescent="0.35">
      <c r="A120" s="90">
        <v>114</v>
      </c>
      <c r="B120" s="90" t="s">
        <v>1785</v>
      </c>
      <c r="C120" s="90"/>
      <c r="D120" s="90" t="s">
        <v>1959</v>
      </c>
      <c r="E120" s="90">
        <v>52</v>
      </c>
      <c r="F120" s="91">
        <v>3.1</v>
      </c>
      <c r="G120" s="90">
        <v>127</v>
      </c>
      <c r="H120" s="92">
        <v>0.77</v>
      </c>
      <c r="I120" s="90"/>
      <c r="J120" s="92">
        <v>0.63</v>
      </c>
      <c r="K120" s="92">
        <v>0.63</v>
      </c>
      <c r="L120" s="90"/>
      <c r="M120" s="90" t="s">
        <v>58</v>
      </c>
      <c r="N120" s="92">
        <v>0.64</v>
      </c>
      <c r="O120" s="90"/>
      <c r="P120" s="90">
        <v>18</v>
      </c>
      <c r="Q120" s="90">
        <v>175</v>
      </c>
      <c r="R120" s="92">
        <v>0.51</v>
      </c>
      <c r="S120" s="92">
        <v>0.01</v>
      </c>
      <c r="T120" s="90" t="s">
        <v>1988</v>
      </c>
      <c r="U120" s="90"/>
      <c r="V120" s="90">
        <v>134</v>
      </c>
      <c r="W120" s="90" t="s">
        <v>1344</v>
      </c>
      <c r="X120" s="90">
        <v>2</v>
      </c>
      <c r="Y120" s="92">
        <v>0.2</v>
      </c>
      <c r="Z120" s="90">
        <v>4</v>
      </c>
      <c r="AA120" s="92">
        <v>0.72</v>
      </c>
      <c r="AB120" s="90">
        <v>113</v>
      </c>
      <c r="AC120" s="92">
        <v>0.16</v>
      </c>
      <c r="AD120" s="90"/>
    </row>
    <row r="121" spans="1:30" ht="14.25" customHeight="1" x14ac:dyDescent="0.35">
      <c r="A121" s="90">
        <v>117</v>
      </c>
      <c r="B121" s="90" t="s">
        <v>1729</v>
      </c>
      <c r="C121" s="90"/>
      <c r="D121" s="90" t="s">
        <v>1959</v>
      </c>
      <c r="E121" s="90">
        <v>51</v>
      </c>
      <c r="F121" s="91">
        <v>2.9</v>
      </c>
      <c r="G121" s="90">
        <v>121</v>
      </c>
      <c r="H121" s="92">
        <v>0.86</v>
      </c>
      <c r="I121" s="90"/>
      <c r="J121" s="92">
        <v>0.7</v>
      </c>
      <c r="K121" s="92">
        <v>0.69</v>
      </c>
      <c r="L121" s="90"/>
      <c r="M121" s="90">
        <v>-1</v>
      </c>
      <c r="N121" s="92">
        <v>0.65</v>
      </c>
      <c r="O121" s="90"/>
      <c r="P121" s="90">
        <v>32</v>
      </c>
      <c r="Q121" s="90">
        <v>145</v>
      </c>
      <c r="R121" s="92">
        <v>0.68</v>
      </c>
      <c r="S121" s="93">
        <v>3.0000000000000001E-3</v>
      </c>
      <c r="T121" s="90" t="s">
        <v>1988</v>
      </c>
      <c r="U121" s="90"/>
      <c r="V121" s="90">
        <v>139</v>
      </c>
      <c r="W121" s="90" t="s">
        <v>514</v>
      </c>
      <c r="X121" s="90">
        <v>2</v>
      </c>
      <c r="Y121" s="92">
        <v>0.26</v>
      </c>
      <c r="Z121" s="90"/>
      <c r="AA121" s="92">
        <v>0.73</v>
      </c>
      <c r="AB121" s="90">
        <v>89</v>
      </c>
      <c r="AC121" s="92">
        <v>0.12</v>
      </c>
      <c r="AD121" s="90"/>
    </row>
    <row r="122" spans="1:30" ht="14.25" customHeight="1" x14ac:dyDescent="0.35">
      <c r="A122" s="90">
        <v>117</v>
      </c>
      <c r="B122" s="90" t="s">
        <v>1998</v>
      </c>
      <c r="C122" s="90"/>
      <c r="D122" s="90" t="s">
        <v>1959</v>
      </c>
      <c r="E122" s="90">
        <v>51</v>
      </c>
      <c r="F122" s="91">
        <v>2.6</v>
      </c>
      <c r="G122" s="90">
        <v>90</v>
      </c>
      <c r="H122" s="92">
        <v>0.88</v>
      </c>
      <c r="I122" s="90"/>
      <c r="J122" s="92">
        <v>0.69</v>
      </c>
      <c r="K122" s="92">
        <v>0.72</v>
      </c>
      <c r="L122" s="90"/>
      <c r="M122" s="90">
        <v>3</v>
      </c>
      <c r="N122" s="92">
        <v>0.65</v>
      </c>
      <c r="O122" s="90"/>
      <c r="P122" s="90">
        <v>158</v>
      </c>
      <c r="Q122" s="90">
        <v>123</v>
      </c>
      <c r="R122" s="92">
        <v>0.66</v>
      </c>
      <c r="S122" s="92">
        <v>0.01</v>
      </c>
      <c r="T122" s="90" t="s">
        <v>1988</v>
      </c>
      <c r="U122" s="90"/>
      <c r="V122" s="90">
        <v>109</v>
      </c>
      <c r="W122" s="90" t="s">
        <v>1732</v>
      </c>
      <c r="X122" s="90">
        <v>2</v>
      </c>
      <c r="Y122" s="92">
        <v>0.28000000000000003</v>
      </c>
      <c r="Z122" s="90"/>
      <c r="AA122" s="92">
        <v>0.86</v>
      </c>
      <c r="AB122" s="90">
        <v>89</v>
      </c>
      <c r="AC122" s="92">
        <v>0.13</v>
      </c>
      <c r="AD122" s="90"/>
    </row>
    <row r="123" spans="1:30" ht="14.25" customHeight="1" x14ac:dyDescent="0.35">
      <c r="A123" s="90">
        <v>117</v>
      </c>
      <c r="B123" s="90" t="s">
        <v>1740</v>
      </c>
      <c r="C123" s="90"/>
      <c r="D123" s="90" t="s">
        <v>1959</v>
      </c>
      <c r="E123" s="90">
        <v>51</v>
      </c>
      <c r="F123" s="91">
        <v>3.1</v>
      </c>
      <c r="G123" s="90">
        <v>130</v>
      </c>
      <c r="H123" s="92">
        <v>0.75</v>
      </c>
      <c r="I123" s="90"/>
      <c r="J123" s="92">
        <v>0.71</v>
      </c>
      <c r="K123" s="92">
        <v>0.66</v>
      </c>
      <c r="L123" s="90"/>
      <c r="M123" s="90">
        <v>-5</v>
      </c>
      <c r="N123" s="92">
        <v>0.63</v>
      </c>
      <c r="O123" s="90"/>
      <c r="P123" s="90">
        <v>115</v>
      </c>
      <c r="Q123" s="90">
        <v>114</v>
      </c>
      <c r="R123" s="92">
        <v>0.76</v>
      </c>
      <c r="S123" s="92">
        <v>0</v>
      </c>
      <c r="T123" s="90" t="s">
        <v>1966</v>
      </c>
      <c r="U123" s="90"/>
      <c r="V123" s="90">
        <v>139</v>
      </c>
      <c r="W123" s="90" t="s">
        <v>293</v>
      </c>
      <c r="X123" s="90">
        <v>2</v>
      </c>
      <c r="Y123" s="92">
        <v>0.21</v>
      </c>
      <c r="Z123" s="90"/>
      <c r="AA123" s="92">
        <v>0.79</v>
      </c>
      <c r="AB123" s="90">
        <v>127</v>
      </c>
      <c r="AC123" s="92">
        <v>0.12</v>
      </c>
      <c r="AD123" s="90"/>
    </row>
    <row r="124" spans="1:30" ht="14.25" customHeight="1" x14ac:dyDescent="0.35">
      <c r="A124" s="90">
        <v>117</v>
      </c>
      <c r="B124" s="90" t="s">
        <v>2103</v>
      </c>
      <c r="C124" s="90"/>
      <c r="D124" s="90" t="s">
        <v>1959</v>
      </c>
      <c r="E124" s="90">
        <v>51</v>
      </c>
      <c r="F124" s="91">
        <v>2.6</v>
      </c>
      <c r="G124" s="90">
        <v>100</v>
      </c>
      <c r="H124" s="92">
        <v>0.81</v>
      </c>
      <c r="I124" s="90"/>
      <c r="J124" s="92">
        <v>0.67</v>
      </c>
      <c r="K124" s="92">
        <v>0.75</v>
      </c>
      <c r="L124" s="90"/>
      <c r="M124" s="90">
        <v>8</v>
      </c>
      <c r="N124" s="92">
        <v>0.71</v>
      </c>
      <c r="O124" s="90"/>
      <c r="P124" s="90">
        <v>67</v>
      </c>
      <c r="Q124" s="90">
        <v>94</v>
      </c>
      <c r="R124" s="92">
        <v>0.78</v>
      </c>
      <c r="S124" s="93">
        <v>3.0000000000000001E-3</v>
      </c>
      <c r="T124" s="90" t="s">
        <v>1979</v>
      </c>
      <c r="U124" s="90"/>
      <c r="V124" s="90">
        <v>147</v>
      </c>
      <c r="W124" s="90" t="s">
        <v>2251</v>
      </c>
      <c r="X124" s="90">
        <v>2</v>
      </c>
      <c r="Y124" s="90" t="s">
        <v>176</v>
      </c>
      <c r="Z124" s="90"/>
      <c r="AA124" s="92">
        <v>0.8</v>
      </c>
      <c r="AB124" s="90">
        <v>127</v>
      </c>
      <c r="AC124" s="92">
        <v>0.11</v>
      </c>
      <c r="AD124" s="90"/>
    </row>
    <row r="125" spans="1:30" ht="14.25" customHeight="1" x14ac:dyDescent="0.35">
      <c r="A125" s="90">
        <v>117</v>
      </c>
      <c r="B125" s="90" t="s">
        <v>1774</v>
      </c>
      <c r="C125" s="90"/>
      <c r="D125" s="90" t="s">
        <v>1959</v>
      </c>
      <c r="E125" s="90">
        <v>51</v>
      </c>
      <c r="F125" s="91">
        <v>2.8</v>
      </c>
      <c r="G125" s="90">
        <v>100</v>
      </c>
      <c r="H125" s="92">
        <v>0.83</v>
      </c>
      <c r="I125" s="90"/>
      <c r="J125" s="92">
        <v>0.7</v>
      </c>
      <c r="K125" s="92">
        <v>0.72</v>
      </c>
      <c r="L125" s="90"/>
      <c r="M125" s="90">
        <v>2</v>
      </c>
      <c r="N125" s="92">
        <v>0.7</v>
      </c>
      <c r="O125" s="90"/>
      <c r="P125" s="90">
        <v>40</v>
      </c>
      <c r="Q125" s="90">
        <v>169</v>
      </c>
      <c r="R125" s="92">
        <v>0.5</v>
      </c>
      <c r="S125" s="92">
        <v>0</v>
      </c>
      <c r="T125" s="90" t="s">
        <v>1993</v>
      </c>
      <c r="U125" s="90"/>
      <c r="V125" s="90">
        <v>95</v>
      </c>
      <c r="W125" s="90" t="s">
        <v>167</v>
      </c>
      <c r="X125" s="90">
        <v>2</v>
      </c>
      <c r="Y125" s="92">
        <v>0.27</v>
      </c>
      <c r="Z125" s="90"/>
      <c r="AA125" s="92">
        <v>0.84</v>
      </c>
      <c r="AB125" s="90">
        <v>151</v>
      </c>
      <c r="AC125" s="92">
        <v>0.15</v>
      </c>
      <c r="AD125" s="90"/>
    </row>
    <row r="126" spans="1:30" ht="14.25" customHeight="1" x14ac:dyDescent="0.35">
      <c r="A126" s="90">
        <v>117</v>
      </c>
      <c r="B126" s="90" t="s">
        <v>1760</v>
      </c>
      <c r="C126" s="90"/>
      <c r="D126" s="90" t="s">
        <v>1959</v>
      </c>
      <c r="E126" s="90">
        <v>51</v>
      </c>
      <c r="F126" s="91">
        <v>2.9</v>
      </c>
      <c r="G126" s="90">
        <v>96</v>
      </c>
      <c r="H126" s="92">
        <v>0.87</v>
      </c>
      <c r="I126" s="90"/>
      <c r="J126" s="92">
        <v>0.68</v>
      </c>
      <c r="K126" s="92">
        <v>0.74</v>
      </c>
      <c r="L126" s="90"/>
      <c r="M126" s="90">
        <v>6</v>
      </c>
      <c r="N126" s="92">
        <v>0.7</v>
      </c>
      <c r="O126" s="90"/>
      <c r="P126" s="90">
        <v>80</v>
      </c>
      <c r="Q126" s="90">
        <v>152</v>
      </c>
      <c r="R126" s="92">
        <v>0.56999999999999995</v>
      </c>
      <c r="S126" s="93">
        <v>2E-3</v>
      </c>
      <c r="T126" s="90" t="s">
        <v>1993</v>
      </c>
      <c r="U126" s="90"/>
      <c r="V126" s="90">
        <v>126</v>
      </c>
      <c r="W126" s="90" t="s">
        <v>550</v>
      </c>
      <c r="X126" s="90">
        <v>2</v>
      </c>
      <c r="Y126" s="92">
        <v>0.23</v>
      </c>
      <c r="Z126" s="90"/>
      <c r="AA126" s="92">
        <v>0.87</v>
      </c>
      <c r="AB126" s="90">
        <v>140</v>
      </c>
      <c r="AC126" s="92">
        <v>0.13</v>
      </c>
      <c r="AD126" s="90"/>
    </row>
    <row r="127" spans="1:30" ht="14.25" customHeight="1" x14ac:dyDescent="0.35">
      <c r="A127" s="90">
        <v>117</v>
      </c>
      <c r="B127" s="90" t="s">
        <v>1761</v>
      </c>
      <c r="C127" s="90"/>
      <c r="D127" s="90" t="s">
        <v>1959</v>
      </c>
      <c r="E127" s="90">
        <v>51</v>
      </c>
      <c r="F127" s="91">
        <v>2.6</v>
      </c>
      <c r="G127" s="90">
        <v>114</v>
      </c>
      <c r="H127" s="92">
        <v>0.78</v>
      </c>
      <c r="I127" s="90"/>
      <c r="J127" s="92">
        <v>0.62</v>
      </c>
      <c r="K127" s="92">
        <v>0.71</v>
      </c>
      <c r="L127" s="90"/>
      <c r="M127" s="90">
        <v>9</v>
      </c>
      <c r="N127" s="92">
        <v>0.67</v>
      </c>
      <c r="O127" s="90"/>
      <c r="P127" s="90">
        <v>10</v>
      </c>
      <c r="Q127" s="90">
        <v>152</v>
      </c>
      <c r="R127" s="92">
        <v>0.68</v>
      </c>
      <c r="S127" s="92">
        <v>0</v>
      </c>
      <c r="T127" s="90" t="s">
        <v>1988</v>
      </c>
      <c r="U127" s="90"/>
      <c r="V127" s="90">
        <v>139</v>
      </c>
      <c r="W127" s="90" t="s">
        <v>261</v>
      </c>
      <c r="X127" s="90">
        <v>2</v>
      </c>
      <c r="Y127" s="92">
        <v>0.22</v>
      </c>
      <c r="Z127" s="90"/>
      <c r="AA127" s="92">
        <v>0.95</v>
      </c>
      <c r="AB127" s="90">
        <v>173</v>
      </c>
      <c r="AC127" s="92">
        <v>0.14000000000000001</v>
      </c>
      <c r="AD127" s="90"/>
    </row>
    <row r="128" spans="1:30" ht="14.25" customHeight="1" x14ac:dyDescent="0.35">
      <c r="A128" s="90">
        <v>124</v>
      </c>
      <c r="B128" s="90" t="s">
        <v>1776</v>
      </c>
      <c r="C128" s="90"/>
      <c r="D128" s="90" t="s">
        <v>1959</v>
      </c>
      <c r="E128" s="90">
        <v>50</v>
      </c>
      <c r="F128" s="91">
        <v>2.6</v>
      </c>
      <c r="G128" s="90">
        <v>105</v>
      </c>
      <c r="H128" s="92">
        <v>0.82</v>
      </c>
      <c r="I128" s="90"/>
      <c r="J128" s="92">
        <v>0.63</v>
      </c>
      <c r="K128" s="92">
        <v>0.68</v>
      </c>
      <c r="L128" s="90"/>
      <c r="M128" s="90">
        <v>5</v>
      </c>
      <c r="N128" s="92">
        <v>0.56999999999999995</v>
      </c>
      <c r="O128" s="90"/>
      <c r="P128" s="90">
        <v>37</v>
      </c>
      <c r="Q128" s="90">
        <v>133</v>
      </c>
      <c r="R128" s="92">
        <v>0.82</v>
      </c>
      <c r="S128" s="93">
        <v>3.0000000000000001E-3</v>
      </c>
      <c r="T128" s="90" t="s">
        <v>1979</v>
      </c>
      <c r="U128" s="90"/>
      <c r="V128" s="90">
        <v>126</v>
      </c>
      <c r="W128" s="90" t="s">
        <v>1043</v>
      </c>
      <c r="X128" s="90">
        <v>2</v>
      </c>
      <c r="Y128" s="92">
        <v>0.18</v>
      </c>
      <c r="Z128" s="90"/>
      <c r="AA128" s="92">
        <v>0.93</v>
      </c>
      <c r="AB128" s="90">
        <v>161</v>
      </c>
      <c r="AC128" s="92">
        <v>0.16</v>
      </c>
      <c r="AD128" s="90"/>
    </row>
    <row r="129" spans="1:30" ht="14.25" customHeight="1" x14ac:dyDescent="0.35">
      <c r="A129" s="90">
        <v>124</v>
      </c>
      <c r="B129" s="90" t="s">
        <v>1793</v>
      </c>
      <c r="C129" s="90"/>
      <c r="D129" s="90" t="s">
        <v>1959</v>
      </c>
      <c r="E129" s="90">
        <v>50</v>
      </c>
      <c r="F129" s="91">
        <v>2.6</v>
      </c>
      <c r="G129" s="90">
        <v>136</v>
      </c>
      <c r="H129" s="92">
        <v>0.76</v>
      </c>
      <c r="I129" s="90"/>
      <c r="J129" s="92">
        <v>0.56000000000000005</v>
      </c>
      <c r="K129" s="92">
        <v>0.62</v>
      </c>
      <c r="L129" s="90"/>
      <c r="M129" s="90">
        <v>6</v>
      </c>
      <c r="N129" s="92">
        <v>0.57999999999999996</v>
      </c>
      <c r="O129" s="90"/>
      <c r="P129" s="90">
        <v>32</v>
      </c>
      <c r="Q129" s="90">
        <v>103</v>
      </c>
      <c r="R129" s="92">
        <v>0.78</v>
      </c>
      <c r="S129" s="93">
        <v>4.0000000000000001E-3</v>
      </c>
      <c r="T129" s="90" t="s">
        <v>1979</v>
      </c>
      <c r="U129" s="90"/>
      <c r="V129" s="90">
        <v>147</v>
      </c>
      <c r="W129" s="90" t="s">
        <v>230</v>
      </c>
      <c r="X129" s="90">
        <v>2</v>
      </c>
      <c r="Y129" s="92">
        <v>0.23</v>
      </c>
      <c r="Z129" s="90"/>
      <c r="AA129" s="92">
        <v>0.65</v>
      </c>
      <c r="AB129" s="90">
        <v>136</v>
      </c>
      <c r="AC129" s="92">
        <v>0.17</v>
      </c>
      <c r="AD129" s="90"/>
    </row>
    <row r="130" spans="1:30" ht="14.25" customHeight="1" x14ac:dyDescent="0.35">
      <c r="A130" s="90">
        <v>126</v>
      </c>
      <c r="B130" s="90" t="s">
        <v>1807</v>
      </c>
      <c r="C130" s="90"/>
      <c r="D130" s="90" t="s">
        <v>1959</v>
      </c>
      <c r="E130" s="90">
        <v>49</v>
      </c>
      <c r="F130" s="91">
        <v>2.7</v>
      </c>
      <c r="G130" s="90">
        <v>155</v>
      </c>
      <c r="H130" s="92">
        <v>0.74</v>
      </c>
      <c r="I130" s="90"/>
      <c r="J130" s="92">
        <v>0.56999999999999995</v>
      </c>
      <c r="K130" s="92">
        <v>0.57999999999999996</v>
      </c>
      <c r="L130" s="90"/>
      <c r="M130" s="90">
        <v>1</v>
      </c>
      <c r="N130" s="92">
        <v>0.54</v>
      </c>
      <c r="O130" s="90"/>
      <c r="P130" s="90">
        <v>17</v>
      </c>
      <c r="Q130" s="90">
        <v>86</v>
      </c>
      <c r="R130" s="92">
        <v>0.84</v>
      </c>
      <c r="S130" s="92">
        <v>0</v>
      </c>
      <c r="T130" s="90" t="s">
        <v>1966</v>
      </c>
      <c r="U130" s="90"/>
      <c r="V130" s="90">
        <v>154</v>
      </c>
      <c r="W130" s="90" t="s">
        <v>2252</v>
      </c>
      <c r="X130" s="90">
        <v>2</v>
      </c>
      <c r="Y130" s="92">
        <v>0.08</v>
      </c>
      <c r="Z130" s="90"/>
      <c r="AA130" s="92">
        <v>0.69</v>
      </c>
      <c r="AB130" s="90">
        <v>113</v>
      </c>
      <c r="AC130" s="92">
        <v>0.16</v>
      </c>
      <c r="AD130" s="90">
        <v>4</v>
      </c>
    </row>
    <row r="131" spans="1:30" ht="14.25" customHeight="1" x14ac:dyDescent="0.35">
      <c r="A131" s="90">
        <v>126</v>
      </c>
      <c r="B131" s="90" t="s">
        <v>2104</v>
      </c>
      <c r="C131" s="90"/>
      <c r="D131" s="90" t="s">
        <v>1959</v>
      </c>
      <c r="E131" s="90">
        <v>49</v>
      </c>
      <c r="F131" s="91">
        <v>2.6</v>
      </c>
      <c r="G131" s="90">
        <v>78</v>
      </c>
      <c r="H131" s="92">
        <v>0.84</v>
      </c>
      <c r="I131" s="90"/>
      <c r="J131" s="92">
        <v>0.73</v>
      </c>
      <c r="K131" s="92">
        <v>0.75</v>
      </c>
      <c r="L131" s="90"/>
      <c r="M131" s="90">
        <v>2</v>
      </c>
      <c r="N131" s="92">
        <v>0.68</v>
      </c>
      <c r="O131" s="90"/>
      <c r="P131" s="90">
        <v>167</v>
      </c>
      <c r="Q131" s="90">
        <v>171</v>
      </c>
      <c r="R131" s="92">
        <v>0.56999999999999995</v>
      </c>
      <c r="S131" s="92">
        <v>0.01</v>
      </c>
      <c r="T131" s="90" t="s">
        <v>1979</v>
      </c>
      <c r="U131" s="90"/>
      <c r="V131" s="90">
        <v>95</v>
      </c>
      <c r="W131" s="90" t="s">
        <v>2253</v>
      </c>
      <c r="X131" s="90">
        <v>2</v>
      </c>
      <c r="Y131" s="92">
        <v>0.26</v>
      </c>
      <c r="Z131" s="90"/>
      <c r="AA131" s="92">
        <v>0.88</v>
      </c>
      <c r="AB131" s="90">
        <v>136</v>
      </c>
      <c r="AC131" s="92">
        <v>0.18</v>
      </c>
      <c r="AD131" s="90"/>
    </row>
    <row r="132" spans="1:30" ht="14.25" customHeight="1" x14ac:dyDescent="0.35">
      <c r="A132" s="90">
        <v>128</v>
      </c>
      <c r="B132" s="90" t="s">
        <v>1741</v>
      </c>
      <c r="C132" s="90"/>
      <c r="D132" s="90" t="s">
        <v>1959</v>
      </c>
      <c r="E132" s="90">
        <v>48</v>
      </c>
      <c r="F132" s="91">
        <v>2.8</v>
      </c>
      <c r="G132" s="90">
        <v>141</v>
      </c>
      <c r="H132" s="92">
        <v>0.77</v>
      </c>
      <c r="I132" s="90"/>
      <c r="J132" s="92">
        <v>0.63</v>
      </c>
      <c r="K132" s="92">
        <v>0.68</v>
      </c>
      <c r="L132" s="90"/>
      <c r="M132" s="90">
        <v>5</v>
      </c>
      <c r="N132" s="92">
        <v>0.59</v>
      </c>
      <c r="O132" s="90"/>
      <c r="P132" s="90">
        <v>92</v>
      </c>
      <c r="Q132" s="90">
        <v>123</v>
      </c>
      <c r="R132" s="92">
        <v>0.71</v>
      </c>
      <c r="S132" s="92">
        <v>0</v>
      </c>
      <c r="T132" s="90" t="s">
        <v>1988</v>
      </c>
      <c r="U132" s="90"/>
      <c r="V132" s="90">
        <v>173</v>
      </c>
      <c r="W132" s="90" t="s">
        <v>954</v>
      </c>
      <c r="X132" s="90">
        <v>2</v>
      </c>
      <c r="Y132" s="92">
        <v>0.17</v>
      </c>
      <c r="Z132" s="90"/>
      <c r="AA132" s="92">
        <v>0.75</v>
      </c>
      <c r="AB132" s="90">
        <v>101</v>
      </c>
      <c r="AC132" s="92">
        <v>0.1</v>
      </c>
      <c r="AD132" s="90"/>
    </row>
    <row r="133" spans="1:30" ht="14.25" customHeight="1" x14ac:dyDescent="0.35">
      <c r="A133" s="90">
        <v>128</v>
      </c>
      <c r="B133" s="90" t="s">
        <v>2010</v>
      </c>
      <c r="C133" s="90"/>
      <c r="D133" s="90" t="s">
        <v>1959</v>
      </c>
      <c r="E133" s="90">
        <v>48</v>
      </c>
      <c r="F133" s="91">
        <v>2.7</v>
      </c>
      <c r="G133" s="90">
        <v>121</v>
      </c>
      <c r="H133" s="92">
        <v>0.79</v>
      </c>
      <c r="I133" s="90"/>
      <c r="J133" s="92">
        <v>0.7</v>
      </c>
      <c r="K133" s="92">
        <v>0.71</v>
      </c>
      <c r="L133" s="90"/>
      <c r="M133" s="90">
        <v>1</v>
      </c>
      <c r="N133" s="92">
        <v>0.53</v>
      </c>
      <c r="O133" s="90"/>
      <c r="P133" s="90">
        <v>212</v>
      </c>
      <c r="Q133" s="90">
        <v>96</v>
      </c>
      <c r="R133" s="92">
        <v>0.75</v>
      </c>
      <c r="S133" s="92">
        <v>0</v>
      </c>
      <c r="T133" s="90" t="s">
        <v>1968</v>
      </c>
      <c r="U133" s="90"/>
      <c r="V133" s="90">
        <v>109</v>
      </c>
      <c r="W133" s="90" t="s">
        <v>167</v>
      </c>
      <c r="X133" s="90">
        <v>2</v>
      </c>
      <c r="Y133" s="92">
        <v>0.18</v>
      </c>
      <c r="Z133" s="90"/>
      <c r="AA133" s="92">
        <v>0.6</v>
      </c>
      <c r="AB133" s="90">
        <v>153</v>
      </c>
      <c r="AC133" s="92">
        <v>0.14000000000000001</v>
      </c>
      <c r="AD133" s="90"/>
    </row>
    <row r="134" spans="1:30" ht="14.25" customHeight="1" x14ac:dyDescent="0.35">
      <c r="A134" s="90">
        <v>128</v>
      </c>
      <c r="B134" s="90" t="s">
        <v>1773</v>
      </c>
      <c r="C134" s="90"/>
      <c r="D134" s="90" t="s">
        <v>1959</v>
      </c>
      <c r="E134" s="90">
        <v>48</v>
      </c>
      <c r="F134" s="91">
        <v>2.9</v>
      </c>
      <c r="G134" s="90">
        <v>121</v>
      </c>
      <c r="H134" s="92">
        <v>0.81</v>
      </c>
      <c r="I134" s="90"/>
      <c r="J134" s="92">
        <v>0.71</v>
      </c>
      <c r="K134" s="92">
        <v>0.64</v>
      </c>
      <c r="L134" s="90"/>
      <c r="M134" s="90">
        <v>-7</v>
      </c>
      <c r="N134" s="92">
        <v>0.69</v>
      </c>
      <c r="O134" s="90"/>
      <c r="P134" s="90">
        <v>167</v>
      </c>
      <c r="Q134" s="90">
        <v>145</v>
      </c>
      <c r="R134" s="92">
        <v>0.59</v>
      </c>
      <c r="S134" s="92">
        <v>0</v>
      </c>
      <c r="T134" s="90" t="s">
        <v>1988</v>
      </c>
      <c r="U134" s="90"/>
      <c r="V134" s="90">
        <v>116</v>
      </c>
      <c r="W134" s="90" t="s">
        <v>2254</v>
      </c>
      <c r="X134" s="90">
        <v>2</v>
      </c>
      <c r="Y134" s="90" t="s">
        <v>176</v>
      </c>
      <c r="Z134" s="90"/>
      <c r="AA134" s="92">
        <v>0.69</v>
      </c>
      <c r="AB134" s="90">
        <v>113</v>
      </c>
      <c r="AC134" s="90" t="s">
        <v>176</v>
      </c>
      <c r="AD134" s="90"/>
    </row>
    <row r="135" spans="1:30" ht="14.25" customHeight="1" x14ac:dyDescent="0.35">
      <c r="A135" s="90">
        <v>128</v>
      </c>
      <c r="B135" s="90" t="s">
        <v>712</v>
      </c>
      <c r="C135" s="90"/>
      <c r="D135" s="90" t="s">
        <v>1972</v>
      </c>
      <c r="E135" s="90">
        <v>48</v>
      </c>
      <c r="F135" s="91">
        <v>2.6</v>
      </c>
      <c r="G135" s="90">
        <v>165</v>
      </c>
      <c r="H135" s="92">
        <v>0.72</v>
      </c>
      <c r="I135" s="90"/>
      <c r="J135" s="92">
        <v>0.53</v>
      </c>
      <c r="K135" s="92">
        <v>0.53</v>
      </c>
      <c r="L135" s="90"/>
      <c r="M135" s="90" t="s">
        <v>58</v>
      </c>
      <c r="N135" s="92">
        <v>0.5</v>
      </c>
      <c r="O135" s="90"/>
      <c r="P135" s="90">
        <v>21</v>
      </c>
      <c r="Q135" s="90">
        <v>62</v>
      </c>
      <c r="R135" s="92">
        <v>0.93</v>
      </c>
      <c r="S135" s="92">
        <v>0</v>
      </c>
      <c r="T135" s="90" t="s">
        <v>1968</v>
      </c>
      <c r="U135" s="90"/>
      <c r="V135" s="90">
        <v>173</v>
      </c>
      <c r="W135" s="90" t="s">
        <v>1113</v>
      </c>
      <c r="X135" s="90">
        <v>2</v>
      </c>
      <c r="Y135" s="92">
        <v>0.22</v>
      </c>
      <c r="Z135" s="90"/>
      <c r="AA135" s="92">
        <v>0.88</v>
      </c>
      <c r="AB135" s="90">
        <v>113</v>
      </c>
      <c r="AC135" s="92">
        <v>0.05</v>
      </c>
      <c r="AD135" s="90"/>
    </row>
    <row r="136" spans="1:30" ht="14.25" customHeight="1" x14ac:dyDescent="0.35">
      <c r="A136" s="90">
        <v>128</v>
      </c>
      <c r="B136" s="90" t="s">
        <v>1758</v>
      </c>
      <c r="C136" s="90"/>
      <c r="D136" s="90" t="s">
        <v>1959</v>
      </c>
      <c r="E136" s="90">
        <v>48</v>
      </c>
      <c r="F136" s="91">
        <v>3.6</v>
      </c>
      <c r="G136" s="90">
        <v>157</v>
      </c>
      <c r="H136" s="92">
        <v>0.82</v>
      </c>
      <c r="I136" s="90"/>
      <c r="J136" s="92">
        <v>0.6</v>
      </c>
      <c r="K136" s="92">
        <v>0.56000000000000005</v>
      </c>
      <c r="L136" s="90"/>
      <c r="M136" s="90">
        <v>-4</v>
      </c>
      <c r="N136" s="92">
        <v>0.48</v>
      </c>
      <c r="O136" s="90"/>
      <c r="P136" s="90">
        <v>18</v>
      </c>
      <c r="Q136" s="90">
        <v>203</v>
      </c>
      <c r="R136" s="92">
        <v>0.52</v>
      </c>
      <c r="S136" s="92">
        <v>0.02</v>
      </c>
      <c r="T136" s="90" t="s">
        <v>1988</v>
      </c>
      <c r="U136" s="90"/>
      <c r="V136" s="90">
        <v>187</v>
      </c>
      <c r="W136" s="90" t="s">
        <v>2110</v>
      </c>
      <c r="X136" s="90">
        <v>4</v>
      </c>
      <c r="Y136" s="90" t="s">
        <v>176</v>
      </c>
      <c r="Z136" s="90"/>
      <c r="AA136" s="92">
        <v>0.74</v>
      </c>
      <c r="AB136" s="90">
        <v>78</v>
      </c>
      <c r="AC136" s="92">
        <v>0.14000000000000001</v>
      </c>
      <c r="AD136" s="90"/>
    </row>
    <row r="137" spans="1:30" ht="14.25" customHeight="1" x14ac:dyDescent="0.35">
      <c r="A137" s="90">
        <v>128</v>
      </c>
      <c r="B137" s="90" t="s">
        <v>1750</v>
      </c>
      <c r="C137" s="90"/>
      <c r="D137" s="90" t="s">
        <v>1959</v>
      </c>
      <c r="E137" s="90">
        <v>48</v>
      </c>
      <c r="F137" s="91">
        <v>2.7</v>
      </c>
      <c r="G137" s="90">
        <v>136</v>
      </c>
      <c r="H137" s="92">
        <v>0.78</v>
      </c>
      <c r="I137" s="90"/>
      <c r="J137" s="92">
        <v>0.67</v>
      </c>
      <c r="K137" s="92">
        <v>0.61</v>
      </c>
      <c r="L137" s="90"/>
      <c r="M137" s="90">
        <v>-6</v>
      </c>
      <c r="N137" s="92">
        <v>0.55000000000000004</v>
      </c>
      <c r="O137" s="90"/>
      <c r="P137" s="90">
        <v>61</v>
      </c>
      <c r="Q137" s="90">
        <v>120</v>
      </c>
      <c r="R137" s="92">
        <v>0.65</v>
      </c>
      <c r="S137" s="93">
        <v>3.0000000000000001E-3</v>
      </c>
      <c r="T137" s="90" t="s">
        <v>1988</v>
      </c>
      <c r="U137" s="90"/>
      <c r="V137" s="90">
        <v>134</v>
      </c>
      <c r="W137" s="90" t="s">
        <v>815</v>
      </c>
      <c r="X137" s="90">
        <v>2</v>
      </c>
      <c r="Y137" s="92">
        <v>0.25</v>
      </c>
      <c r="Z137" s="90"/>
      <c r="AA137" s="92">
        <v>0.71</v>
      </c>
      <c r="AB137" s="90">
        <v>136</v>
      </c>
      <c r="AC137" s="92">
        <v>0.18</v>
      </c>
      <c r="AD137" s="90"/>
    </row>
    <row r="138" spans="1:30" ht="14.25" customHeight="1" x14ac:dyDescent="0.35">
      <c r="A138" s="90">
        <v>128</v>
      </c>
      <c r="B138" s="90" t="s">
        <v>1759</v>
      </c>
      <c r="C138" s="90"/>
      <c r="D138" s="90" t="s">
        <v>1959</v>
      </c>
      <c r="E138" s="90">
        <v>48</v>
      </c>
      <c r="F138" s="91">
        <v>2.7</v>
      </c>
      <c r="G138" s="90">
        <v>130</v>
      </c>
      <c r="H138" s="92">
        <v>0.76</v>
      </c>
      <c r="I138" s="90"/>
      <c r="J138" s="92">
        <v>0.64</v>
      </c>
      <c r="K138" s="92">
        <v>0.67</v>
      </c>
      <c r="L138" s="90"/>
      <c r="M138" s="90">
        <v>3</v>
      </c>
      <c r="N138" s="92">
        <v>0.56000000000000005</v>
      </c>
      <c r="O138" s="90"/>
      <c r="P138" s="90">
        <v>57</v>
      </c>
      <c r="Q138" s="90">
        <v>161</v>
      </c>
      <c r="R138" s="92">
        <v>0.57999999999999996</v>
      </c>
      <c r="S138" s="92">
        <v>0.03</v>
      </c>
      <c r="T138" s="90" t="s">
        <v>2012</v>
      </c>
      <c r="U138" s="90"/>
      <c r="V138" s="90">
        <v>156</v>
      </c>
      <c r="W138" s="90" t="s">
        <v>718</v>
      </c>
      <c r="X138" s="90">
        <v>2</v>
      </c>
      <c r="Y138" s="92">
        <v>0.12</v>
      </c>
      <c r="Z138" s="90"/>
      <c r="AA138" s="92">
        <v>0.74</v>
      </c>
      <c r="AB138" s="90">
        <v>125</v>
      </c>
      <c r="AC138" s="92">
        <v>0.28000000000000003</v>
      </c>
      <c r="AD138" s="90"/>
    </row>
    <row r="139" spans="1:30" ht="14.25" customHeight="1" x14ac:dyDescent="0.35">
      <c r="A139" s="90">
        <v>128</v>
      </c>
      <c r="B139" s="90" t="s">
        <v>1770</v>
      </c>
      <c r="C139" s="90"/>
      <c r="D139" s="90" t="s">
        <v>1959</v>
      </c>
      <c r="E139" s="90">
        <v>48</v>
      </c>
      <c r="F139" s="91">
        <v>2.9</v>
      </c>
      <c r="G139" s="90">
        <v>117</v>
      </c>
      <c r="H139" s="92">
        <v>0.8</v>
      </c>
      <c r="I139" s="90"/>
      <c r="J139" s="92">
        <v>0.66</v>
      </c>
      <c r="K139" s="92">
        <v>0.7</v>
      </c>
      <c r="L139" s="90"/>
      <c r="M139" s="90">
        <v>4</v>
      </c>
      <c r="N139" s="92">
        <v>0.65</v>
      </c>
      <c r="O139" s="90"/>
      <c r="P139" s="90">
        <v>164</v>
      </c>
      <c r="Q139" s="90">
        <v>159</v>
      </c>
      <c r="R139" s="92">
        <v>0.55000000000000004</v>
      </c>
      <c r="S139" s="92">
        <v>0</v>
      </c>
      <c r="T139" s="90" t="s">
        <v>1979</v>
      </c>
      <c r="U139" s="90"/>
      <c r="V139" s="90">
        <v>126</v>
      </c>
      <c r="W139" s="90" t="s">
        <v>204</v>
      </c>
      <c r="X139" s="90">
        <v>2</v>
      </c>
      <c r="Y139" s="92">
        <v>0.16</v>
      </c>
      <c r="Z139" s="90"/>
      <c r="AA139" s="92">
        <v>0.78</v>
      </c>
      <c r="AB139" s="90">
        <v>161</v>
      </c>
      <c r="AC139" s="92">
        <v>0.15</v>
      </c>
      <c r="AD139" s="90"/>
    </row>
    <row r="140" spans="1:30" ht="14.25" customHeight="1" x14ac:dyDescent="0.35">
      <c r="A140" s="90">
        <v>136</v>
      </c>
      <c r="B140" s="90" t="s">
        <v>1788</v>
      </c>
      <c r="C140" s="90"/>
      <c r="D140" s="90" t="s">
        <v>1959</v>
      </c>
      <c r="E140" s="90">
        <v>47</v>
      </c>
      <c r="F140" s="91">
        <v>2.6</v>
      </c>
      <c r="G140" s="90">
        <v>117</v>
      </c>
      <c r="H140" s="92">
        <v>0.79</v>
      </c>
      <c r="I140" s="90"/>
      <c r="J140" s="92">
        <v>0.67</v>
      </c>
      <c r="K140" s="92">
        <v>0.68</v>
      </c>
      <c r="L140" s="90"/>
      <c r="M140" s="90">
        <v>1</v>
      </c>
      <c r="N140" s="92">
        <v>0.63</v>
      </c>
      <c r="O140" s="90"/>
      <c r="P140" s="90">
        <v>106</v>
      </c>
      <c r="Q140" s="90">
        <v>103</v>
      </c>
      <c r="R140" s="92">
        <v>0.66</v>
      </c>
      <c r="S140" s="92">
        <v>0</v>
      </c>
      <c r="T140" s="90" t="s">
        <v>1979</v>
      </c>
      <c r="U140" s="90"/>
      <c r="V140" s="90">
        <v>139</v>
      </c>
      <c r="W140" s="90" t="s">
        <v>669</v>
      </c>
      <c r="X140" s="90">
        <v>2</v>
      </c>
      <c r="Y140" s="92">
        <v>0.23</v>
      </c>
      <c r="Z140" s="90"/>
      <c r="AA140" s="92">
        <v>0.64</v>
      </c>
      <c r="AB140" s="90">
        <v>127</v>
      </c>
      <c r="AC140" s="92">
        <v>0.09</v>
      </c>
      <c r="AD140" s="90"/>
    </row>
    <row r="141" spans="1:30" ht="14.25" customHeight="1" x14ac:dyDescent="0.35">
      <c r="A141" s="90">
        <v>136</v>
      </c>
      <c r="B141" s="90" t="s">
        <v>1742</v>
      </c>
      <c r="C141" s="90"/>
      <c r="D141" s="90" t="s">
        <v>1959</v>
      </c>
      <c r="E141" s="90">
        <v>47</v>
      </c>
      <c r="F141" s="91">
        <v>2.9</v>
      </c>
      <c r="G141" s="90">
        <v>130</v>
      </c>
      <c r="H141" s="92">
        <v>0.79</v>
      </c>
      <c r="I141" s="90"/>
      <c r="J141" s="92">
        <v>0.65</v>
      </c>
      <c r="K141" s="92">
        <v>0.61</v>
      </c>
      <c r="L141" s="90"/>
      <c r="M141" s="90">
        <v>-4</v>
      </c>
      <c r="N141" s="92">
        <v>0.49</v>
      </c>
      <c r="O141" s="90"/>
      <c r="P141" s="90">
        <v>106</v>
      </c>
      <c r="Q141" s="90">
        <v>114</v>
      </c>
      <c r="R141" s="92">
        <v>0.71</v>
      </c>
      <c r="S141" s="92">
        <v>0</v>
      </c>
      <c r="T141" s="90" t="s">
        <v>1988</v>
      </c>
      <c r="U141" s="90"/>
      <c r="V141" s="90">
        <v>117</v>
      </c>
      <c r="W141" s="90" t="s">
        <v>330</v>
      </c>
      <c r="X141" s="90">
        <v>2</v>
      </c>
      <c r="Y141" s="92">
        <v>0.21</v>
      </c>
      <c r="Z141" s="90"/>
      <c r="AA141" s="92">
        <v>0.81</v>
      </c>
      <c r="AB141" s="90">
        <v>182</v>
      </c>
      <c r="AC141" s="92">
        <v>0.14000000000000001</v>
      </c>
      <c r="AD141" s="90"/>
    </row>
    <row r="142" spans="1:30" ht="14.25" customHeight="1" x14ac:dyDescent="0.35">
      <c r="A142" s="90">
        <v>136</v>
      </c>
      <c r="B142" s="90" t="s">
        <v>1349</v>
      </c>
      <c r="C142" s="90"/>
      <c r="D142" s="90" t="s">
        <v>1959</v>
      </c>
      <c r="E142" s="90">
        <v>47</v>
      </c>
      <c r="F142" s="91">
        <v>2.7</v>
      </c>
      <c r="G142" s="90">
        <v>127</v>
      </c>
      <c r="H142" s="92">
        <v>0.8</v>
      </c>
      <c r="I142" s="90"/>
      <c r="J142" s="92">
        <v>0.63</v>
      </c>
      <c r="K142" s="92">
        <v>0.64</v>
      </c>
      <c r="L142" s="90"/>
      <c r="M142" s="90">
        <v>1</v>
      </c>
      <c r="N142" s="92">
        <v>0.61</v>
      </c>
      <c r="O142" s="90"/>
      <c r="P142" s="90">
        <v>15</v>
      </c>
      <c r="Q142" s="90">
        <v>186</v>
      </c>
      <c r="R142" s="92">
        <v>0.56999999999999995</v>
      </c>
      <c r="S142" s="92">
        <v>0.02</v>
      </c>
      <c r="T142" s="90" t="s">
        <v>1979</v>
      </c>
      <c r="U142" s="90"/>
      <c r="V142" s="90">
        <v>134</v>
      </c>
      <c r="W142" s="90" t="s">
        <v>1910</v>
      </c>
      <c r="X142" s="90">
        <v>2</v>
      </c>
      <c r="Y142" s="90" t="s">
        <v>176</v>
      </c>
      <c r="Z142" s="90"/>
      <c r="AA142" s="92">
        <v>0.48</v>
      </c>
      <c r="AB142" s="90">
        <v>173</v>
      </c>
      <c r="AC142" s="92">
        <v>0.18</v>
      </c>
      <c r="AD142" s="90"/>
    </row>
    <row r="143" spans="1:30" ht="14.25" customHeight="1" x14ac:dyDescent="0.35">
      <c r="A143" s="90">
        <v>136</v>
      </c>
      <c r="B143" s="90" t="s">
        <v>2014</v>
      </c>
      <c r="C143" s="90"/>
      <c r="D143" s="90" t="s">
        <v>1959</v>
      </c>
      <c r="E143" s="90">
        <v>47</v>
      </c>
      <c r="F143" s="91">
        <v>2.6</v>
      </c>
      <c r="G143" s="90">
        <v>136</v>
      </c>
      <c r="H143" s="92">
        <v>0.82</v>
      </c>
      <c r="I143" s="90"/>
      <c r="J143" s="92">
        <v>0.62</v>
      </c>
      <c r="K143" s="92">
        <v>0.64</v>
      </c>
      <c r="L143" s="90"/>
      <c r="M143" s="90">
        <v>2</v>
      </c>
      <c r="N143" s="92">
        <v>0.56000000000000005</v>
      </c>
      <c r="O143" s="90"/>
      <c r="P143" s="90">
        <v>73</v>
      </c>
      <c r="Q143" s="90">
        <v>127</v>
      </c>
      <c r="R143" s="92">
        <v>0.71</v>
      </c>
      <c r="S143" s="93">
        <v>3.0000000000000001E-3</v>
      </c>
      <c r="T143" s="90" t="s">
        <v>1979</v>
      </c>
      <c r="U143" s="90"/>
      <c r="V143" s="90">
        <v>156</v>
      </c>
      <c r="W143" s="90" t="s">
        <v>2255</v>
      </c>
      <c r="X143" s="90">
        <v>2</v>
      </c>
      <c r="Y143" s="92">
        <v>0.17</v>
      </c>
      <c r="Z143" s="90"/>
      <c r="AA143" s="92">
        <v>0.72</v>
      </c>
      <c r="AB143" s="90">
        <v>153</v>
      </c>
      <c r="AC143" s="92">
        <v>0.19</v>
      </c>
      <c r="AD143" s="90"/>
    </row>
    <row r="144" spans="1:30" ht="14.25" customHeight="1" x14ac:dyDescent="0.35">
      <c r="A144" s="90">
        <v>136</v>
      </c>
      <c r="B144" s="90" t="s">
        <v>1863</v>
      </c>
      <c r="C144" s="90"/>
      <c r="D144" s="90" t="s">
        <v>1959</v>
      </c>
      <c r="E144" s="90">
        <v>47</v>
      </c>
      <c r="F144" s="91">
        <v>2.2000000000000002</v>
      </c>
      <c r="G144" s="90">
        <v>161</v>
      </c>
      <c r="H144" s="92">
        <v>0.65</v>
      </c>
      <c r="I144" s="90">
        <v>8</v>
      </c>
      <c r="J144" s="92">
        <v>0.6</v>
      </c>
      <c r="K144" s="92">
        <v>0.67</v>
      </c>
      <c r="L144" s="90"/>
      <c r="M144" s="90">
        <v>7</v>
      </c>
      <c r="N144" s="92">
        <v>0.69</v>
      </c>
      <c r="O144" s="90"/>
      <c r="P144" s="90">
        <v>4</v>
      </c>
      <c r="Q144" s="90">
        <v>71</v>
      </c>
      <c r="R144" s="92">
        <v>0.94</v>
      </c>
      <c r="S144" s="92">
        <v>0</v>
      </c>
      <c r="T144" s="90" t="s">
        <v>1988</v>
      </c>
      <c r="U144" s="90"/>
      <c r="V144" s="90">
        <v>169</v>
      </c>
      <c r="W144" s="90" t="s">
        <v>359</v>
      </c>
      <c r="X144" s="90"/>
      <c r="Y144" s="92">
        <v>0.12</v>
      </c>
      <c r="Z144" s="90"/>
      <c r="AA144" s="92">
        <v>0.85</v>
      </c>
      <c r="AB144" s="90">
        <v>125</v>
      </c>
      <c r="AC144" s="92">
        <v>0.16</v>
      </c>
      <c r="AD144" s="90"/>
    </row>
    <row r="145" spans="1:30" ht="14.25" customHeight="1" x14ac:dyDescent="0.35">
      <c r="A145" s="90">
        <v>141</v>
      </c>
      <c r="B145" s="90" t="s">
        <v>2256</v>
      </c>
      <c r="C145" s="90"/>
      <c r="D145" s="90" t="s">
        <v>1959</v>
      </c>
      <c r="E145" s="90">
        <v>46</v>
      </c>
      <c r="F145" s="91">
        <v>2.7</v>
      </c>
      <c r="G145" s="90">
        <v>105</v>
      </c>
      <c r="H145" s="92">
        <v>0.83</v>
      </c>
      <c r="I145" s="90"/>
      <c r="J145" s="92">
        <v>0.72</v>
      </c>
      <c r="K145" s="92">
        <v>0.68</v>
      </c>
      <c r="L145" s="90"/>
      <c r="M145" s="90">
        <v>-4</v>
      </c>
      <c r="N145" s="92">
        <v>0.57999999999999996</v>
      </c>
      <c r="O145" s="90"/>
      <c r="P145" s="90">
        <v>150</v>
      </c>
      <c r="Q145" s="90">
        <v>166</v>
      </c>
      <c r="R145" s="92">
        <v>0.53</v>
      </c>
      <c r="S145" s="93">
        <v>4.0000000000000001E-3</v>
      </c>
      <c r="T145" s="90" t="s">
        <v>1979</v>
      </c>
      <c r="U145" s="90"/>
      <c r="V145" s="90">
        <v>122</v>
      </c>
      <c r="W145" s="90" t="s">
        <v>625</v>
      </c>
      <c r="X145" s="90">
        <v>2</v>
      </c>
      <c r="Y145" s="92">
        <v>0.2</v>
      </c>
      <c r="Z145" s="90"/>
      <c r="AA145" s="92">
        <v>0.57999999999999996</v>
      </c>
      <c r="AB145" s="90">
        <v>140</v>
      </c>
      <c r="AC145" s="92">
        <v>0.13</v>
      </c>
      <c r="AD145" s="90"/>
    </row>
    <row r="146" spans="1:30" ht="14.25" customHeight="1" x14ac:dyDescent="0.35">
      <c r="A146" s="90">
        <v>141</v>
      </c>
      <c r="B146" s="90" t="s">
        <v>1743</v>
      </c>
      <c r="C146" s="90"/>
      <c r="D146" s="90" t="s">
        <v>1959</v>
      </c>
      <c r="E146" s="90">
        <v>46</v>
      </c>
      <c r="F146" s="91">
        <v>2.7</v>
      </c>
      <c r="G146" s="90">
        <v>145</v>
      </c>
      <c r="H146" s="92">
        <v>0.73</v>
      </c>
      <c r="I146" s="90">
        <v>8</v>
      </c>
      <c r="J146" s="92">
        <v>0.76</v>
      </c>
      <c r="K146" s="92">
        <v>0.66</v>
      </c>
      <c r="L146" s="90"/>
      <c r="M146" s="90">
        <v>-10</v>
      </c>
      <c r="N146" s="92">
        <v>0.59</v>
      </c>
      <c r="O146" s="90"/>
      <c r="P146" s="90">
        <v>115</v>
      </c>
      <c r="Q146" s="90">
        <v>71</v>
      </c>
      <c r="R146" s="92">
        <v>0.87</v>
      </c>
      <c r="S146" s="92">
        <v>0</v>
      </c>
      <c r="T146" s="90" t="s">
        <v>1988</v>
      </c>
      <c r="U146" s="90"/>
      <c r="V146" s="90">
        <v>212</v>
      </c>
      <c r="W146" s="90" t="s">
        <v>176</v>
      </c>
      <c r="X146" s="90">
        <v>2</v>
      </c>
      <c r="Y146" s="90" t="s">
        <v>176</v>
      </c>
      <c r="Z146" s="90"/>
      <c r="AA146" s="92">
        <v>0.59</v>
      </c>
      <c r="AB146" s="90">
        <v>64</v>
      </c>
      <c r="AC146" s="92">
        <v>0.15</v>
      </c>
      <c r="AD146" s="90"/>
    </row>
    <row r="147" spans="1:30" ht="14.25" customHeight="1" x14ac:dyDescent="0.35">
      <c r="A147" s="90">
        <v>141</v>
      </c>
      <c r="B147" s="90" t="s">
        <v>1778</v>
      </c>
      <c r="C147" s="90"/>
      <c r="D147" s="90" t="s">
        <v>1959</v>
      </c>
      <c r="E147" s="90">
        <v>46</v>
      </c>
      <c r="F147" s="91">
        <v>2.6</v>
      </c>
      <c r="G147" s="90">
        <v>121</v>
      </c>
      <c r="H147" s="92">
        <v>0.82</v>
      </c>
      <c r="I147" s="90"/>
      <c r="J147" s="92">
        <v>0.59</v>
      </c>
      <c r="K147" s="92">
        <v>0.69</v>
      </c>
      <c r="L147" s="90"/>
      <c r="M147" s="90">
        <v>10</v>
      </c>
      <c r="N147" s="92">
        <v>0.57999999999999996</v>
      </c>
      <c r="O147" s="90"/>
      <c r="P147" s="90">
        <v>98</v>
      </c>
      <c r="Q147" s="90">
        <v>175</v>
      </c>
      <c r="R147" s="92">
        <v>0.56999999999999995</v>
      </c>
      <c r="S147" s="92">
        <v>0.02</v>
      </c>
      <c r="T147" s="90" t="s">
        <v>1979</v>
      </c>
      <c r="U147" s="90"/>
      <c r="V147" s="90">
        <v>169</v>
      </c>
      <c r="W147" s="90" t="s">
        <v>956</v>
      </c>
      <c r="X147" s="90">
        <v>9</v>
      </c>
      <c r="Y147" s="92">
        <v>0.19</v>
      </c>
      <c r="Z147" s="90"/>
      <c r="AA147" s="92">
        <v>0.79</v>
      </c>
      <c r="AB147" s="90">
        <v>140</v>
      </c>
      <c r="AC147" s="92">
        <v>0.15</v>
      </c>
      <c r="AD147" s="90"/>
    </row>
    <row r="148" spans="1:30" ht="14.25" customHeight="1" x14ac:dyDescent="0.35">
      <c r="A148" s="90">
        <v>141</v>
      </c>
      <c r="B148" s="90" t="s">
        <v>1747</v>
      </c>
      <c r="C148" s="90"/>
      <c r="D148" s="90" t="s">
        <v>1959</v>
      </c>
      <c r="E148" s="90">
        <v>46</v>
      </c>
      <c r="F148" s="91">
        <v>2.6</v>
      </c>
      <c r="G148" s="90">
        <v>167</v>
      </c>
      <c r="H148" s="92">
        <v>0.68</v>
      </c>
      <c r="I148" s="90"/>
      <c r="J148" s="92">
        <v>0.63</v>
      </c>
      <c r="K148" s="92">
        <v>0.56000000000000005</v>
      </c>
      <c r="L148" s="90"/>
      <c r="M148" s="90">
        <v>-7</v>
      </c>
      <c r="N148" s="92">
        <v>0.4</v>
      </c>
      <c r="O148" s="90"/>
      <c r="P148" s="90">
        <v>203</v>
      </c>
      <c r="Q148" s="90">
        <v>17</v>
      </c>
      <c r="R148" s="92">
        <v>0.92</v>
      </c>
      <c r="S148" s="92">
        <v>0</v>
      </c>
      <c r="T148" s="90" t="s">
        <v>1963</v>
      </c>
      <c r="U148" s="90"/>
      <c r="V148" s="90">
        <v>176</v>
      </c>
      <c r="W148" s="90" t="s">
        <v>1202</v>
      </c>
      <c r="X148" s="90">
        <v>2</v>
      </c>
      <c r="Y148" s="92">
        <v>0.23</v>
      </c>
      <c r="Z148" s="90"/>
      <c r="AA148" s="92">
        <v>0.9</v>
      </c>
      <c r="AB148" s="90">
        <v>67</v>
      </c>
      <c r="AC148" s="92">
        <v>0.18</v>
      </c>
      <c r="AD148" s="90"/>
    </row>
    <row r="149" spans="1:30" ht="14.25" customHeight="1" x14ac:dyDescent="0.35">
      <c r="A149" s="90">
        <v>141</v>
      </c>
      <c r="B149" s="90" t="s">
        <v>1551</v>
      </c>
      <c r="C149" s="90"/>
      <c r="D149" s="90" t="s">
        <v>1972</v>
      </c>
      <c r="E149" s="90">
        <v>46</v>
      </c>
      <c r="F149" s="91">
        <v>2.6</v>
      </c>
      <c r="G149" s="90">
        <v>148</v>
      </c>
      <c r="H149" s="92">
        <v>0.79</v>
      </c>
      <c r="I149" s="90"/>
      <c r="J149" s="92">
        <v>0.63</v>
      </c>
      <c r="K149" s="92">
        <v>0.6</v>
      </c>
      <c r="L149" s="90"/>
      <c r="M149" s="90">
        <v>-3</v>
      </c>
      <c r="N149" s="92">
        <v>0.54</v>
      </c>
      <c r="O149" s="90"/>
      <c r="P149" s="90">
        <v>73</v>
      </c>
      <c r="Q149" s="90">
        <v>103</v>
      </c>
      <c r="R149" s="92">
        <v>0.74</v>
      </c>
      <c r="S149" s="92">
        <v>0.01</v>
      </c>
      <c r="T149" s="90" t="s">
        <v>1979</v>
      </c>
      <c r="U149" s="90"/>
      <c r="V149" s="90">
        <v>90</v>
      </c>
      <c r="W149" s="90" t="s">
        <v>1049</v>
      </c>
      <c r="X149" s="90"/>
      <c r="Y149" s="92">
        <v>0.26</v>
      </c>
      <c r="Z149" s="90"/>
      <c r="AA149" s="92">
        <v>0.65</v>
      </c>
      <c r="AB149" s="90">
        <v>182</v>
      </c>
      <c r="AC149" s="92">
        <v>0.09</v>
      </c>
      <c r="AD149" s="90"/>
    </row>
    <row r="150" spans="1:30" ht="14.25" customHeight="1" x14ac:dyDescent="0.35">
      <c r="A150" s="90">
        <v>146</v>
      </c>
      <c r="B150" s="90" t="s">
        <v>2013</v>
      </c>
      <c r="C150" s="90"/>
      <c r="D150" s="90" t="s">
        <v>1959</v>
      </c>
      <c r="E150" s="90">
        <v>45</v>
      </c>
      <c r="F150" s="91">
        <v>2.2999999999999998</v>
      </c>
      <c r="G150" s="90">
        <v>109</v>
      </c>
      <c r="H150" s="92">
        <v>0.86</v>
      </c>
      <c r="I150" s="90"/>
      <c r="J150" s="92">
        <v>0.66</v>
      </c>
      <c r="K150" s="92">
        <v>0.68</v>
      </c>
      <c r="L150" s="90"/>
      <c r="M150" s="90">
        <v>2</v>
      </c>
      <c r="N150" s="92">
        <v>0.65</v>
      </c>
      <c r="O150" s="90"/>
      <c r="P150" s="90">
        <v>61</v>
      </c>
      <c r="Q150" s="90">
        <v>159</v>
      </c>
      <c r="R150" s="92">
        <v>0.64</v>
      </c>
      <c r="S150" s="92">
        <v>0</v>
      </c>
      <c r="T150" s="90" t="s">
        <v>1988</v>
      </c>
      <c r="U150" s="90"/>
      <c r="V150" s="90">
        <v>80</v>
      </c>
      <c r="W150" s="90" t="s">
        <v>1705</v>
      </c>
      <c r="X150" s="90">
        <v>2</v>
      </c>
      <c r="Y150" s="92">
        <v>0.36</v>
      </c>
      <c r="Z150" s="90"/>
      <c r="AA150" s="92">
        <v>0.98</v>
      </c>
      <c r="AB150" s="90">
        <v>187</v>
      </c>
      <c r="AC150" s="92">
        <v>0.08</v>
      </c>
      <c r="AD150" s="90"/>
    </row>
    <row r="151" spans="1:30" ht="14.25" customHeight="1" x14ac:dyDescent="0.35">
      <c r="A151" s="90">
        <v>146</v>
      </c>
      <c r="B151" s="90" t="s">
        <v>1780</v>
      </c>
      <c r="C151" s="90"/>
      <c r="D151" s="90" t="s">
        <v>1959</v>
      </c>
      <c r="E151" s="90">
        <v>45</v>
      </c>
      <c r="F151" s="91">
        <v>3</v>
      </c>
      <c r="G151" s="90">
        <v>179</v>
      </c>
      <c r="H151" s="92">
        <v>0.8</v>
      </c>
      <c r="I151" s="90"/>
      <c r="J151" s="92">
        <v>0.49</v>
      </c>
      <c r="K151" s="92">
        <v>0.5</v>
      </c>
      <c r="L151" s="90"/>
      <c r="M151" s="90">
        <v>1</v>
      </c>
      <c r="N151" s="92">
        <v>0.5</v>
      </c>
      <c r="O151" s="90"/>
      <c r="P151" s="90">
        <v>13</v>
      </c>
      <c r="Q151" s="90">
        <v>171</v>
      </c>
      <c r="R151" s="92">
        <v>0.75</v>
      </c>
      <c r="S151" s="92">
        <v>0</v>
      </c>
      <c r="T151" s="90" t="s">
        <v>1988</v>
      </c>
      <c r="U151" s="90"/>
      <c r="V151" s="90">
        <v>131</v>
      </c>
      <c r="W151" s="90" t="s">
        <v>929</v>
      </c>
      <c r="X151" s="90"/>
      <c r="Y151" s="92">
        <v>0.32</v>
      </c>
      <c r="Z151" s="90"/>
      <c r="AA151" s="92">
        <v>0.66</v>
      </c>
      <c r="AB151" s="90">
        <v>140</v>
      </c>
      <c r="AC151" s="92">
        <v>0.34</v>
      </c>
      <c r="AD151" s="90"/>
    </row>
    <row r="152" spans="1:30" ht="14.25" customHeight="1" x14ac:dyDescent="0.35">
      <c r="A152" s="90">
        <v>146</v>
      </c>
      <c r="B152" s="90" t="s">
        <v>2011</v>
      </c>
      <c r="C152" s="90"/>
      <c r="D152" s="90" t="s">
        <v>1959</v>
      </c>
      <c r="E152" s="90">
        <v>45</v>
      </c>
      <c r="F152" s="91">
        <v>2.6</v>
      </c>
      <c r="G152" s="90">
        <v>145</v>
      </c>
      <c r="H152" s="92">
        <v>0.76</v>
      </c>
      <c r="I152" s="90"/>
      <c r="J152" s="92">
        <v>0.57999999999999996</v>
      </c>
      <c r="K152" s="92">
        <v>0.63</v>
      </c>
      <c r="L152" s="90"/>
      <c r="M152" s="90">
        <v>5</v>
      </c>
      <c r="N152" s="92">
        <v>0.53</v>
      </c>
      <c r="O152" s="90"/>
      <c r="P152" s="90">
        <v>57</v>
      </c>
      <c r="Q152" s="90">
        <v>152</v>
      </c>
      <c r="R152" s="92">
        <v>0.69</v>
      </c>
      <c r="S152" s="92">
        <v>0</v>
      </c>
      <c r="T152" s="90" t="s">
        <v>1988</v>
      </c>
      <c r="U152" s="90"/>
      <c r="V152" s="90">
        <v>176</v>
      </c>
      <c r="W152" s="90" t="s">
        <v>244</v>
      </c>
      <c r="X152" s="90">
        <v>2</v>
      </c>
      <c r="Y152" s="92">
        <v>0.12</v>
      </c>
      <c r="Z152" s="90"/>
      <c r="AA152" s="92">
        <v>0.76</v>
      </c>
      <c r="AB152" s="90">
        <v>161</v>
      </c>
      <c r="AC152" s="92">
        <v>0.17</v>
      </c>
      <c r="AD152" s="90"/>
    </row>
    <row r="153" spans="1:30" ht="14.25" customHeight="1" x14ac:dyDescent="0.35">
      <c r="A153" s="90">
        <v>146</v>
      </c>
      <c r="B153" s="90" t="s">
        <v>1798</v>
      </c>
      <c r="C153" s="90"/>
      <c r="D153" s="90" t="s">
        <v>1959</v>
      </c>
      <c r="E153" s="90">
        <v>45</v>
      </c>
      <c r="F153" s="91">
        <v>2.7</v>
      </c>
      <c r="G153" s="90">
        <v>157</v>
      </c>
      <c r="H153" s="92">
        <v>0.72</v>
      </c>
      <c r="I153" s="90"/>
      <c r="J153" s="92">
        <v>0.59</v>
      </c>
      <c r="K153" s="92">
        <v>0.57999999999999996</v>
      </c>
      <c r="L153" s="90"/>
      <c r="M153" s="90">
        <v>-1</v>
      </c>
      <c r="N153" s="92">
        <v>0.61</v>
      </c>
      <c r="O153" s="90"/>
      <c r="P153" s="90">
        <v>22</v>
      </c>
      <c r="Q153" s="90">
        <v>110</v>
      </c>
      <c r="R153" s="92">
        <v>0.76</v>
      </c>
      <c r="S153" s="93">
        <v>3.0000000000000001E-3</v>
      </c>
      <c r="T153" s="90" t="s">
        <v>1966</v>
      </c>
      <c r="U153" s="90"/>
      <c r="V153" s="90">
        <v>182</v>
      </c>
      <c r="W153" s="90" t="s">
        <v>2257</v>
      </c>
      <c r="X153" s="90">
        <v>2</v>
      </c>
      <c r="Y153" s="90" t="s">
        <v>176</v>
      </c>
      <c r="Z153" s="90"/>
      <c r="AA153" s="92">
        <v>0.93</v>
      </c>
      <c r="AB153" s="90">
        <v>108</v>
      </c>
      <c r="AC153" s="92">
        <v>7.0000000000000007E-2</v>
      </c>
      <c r="AD153" s="90"/>
    </row>
    <row r="154" spans="1:30" ht="14.25" customHeight="1" x14ac:dyDescent="0.35">
      <c r="A154" s="90">
        <v>146</v>
      </c>
      <c r="B154" s="90" t="s">
        <v>1215</v>
      </c>
      <c r="C154" s="90"/>
      <c r="D154" s="90" t="s">
        <v>1959</v>
      </c>
      <c r="E154" s="90">
        <v>45</v>
      </c>
      <c r="F154" s="91">
        <v>2.5</v>
      </c>
      <c r="G154" s="90">
        <v>136</v>
      </c>
      <c r="H154" s="92">
        <v>0.77</v>
      </c>
      <c r="I154" s="90"/>
      <c r="J154" s="92">
        <v>0.59</v>
      </c>
      <c r="K154" s="92">
        <v>0.68</v>
      </c>
      <c r="L154" s="90"/>
      <c r="M154" s="90">
        <v>9</v>
      </c>
      <c r="N154" s="92">
        <v>0.55000000000000004</v>
      </c>
      <c r="O154" s="90"/>
      <c r="P154" s="90">
        <v>22</v>
      </c>
      <c r="Q154" s="90">
        <v>171</v>
      </c>
      <c r="R154" s="92">
        <v>0.54</v>
      </c>
      <c r="S154" s="92">
        <v>0</v>
      </c>
      <c r="T154" s="90" t="s">
        <v>1993</v>
      </c>
      <c r="U154" s="90"/>
      <c r="V154" s="90">
        <v>166</v>
      </c>
      <c r="W154" s="90" t="s">
        <v>1430</v>
      </c>
      <c r="X154" s="90">
        <v>2</v>
      </c>
      <c r="Y154" s="92">
        <v>0.18</v>
      </c>
      <c r="Z154" s="90"/>
      <c r="AA154" s="92">
        <v>0.76</v>
      </c>
      <c r="AB154" s="90">
        <v>153</v>
      </c>
      <c r="AC154" s="92">
        <v>0.17</v>
      </c>
      <c r="AD154" s="90"/>
    </row>
    <row r="155" spans="1:30" ht="14.25" customHeight="1" x14ac:dyDescent="0.35">
      <c r="A155" s="90">
        <v>146</v>
      </c>
      <c r="B155" s="90" t="s">
        <v>2006</v>
      </c>
      <c r="C155" s="90"/>
      <c r="D155" s="90" t="s">
        <v>1959</v>
      </c>
      <c r="E155" s="90">
        <v>45</v>
      </c>
      <c r="F155" s="91">
        <v>2.2000000000000002</v>
      </c>
      <c r="G155" s="90">
        <v>100</v>
      </c>
      <c r="H155" s="92">
        <v>0.83</v>
      </c>
      <c r="I155" s="90"/>
      <c r="J155" s="92">
        <v>0.62</v>
      </c>
      <c r="K155" s="92">
        <v>0.73</v>
      </c>
      <c r="L155" s="90"/>
      <c r="M155" s="90">
        <v>11</v>
      </c>
      <c r="N155" s="92">
        <v>0.67</v>
      </c>
      <c r="O155" s="90"/>
      <c r="P155" s="90">
        <v>73</v>
      </c>
      <c r="Q155" s="90">
        <v>171</v>
      </c>
      <c r="R155" s="92">
        <v>0.56000000000000005</v>
      </c>
      <c r="S155" s="93">
        <v>2E-3</v>
      </c>
      <c r="T155" s="90" t="s">
        <v>1979</v>
      </c>
      <c r="U155" s="90"/>
      <c r="V155" s="90">
        <v>151</v>
      </c>
      <c r="W155" s="90" t="s">
        <v>630</v>
      </c>
      <c r="X155" s="90">
        <v>2</v>
      </c>
      <c r="Y155" s="92">
        <v>0.2</v>
      </c>
      <c r="Z155" s="90"/>
      <c r="AA155" s="92">
        <v>0.72</v>
      </c>
      <c r="AB155" s="90">
        <v>165</v>
      </c>
      <c r="AC155" s="92">
        <v>0.12</v>
      </c>
      <c r="AD155" s="90"/>
    </row>
    <row r="156" spans="1:30" ht="14.25" customHeight="1" x14ac:dyDescent="0.35">
      <c r="A156" s="90">
        <v>146</v>
      </c>
      <c r="B156" s="90" t="s">
        <v>1781</v>
      </c>
      <c r="C156" s="90"/>
      <c r="D156" s="90" t="s">
        <v>1959</v>
      </c>
      <c r="E156" s="90">
        <v>45</v>
      </c>
      <c r="F156" s="91">
        <v>2.5</v>
      </c>
      <c r="G156" s="90">
        <v>114</v>
      </c>
      <c r="H156" s="92">
        <v>0.78</v>
      </c>
      <c r="I156" s="90"/>
      <c r="J156" s="92">
        <v>0.64</v>
      </c>
      <c r="K156" s="92">
        <v>0.71</v>
      </c>
      <c r="L156" s="90"/>
      <c r="M156" s="90">
        <v>7</v>
      </c>
      <c r="N156" s="92">
        <v>0.6</v>
      </c>
      <c r="O156" s="90"/>
      <c r="P156" s="90">
        <v>80</v>
      </c>
      <c r="Q156" s="90">
        <v>166</v>
      </c>
      <c r="R156" s="92">
        <v>0.66</v>
      </c>
      <c r="S156" s="92">
        <v>0.01</v>
      </c>
      <c r="T156" s="90" t="s">
        <v>1979</v>
      </c>
      <c r="U156" s="90"/>
      <c r="V156" s="90">
        <v>126</v>
      </c>
      <c r="W156" s="90" t="s">
        <v>330</v>
      </c>
      <c r="X156" s="90">
        <v>2</v>
      </c>
      <c r="Y156" s="92">
        <v>0.18</v>
      </c>
      <c r="Z156" s="90"/>
      <c r="AA156" s="92">
        <v>0.87</v>
      </c>
      <c r="AB156" s="90">
        <v>182</v>
      </c>
      <c r="AC156" s="92">
        <v>0.09</v>
      </c>
      <c r="AD156" s="90"/>
    </row>
    <row r="157" spans="1:30" ht="14.25" customHeight="1" x14ac:dyDescent="0.35">
      <c r="A157" s="90">
        <v>146</v>
      </c>
      <c r="B157" s="90" t="s">
        <v>2106</v>
      </c>
      <c r="C157" s="90"/>
      <c r="D157" s="90" t="s">
        <v>1972</v>
      </c>
      <c r="E157" s="90">
        <v>45</v>
      </c>
      <c r="F157" s="91">
        <v>3.1</v>
      </c>
      <c r="G157" s="90">
        <v>151</v>
      </c>
      <c r="H157" s="92">
        <v>0.74</v>
      </c>
      <c r="I157" s="90"/>
      <c r="J157" s="92">
        <v>0.62</v>
      </c>
      <c r="K157" s="92">
        <v>0.62</v>
      </c>
      <c r="L157" s="90"/>
      <c r="M157" s="90" t="s">
        <v>58</v>
      </c>
      <c r="N157" s="92">
        <v>0.6</v>
      </c>
      <c r="O157" s="90"/>
      <c r="P157" s="90">
        <v>54</v>
      </c>
      <c r="Q157" s="90">
        <v>162</v>
      </c>
      <c r="R157" s="92">
        <v>0.55000000000000004</v>
      </c>
      <c r="S157" s="92">
        <v>0.01</v>
      </c>
      <c r="T157" s="90" t="s">
        <v>1993</v>
      </c>
      <c r="U157" s="90"/>
      <c r="V157" s="90">
        <v>117</v>
      </c>
      <c r="W157" s="90" t="s">
        <v>937</v>
      </c>
      <c r="X157" s="90">
        <v>2</v>
      </c>
      <c r="Y157" s="92">
        <v>0.15</v>
      </c>
      <c r="Z157" s="90"/>
      <c r="AA157" s="92">
        <v>0.79</v>
      </c>
      <c r="AB157" s="90">
        <v>204</v>
      </c>
      <c r="AC157" s="92">
        <v>0.04</v>
      </c>
      <c r="AD157" s="90"/>
    </row>
    <row r="158" spans="1:30" ht="14.25" customHeight="1" x14ac:dyDescent="0.35">
      <c r="A158" s="90">
        <v>146</v>
      </c>
      <c r="B158" s="90" t="s">
        <v>1772</v>
      </c>
      <c r="C158" s="90">
        <v>1</v>
      </c>
      <c r="D158" s="90" t="s">
        <v>1959</v>
      </c>
      <c r="E158" s="90">
        <v>45</v>
      </c>
      <c r="F158" s="91">
        <v>2.6</v>
      </c>
      <c r="G158" s="90">
        <v>170</v>
      </c>
      <c r="H158" s="92">
        <v>0.71</v>
      </c>
      <c r="I158" s="90">
        <v>8</v>
      </c>
      <c r="J158" s="92">
        <v>0.61</v>
      </c>
      <c r="K158" s="92">
        <v>0.54</v>
      </c>
      <c r="L158" s="90">
        <v>6</v>
      </c>
      <c r="M158" s="90">
        <v>-7</v>
      </c>
      <c r="N158" s="90" t="s">
        <v>176</v>
      </c>
      <c r="O158" s="90"/>
      <c r="P158" s="90">
        <v>12</v>
      </c>
      <c r="Q158" s="90">
        <v>76</v>
      </c>
      <c r="R158" s="92">
        <v>0.84</v>
      </c>
      <c r="S158" s="92">
        <v>0</v>
      </c>
      <c r="T158" s="90" t="s">
        <v>1968</v>
      </c>
      <c r="U158" s="90">
        <v>4</v>
      </c>
      <c r="V158" s="90">
        <v>199</v>
      </c>
      <c r="W158" s="90" t="s">
        <v>300</v>
      </c>
      <c r="X158" s="90">
        <v>4</v>
      </c>
      <c r="Y158" s="92">
        <v>0.19</v>
      </c>
      <c r="Z158" s="90">
        <v>4</v>
      </c>
      <c r="AA158" s="92">
        <v>0.83</v>
      </c>
      <c r="AB158" s="90">
        <v>94</v>
      </c>
      <c r="AC158" s="90" t="s">
        <v>176</v>
      </c>
      <c r="AD158" s="90"/>
    </row>
    <row r="159" spans="1:30" ht="14.25" customHeight="1" x14ac:dyDescent="0.35">
      <c r="A159" s="90">
        <v>155</v>
      </c>
      <c r="B159" s="90" t="s">
        <v>1434</v>
      </c>
      <c r="C159" s="90"/>
      <c r="D159" s="90" t="s">
        <v>1972</v>
      </c>
      <c r="E159" s="90">
        <v>44</v>
      </c>
      <c r="F159" s="91">
        <v>2.8</v>
      </c>
      <c r="G159" s="90">
        <v>141</v>
      </c>
      <c r="H159" s="92">
        <v>0.81</v>
      </c>
      <c r="I159" s="90"/>
      <c r="J159" s="92">
        <v>0.61</v>
      </c>
      <c r="K159" s="92">
        <v>0.61</v>
      </c>
      <c r="L159" s="90"/>
      <c r="M159" s="90" t="s">
        <v>58</v>
      </c>
      <c r="N159" s="92">
        <v>0.57999999999999996</v>
      </c>
      <c r="O159" s="90"/>
      <c r="P159" s="90">
        <v>40</v>
      </c>
      <c r="Q159" s="90">
        <v>190</v>
      </c>
      <c r="R159" s="92">
        <v>0.67</v>
      </c>
      <c r="S159" s="92">
        <v>0.04</v>
      </c>
      <c r="T159" s="90" t="s">
        <v>1988</v>
      </c>
      <c r="U159" s="90"/>
      <c r="V159" s="90">
        <v>147</v>
      </c>
      <c r="W159" s="90" t="s">
        <v>349</v>
      </c>
      <c r="X159" s="90">
        <v>2</v>
      </c>
      <c r="Y159" s="90" t="s">
        <v>176</v>
      </c>
      <c r="Z159" s="90"/>
      <c r="AA159" s="92">
        <v>0.74</v>
      </c>
      <c r="AB159" s="90">
        <v>153</v>
      </c>
      <c r="AC159" s="92">
        <v>0.02</v>
      </c>
      <c r="AD159" s="90"/>
    </row>
    <row r="160" spans="1:30" ht="14.25" customHeight="1" x14ac:dyDescent="0.35">
      <c r="A160" s="90">
        <v>155</v>
      </c>
      <c r="B160" s="90" t="s">
        <v>1754</v>
      </c>
      <c r="C160" s="90"/>
      <c r="D160" s="90" t="s">
        <v>1959</v>
      </c>
      <c r="E160" s="90">
        <v>44</v>
      </c>
      <c r="F160" s="91">
        <v>2.7</v>
      </c>
      <c r="G160" s="90">
        <v>148</v>
      </c>
      <c r="H160" s="92">
        <v>0.72</v>
      </c>
      <c r="I160" s="90"/>
      <c r="J160" s="92">
        <v>0.62</v>
      </c>
      <c r="K160" s="92">
        <v>0.63</v>
      </c>
      <c r="L160" s="90"/>
      <c r="M160" s="90">
        <v>1</v>
      </c>
      <c r="N160" s="92">
        <v>0.51</v>
      </c>
      <c r="O160" s="90"/>
      <c r="P160" s="90">
        <v>98</v>
      </c>
      <c r="Q160" s="90">
        <v>137</v>
      </c>
      <c r="R160" s="92">
        <v>0.64</v>
      </c>
      <c r="S160" s="92">
        <v>0.01</v>
      </c>
      <c r="T160" s="90" t="s">
        <v>1988</v>
      </c>
      <c r="U160" s="90"/>
      <c r="V160" s="90">
        <v>151</v>
      </c>
      <c r="W160" s="90" t="s">
        <v>1287</v>
      </c>
      <c r="X160" s="90">
        <v>2</v>
      </c>
      <c r="Y160" s="92">
        <v>0.17</v>
      </c>
      <c r="Z160" s="90"/>
      <c r="AA160" s="92">
        <v>0.97</v>
      </c>
      <c r="AB160" s="90">
        <v>165</v>
      </c>
      <c r="AC160" s="92">
        <v>0.16</v>
      </c>
      <c r="AD160" s="90"/>
    </row>
    <row r="161" spans="1:30" ht="14.25" customHeight="1" x14ac:dyDescent="0.35">
      <c r="A161" s="90">
        <v>157</v>
      </c>
      <c r="B161" s="90" t="s">
        <v>1783</v>
      </c>
      <c r="C161" s="90"/>
      <c r="D161" s="90" t="s">
        <v>1959</v>
      </c>
      <c r="E161" s="90">
        <v>43</v>
      </c>
      <c r="F161" s="91">
        <v>2.9</v>
      </c>
      <c r="G161" s="90">
        <v>174</v>
      </c>
      <c r="H161" s="92">
        <v>0.72</v>
      </c>
      <c r="I161" s="90"/>
      <c r="J161" s="92">
        <v>0.51</v>
      </c>
      <c r="K161" s="92">
        <v>0.51</v>
      </c>
      <c r="L161" s="90"/>
      <c r="M161" s="90" t="s">
        <v>58</v>
      </c>
      <c r="N161" s="92">
        <v>0.42</v>
      </c>
      <c r="O161" s="90"/>
      <c r="P161" s="90">
        <v>92</v>
      </c>
      <c r="Q161" s="90">
        <v>133</v>
      </c>
      <c r="R161" s="92">
        <v>0.74</v>
      </c>
      <c r="S161" s="92">
        <v>0</v>
      </c>
      <c r="T161" s="90" t="s">
        <v>1963</v>
      </c>
      <c r="U161" s="90"/>
      <c r="V161" s="90">
        <v>185</v>
      </c>
      <c r="W161" s="90" t="s">
        <v>2258</v>
      </c>
      <c r="X161" s="90">
        <v>2</v>
      </c>
      <c r="Y161" s="90" t="s">
        <v>176</v>
      </c>
      <c r="Z161" s="90"/>
      <c r="AA161" s="92">
        <v>0.6</v>
      </c>
      <c r="AB161" s="90">
        <v>173</v>
      </c>
      <c r="AC161" s="92">
        <v>0.19</v>
      </c>
      <c r="AD161" s="90"/>
    </row>
    <row r="162" spans="1:30" ht="14.25" customHeight="1" x14ac:dyDescent="0.35">
      <c r="A162" s="90">
        <v>158</v>
      </c>
      <c r="B162" s="90" t="s">
        <v>2020</v>
      </c>
      <c r="C162" s="90"/>
      <c r="D162" s="90" t="s">
        <v>1959</v>
      </c>
      <c r="E162" s="90">
        <v>42</v>
      </c>
      <c r="F162" s="91">
        <v>2.4</v>
      </c>
      <c r="G162" s="90">
        <v>151</v>
      </c>
      <c r="H162" s="92">
        <v>0.76</v>
      </c>
      <c r="I162" s="90"/>
      <c r="J162" s="92">
        <v>0.6</v>
      </c>
      <c r="K162" s="92">
        <v>0.65</v>
      </c>
      <c r="L162" s="90"/>
      <c r="M162" s="90">
        <v>5</v>
      </c>
      <c r="N162" s="92">
        <v>0.59</v>
      </c>
      <c r="O162" s="90"/>
      <c r="P162" s="90">
        <v>40</v>
      </c>
      <c r="Q162" s="90">
        <v>137</v>
      </c>
      <c r="R162" s="92">
        <v>0.78</v>
      </c>
      <c r="S162" s="92">
        <v>0.01</v>
      </c>
      <c r="T162" s="90" t="s">
        <v>1979</v>
      </c>
      <c r="U162" s="90"/>
      <c r="V162" s="90">
        <v>151</v>
      </c>
      <c r="W162" s="90" t="s">
        <v>595</v>
      </c>
      <c r="X162" s="90">
        <v>2</v>
      </c>
      <c r="Y162" s="90" t="s">
        <v>176</v>
      </c>
      <c r="Z162" s="90"/>
      <c r="AA162" s="92">
        <v>0.71</v>
      </c>
      <c r="AB162" s="90">
        <v>187</v>
      </c>
      <c r="AC162" s="92">
        <v>0.08</v>
      </c>
      <c r="AD162" s="90"/>
    </row>
    <row r="163" spans="1:30" ht="14.25" customHeight="1" x14ac:dyDescent="0.35">
      <c r="A163" s="90">
        <v>158</v>
      </c>
      <c r="B163" s="90" t="s">
        <v>1805</v>
      </c>
      <c r="C163" s="90"/>
      <c r="D163" s="90" t="s">
        <v>1959</v>
      </c>
      <c r="E163" s="90">
        <v>42</v>
      </c>
      <c r="F163" s="91">
        <v>2.6</v>
      </c>
      <c r="G163" s="90">
        <v>163</v>
      </c>
      <c r="H163" s="92">
        <v>0.76</v>
      </c>
      <c r="I163" s="90"/>
      <c r="J163" s="92">
        <v>0.53</v>
      </c>
      <c r="K163" s="92">
        <v>0.54</v>
      </c>
      <c r="L163" s="90"/>
      <c r="M163" s="90">
        <v>1</v>
      </c>
      <c r="N163" s="92">
        <v>0.42</v>
      </c>
      <c r="O163" s="90"/>
      <c r="P163" s="90">
        <v>115</v>
      </c>
      <c r="Q163" s="90">
        <v>141</v>
      </c>
      <c r="R163" s="92">
        <v>0.68</v>
      </c>
      <c r="S163" s="92">
        <v>0</v>
      </c>
      <c r="T163" s="90" t="s">
        <v>1968</v>
      </c>
      <c r="U163" s="90"/>
      <c r="V163" s="90">
        <v>176</v>
      </c>
      <c r="W163" s="90" t="s">
        <v>1121</v>
      </c>
      <c r="X163" s="90">
        <v>2</v>
      </c>
      <c r="Y163" s="92">
        <v>0.16</v>
      </c>
      <c r="Z163" s="90"/>
      <c r="AA163" s="92">
        <v>0.8</v>
      </c>
      <c r="AB163" s="90">
        <v>140</v>
      </c>
      <c r="AC163" s="92">
        <v>0.17</v>
      </c>
      <c r="AD163" s="90"/>
    </row>
    <row r="164" spans="1:30" ht="14.25" customHeight="1" x14ac:dyDescent="0.35">
      <c r="A164" s="90">
        <v>158</v>
      </c>
      <c r="B164" s="90" t="s">
        <v>1764</v>
      </c>
      <c r="C164" s="90"/>
      <c r="D164" s="90" t="s">
        <v>1959</v>
      </c>
      <c r="E164" s="90">
        <v>42</v>
      </c>
      <c r="F164" s="91">
        <v>2.5</v>
      </c>
      <c r="G164" s="90">
        <v>105</v>
      </c>
      <c r="H164" s="92">
        <v>0.83</v>
      </c>
      <c r="I164" s="90"/>
      <c r="J164" s="92">
        <v>0.71</v>
      </c>
      <c r="K164" s="92">
        <v>0.72</v>
      </c>
      <c r="L164" s="90"/>
      <c r="M164" s="90">
        <v>1</v>
      </c>
      <c r="N164" s="92">
        <v>0.67</v>
      </c>
      <c r="O164" s="90"/>
      <c r="P164" s="90">
        <v>158</v>
      </c>
      <c r="Q164" s="90">
        <v>190</v>
      </c>
      <c r="R164" s="92">
        <v>0.66</v>
      </c>
      <c r="S164" s="92">
        <v>0.04</v>
      </c>
      <c r="T164" s="90" t="s">
        <v>1968</v>
      </c>
      <c r="U164" s="90"/>
      <c r="V164" s="90">
        <v>122</v>
      </c>
      <c r="W164" s="90" t="s">
        <v>1182</v>
      </c>
      <c r="X164" s="90">
        <v>2</v>
      </c>
      <c r="Y164" s="92">
        <v>0.24</v>
      </c>
      <c r="Z164" s="90"/>
      <c r="AA164" s="92">
        <v>0.68</v>
      </c>
      <c r="AB164" s="90">
        <v>165</v>
      </c>
      <c r="AC164" s="92">
        <v>0.08</v>
      </c>
      <c r="AD164" s="90"/>
    </row>
    <row r="165" spans="1:30" ht="14.25" customHeight="1" x14ac:dyDescent="0.35">
      <c r="A165" s="90">
        <v>158</v>
      </c>
      <c r="B165" s="90" t="s">
        <v>2259</v>
      </c>
      <c r="C165" s="90">
        <v>1</v>
      </c>
      <c r="D165" s="90" t="s">
        <v>1972</v>
      </c>
      <c r="E165" s="90">
        <v>42</v>
      </c>
      <c r="F165" s="91">
        <v>2.4</v>
      </c>
      <c r="G165" s="90">
        <v>170</v>
      </c>
      <c r="H165" s="92">
        <v>0.8</v>
      </c>
      <c r="I165" s="90">
        <v>8</v>
      </c>
      <c r="J165" s="92">
        <v>0.27</v>
      </c>
      <c r="K165" s="92">
        <v>0.5</v>
      </c>
      <c r="L165" s="90">
        <v>6</v>
      </c>
      <c r="M165" s="90">
        <v>23</v>
      </c>
      <c r="N165" s="90" t="s">
        <v>176</v>
      </c>
      <c r="O165" s="90"/>
      <c r="P165" s="90">
        <v>193</v>
      </c>
      <c r="Q165" s="90">
        <v>197</v>
      </c>
      <c r="R165" s="90" t="s">
        <v>176</v>
      </c>
      <c r="S165" s="90" t="s">
        <v>176</v>
      </c>
      <c r="T165" s="90" t="s">
        <v>1988</v>
      </c>
      <c r="U165" s="90">
        <v>4</v>
      </c>
      <c r="V165" s="90">
        <v>212</v>
      </c>
      <c r="W165" s="90" t="s">
        <v>176</v>
      </c>
      <c r="X165" s="90"/>
      <c r="Y165" s="90" t="s">
        <v>176</v>
      </c>
      <c r="Z165" s="90"/>
      <c r="AA165" s="92">
        <v>0.73</v>
      </c>
      <c r="AB165" s="90">
        <v>222</v>
      </c>
      <c r="AC165" s="90" t="s">
        <v>176</v>
      </c>
      <c r="AD165" s="90"/>
    </row>
    <row r="166" spans="1:30" ht="14.25" customHeight="1" x14ac:dyDescent="0.35">
      <c r="A166" s="90">
        <v>158</v>
      </c>
      <c r="B166" s="90" t="s">
        <v>747</v>
      </c>
      <c r="C166" s="90"/>
      <c r="D166" s="90" t="s">
        <v>1972</v>
      </c>
      <c r="E166" s="90">
        <v>42</v>
      </c>
      <c r="F166" s="91">
        <v>2.5</v>
      </c>
      <c r="G166" s="90">
        <v>185</v>
      </c>
      <c r="H166" s="92">
        <v>0.68</v>
      </c>
      <c r="I166" s="90"/>
      <c r="J166" s="92">
        <v>0.49</v>
      </c>
      <c r="K166" s="92">
        <v>0.46</v>
      </c>
      <c r="L166" s="90">
        <v>6</v>
      </c>
      <c r="M166" s="90">
        <v>-3</v>
      </c>
      <c r="N166" s="90" t="s">
        <v>176</v>
      </c>
      <c r="O166" s="90"/>
      <c r="P166" s="90">
        <v>8</v>
      </c>
      <c r="Q166" s="90">
        <v>114</v>
      </c>
      <c r="R166" s="92">
        <v>0.75</v>
      </c>
      <c r="S166" s="92">
        <v>0</v>
      </c>
      <c r="T166" s="90" t="s">
        <v>1988</v>
      </c>
      <c r="U166" s="90"/>
      <c r="V166" s="90">
        <v>169</v>
      </c>
      <c r="W166" s="90" t="s">
        <v>2005</v>
      </c>
      <c r="X166" s="90"/>
      <c r="Y166" s="92">
        <v>0.2</v>
      </c>
      <c r="Z166" s="90"/>
      <c r="AA166" s="92">
        <v>0.82</v>
      </c>
      <c r="AB166" s="90">
        <v>165</v>
      </c>
      <c r="AC166" s="92">
        <v>0.05</v>
      </c>
      <c r="AD166" s="90"/>
    </row>
    <row r="167" spans="1:30" ht="14.25" customHeight="1" x14ac:dyDescent="0.35">
      <c r="A167" s="90">
        <v>158</v>
      </c>
      <c r="B167" s="90" t="s">
        <v>1791</v>
      </c>
      <c r="C167" s="90">
        <v>7</v>
      </c>
      <c r="D167" s="90" t="s">
        <v>1959</v>
      </c>
      <c r="E167" s="90">
        <v>42</v>
      </c>
      <c r="F167" s="91">
        <v>2.4</v>
      </c>
      <c r="G167" s="90">
        <v>153</v>
      </c>
      <c r="H167" s="92">
        <v>0.75</v>
      </c>
      <c r="I167" s="90"/>
      <c r="J167" s="92">
        <v>0.63</v>
      </c>
      <c r="K167" s="92">
        <v>0.6</v>
      </c>
      <c r="L167" s="90"/>
      <c r="M167" s="90">
        <v>-3</v>
      </c>
      <c r="N167" s="92">
        <v>0.44</v>
      </c>
      <c r="O167" s="90"/>
      <c r="P167" s="90">
        <v>122</v>
      </c>
      <c r="Q167" s="90">
        <v>103</v>
      </c>
      <c r="R167" s="92">
        <v>0.78</v>
      </c>
      <c r="S167" s="92">
        <v>0</v>
      </c>
      <c r="T167" s="90" t="s">
        <v>1968</v>
      </c>
      <c r="U167" s="90"/>
      <c r="V167" s="90">
        <v>139</v>
      </c>
      <c r="W167" s="90" t="s">
        <v>385</v>
      </c>
      <c r="X167" s="90">
        <v>2</v>
      </c>
      <c r="Y167" s="92">
        <v>0.19</v>
      </c>
      <c r="Z167" s="90"/>
      <c r="AA167" s="92">
        <v>0.97</v>
      </c>
      <c r="AB167" s="90">
        <v>161</v>
      </c>
      <c r="AC167" s="90" t="s">
        <v>176</v>
      </c>
      <c r="AD167" s="90"/>
    </row>
    <row r="168" spans="1:30" ht="14.25" customHeight="1" x14ac:dyDescent="0.35">
      <c r="A168" s="90">
        <v>164</v>
      </c>
      <c r="B168" s="90" t="s">
        <v>2107</v>
      </c>
      <c r="C168" s="90">
        <v>1</v>
      </c>
      <c r="D168" s="90" t="s">
        <v>1959</v>
      </c>
      <c r="E168" s="90">
        <v>41</v>
      </c>
      <c r="F168" s="91">
        <v>2.4</v>
      </c>
      <c r="G168" s="90">
        <v>163</v>
      </c>
      <c r="H168" s="92">
        <v>0.75</v>
      </c>
      <c r="I168" s="90">
        <v>8</v>
      </c>
      <c r="J168" s="92">
        <v>0.69</v>
      </c>
      <c r="K168" s="92">
        <v>0.56000000000000005</v>
      </c>
      <c r="L168" s="90">
        <v>8</v>
      </c>
      <c r="M168" s="90">
        <v>-13</v>
      </c>
      <c r="N168" s="90" t="s">
        <v>176</v>
      </c>
      <c r="O168" s="90"/>
      <c r="P168" s="90">
        <v>106</v>
      </c>
      <c r="Q168" s="90">
        <v>127</v>
      </c>
      <c r="R168" s="92">
        <v>0.72</v>
      </c>
      <c r="S168" s="92">
        <v>0.01</v>
      </c>
      <c r="T168" s="90" t="s">
        <v>1966</v>
      </c>
      <c r="U168" s="90">
        <v>4</v>
      </c>
      <c r="V168" s="90">
        <v>101</v>
      </c>
      <c r="W168" s="90" t="s">
        <v>385</v>
      </c>
      <c r="X168" s="90">
        <v>4</v>
      </c>
      <c r="Y168" s="92">
        <v>0.25</v>
      </c>
      <c r="Z168" s="90">
        <v>4</v>
      </c>
      <c r="AA168" s="92">
        <v>0.6</v>
      </c>
      <c r="AB168" s="90">
        <v>85</v>
      </c>
      <c r="AC168" s="92">
        <v>0.09</v>
      </c>
      <c r="AD168" s="90"/>
    </row>
    <row r="169" spans="1:30" ht="14.25" customHeight="1" x14ac:dyDescent="0.35">
      <c r="A169" s="90">
        <v>165</v>
      </c>
      <c r="B169" s="90" t="s">
        <v>1799</v>
      </c>
      <c r="C169" s="90"/>
      <c r="D169" s="90" t="s">
        <v>1959</v>
      </c>
      <c r="E169" s="90">
        <v>40</v>
      </c>
      <c r="F169" s="91">
        <v>2.9</v>
      </c>
      <c r="G169" s="90">
        <v>174</v>
      </c>
      <c r="H169" s="92">
        <v>0.79</v>
      </c>
      <c r="I169" s="90"/>
      <c r="J169" s="92">
        <v>0.61</v>
      </c>
      <c r="K169" s="92">
        <v>0.5</v>
      </c>
      <c r="L169" s="90"/>
      <c r="M169" s="90">
        <v>-11</v>
      </c>
      <c r="N169" s="92">
        <v>0.42</v>
      </c>
      <c r="O169" s="90"/>
      <c r="P169" s="90">
        <v>80</v>
      </c>
      <c r="Q169" s="90">
        <v>141</v>
      </c>
      <c r="R169" s="92">
        <v>0.73</v>
      </c>
      <c r="S169" s="92">
        <v>0</v>
      </c>
      <c r="T169" s="90" t="s">
        <v>2113</v>
      </c>
      <c r="U169" s="90"/>
      <c r="V169" s="90">
        <v>105</v>
      </c>
      <c r="W169" s="90" t="s">
        <v>349</v>
      </c>
      <c r="X169" s="90">
        <v>2</v>
      </c>
      <c r="Y169" s="92">
        <v>0.23</v>
      </c>
      <c r="Z169" s="90">
        <v>4</v>
      </c>
      <c r="AA169" s="92">
        <v>0.67</v>
      </c>
      <c r="AB169" s="90">
        <v>194</v>
      </c>
      <c r="AC169" s="92">
        <v>0.06</v>
      </c>
      <c r="AD169" s="90"/>
    </row>
    <row r="170" spans="1:30" ht="14.25" customHeight="1" x14ac:dyDescent="0.35">
      <c r="A170" s="90">
        <v>165</v>
      </c>
      <c r="B170" s="90" t="s">
        <v>1736</v>
      </c>
      <c r="C170" s="90"/>
      <c r="D170" s="90" t="s">
        <v>1959</v>
      </c>
      <c r="E170" s="90">
        <v>40</v>
      </c>
      <c r="F170" s="91">
        <v>2.4</v>
      </c>
      <c r="G170" s="90">
        <v>191</v>
      </c>
      <c r="H170" s="92">
        <v>0.72</v>
      </c>
      <c r="I170" s="90"/>
      <c r="J170" s="92">
        <v>0.71</v>
      </c>
      <c r="K170" s="92">
        <v>0.32</v>
      </c>
      <c r="L170" s="90"/>
      <c r="M170" s="90">
        <v>-39</v>
      </c>
      <c r="N170" s="92">
        <v>0.33</v>
      </c>
      <c r="O170" s="90"/>
      <c r="P170" s="90">
        <v>67</v>
      </c>
      <c r="Q170" s="90">
        <v>76</v>
      </c>
      <c r="R170" s="92">
        <v>0.87</v>
      </c>
      <c r="S170" s="92">
        <v>0</v>
      </c>
      <c r="T170" s="90" t="s">
        <v>1966</v>
      </c>
      <c r="U170" s="90"/>
      <c r="V170" s="90">
        <v>161</v>
      </c>
      <c r="W170" s="90" t="s">
        <v>230</v>
      </c>
      <c r="X170" s="90">
        <v>2</v>
      </c>
      <c r="Y170" s="90" t="s">
        <v>176</v>
      </c>
      <c r="Z170" s="90"/>
      <c r="AA170" s="92">
        <v>0.76</v>
      </c>
      <c r="AB170" s="90">
        <v>19</v>
      </c>
      <c r="AC170" s="92">
        <v>0.33</v>
      </c>
      <c r="AD170" s="90"/>
    </row>
    <row r="171" spans="1:30" ht="14.25" customHeight="1" x14ac:dyDescent="0.35">
      <c r="A171" s="90">
        <v>165</v>
      </c>
      <c r="B171" s="90" t="s">
        <v>1790</v>
      </c>
      <c r="C171" s="90"/>
      <c r="D171" s="90" t="s">
        <v>1959</v>
      </c>
      <c r="E171" s="90">
        <v>40</v>
      </c>
      <c r="F171" s="91">
        <v>2.6</v>
      </c>
      <c r="G171" s="90">
        <v>130</v>
      </c>
      <c r="H171" s="92">
        <v>0.8</v>
      </c>
      <c r="I171" s="90"/>
      <c r="J171" s="92">
        <v>0.69</v>
      </c>
      <c r="K171" s="92">
        <v>0.68</v>
      </c>
      <c r="L171" s="90"/>
      <c r="M171" s="90">
        <v>-1</v>
      </c>
      <c r="N171" s="92">
        <v>0.61</v>
      </c>
      <c r="O171" s="90"/>
      <c r="P171" s="90">
        <v>150</v>
      </c>
      <c r="Q171" s="90">
        <v>186</v>
      </c>
      <c r="R171" s="92">
        <v>0.49</v>
      </c>
      <c r="S171" s="92">
        <v>0.01</v>
      </c>
      <c r="T171" s="90" t="s">
        <v>1988</v>
      </c>
      <c r="U171" s="90"/>
      <c r="V171" s="90">
        <v>161</v>
      </c>
      <c r="W171" s="90" t="s">
        <v>669</v>
      </c>
      <c r="X171" s="90">
        <v>9</v>
      </c>
      <c r="Y171" s="92">
        <v>0.21</v>
      </c>
      <c r="Z171" s="90">
        <v>4</v>
      </c>
      <c r="AA171" s="92">
        <v>0.72</v>
      </c>
      <c r="AB171" s="90">
        <v>173</v>
      </c>
      <c r="AC171" s="92">
        <v>0.19</v>
      </c>
      <c r="AD171" s="90"/>
    </row>
    <row r="172" spans="1:30" ht="14.25" customHeight="1" x14ac:dyDescent="0.35">
      <c r="A172" s="90"/>
      <c r="B172" s="90"/>
      <c r="C172" s="90"/>
      <c r="D172" s="90"/>
      <c r="E172" s="90"/>
      <c r="F172" s="91"/>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row>
    <row r="173" spans="1:30" ht="14.25" customHeight="1" x14ac:dyDescent="0.35">
      <c r="A173" s="90"/>
      <c r="B173" s="90"/>
      <c r="C173" s="90"/>
      <c r="D173" s="90"/>
      <c r="E173" s="90"/>
      <c r="F173" s="91"/>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row>
    <row r="174" spans="1:30" ht="14.25" customHeight="1" x14ac:dyDescent="0.35">
      <c r="A174" s="94" t="s">
        <v>2224</v>
      </c>
      <c r="B174" s="87" t="s">
        <v>2069</v>
      </c>
      <c r="C174" s="87" t="s">
        <v>2070</v>
      </c>
      <c r="D174" s="87" t="s">
        <v>2071</v>
      </c>
      <c r="E174" s="89" t="s">
        <v>968</v>
      </c>
      <c r="F174" s="89" t="s">
        <v>1947</v>
      </c>
      <c r="G174" s="87" t="s">
        <v>1948</v>
      </c>
      <c r="H174" s="87" t="s">
        <v>1315</v>
      </c>
      <c r="I174" s="87" t="s">
        <v>1316</v>
      </c>
      <c r="J174" s="87" t="s">
        <v>1949</v>
      </c>
      <c r="K174" s="87" t="s">
        <v>2076</v>
      </c>
      <c r="L174" s="87" t="s">
        <v>2077</v>
      </c>
      <c r="M174" s="87" t="s">
        <v>1952</v>
      </c>
      <c r="N174" s="87" t="s">
        <v>1145</v>
      </c>
      <c r="O174" s="87" t="s">
        <v>1892</v>
      </c>
      <c r="P174" s="87" t="s">
        <v>770</v>
      </c>
      <c r="Q174" s="87" t="s">
        <v>2016</v>
      </c>
      <c r="R174" s="87" t="s">
        <v>1956</v>
      </c>
      <c r="S174" s="87" t="s">
        <v>1957</v>
      </c>
      <c r="T174" s="87" t="s">
        <v>1324</v>
      </c>
      <c r="U174" s="87" t="s">
        <v>2017</v>
      </c>
      <c r="V174" s="87" t="s">
        <v>1327</v>
      </c>
      <c r="W174" s="87" t="s">
        <v>1958</v>
      </c>
      <c r="X174" s="90"/>
      <c r="Y174" s="90"/>
      <c r="Z174" s="90"/>
      <c r="AA174" s="90"/>
      <c r="AB174" s="90"/>
      <c r="AC174" s="90"/>
      <c r="AD174" s="90"/>
    </row>
    <row r="175" spans="1:30" ht="14.25" customHeight="1" x14ac:dyDescent="0.35">
      <c r="A175" s="90" t="s">
        <v>2260</v>
      </c>
      <c r="B175" s="90" t="s">
        <v>1804</v>
      </c>
      <c r="C175" s="90"/>
      <c r="D175" s="90" t="s">
        <v>1959</v>
      </c>
      <c r="E175" s="91">
        <v>2.5</v>
      </c>
      <c r="F175" s="92">
        <v>0.7</v>
      </c>
      <c r="G175" s="90"/>
      <c r="H175" s="92">
        <v>0.52</v>
      </c>
      <c r="I175" s="92">
        <v>0.6</v>
      </c>
      <c r="J175" s="90"/>
      <c r="K175" s="92">
        <v>0.55000000000000004</v>
      </c>
      <c r="L175" s="90"/>
      <c r="M175" s="90">
        <v>32</v>
      </c>
      <c r="N175" s="92">
        <v>0.75</v>
      </c>
      <c r="O175" s="92">
        <v>0</v>
      </c>
      <c r="P175" s="90" t="s">
        <v>2261</v>
      </c>
      <c r="Q175" s="90">
        <v>2</v>
      </c>
      <c r="R175" s="92">
        <v>0.15</v>
      </c>
      <c r="S175" s="90"/>
      <c r="T175" s="92">
        <v>0.82</v>
      </c>
      <c r="U175" s="90"/>
      <c r="V175" s="90" t="s">
        <v>176</v>
      </c>
      <c r="W175" s="90"/>
      <c r="X175" s="90"/>
      <c r="Y175" s="90"/>
      <c r="Z175" s="90"/>
      <c r="AA175" s="90"/>
      <c r="AB175" s="90"/>
      <c r="AC175" s="90"/>
      <c r="AD175" s="90"/>
    </row>
    <row r="176" spans="1:30" ht="14.25" customHeight="1" x14ac:dyDescent="0.35">
      <c r="A176" s="90" t="s">
        <v>2260</v>
      </c>
      <c r="B176" s="90" t="s">
        <v>1815</v>
      </c>
      <c r="C176" s="90"/>
      <c r="D176" s="90" t="s">
        <v>1959</v>
      </c>
      <c r="E176" s="91">
        <v>2</v>
      </c>
      <c r="F176" s="92">
        <v>0.4</v>
      </c>
      <c r="G176" s="90"/>
      <c r="H176" s="92">
        <v>0.24</v>
      </c>
      <c r="I176" s="92">
        <v>0.14000000000000001</v>
      </c>
      <c r="J176" s="90"/>
      <c r="K176" s="92">
        <v>0.17</v>
      </c>
      <c r="L176" s="90"/>
      <c r="M176" s="90">
        <v>73</v>
      </c>
      <c r="N176" s="90" t="s">
        <v>176</v>
      </c>
      <c r="O176" s="90" t="s">
        <v>176</v>
      </c>
      <c r="P176" s="90" t="s">
        <v>2262</v>
      </c>
      <c r="Q176" s="90">
        <v>2</v>
      </c>
      <c r="R176" s="92">
        <v>0.01</v>
      </c>
      <c r="S176" s="90"/>
      <c r="T176" s="92">
        <v>0.61</v>
      </c>
      <c r="U176" s="90"/>
      <c r="V176" s="92">
        <v>7.0000000000000007E-2</v>
      </c>
      <c r="W176" s="90"/>
      <c r="X176" s="90"/>
      <c r="Y176" s="90"/>
      <c r="Z176" s="90"/>
      <c r="AA176" s="90"/>
      <c r="AB176" s="90"/>
      <c r="AC176" s="90"/>
      <c r="AD176" s="90"/>
    </row>
    <row r="177" spans="1:30" ht="14.25" customHeight="1" x14ac:dyDescent="0.35">
      <c r="A177" s="90" t="s">
        <v>2260</v>
      </c>
      <c r="B177" s="90" t="s">
        <v>1817</v>
      </c>
      <c r="C177" s="90">
        <v>1</v>
      </c>
      <c r="D177" s="90" t="s">
        <v>1959</v>
      </c>
      <c r="E177" s="91">
        <v>2.2000000000000002</v>
      </c>
      <c r="F177" s="92">
        <v>0.7</v>
      </c>
      <c r="G177" s="90">
        <v>8</v>
      </c>
      <c r="H177" s="92">
        <v>0.65</v>
      </c>
      <c r="I177" s="92">
        <v>0.56000000000000005</v>
      </c>
      <c r="J177" s="90">
        <v>8</v>
      </c>
      <c r="K177" s="90" t="s">
        <v>176</v>
      </c>
      <c r="L177" s="90"/>
      <c r="M177" s="90">
        <v>150</v>
      </c>
      <c r="N177" s="92">
        <v>0.55000000000000004</v>
      </c>
      <c r="O177" s="93">
        <v>4.0000000000000001E-3</v>
      </c>
      <c r="P177" s="90" t="s">
        <v>263</v>
      </c>
      <c r="Q177" s="90">
        <v>4</v>
      </c>
      <c r="R177" s="90" t="s">
        <v>176</v>
      </c>
      <c r="S177" s="90"/>
      <c r="T177" s="92">
        <v>0.85</v>
      </c>
      <c r="U177" s="90">
        <v>4</v>
      </c>
      <c r="V177" s="92">
        <v>0.02</v>
      </c>
      <c r="W177" s="90">
        <v>4</v>
      </c>
      <c r="X177" s="90"/>
      <c r="Y177" s="90"/>
      <c r="Z177" s="90"/>
      <c r="AA177" s="90"/>
      <c r="AB177" s="90"/>
      <c r="AC177" s="90"/>
      <c r="AD177" s="90"/>
    </row>
    <row r="178" spans="1:30" ht="14.25" customHeight="1" x14ac:dyDescent="0.35">
      <c r="A178" s="90" t="s">
        <v>2260</v>
      </c>
      <c r="B178" s="90" t="s">
        <v>1820</v>
      </c>
      <c r="C178" s="90">
        <v>1</v>
      </c>
      <c r="D178" s="90" t="s">
        <v>1959</v>
      </c>
      <c r="E178" s="91">
        <v>2.2999999999999998</v>
      </c>
      <c r="F178" s="92">
        <v>0.49</v>
      </c>
      <c r="G178" s="90">
        <v>8</v>
      </c>
      <c r="H178" s="92">
        <v>0.38</v>
      </c>
      <c r="I178" s="92">
        <v>0.44</v>
      </c>
      <c r="J178" s="90">
        <v>6</v>
      </c>
      <c r="K178" s="90" t="s">
        <v>176</v>
      </c>
      <c r="L178" s="90"/>
      <c r="M178" s="90">
        <v>1</v>
      </c>
      <c r="N178" s="90" t="s">
        <v>176</v>
      </c>
      <c r="O178" s="90" t="s">
        <v>176</v>
      </c>
      <c r="P178" s="90" t="s">
        <v>176</v>
      </c>
      <c r="Q178" s="90"/>
      <c r="R178" s="90" t="s">
        <v>176</v>
      </c>
      <c r="S178" s="90"/>
      <c r="T178" s="92">
        <v>0.59</v>
      </c>
      <c r="U178" s="90">
        <v>4</v>
      </c>
      <c r="V178" s="90" t="s">
        <v>176</v>
      </c>
      <c r="W178" s="90"/>
      <c r="X178" s="90"/>
      <c r="Y178" s="90"/>
      <c r="Z178" s="90"/>
      <c r="AA178" s="90"/>
      <c r="AB178" s="90"/>
      <c r="AC178" s="90"/>
      <c r="AD178" s="90"/>
    </row>
    <row r="179" spans="1:30" ht="14.25" customHeight="1" x14ac:dyDescent="0.35">
      <c r="A179" s="90" t="s">
        <v>2260</v>
      </c>
      <c r="B179" s="90" t="s">
        <v>1811</v>
      </c>
      <c r="C179" s="90"/>
      <c r="D179" s="90" t="s">
        <v>1959</v>
      </c>
      <c r="E179" s="91">
        <v>2.2999999999999998</v>
      </c>
      <c r="F179" s="92">
        <v>0.67</v>
      </c>
      <c r="G179" s="90"/>
      <c r="H179" s="92">
        <v>0.51</v>
      </c>
      <c r="I179" s="92">
        <v>0.43</v>
      </c>
      <c r="J179" s="90"/>
      <c r="K179" s="92">
        <v>0.32</v>
      </c>
      <c r="L179" s="90"/>
      <c r="M179" s="90">
        <v>98</v>
      </c>
      <c r="N179" s="92">
        <v>0.8</v>
      </c>
      <c r="O179" s="92">
        <v>0</v>
      </c>
      <c r="P179" s="90" t="s">
        <v>841</v>
      </c>
      <c r="Q179" s="90">
        <v>3</v>
      </c>
      <c r="R179" s="92">
        <v>7.0000000000000007E-2</v>
      </c>
      <c r="S179" s="90"/>
      <c r="T179" s="92">
        <v>0.92</v>
      </c>
      <c r="U179" s="90"/>
      <c r="V179" s="92">
        <v>0.14000000000000001</v>
      </c>
      <c r="W179" s="90"/>
      <c r="X179" s="90"/>
      <c r="Y179" s="90"/>
      <c r="Z179" s="90"/>
      <c r="AA179" s="90"/>
      <c r="AB179" s="90"/>
      <c r="AC179" s="90"/>
      <c r="AD179" s="90"/>
    </row>
    <row r="180" spans="1:30" ht="14.25" customHeight="1" x14ac:dyDescent="0.35">
      <c r="A180" s="90" t="s">
        <v>2260</v>
      </c>
      <c r="B180" s="90" t="s">
        <v>1822</v>
      </c>
      <c r="C180" s="90"/>
      <c r="D180" s="90" t="s">
        <v>1959</v>
      </c>
      <c r="E180" s="91">
        <v>2.2000000000000002</v>
      </c>
      <c r="F180" s="92">
        <v>0.8</v>
      </c>
      <c r="G180" s="90"/>
      <c r="H180" s="92">
        <v>0.61</v>
      </c>
      <c r="I180" s="92">
        <v>0.62</v>
      </c>
      <c r="J180" s="90"/>
      <c r="K180" s="92">
        <v>0.57999999999999996</v>
      </c>
      <c r="L180" s="90"/>
      <c r="M180" s="90">
        <v>40</v>
      </c>
      <c r="N180" s="92">
        <v>0.67</v>
      </c>
      <c r="O180" s="92">
        <v>0</v>
      </c>
      <c r="P180" s="90" t="s">
        <v>330</v>
      </c>
      <c r="Q180" s="90">
        <v>2</v>
      </c>
      <c r="R180" s="92">
        <v>0.15</v>
      </c>
      <c r="S180" s="90"/>
      <c r="T180" s="92">
        <v>0.65</v>
      </c>
      <c r="U180" s="90"/>
      <c r="V180" s="92">
        <v>0.15</v>
      </c>
      <c r="W180" s="90"/>
      <c r="X180" s="90"/>
      <c r="Y180" s="90"/>
      <c r="Z180" s="90"/>
      <c r="AA180" s="90"/>
      <c r="AB180" s="90"/>
      <c r="AC180" s="90"/>
      <c r="AD180" s="90"/>
    </row>
    <row r="181" spans="1:30" ht="14.25" customHeight="1" x14ac:dyDescent="0.35">
      <c r="A181" s="90" t="s">
        <v>2260</v>
      </c>
      <c r="B181" s="90" t="s">
        <v>2022</v>
      </c>
      <c r="C181" s="90"/>
      <c r="D181" s="90" t="s">
        <v>1959</v>
      </c>
      <c r="E181" s="91">
        <v>2.4</v>
      </c>
      <c r="F181" s="92">
        <v>0.65</v>
      </c>
      <c r="G181" s="90"/>
      <c r="H181" s="92">
        <v>0.32</v>
      </c>
      <c r="I181" s="92">
        <v>0.33</v>
      </c>
      <c r="J181" s="90"/>
      <c r="K181" s="92">
        <v>0.32</v>
      </c>
      <c r="L181" s="90"/>
      <c r="M181" s="90">
        <v>27</v>
      </c>
      <c r="N181" s="92">
        <v>0.65</v>
      </c>
      <c r="O181" s="92">
        <v>0.02</v>
      </c>
      <c r="P181" s="90" t="s">
        <v>2263</v>
      </c>
      <c r="Q181" s="90"/>
      <c r="R181" s="92">
        <v>0.12</v>
      </c>
      <c r="S181" s="90"/>
      <c r="T181" s="92">
        <v>0.98</v>
      </c>
      <c r="U181" s="90"/>
      <c r="V181" s="92">
        <v>0.04</v>
      </c>
      <c r="W181" s="90">
        <v>4</v>
      </c>
      <c r="X181" s="90"/>
      <c r="Y181" s="90"/>
      <c r="Z181" s="90"/>
      <c r="AA181" s="90"/>
      <c r="AB181" s="90"/>
      <c r="AC181" s="90"/>
      <c r="AD181" s="90"/>
    </row>
    <row r="182" spans="1:30" ht="14.25" customHeight="1" x14ac:dyDescent="0.35">
      <c r="A182" s="90" t="s">
        <v>2260</v>
      </c>
      <c r="B182" s="90" t="s">
        <v>2024</v>
      </c>
      <c r="C182" s="90"/>
      <c r="D182" s="90" t="s">
        <v>1959</v>
      </c>
      <c r="E182" s="91">
        <v>2.1</v>
      </c>
      <c r="F182" s="92">
        <v>0.63</v>
      </c>
      <c r="G182" s="90"/>
      <c r="H182" s="92">
        <v>0.43</v>
      </c>
      <c r="I182" s="92">
        <v>0.45</v>
      </c>
      <c r="J182" s="90"/>
      <c r="K182" s="92">
        <v>0.36</v>
      </c>
      <c r="L182" s="90"/>
      <c r="M182" s="90">
        <v>40</v>
      </c>
      <c r="N182" s="92">
        <v>0.8</v>
      </c>
      <c r="O182" s="92">
        <v>0</v>
      </c>
      <c r="P182" s="90" t="s">
        <v>2264</v>
      </c>
      <c r="Q182" s="90"/>
      <c r="R182" s="92">
        <v>0.1</v>
      </c>
      <c r="S182" s="90"/>
      <c r="T182" s="92">
        <v>0.55000000000000004</v>
      </c>
      <c r="U182" s="90"/>
      <c r="V182" s="92">
        <v>0.15</v>
      </c>
      <c r="W182" s="90"/>
      <c r="X182" s="90"/>
      <c r="Y182" s="90"/>
      <c r="Z182" s="90"/>
      <c r="AA182" s="90"/>
      <c r="AB182" s="90"/>
      <c r="AC182" s="90"/>
      <c r="AD182" s="90"/>
    </row>
    <row r="183" spans="1:30" ht="14.25" customHeight="1" x14ac:dyDescent="0.35">
      <c r="A183" s="90" t="s">
        <v>2260</v>
      </c>
      <c r="B183" s="90" t="s">
        <v>1823</v>
      </c>
      <c r="C183" s="90"/>
      <c r="D183" s="90" t="s">
        <v>1959</v>
      </c>
      <c r="E183" s="91">
        <v>2.2000000000000002</v>
      </c>
      <c r="F183" s="92">
        <v>0.63</v>
      </c>
      <c r="G183" s="90"/>
      <c r="H183" s="92">
        <v>0.3</v>
      </c>
      <c r="I183" s="92">
        <v>0.34</v>
      </c>
      <c r="J183" s="90"/>
      <c r="K183" s="92">
        <v>0.33</v>
      </c>
      <c r="L183" s="90"/>
      <c r="M183" s="90">
        <v>27</v>
      </c>
      <c r="N183" s="92">
        <v>0.82</v>
      </c>
      <c r="O183" s="92">
        <v>0</v>
      </c>
      <c r="P183" s="90" t="s">
        <v>2265</v>
      </c>
      <c r="Q183" s="90">
        <v>2</v>
      </c>
      <c r="R183" s="90" t="s">
        <v>176</v>
      </c>
      <c r="S183" s="90"/>
      <c r="T183" s="92">
        <v>0.85</v>
      </c>
      <c r="U183" s="90"/>
      <c r="V183" s="92">
        <v>0.04</v>
      </c>
      <c r="W183" s="90"/>
      <c r="X183" s="90"/>
      <c r="Y183" s="90"/>
      <c r="Z183" s="90"/>
      <c r="AA183" s="90"/>
      <c r="AB183" s="90"/>
      <c r="AC183" s="90"/>
      <c r="AD183" s="90"/>
    </row>
    <row r="184" spans="1:30" ht="14.25" customHeight="1" x14ac:dyDescent="0.35">
      <c r="A184" s="90" t="s">
        <v>2260</v>
      </c>
      <c r="B184" s="90" t="s">
        <v>2027</v>
      </c>
      <c r="C184" s="90"/>
      <c r="D184" s="90" t="s">
        <v>1959</v>
      </c>
      <c r="E184" s="91">
        <v>1.8</v>
      </c>
      <c r="F184" s="92">
        <v>0.46</v>
      </c>
      <c r="G184" s="90">
        <v>8</v>
      </c>
      <c r="H184" s="92">
        <v>0.34</v>
      </c>
      <c r="I184" s="92">
        <v>0.15</v>
      </c>
      <c r="J184" s="90"/>
      <c r="K184" s="92">
        <v>0.15</v>
      </c>
      <c r="L184" s="90"/>
      <c r="M184" s="90">
        <v>106</v>
      </c>
      <c r="N184" s="92">
        <v>0.69</v>
      </c>
      <c r="O184" s="92">
        <v>0</v>
      </c>
      <c r="P184" s="90" t="s">
        <v>2266</v>
      </c>
      <c r="Q184" s="90"/>
      <c r="R184" s="92">
        <v>0.06</v>
      </c>
      <c r="S184" s="90"/>
      <c r="T184" s="92">
        <v>0.98</v>
      </c>
      <c r="U184" s="90"/>
      <c r="V184" s="92">
        <v>0.03</v>
      </c>
      <c r="W184" s="90"/>
      <c r="X184" s="90"/>
      <c r="Y184" s="90"/>
      <c r="Z184" s="90"/>
      <c r="AA184" s="90"/>
      <c r="AB184" s="90"/>
      <c r="AC184" s="90"/>
      <c r="AD184" s="90"/>
    </row>
    <row r="185" spans="1:30" ht="14.25" customHeight="1" x14ac:dyDescent="0.35">
      <c r="A185" s="90" t="s">
        <v>2260</v>
      </c>
      <c r="B185" s="90" t="s">
        <v>1827</v>
      </c>
      <c r="C185" s="90"/>
      <c r="D185" s="90" t="s">
        <v>1959</v>
      </c>
      <c r="E185" s="91">
        <v>2.2999999999999998</v>
      </c>
      <c r="F185" s="92">
        <v>0.72</v>
      </c>
      <c r="G185" s="90"/>
      <c r="H185" s="92">
        <v>0.56999999999999995</v>
      </c>
      <c r="I185" s="92">
        <v>0.63</v>
      </c>
      <c r="J185" s="90"/>
      <c r="K185" s="92">
        <v>0.55000000000000004</v>
      </c>
      <c r="L185" s="90"/>
      <c r="M185" s="90">
        <v>142</v>
      </c>
      <c r="N185" s="92">
        <v>0.61</v>
      </c>
      <c r="O185" s="92">
        <v>0</v>
      </c>
      <c r="P185" s="90" t="s">
        <v>2005</v>
      </c>
      <c r="Q185" s="90">
        <v>2</v>
      </c>
      <c r="R185" s="92">
        <v>0.15</v>
      </c>
      <c r="S185" s="90"/>
      <c r="T185" s="92">
        <v>0.76</v>
      </c>
      <c r="U185" s="90"/>
      <c r="V185" s="92">
        <v>0.12</v>
      </c>
      <c r="W185" s="90"/>
      <c r="X185" s="90"/>
      <c r="Y185" s="90"/>
      <c r="Z185" s="90"/>
      <c r="AA185" s="90"/>
      <c r="AB185" s="90"/>
      <c r="AC185" s="90"/>
      <c r="AD185" s="90"/>
    </row>
    <row r="186" spans="1:30" ht="14.25" customHeight="1" x14ac:dyDescent="0.35">
      <c r="A186" s="90" t="s">
        <v>2260</v>
      </c>
      <c r="B186" s="90" t="s">
        <v>1828</v>
      </c>
      <c r="C186" s="90">
        <v>7</v>
      </c>
      <c r="D186" s="90" t="s">
        <v>1959</v>
      </c>
      <c r="E186" s="91">
        <v>1.8</v>
      </c>
      <c r="F186" s="92">
        <v>0.76</v>
      </c>
      <c r="G186" s="90">
        <v>8</v>
      </c>
      <c r="H186" s="92">
        <v>0.52</v>
      </c>
      <c r="I186" s="92">
        <v>0.28999999999999998</v>
      </c>
      <c r="J186" s="90"/>
      <c r="K186" s="92">
        <v>0.31</v>
      </c>
      <c r="L186" s="90"/>
      <c r="M186" s="90">
        <v>38</v>
      </c>
      <c r="N186" s="92">
        <v>0.81</v>
      </c>
      <c r="O186" s="92">
        <v>0</v>
      </c>
      <c r="P186" s="90" t="s">
        <v>2267</v>
      </c>
      <c r="Q186" s="90">
        <v>3</v>
      </c>
      <c r="R186" s="90" t="s">
        <v>176</v>
      </c>
      <c r="S186" s="90"/>
      <c r="T186" s="92">
        <v>0.78</v>
      </c>
      <c r="U186" s="90"/>
      <c r="V186" s="90" t="s">
        <v>176</v>
      </c>
      <c r="W186" s="90"/>
      <c r="X186" s="90"/>
      <c r="Y186" s="90"/>
      <c r="Z186" s="90"/>
      <c r="AA186" s="90"/>
      <c r="AB186" s="90"/>
      <c r="AC186" s="90"/>
      <c r="AD186" s="90"/>
    </row>
    <row r="187" spans="1:30" ht="14.25" customHeight="1" x14ac:dyDescent="0.35">
      <c r="A187" s="90" t="s">
        <v>2260</v>
      </c>
      <c r="B187" s="90" t="s">
        <v>2029</v>
      </c>
      <c r="C187" s="90">
        <v>1</v>
      </c>
      <c r="D187" s="90" t="s">
        <v>1972</v>
      </c>
      <c r="E187" s="91">
        <v>2.1</v>
      </c>
      <c r="F187" s="92">
        <v>0.53</v>
      </c>
      <c r="G187" s="90">
        <v>8</v>
      </c>
      <c r="H187" s="92">
        <v>0.39</v>
      </c>
      <c r="I187" s="92">
        <v>0.22</v>
      </c>
      <c r="J187" s="90">
        <v>6</v>
      </c>
      <c r="K187" s="90" t="s">
        <v>176</v>
      </c>
      <c r="L187" s="90"/>
      <c r="M187" s="90">
        <v>106</v>
      </c>
      <c r="N187" s="90" t="s">
        <v>176</v>
      </c>
      <c r="O187" s="90" t="s">
        <v>176</v>
      </c>
      <c r="P187" s="90" t="s">
        <v>176</v>
      </c>
      <c r="Q187" s="90"/>
      <c r="R187" s="90" t="s">
        <v>176</v>
      </c>
      <c r="S187" s="90"/>
      <c r="T187" s="90" t="s">
        <v>176</v>
      </c>
      <c r="U187" s="90"/>
      <c r="V187" s="90" t="s">
        <v>176</v>
      </c>
      <c r="W187" s="90"/>
      <c r="X187" s="90"/>
      <c r="Y187" s="90"/>
      <c r="Z187" s="90"/>
      <c r="AA187" s="90"/>
      <c r="AB187" s="90"/>
      <c r="AC187" s="90"/>
      <c r="AD187" s="90"/>
    </row>
    <row r="188" spans="1:30" ht="14.25" customHeight="1" x14ac:dyDescent="0.35">
      <c r="A188" s="90" t="s">
        <v>2260</v>
      </c>
      <c r="B188" s="90" t="s">
        <v>2030</v>
      </c>
      <c r="C188" s="90"/>
      <c r="D188" s="90" t="s">
        <v>1959</v>
      </c>
      <c r="E188" s="91">
        <v>2</v>
      </c>
      <c r="F188" s="92">
        <v>0.54</v>
      </c>
      <c r="G188" s="90"/>
      <c r="H188" s="92">
        <v>0.28999999999999998</v>
      </c>
      <c r="I188" s="92">
        <v>0.31</v>
      </c>
      <c r="J188" s="90"/>
      <c r="K188" s="92">
        <v>0.3</v>
      </c>
      <c r="L188" s="90"/>
      <c r="M188" s="90">
        <v>142</v>
      </c>
      <c r="N188" s="92">
        <v>0.48</v>
      </c>
      <c r="O188" s="92">
        <v>0.01</v>
      </c>
      <c r="P188" s="90" t="s">
        <v>2268</v>
      </c>
      <c r="Q188" s="90">
        <v>2</v>
      </c>
      <c r="R188" s="92">
        <v>0.05</v>
      </c>
      <c r="S188" s="90"/>
      <c r="T188" s="92">
        <v>0.67</v>
      </c>
      <c r="U188" s="90"/>
      <c r="V188" s="92">
        <v>0.06</v>
      </c>
      <c r="W188" s="90"/>
      <c r="X188" s="90"/>
      <c r="Y188" s="90"/>
      <c r="Z188" s="90"/>
      <c r="AA188" s="90"/>
      <c r="AB188" s="90"/>
      <c r="AC188" s="90"/>
      <c r="AD188" s="90"/>
    </row>
    <row r="189" spans="1:30" ht="14.25" customHeight="1" x14ac:dyDescent="0.35">
      <c r="A189" s="90" t="s">
        <v>2260</v>
      </c>
      <c r="B189" s="90" t="s">
        <v>1836</v>
      </c>
      <c r="C189" s="90"/>
      <c r="D189" s="90" t="s">
        <v>1959</v>
      </c>
      <c r="E189" s="91">
        <v>2.6</v>
      </c>
      <c r="F189" s="92">
        <v>0.69</v>
      </c>
      <c r="G189" s="90"/>
      <c r="H189" s="92">
        <v>0.42</v>
      </c>
      <c r="I189" s="92">
        <v>0.49</v>
      </c>
      <c r="J189" s="90"/>
      <c r="K189" s="92">
        <v>0.44</v>
      </c>
      <c r="L189" s="90"/>
      <c r="M189" s="90">
        <v>47</v>
      </c>
      <c r="N189" s="92">
        <v>0.63</v>
      </c>
      <c r="O189" s="92">
        <v>0.01</v>
      </c>
      <c r="P189" s="90" t="s">
        <v>1058</v>
      </c>
      <c r="Q189" s="90"/>
      <c r="R189" s="90" t="s">
        <v>176</v>
      </c>
      <c r="S189" s="90"/>
      <c r="T189" s="92">
        <v>0.65</v>
      </c>
      <c r="U189" s="90"/>
      <c r="V189" s="92">
        <v>0.14000000000000001</v>
      </c>
      <c r="W189" s="90"/>
      <c r="X189" s="90"/>
      <c r="Y189" s="90"/>
      <c r="Z189" s="90"/>
      <c r="AA189" s="90"/>
      <c r="AB189" s="90"/>
      <c r="AC189" s="90"/>
      <c r="AD189" s="90"/>
    </row>
    <row r="190" spans="1:30" ht="14.25" customHeight="1" x14ac:dyDescent="0.35">
      <c r="A190" s="90" t="s">
        <v>2260</v>
      </c>
      <c r="B190" s="90" t="s">
        <v>2052</v>
      </c>
      <c r="C190" s="90"/>
      <c r="D190" s="90" t="s">
        <v>1959</v>
      </c>
      <c r="E190" s="91">
        <v>2.2999999999999998</v>
      </c>
      <c r="F190" s="92">
        <v>0.74</v>
      </c>
      <c r="G190" s="90"/>
      <c r="H190" s="92">
        <v>0.61</v>
      </c>
      <c r="I190" s="92">
        <v>0.6</v>
      </c>
      <c r="J190" s="90"/>
      <c r="K190" s="92">
        <v>0.46</v>
      </c>
      <c r="L190" s="90"/>
      <c r="M190" s="90">
        <v>167</v>
      </c>
      <c r="N190" s="92">
        <v>0.83</v>
      </c>
      <c r="O190" s="92">
        <v>0.01</v>
      </c>
      <c r="P190" s="90" t="s">
        <v>387</v>
      </c>
      <c r="Q190" s="90">
        <v>9</v>
      </c>
      <c r="R190" s="92">
        <v>0.14000000000000001</v>
      </c>
      <c r="S190" s="90"/>
      <c r="T190" s="92">
        <v>0.69</v>
      </c>
      <c r="U190" s="90"/>
      <c r="V190" s="92">
        <v>0.13</v>
      </c>
      <c r="W190" s="90"/>
      <c r="X190" s="90"/>
      <c r="Y190" s="90"/>
      <c r="Z190" s="90"/>
      <c r="AA190" s="90"/>
      <c r="AB190" s="90"/>
      <c r="AC190" s="90"/>
      <c r="AD190" s="90"/>
    </row>
    <row r="191" spans="1:30" ht="14.25" customHeight="1" x14ac:dyDescent="0.35">
      <c r="A191" s="90" t="s">
        <v>2260</v>
      </c>
      <c r="B191" s="90" t="s">
        <v>1839</v>
      </c>
      <c r="C191" s="90">
        <v>1</v>
      </c>
      <c r="D191" s="90" t="s">
        <v>1959</v>
      </c>
      <c r="E191" s="91">
        <v>1.8</v>
      </c>
      <c r="F191" s="92">
        <v>0.35</v>
      </c>
      <c r="G191" s="90">
        <v>8</v>
      </c>
      <c r="H191" s="92">
        <v>0.21</v>
      </c>
      <c r="I191" s="92">
        <v>0.11</v>
      </c>
      <c r="J191" s="90">
        <v>6</v>
      </c>
      <c r="K191" s="90" t="s">
        <v>176</v>
      </c>
      <c r="L191" s="90"/>
      <c r="M191" s="90">
        <v>22</v>
      </c>
      <c r="N191" s="90" t="s">
        <v>176</v>
      </c>
      <c r="O191" s="90" t="s">
        <v>176</v>
      </c>
      <c r="P191" s="90" t="s">
        <v>176</v>
      </c>
      <c r="Q191" s="90"/>
      <c r="R191" s="90" t="s">
        <v>176</v>
      </c>
      <c r="S191" s="90"/>
      <c r="T191" s="90" t="s">
        <v>176</v>
      </c>
      <c r="U191" s="90"/>
      <c r="V191" s="90" t="s">
        <v>176</v>
      </c>
      <c r="W191" s="90"/>
      <c r="X191" s="90"/>
      <c r="Y191" s="90"/>
      <c r="Z191" s="90"/>
      <c r="AA191" s="90"/>
      <c r="AB191" s="90"/>
      <c r="AC191" s="90"/>
      <c r="AD191" s="90"/>
    </row>
    <row r="192" spans="1:30" ht="14.25" customHeight="1" x14ac:dyDescent="0.35">
      <c r="A192" s="90" t="s">
        <v>2260</v>
      </c>
      <c r="B192" s="90" t="s">
        <v>2032</v>
      </c>
      <c r="C192" s="90"/>
      <c r="D192" s="90" t="s">
        <v>1959</v>
      </c>
      <c r="E192" s="91">
        <v>2.4</v>
      </c>
      <c r="F192" s="92">
        <v>0.77</v>
      </c>
      <c r="G192" s="90"/>
      <c r="H192" s="92">
        <v>0.64</v>
      </c>
      <c r="I192" s="92">
        <v>0.62</v>
      </c>
      <c r="J192" s="90"/>
      <c r="K192" s="92">
        <v>0.55000000000000004</v>
      </c>
      <c r="L192" s="90"/>
      <c r="M192" s="90">
        <v>127</v>
      </c>
      <c r="N192" s="92">
        <v>0.5</v>
      </c>
      <c r="O192" s="92">
        <v>0</v>
      </c>
      <c r="P192" s="90" t="s">
        <v>2114</v>
      </c>
      <c r="Q192" s="90">
        <v>2</v>
      </c>
      <c r="R192" s="92">
        <v>0.28000000000000003</v>
      </c>
      <c r="S192" s="90"/>
      <c r="T192" s="92">
        <v>0.76</v>
      </c>
      <c r="U192" s="90"/>
      <c r="V192" s="92">
        <v>0.15</v>
      </c>
      <c r="W192" s="90"/>
      <c r="X192" s="90"/>
      <c r="Y192" s="90"/>
      <c r="Z192" s="90"/>
      <c r="AA192" s="90"/>
      <c r="AB192" s="90"/>
      <c r="AC192" s="90"/>
      <c r="AD192" s="90"/>
    </row>
    <row r="193" spans="1:30" ht="14.25" customHeight="1" x14ac:dyDescent="0.35">
      <c r="A193" s="90" t="s">
        <v>2260</v>
      </c>
      <c r="B193" s="90" t="s">
        <v>1840</v>
      </c>
      <c r="C193" s="90"/>
      <c r="D193" s="90" t="s">
        <v>1972</v>
      </c>
      <c r="E193" s="91">
        <v>2.5</v>
      </c>
      <c r="F193" s="92">
        <v>0.63</v>
      </c>
      <c r="G193" s="90"/>
      <c r="H193" s="92">
        <v>0.53</v>
      </c>
      <c r="I193" s="92">
        <v>0.42</v>
      </c>
      <c r="J193" s="90"/>
      <c r="K193" s="92">
        <v>0.36</v>
      </c>
      <c r="L193" s="90"/>
      <c r="M193" s="90">
        <v>167</v>
      </c>
      <c r="N193" s="92">
        <v>0.49</v>
      </c>
      <c r="O193" s="92">
        <v>0.01</v>
      </c>
      <c r="P193" s="90" t="s">
        <v>707</v>
      </c>
      <c r="Q193" s="90"/>
      <c r="R193" s="92">
        <v>0.11</v>
      </c>
      <c r="S193" s="90"/>
      <c r="T193" s="92">
        <v>0.92</v>
      </c>
      <c r="U193" s="90"/>
      <c r="V193" s="92">
        <v>0.02</v>
      </c>
      <c r="W193" s="90"/>
      <c r="X193" s="90"/>
      <c r="Y193" s="90"/>
      <c r="Z193" s="90"/>
      <c r="AA193" s="90"/>
      <c r="AB193" s="90"/>
      <c r="AC193" s="90"/>
      <c r="AD193" s="90"/>
    </row>
    <row r="194" spans="1:30" ht="14.25" customHeight="1" x14ac:dyDescent="0.35">
      <c r="A194" s="90" t="s">
        <v>2260</v>
      </c>
      <c r="B194" s="90" t="s">
        <v>1789</v>
      </c>
      <c r="C194" s="90"/>
      <c r="D194" s="90" t="s">
        <v>1959</v>
      </c>
      <c r="E194" s="91">
        <v>2.5</v>
      </c>
      <c r="F194" s="92">
        <v>0.68</v>
      </c>
      <c r="G194" s="90"/>
      <c r="H194" s="92">
        <v>0.57999999999999996</v>
      </c>
      <c r="I194" s="92">
        <v>0.56000000000000005</v>
      </c>
      <c r="J194" s="90"/>
      <c r="K194" s="92">
        <v>0.49</v>
      </c>
      <c r="L194" s="90"/>
      <c r="M194" s="90">
        <v>57</v>
      </c>
      <c r="N194" s="92">
        <v>0.73</v>
      </c>
      <c r="O194" s="92">
        <v>0</v>
      </c>
      <c r="P194" s="90" t="s">
        <v>330</v>
      </c>
      <c r="Q194" s="90"/>
      <c r="R194" s="92">
        <v>0.15</v>
      </c>
      <c r="S194" s="90"/>
      <c r="T194" s="92">
        <v>0.72</v>
      </c>
      <c r="U194" s="90"/>
      <c r="V194" s="92">
        <v>0.11</v>
      </c>
      <c r="W194" s="90"/>
      <c r="X194" s="90"/>
      <c r="Y194" s="90"/>
      <c r="Z194" s="90"/>
      <c r="AA194" s="90"/>
      <c r="AB194" s="90"/>
      <c r="AC194" s="90"/>
      <c r="AD194" s="90"/>
    </row>
    <row r="195" spans="1:30" ht="14.25" customHeight="1" x14ac:dyDescent="0.35">
      <c r="A195" s="90" t="s">
        <v>2260</v>
      </c>
      <c r="B195" s="90" t="s">
        <v>1801</v>
      </c>
      <c r="C195" s="90"/>
      <c r="D195" s="90" t="s">
        <v>1959</v>
      </c>
      <c r="E195" s="91">
        <v>2.9</v>
      </c>
      <c r="F195" s="92">
        <v>0.68</v>
      </c>
      <c r="G195" s="90"/>
      <c r="H195" s="92">
        <v>0.55000000000000004</v>
      </c>
      <c r="I195" s="92">
        <v>0.49</v>
      </c>
      <c r="J195" s="90"/>
      <c r="K195" s="92">
        <v>0.46</v>
      </c>
      <c r="L195" s="90"/>
      <c r="M195" s="90">
        <v>51</v>
      </c>
      <c r="N195" s="92">
        <v>0.57999999999999996</v>
      </c>
      <c r="O195" s="92">
        <v>0</v>
      </c>
      <c r="P195" s="90" t="s">
        <v>1545</v>
      </c>
      <c r="Q195" s="90">
        <v>2</v>
      </c>
      <c r="R195" s="92">
        <v>0.12</v>
      </c>
      <c r="S195" s="90"/>
      <c r="T195" s="92">
        <v>0.78</v>
      </c>
      <c r="U195" s="90"/>
      <c r="V195" s="92">
        <v>7.0000000000000007E-2</v>
      </c>
      <c r="W195" s="90"/>
      <c r="X195" s="90"/>
      <c r="Y195" s="90"/>
      <c r="Z195" s="90"/>
      <c r="AA195" s="90"/>
      <c r="AB195" s="90"/>
      <c r="AC195" s="90"/>
      <c r="AD195" s="90"/>
    </row>
    <row r="196" spans="1:30" ht="14.25" customHeight="1" x14ac:dyDescent="0.35">
      <c r="A196" s="90" t="s">
        <v>2260</v>
      </c>
      <c r="B196" s="90" t="s">
        <v>1847</v>
      </c>
      <c r="C196" s="90"/>
      <c r="D196" s="90" t="s">
        <v>1959</v>
      </c>
      <c r="E196" s="91">
        <v>2.2999999999999998</v>
      </c>
      <c r="F196" s="92">
        <v>0.68</v>
      </c>
      <c r="G196" s="90">
        <v>8</v>
      </c>
      <c r="H196" s="92">
        <v>0.38</v>
      </c>
      <c r="I196" s="92">
        <v>0.43</v>
      </c>
      <c r="J196" s="90">
        <v>6</v>
      </c>
      <c r="K196" s="90" t="s">
        <v>176</v>
      </c>
      <c r="L196" s="90"/>
      <c r="M196" s="90">
        <v>13</v>
      </c>
      <c r="N196" s="92">
        <v>0.92</v>
      </c>
      <c r="O196" s="92">
        <v>0</v>
      </c>
      <c r="P196" s="90" t="s">
        <v>1363</v>
      </c>
      <c r="Q196" s="90"/>
      <c r="R196" s="90" t="s">
        <v>176</v>
      </c>
      <c r="S196" s="90"/>
      <c r="T196" s="92">
        <v>0.49</v>
      </c>
      <c r="U196" s="90"/>
      <c r="V196" s="92">
        <v>0.1</v>
      </c>
      <c r="W196" s="90"/>
      <c r="X196" s="90"/>
      <c r="Y196" s="90"/>
      <c r="Z196" s="90"/>
      <c r="AA196" s="90"/>
      <c r="AB196" s="90"/>
      <c r="AC196" s="90"/>
      <c r="AD196" s="90"/>
    </row>
    <row r="197" spans="1:30" ht="14.25" customHeight="1" x14ac:dyDescent="0.35">
      <c r="A197" s="90" t="s">
        <v>2260</v>
      </c>
      <c r="B197" s="90" t="s">
        <v>1849</v>
      </c>
      <c r="C197" s="90">
        <v>1</v>
      </c>
      <c r="D197" s="90" t="s">
        <v>1959</v>
      </c>
      <c r="E197" s="91">
        <v>2</v>
      </c>
      <c r="F197" s="92">
        <v>0.59</v>
      </c>
      <c r="G197" s="90">
        <v>8</v>
      </c>
      <c r="H197" s="92">
        <v>0.5</v>
      </c>
      <c r="I197" s="92">
        <v>0.35</v>
      </c>
      <c r="J197" s="90">
        <v>6</v>
      </c>
      <c r="K197" s="90" t="s">
        <v>176</v>
      </c>
      <c r="L197" s="90"/>
      <c r="M197" s="90">
        <v>215</v>
      </c>
      <c r="N197" s="92">
        <v>0.97</v>
      </c>
      <c r="O197" s="92">
        <v>0</v>
      </c>
      <c r="P197" s="90" t="s">
        <v>389</v>
      </c>
      <c r="Q197" s="90">
        <v>4</v>
      </c>
      <c r="R197" s="90" t="s">
        <v>176</v>
      </c>
      <c r="S197" s="90"/>
      <c r="T197" s="92">
        <v>0.37</v>
      </c>
      <c r="U197" s="90">
        <v>4</v>
      </c>
      <c r="V197" s="90" t="s">
        <v>176</v>
      </c>
      <c r="W197" s="90"/>
      <c r="X197" s="90"/>
      <c r="Y197" s="90"/>
      <c r="Z197" s="90"/>
      <c r="AA197" s="90"/>
      <c r="AB197" s="90"/>
      <c r="AC197" s="90"/>
      <c r="AD197" s="90"/>
    </row>
    <row r="198" spans="1:30" ht="14.25" customHeight="1" x14ac:dyDescent="0.35">
      <c r="A198" s="90" t="s">
        <v>2260</v>
      </c>
      <c r="B198" s="90" t="s">
        <v>2034</v>
      </c>
      <c r="C198" s="90">
        <v>1</v>
      </c>
      <c r="D198" s="90" t="s">
        <v>1959</v>
      </c>
      <c r="E198" s="91">
        <v>2.4</v>
      </c>
      <c r="F198" s="92">
        <v>0.77</v>
      </c>
      <c r="G198" s="90">
        <v>8</v>
      </c>
      <c r="H198" s="92">
        <v>0.63</v>
      </c>
      <c r="I198" s="92">
        <v>0.52</v>
      </c>
      <c r="J198" s="90">
        <v>6</v>
      </c>
      <c r="K198" s="90" t="s">
        <v>176</v>
      </c>
      <c r="L198" s="90"/>
      <c r="M198" s="90">
        <v>213</v>
      </c>
      <c r="N198" s="92">
        <v>0.54</v>
      </c>
      <c r="O198" s="92">
        <v>0.04</v>
      </c>
      <c r="P198" s="90" t="s">
        <v>267</v>
      </c>
      <c r="Q198" s="90">
        <v>4</v>
      </c>
      <c r="R198" s="90" t="s">
        <v>176</v>
      </c>
      <c r="S198" s="90"/>
      <c r="T198" s="92">
        <v>0.42</v>
      </c>
      <c r="U198" s="90">
        <v>4</v>
      </c>
      <c r="V198" s="90" t="s">
        <v>176</v>
      </c>
      <c r="W198" s="90"/>
      <c r="X198" s="90"/>
      <c r="Y198" s="90"/>
      <c r="Z198" s="90"/>
      <c r="AA198" s="90"/>
      <c r="AB198" s="90"/>
      <c r="AC198" s="90"/>
      <c r="AD198" s="90"/>
    </row>
    <row r="199" spans="1:30" ht="14.25" customHeight="1" x14ac:dyDescent="0.35">
      <c r="A199" s="90" t="s">
        <v>2260</v>
      </c>
      <c r="B199" s="90" t="s">
        <v>1851</v>
      </c>
      <c r="C199" s="90">
        <v>7</v>
      </c>
      <c r="D199" s="90" t="s">
        <v>1959</v>
      </c>
      <c r="E199" s="91">
        <v>2.2000000000000002</v>
      </c>
      <c r="F199" s="92">
        <v>0.54</v>
      </c>
      <c r="G199" s="90"/>
      <c r="H199" s="92">
        <v>0.18</v>
      </c>
      <c r="I199" s="92">
        <v>0.23</v>
      </c>
      <c r="J199" s="90"/>
      <c r="K199" s="92">
        <v>0.21</v>
      </c>
      <c r="L199" s="90"/>
      <c r="M199" s="90">
        <v>164</v>
      </c>
      <c r="N199" s="92">
        <v>0.48</v>
      </c>
      <c r="O199" s="92">
        <v>0.01</v>
      </c>
      <c r="P199" s="90" t="s">
        <v>1138</v>
      </c>
      <c r="Q199" s="90">
        <v>2</v>
      </c>
      <c r="R199" s="90" t="s">
        <v>176</v>
      </c>
      <c r="S199" s="90"/>
      <c r="T199" s="92">
        <v>0.61</v>
      </c>
      <c r="U199" s="90"/>
      <c r="V199" s="90" t="s">
        <v>176</v>
      </c>
      <c r="W199" s="90"/>
      <c r="X199" s="90"/>
      <c r="Y199" s="90"/>
      <c r="Z199" s="90"/>
      <c r="AA199" s="90"/>
      <c r="AB199" s="90"/>
      <c r="AC199" s="90"/>
      <c r="AD199" s="90"/>
    </row>
    <row r="200" spans="1:30" ht="14.25" customHeight="1" x14ac:dyDescent="0.35">
      <c r="A200" s="90" t="s">
        <v>2260</v>
      </c>
      <c r="B200" s="90" t="s">
        <v>1586</v>
      </c>
      <c r="C200" s="90">
        <v>1</v>
      </c>
      <c r="D200" s="90" t="s">
        <v>1972</v>
      </c>
      <c r="E200" s="91">
        <v>2.1</v>
      </c>
      <c r="F200" s="92">
        <v>0.56000000000000005</v>
      </c>
      <c r="G200" s="90">
        <v>8</v>
      </c>
      <c r="H200" s="92">
        <v>0.36</v>
      </c>
      <c r="I200" s="92">
        <v>0.21</v>
      </c>
      <c r="J200" s="90">
        <v>6</v>
      </c>
      <c r="K200" s="90" t="s">
        <v>176</v>
      </c>
      <c r="L200" s="90"/>
      <c r="M200" s="90">
        <v>18</v>
      </c>
      <c r="N200" s="92">
        <v>0.59</v>
      </c>
      <c r="O200" s="92">
        <v>0.02</v>
      </c>
      <c r="P200" s="90" t="s">
        <v>389</v>
      </c>
      <c r="Q200" s="90">
        <v>4</v>
      </c>
      <c r="R200" s="92">
        <v>0.15</v>
      </c>
      <c r="S200" s="90">
        <v>4</v>
      </c>
      <c r="T200" s="92">
        <v>0.67</v>
      </c>
      <c r="U200" s="90">
        <v>4</v>
      </c>
      <c r="V200" s="92">
        <v>0.03</v>
      </c>
      <c r="W200" s="90">
        <v>4</v>
      </c>
      <c r="X200" s="90"/>
      <c r="Y200" s="90"/>
      <c r="Z200" s="90"/>
      <c r="AA200" s="90"/>
      <c r="AB200" s="90"/>
      <c r="AC200" s="90"/>
      <c r="AD200" s="90"/>
    </row>
    <row r="201" spans="1:30" ht="14.25" customHeight="1" x14ac:dyDescent="0.35">
      <c r="A201" s="90" t="s">
        <v>2260</v>
      </c>
      <c r="B201" s="90" t="s">
        <v>1794</v>
      </c>
      <c r="C201" s="90"/>
      <c r="D201" s="90" t="s">
        <v>1959</v>
      </c>
      <c r="E201" s="91">
        <v>2.4</v>
      </c>
      <c r="F201" s="92">
        <v>0.68</v>
      </c>
      <c r="G201" s="90"/>
      <c r="H201" s="92">
        <v>0.6</v>
      </c>
      <c r="I201" s="92">
        <v>0.43</v>
      </c>
      <c r="J201" s="90"/>
      <c r="K201" s="92">
        <v>0.35</v>
      </c>
      <c r="L201" s="90"/>
      <c r="M201" s="90">
        <v>40</v>
      </c>
      <c r="N201" s="92">
        <v>0.69</v>
      </c>
      <c r="O201" s="92">
        <v>0.01</v>
      </c>
      <c r="P201" s="90" t="s">
        <v>167</v>
      </c>
      <c r="Q201" s="90"/>
      <c r="R201" s="92">
        <v>0.21</v>
      </c>
      <c r="S201" s="90"/>
      <c r="T201" s="92">
        <v>0.5</v>
      </c>
      <c r="U201" s="90"/>
      <c r="V201" s="92">
        <v>7.0000000000000007E-2</v>
      </c>
      <c r="W201" s="90"/>
      <c r="X201" s="90"/>
      <c r="Y201" s="90"/>
      <c r="Z201" s="90"/>
      <c r="AA201" s="90"/>
      <c r="AB201" s="90"/>
      <c r="AC201" s="90"/>
      <c r="AD201" s="90"/>
    </row>
    <row r="202" spans="1:30" ht="14.25" customHeight="1" x14ac:dyDescent="0.35">
      <c r="A202" s="90" t="s">
        <v>2260</v>
      </c>
      <c r="B202" s="90" t="s">
        <v>2035</v>
      </c>
      <c r="C202" s="90"/>
      <c r="D202" s="90" t="s">
        <v>1972</v>
      </c>
      <c r="E202" s="91">
        <v>2</v>
      </c>
      <c r="F202" s="92">
        <v>0.73</v>
      </c>
      <c r="G202" s="90"/>
      <c r="H202" s="92">
        <v>0.49</v>
      </c>
      <c r="I202" s="92">
        <v>0.56999999999999995</v>
      </c>
      <c r="J202" s="90"/>
      <c r="K202" s="92">
        <v>0.48</v>
      </c>
      <c r="L202" s="90"/>
      <c r="M202" s="90">
        <v>67</v>
      </c>
      <c r="N202" s="92">
        <v>0.4</v>
      </c>
      <c r="O202" s="92">
        <v>0.05</v>
      </c>
      <c r="P202" s="90" t="s">
        <v>1243</v>
      </c>
      <c r="Q202" s="90">
        <v>2</v>
      </c>
      <c r="R202" s="92">
        <v>0.11</v>
      </c>
      <c r="S202" s="90"/>
      <c r="T202" s="92">
        <v>0.96</v>
      </c>
      <c r="U202" s="90"/>
      <c r="V202" s="90" t="s">
        <v>176</v>
      </c>
      <c r="W202" s="90"/>
      <c r="X202" s="90"/>
      <c r="Y202" s="90"/>
      <c r="Z202" s="90"/>
      <c r="AA202" s="90"/>
      <c r="AB202" s="90"/>
      <c r="AC202" s="90"/>
      <c r="AD202" s="90"/>
    </row>
    <row r="203" spans="1:30" ht="14.25" customHeight="1" x14ac:dyDescent="0.35">
      <c r="A203" s="90" t="s">
        <v>2260</v>
      </c>
      <c r="B203" s="90" t="s">
        <v>1854</v>
      </c>
      <c r="C203" s="90">
        <v>1</v>
      </c>
      <c r="D203" s="90" t="s">
        <v>1959</v>
      </c>
      <c r="E203" s="91">
        <v>2.1</v>
      </c>
      <c r="F203" s="92">
        <v>0.63</v>
      </c>
      <c r="G203" s="90">
        <v>8</v>
      </c>
      <c r="H203" s="92">
        <v>0.66</v>
      </c>
      <c r="I203" s="92">
        <v>0.54</v>
      </c>
      <c r="J203" s="90">
        <v>6</v>
      </c>
      <c r="K203" s="90" t="s">
        <v>176</v>
      </c>
      <c r="L203" s="90"/>
      <c r="M203" s="90">
        <v>216</v>
      </c>
      <c r="N203" s="90" t="s">
        <v>176</v>
      </c>
      <c r="O203" s="90" t="s">
        <v>176</v>
      </c>
      <c r="P203" s="90" t="s">
        <v>176</v>
      </c>
      <c r="Q203" s="90">
        <v>2</v>
      </c>
      <c r="R203" s="90" t="s">
        <v>176</v>
      </c>
      <c r="S203" s="90"/>
      <c r="T203" s="92">
        <v>0.83</v>
      </c>
      <c r="U203" s="90">
        <v>4</v>
      </c>
      <c r="V203" s="90" t="s">
        <v>176</v>
      </c>
      <c r="W203" s="90"/>
      <c r="X203" s="90"/>
      <c r="Y203" s="90"/>
      <c r="Z203" s="90"/>
      <c r="AA203" s="90"/>
      <c r="AB203" s="90"/>
      <c r="AC203" s="90"/>
      <c r="AD203" s="90"/>
    </row>
    <row r="204" spans="1:30" ht="14.25" customHeight="1" x14ac:dyDescent="0.35">
      <c r="A204" s="90" t="s">
        <v>2260</v>
      </c>
      <c r="B204" s="90" t="s">
        <v>2036</v>
      </c>
      <c r="C204" s="90"/>
      <c r="D204" s="90" t="s">
        <v>1959</v>
      </c>
      <c r="E204" s="91">
        <v>3</v>
      </c>
      <c r="F204" s="92">
        <v>0.61</v>
      </c>
      <c r="G204" s="90"/>
      <c r="H204" s="92">
        <v>0.5</v>
      </c>
      <c r="I204" s="92">
        <v>0.32</v>
      </c>
      <c r="J204" s="90"/>
      <c r="K204" s="92">
        <v>0.52</v>
      </c>
      <c r="L204" s="90"/>
      <c r="M204" s="90">
        <v>51</v>
      </c>
      <c r="N204" s="92">
        <v>0.68</v>
      </c>
      <c r="O204" s="92">
        <v>0</v>
      </c>
      <c r="P204" s="90" t="s">
        <v>2269</v>
      </c>
      <c r="Q204" s="90">
        <v>2</v>
      </c>
      <c r="R204" s="90" t="s">
        <v>176</v>
      </c>
      <c r="S204" s="90"/>
      <c r="T204" s="92">
        <v>0.95</v>
      </c>
      <c r="U204" s="90"/>
      <c r="V204" s="90" t="s">
        <v>176</v>
      </c>
      <c r="W204" s="90"/>
      <c r="X204" s="90"/>
      <c r="Y204" s="90"/>
      <c r="Z204" s="90"/>
      <c r="AA204" s="90"/>
      <c r="AB204" s="90"/>
      <c r="AC204" s="90"/>
      <c r="AD204" s="90"/>
    </row>
    <row r="205" spans="1:30" ht="14.25" customHeight="1" x14ac:dyDescent="0.35">
      <c r="A205" s="90" t="s">
        <v>2260</v>
      </c>
      <c r="B205" s="90" t="s">
        <v>1855</v>
      </c>
      <c r="C205" s="90"/>
      <c r="D205" s="90" t="s">
        <v>1959</v>
      </c>
      <c r="E205" s="91">
        <v>2.5</v>
      </c>
      <c r="F205" s="92">
        <v>0.7</v>
      </c>
      <c r="G205" s="90"/>
      <c r="H205" s="92">
        <v>0.6</v>
      </c>
      <c r="I205" s="92">
        <v>0.57999999999999996</v>
      </c>
      <c r="J205" s="90"/>
      <c r="K205" s="92">
        <v>0.56000000000000005</v>
      </c>
      <c r="L205" s="90"/>
      <c r="M205" s="90">
        <v>98</v>
      </c>
      <c r="N205" s="92">
        <v>0.87</v>
      </c>
      <c r="O205" s="92">
        <v>0</v>
      </c>
      <c r="P205" s="90" t="s">
        <v>2270</v>
      </c>
      <c r="Q205" s="90">
        <v>2</v>
      </c>
      <c r="R205" s="90" t="s">
        <v>176</v>
      </c>
      <c r="S205" s="90"/>
      <c r="T205" s="92">
        <v>0.88</v>
      </c>
      <c r="U205" s="90"/>
      <c r="V205" s="92">
        <v>0.03</v>
      </c>
      <c r="W205" s="90"/>
      <c r="X205" s="90"/>
      <c r="Y205" s="90"/>
      <c r="Z205" s="90"/>
      <c r="AA205" s="90"/>
      <c r="AB205" s="90"/>
      <c r="AC205" s="90"/>
      <c r="AD205" s="90"/>
    </row>
    <row r="206" spans="1:30" ht="14.25" customHeight="1" x14ac:dyDescent="0.35">
      <c r="A206" s="90" t="s">
        <v>2260</v>
      </c>
      <c r="B206" s="90" t="s">
        <v>1860</v>
      </c>
      <c r="C206" s="90">
        <v>1</v>
      </c>
      <c r="D206" s="90" t="s">
        <v>1959</v>
      </c>
      <c r="E206" s="91">
        <v>2.2000000000000002</v>
      </c>
      <c r="F206" s="92">
        <v>0.64</v>
      </c>
      <c r="G206" s="90">
        <v>8</v>
      </c>
      <c r="H206" s="92">
        <v>0.6</v>
      </c>
      <c r="I206" s="92">
        <v>0.37</v>
      </c>
      <c r="J206" s="90">
        <v>8</v>
      </c>
      <c r="K206" s="90" t="s">
        <v>176</v>
      </c>
      <c r="L206" s="90"/>
      <c r="M206" s="90">
        <v>180</v>
      </c>
      <c r="N206" s="90" t="s">
        <v>176</v>
      </c>
      <c r="O206" s="90" t="s">
        <v>176</v>
      </c>
      <c r="P206" s="90" t="s">
        <v>669</v>
      </c>
      <c r="Q206" s="90">
        <v>4</v>
      </c>
      <c r="R206" s="90" t="s">
        <v>176</v>
      </c>
      <c r="S206" s="90"/>
      <c r="T206" s="92">
        <v>0.42</v>
      </c>
      <c r="U206" s="90">
        <v>4</v>
      </c>
      <c r="V206" s="90" t="s">
        <v>176</v>
      </c>
      <c r="W206" s="90"/>
      <c r="X206" s="90"/>
      <c r="Y206" s="90"/>
      <c r="Z206" s="90"/>
      <c r="AA206" s="90"/>
      <c r="AB206" s="90"/>
      <c r="AC206" s="90"/>
      <c r="AD206" s="90"/>
    </row>
    <row r="207" spans="1:30" ht="14.25" customHeight="1" x14ac:dyDescent="0.35">
      <c r="A207" s="90" t="s">
        <v>2260</v>
      </c>
      <c r="B207" s="90" t="s">
        <v>1861</v>
      </c>
      <c r="C207" s="90">
        <v>1</v>
      </c>
      <c r="D207" s="90" t="s">
        <v>1959</v>
      </c>
      <c r="E207" s="91">
        <v>2.1</v>
      </c>
      <c r="F207" s="92">
        <v>0.65</v>
      </c>
      <c r="G207" s="90">
        <v>8</v>
      </c>
      <c r="H207" s="92">
        <v>0.23</v>
      </c>
      <c r="I207" s="92">
        <v>0.32</v>
      </c>
      <c r="J207" s="90">
        <v>6</v>
      </c>
      <c r="K207" s="90" t="s">
        <v>176</v>
      </c>
      <c r="L207" s="90"/>
      <c r="M207" s="90">
        <v>106</v>
      </c>
      <c r="N207" s="90" t="s">
        <v>176</v>
      </c>
      <c r="O207" s="90" t="s">
        <v>176</v>
      </c>
      <c r="P207" s="90" t="s">
        <v>176</v>
      </c>
      <c r="Q207" s="90"/>
      <c r="R207" s="90" t="s">
        <v>176</v>
      </c>
      <c r="S207" s="90"/>
      <c r="T207" s="92">
        <v>0.5</v>
      </c>
      <c r="U207" s="90">
        <v>4</v>
      </c>
      <c r="V207" s="90" t="s">
        <v>176</v>
      </c>
      <c r="W207" s="90"/>
      <c r="X207" s="90"/>
      <c r="Y207" s="90"/>
      <c r="Z207" s="90"/>
      <c r="AA207" s="90"/>
      <c r="AB207" s="90"/>
      <c r="AC207" s="90"/>
      <c r="AD207" s="90"/>
    </row>
    <row r="208" spans="1:30" ht="14.25" customHeight="1" x14ac:dyDescent="0.35">
      <c r="A208" s="90" t="s">
        <v>2260</v>
      </c>
      <c r="B208" s="90" t="s">
        <v>2040</v>
      </c>
      <c r="C208" s="90"/>
      <c r="D208" s="90" t="s">
        <v>1972</v>
      </c>
      <c r="E208" s="91">
        <v>2.2999999999999998</v>
      </c>
      <c r="F208" s="92">
        <v>0.7</v>
      </c>
      <c r="G208" s="90"/>
      <c r="H208" s="92">
        <v>0.44</v>
      </c>
      <c r="I208" s="92">
        <v>0.46</v>
      </c>
      <c r="J208" s="90"/>
      <c r="K208" s="92">
        <v>0.38</v>
      </c>
      <c r="L208" s="90"/>
      <c r="M208" s="90">
        <v>180</v>
      </c>
      <c r="N208" s="92">
        <v>0.69</v>
      </c>
      <c r="O208" s="92">
        <v>0.01</v>
      </c>
      <c r="P208" s="90" t="s">
        <v>1044</v>
      </c>
      <c r="Q208" s="90"/>
      <c r="R208" s="90" t="s">
        <v>176</v>
      </c>
      <c r="S208" s="90"/>
      <c r="T208" s="92">
        <v>0.98</v>
      </c>
      <c r="U208" s="90"/>
      <c r="V208" s="92">
        <v>7.0000000000000007E-2</v>
      </c>
      <c r="W208" s="90"/>
      <c r="X208" s="90"/>
      <c r="Y208" s="90"/>
      <c r="Z208" s="90"/>
      <c r="AA208" s="90"/>
      <c r="AB208" s="90"/>
      <c r="AC208" s="90"/>
      <c r="AD208" s="90"/>
    </row>
    <row r="209" spans="1:30" ht="14.25" customHeight="1" x14ac:dyDescent="0.35">
      <c r="A209" s="90" t="s">
        <v>2260</v>
      </c>
      <c r="B209" s="90" t="s">
        <v>2041</v>
      </c>
      <c r="C209" s="90">
        <v>1</v>
      </c>
      <c r="D209" s="90" t="s">
        <v>1959</v>
      </c>
      <c r="E209" s="91">
        <v>1.9</v>
      </c>
      <c r="F209" s="92">
        <v>0.81</v>
      </c>
      <c r="G209" s="90">
        <v>8</v>
      </c>
      <c r="H209" s="92">
        <v>0.56999999999999995</v>
      </c>
      <c r="I209" s="92">
        <v>0.3</v>
      </c>
      <c r="J209" s="90">
        <v>6</v>
      </c>
      <c r="K209" s="90" t="s">
        <v>176</v>
      </c>
      <c r="L209" s="90"/>
      <c r="M209" s="90">
        <v>193</v>
      </c>
      <c r="N209" s="90" t="s">
        <v>176</v>
      </c>
      <c r="O209" s="90" t="s">
        <v>176</v>
      </c>
      <c r="P209" s="90" t="s">
        <v>385</v>
      </c>
      <c r="Q209" s="90">
        <v>4</v>
      </c>
      <c r="R209" s="90" t="s">
        <v>176</v>
      </c>
      <c r="S209" s="90"/>
      <c r="T209" s="92">
        <v>0.98</v>
      </c>
      <c r="U209" s="90">
        <v>4</v>
      </c>
      <c r="V209" s="90" t="s">
        <v>176</v>
      </c>
      <c r="W209" s="90"/>
      <c r="X209" s="90"/>
      <c r="Y209" s="90"/>
      <c r="Z209" s="90"/>
      <c r="AA209" s="90"/>
      <c r="AB209" s="90"/>
      <c r="AC209" s="90"/>
      <c r="AD209" s="90"/>
    </row>
    <row r="210" spans="1:30" ht="14.25" customHeight="1" x14ac:dyDescent="0.35">
      <c r="A210" s="90" t="s">
        <v>2260</v>
      </c>
      <c r="B210" s="90" t="s">
        <v>2043</v>
      </c>
      <c r="C210" s="90"/>
      <c r="D210" s="90" t="s">
        <v>1959</v>
      </c>
      <c r="E210" s="91">
        <v>2.2999999999999998</v>
      </c>
      <c r="F210" s="92">
        <v>0.76</v>
      </c>
      <c r="G210" s="90"/>
      <c r="H210" s="92">
        <v>0.64</v>
      </c>
      <c r="I210" s="92">
        <v>0.56999999999999995</v>
      </c>
      <c r="J210" s="90"/>
      <c r="K210" s="92">
        <v>0.48</v>
      </c>
      <c r="L210" s="90"/>
      <c r="M210" s="90">
        <v>106</v>
      </c>
      <c r="N210" s="92">
        <v>0.67</v>
      </c>
      <c r="O210" s="92">
        <v>0</v>
      </c>
      <c r="P210" s="90" t="s">
        <v>387</v>
      </c>
      <c r="Q210" s="90">
        <v>2</v>
      </c>
      <c r="R210" s="92">
        <v>0.24</v>
      </c>
      <c r="S210" s="90"/>
      <c r="T210" s="92">
        <v>0.54</v>
      </c>
      <c r="U210" s="90"/>
      <c r="V210" s="92">
        <v>0.11</v>
      </c>
      <c r="W210" s="90"/>
      <c r="X210" s="90"/>
      <c r="Y210" s="90"/>
      <c r="Z210" s="90"/>
      <c r="AA210" s="90"/>
      <c r="AB210" s="90"/>
      <c r="AC210" s="90"/>
      <c r="AD210" s="90"/>
    </row>
    <row r="211" spans="1:30" ht="14.25" customHeight="1" x14ac:dyDescent="0.35">
      <c r="A211" s="90" t="s">
        <v>2260</v>
      </c>
      <c r="B211" s="90" t="s">
        <v>1889</v>
      </c>
      <c r="C211" s="90">
        <v>1</v>
      </c>
      <c r="D211" s="90" t="s">
        <v>1959</v>
      </c>
      <c r="E211" s="91">
        <v>2.2000000000000002</v>
      </c>
      <c r="F211" s="92">
        <v>0.56999999999999995</v>
      </c>
      <c r="G211" s="90">
        <v>8</v>
      </c>
      <c r="H211" s="92">
        <v>0.56000000000000005</v>
      </c>
      <c r="I211" s="92">
        <v>0.54</v>
      </c>
      <c r="J211" s="90">
        <v>6</v>
      </c>
      <c r="K211" s="90" t="s">
        <v>176</v>
      </c>
      <c r="L211" s="90"/>
      <c r="M211" s="90">
        <v>27</v>
      </c>
      <c r="N211" s="90" t="s">
        <v>176</v>
      </c>
      <c r="O211" s="90" t="s">
        <v>176</v>
      </c>
      <c r="P211" s="90" t="s">
        <v>176</v>
      </c>
      <c r="Q211" s="90">
        <v>2</v>
      </c>
      <c r="R211" s="90" t="s">
        <v>176</v>
      </c>
      <c r="S211" s="90"/>
      <c r="T211" s="92">
        <v>0.86</v>
      </c>
      <c r="U211" s="90">
        <v>4</v>
      </c>
      <c r="V211" s="90" t="s">
        <v>176</v>
      </c>
      <c r="W211" s="90"/>
      <c r="X211" s="90"/>
      <c r="Y211" s="90"/>
      <c r="Z211" s="90"/>
      <c r="AA211" s="90"/>
      <c r="AB211" s="90"/>
      <c r="AC211" s="90"/>
      <c r="AD211" s="90"/>
    </row>
    <row r="212" spans="1:30" ht="14.25" customHeight="1" x14ac:dyDescent="0.35">
      <c r="A212" s="90" t="s">
        <v>2260</v>
      </c>
      <c r="B212" s="90" t="s">
        <v>1872</v>
      </c>
      <c r="C212" s="90"/>
      <c r="D212" s="90" t="s">
        <v>1959</v>
      </c>
      <c r="E212" s="91">
        <v>2.5</v>
      </c>
      <c r="F212" s="92">
        <v>0.65</v>
      </c>
      <c r="G212" s="90">
        <v>8</v>
      </c>
      <c r="H212" s="92">
        <v>0.32</v>
      </c>
      <c r="I212" s="92">
        <v>0.22</v>
      </c>
      <c r="J212" s="90"/>
      <c r="K212" s="92">
        <v>0.21</v>
      </c>
      <c r="L212" s="90"/>
      <c r="M212" s="90">
        <v>32</v>
      </c>
      <c r="N212" s="90" t="s">
        <v>176</v>
      </c>
      <c r="O212" s="90" t="s">
        <v>176</v>
      </c>
      <c r="P212" s="90" t="s">
        <v>176</v>
      </c>
      <c r="Q212" s="90"/>
      <c r="R212" s="90" t="s">
        <v>176</v>
      </c>
      <c r="S212" s="90"/>
      <c r="T212" s="92">
        <v>0.56000000000000005</v>
      </c>
      <c r="U212" s="90"/>
      <c r="V212" s="92">
        <v>0.08</v>
      </c>
      <c r="W212" s="90"/>
      <c r="X212" s="90"/>
      <c r="Y212" s="90"/>
      <c r="Z212" s="90"/>
      <c r="AA212" s="90"/>
      <c r="AB212" s="90"/>
      <c r="AC212" s="90"/>
      <c r="AD212" s="90"/>
    </row>
    <row r="213" spans="1:30" ht="14.25" customHeight="1" x14ac:dyDescent="0.35">
      <c r="A213" s="90" t="s">
        <v>2260</v>
      </c>
      <c r="B213" s="90" t="s">
        <v>1874</v>
      </c>
      <c r="C213" s="90">
        <v>1</v>
      </c>
      <c r="D213" s="90" t="s">
        <v>1959</v>
      </c>
      <c r="E213" s="91">
        <v>2</v>
      </c>
      <c r="F213" s="92">
        <v>0.66</v>
      </c>
      <c r="G213" s="90">
        <v>8</v>
      </c>
      <c r="H213" s="92">
        <v>0.3</v>
      </c>
      <c r="I213" s="92">
        <v>0.36</v>
      </c>
      <c r="J213" s="90">
        <v>6</v>
      </c>
      <c r="K213" s="90" t="s">
        <v>176</v>
      </c>
      <c r="L213" s="90"/>
      <c r="M213" s="90">
        <v>11</v>
      </c>
      <c r="N213" s="92">
        <v>0.48</v>
      </c>
      <c r="O213" s="92">
        <v>0.06</v>
      </c>
      <c r="P213" s="90" t="s">
        <v>678</v>
      </c>
      <c r="Q213" s="90">
        <v>4</v>
      </c>
      <c r="R213" s="90" t="s">
        <v>176</v>
      </c>
      <c r="S213" s="90"/>
      <c r="T213" s="92">
        <v>0.63</v>
      </c>
      <c r="U213" s="90">
        <v>4</v>
      </c>
      <c r="V213" s="92">
        <v>7.0000000000000007E-2</v>
      </c>
      <c r="W213" s="90">
        <v>4</v>
      </c>
      <c r="X213" s="90"/>
      <c r="Y213" s="90"/>
      <c r="Z213" s="90"/>
      <c r="AA213" s="90"/>
      <c r="AB213" s="90"/>
      <c r="AC213" s="90"/>
      <c r="AD213" s="90"/>
    </row>
    <row r="214" spans="1:30" ht="14.25" customHeight="1" x14ac:dyDescent="0.35">
      <c r="A214" s="90" t="s">
        <v>2260</v>
      </c>
      <c r="B214" s="90" t="s">
        <v>1875</v>
      </c>
      <c r="C214" s="90">
        <v>1</v>
      </c>
      <c r="D214" s="90" t="s">
        <v>1959</v>
      </c>
      <c r="E214" s="91">
        <v>2.4</v>
      </c>
      <c r="F214" s="92">
        <v>0.87</v>
      </c>
      <c r="G214" s="90">
        <v>8</v>
      </c>
      <c r="H214" s="92">
        <v>0.54</v>
      </c>
      <c r="I214" s="92">
        <v>0.53</v>
      </c>
      <c r="J214" s="90">
        <v>6</v>
      </c>
      <c r="K214" s="90" t="s">
        <v>176</v>
      </c>
      <c r="L214" s="90"/>
      <c r="M214" s="90">
        <v>193</v>
      </c>
      <c r="N214" s="90" t="s">
        <v>176</v>
      </c>
      <c r="O214" s="90" t="s">
        <v>176</v>
      </c>
      <c r="P214" s="90" t="s">
        <v>2271</v>
      </c>
      <c r="Q214" s="90">
        <v>4</v>
      </c>
      <c r="R214" s="90" t="s">
        <v>176</v>
      </c>
      <c r="S214" s="90"/>
      <c r="T214" s="92">
        <v>0.94</v>
      </c>
      <c r="U214" s="90">
        <v>4</v>
      </c>
      <c r="V214" s="90" t="s">
        <v>176</v>
      </c>
      <c r="W214" s="90"/>
      <c r="X214" s="90"/>
      <c r="Y214" s="90"/>
      <c r="Z214" s="90"/>
      <c r="AA214" s="90"/>
      <c r="AB214" s="90"/>
      <c r="AC214" s="90"/>
      <c r="AD214" s="90"/>
    </row>
    <row r="215" spans="1:30" ht="14.25" customHeight="1" x14ac:dyDescent="0.35">
      <c r="A215" s="90" t="s">
        <v>2260</v>
      </c>
      <c r="B215" s="90" t="s">
        <v>1876</v>
      </c>
      <c r="C215" s="90">
        <v>1</v>
      </c>
      <c r="D215" s="90" t="s">
        <v>1959</v>
      </c>
      <c r="E215" s="91">
        <v>2.2999999999999998</v>
      </c>
      <c r="F215" s="92">
        <v>0.72</v>
      </c>
      <c r="G215" s="90">
        <v>8</v>
      </c>
      <c r="H215" s="92">
        <v>0.46</v>
      </c>
      <c r="I215" s="92">
        <v>0.45</v>
      </c>
      <c r="J215" s="90">
        <v>6</v>
      </c>
      <c r="K215" s="90" t="s">
        <v>176</v>
      </c>
      <c r="L215" s="90"/>
      <c r="M215" s="90">
        <v>2</v>
      </c>
      <c r="N215" s="90" t="s">
        <v>176</v>
      </c>
      <c r="O215" s="90" t="s">
        <v>176</v>
      </c>
      <c r="P215" s="90" t="s">
        <v>2272</v>
      </c>
      <c r="Q215" s="90">
        <v>4</v>
      </c>
      <c r="R215" s="90" t="s">
        <v>176</v>
      </c>
      <c r="S215" s="90"/>
      <c r="T215" s="92">
        <v>0.71</v>
      </c>
      <c r="U215" s="90">
        <v>4</v>
      </c>
      <c r="V215" s="90" t="s">
        <v>176</v>
      </c>
      <c r="W215" s="90"/>
      <c r="X215" s="90"/>
      <c r="Y215" s="90"/>
      <c r="Z215" s="90"/>
      <c r="AA215" s="90"/>
      <c r="AB215" s="90"/>
      <c r="AC215" s="90"/>
      <c r="AD215" s="90"/>
    </row>
    <row r="216" spans="1:30" ht="14.25" customHeight="1" x14ac:dyDescent="0.35">
      <c r="A216" s="90" t="s">
        <v>2260</v>
      </c>
      <c r="B216" s="90" t="s">
        <v>1284</v>
      </c>
      <c r="C216" s="90"/>
      <c r="D216" s="90" t="s">
        <v>1972</v>
      </c>
      <c r="E216" s="91">
        <v>2.2000000000000002</v>
      </c>
      <c r="F216" s="92">
        <v>0.54</v>
      </c>
      <c r="G216" s="90">
        <v>8</v>
      </c>
      <c r="H216" s="92">
        <v>0.34</v>
      </c>
      <c r="I216" s="92">
        <v>0.27</v>
      </c>
      <c r="J216" s="90"/>
      <c r="K216" s="92">
        <v>0.25</v>
      </c>
      <c r="L216" s="90"/>
      <c r="M216" s="90">
        <v>47</v>
      </c>
      <c r="N216" s="92">
        <v>0.91</v>
      </c>
      <c r="O216" s="92">
        <v>0</v>
      </c>
      <c r="P216" s="90" t="s">
        <v>2187</v>
      </c>
      <c r="Q216" s="90">
        <v>2</v>
      </c>
      <c r="R216" s="92">
        <v>7.0000000000000007E-2</v>
      </c>
      <c r="S216" s="90"/>
      <c r="T216" s="92">
        <v>0.94</v>
      </c>
      <c r="U216" s="90"/>
      <c r="V216" s="90" t="s">
        <v>176</v>
      </c>
      <c r="W216" s="90"/>
      <c r="X216" s="90"/>
      <c r="Y216" s="90"/>
      <c r="Z216" s="90"/>
      <c r="AA216" s="90"/>
      <c r="AB216" s="90"/>
      <c r="AC216" s="90"/>
      <c r="AD216" s="90"/>
    </row>
    <row r="217" spans="1:30" ht="14.25" customHeight="1" x14ac:dyDescent="0.35">
      <c r="A217" s="90" t="s">
        <v>2260</v>
      </c>
      <c r="B217" s="90" t="s">
        <v>1890</v>
      </c>
      <c r="C217" s="90"/>
      <c r="D217" s="90" t="s">
        <v>1959</v>
      </c>
      <c r="E217" s="91">
        <v>2.2000000000000002</v>
      </c>
      <c r="F217" s="92">
        <v>0.6</v>
      </c>
      <c r="G217" s="90"/>
      <c r="H217" s="92">
        <v>0.42</v>
      </c>
      <c r="I217" s="92">
        <v>0.33</v>
      </c>
      <c r="J217" s="90"/>
      <c r="K217" s="92">
        <v>0.25</v>
      </c>
      <c r="L217" s="90"/>
      <c r="M217" s="90">
        <v>189</v>
      </c>
      <c r="N217" s="92">
        <v>0.59</v>
      </c>
      <c r="O217" s="92">
        <v>0.02</v>
      </c>
      <c r="P217" s="90" t="s">
        <v>1484</v>
      </c>
      <c r="Q217" s="90"/>
      <c r="R217" s="92">
        <v>0.21</v>
      </c>
      <c r="S217" s="90"/>
      <c r="T217" s="92">
        <v>1</v>
      </c>
      <c r="U217" s="90"/>
      <c r="V217" s="92">
        <v>0.03</v>
      </c>
      <c r="W217" s="90"/>
      <c r="X217" s="90"/>
      <c r="Y217" s="90"/>
      <c r="Z217" s="90"/>
      <c r="AA217" s="90"/>
      <c r="AB217" s="90"/>
      <c r="AC217" s="90"/>
      <c r="AD217" s="90"/>
    </row>
    <row r="218" spans="1:30" ht="14.25" customHeight="1" x14ac:dyDescent="0.35">
      <c r="A218" s="90" t="s">
        <v>2260</v>
      </c>
      <c r="B218" s="90" t="s">
        <v>745</v>
      </c>
      <c r="C218" s="90">
        <v>1</v>
      </c>
      <c r="D218" s="90" t="s">
        <v>1972</v>
      </c>
      <c r="E218" s="91">
        <v>2.1</v>
      </c>
      <c r="F218" s="92">
        <v>0.6</v>
      </c>
      <c r="G218" s="90">
        <v>8</v>
      </c>
      <c r="H218" s="92">
        <v>0.47</v>
      </c>
      <c r="I218" s="92">
        <v>0.33</v>
      </c>
      <c r="J218" s="90">
        <v>6</v>
      </c>
      <c r="K218" s="90" t="s">
        <v>176</v>
      </c>
      <c r="L218" s="90"/>
      <c r="M218" s="90">
        <v>61</v>
      </c>
      <c r="N218" s="90" t="s">
        <v>176</v>
      </c>
      <c r="O218" s="90" t="s">
        <v>176</v>
      </c>
      <c r="P218" s="90" t="s">
        <v>1055</v>
      </c>
      <c r="Q218" s="90">
        <v>4</v>
      </c>
      <c r="R218" s="90" t="s">
        <v>176</v>
      </c>
      <c r="S218" s="90"/>
      <c r="T218" s="92">
        <v>0.84</v>
      </c>
      <c r="U218" s="90">
        <v>4</v>
      </c>
      <c r="V218" s="90" t="s">
        <v>176</v>
      </c>
      <c r="W218" s="90"/>
      <c r="X218" s="90"/>
      <c r="Y218" s="90"/>
      <c r="Z218" s="90"/>
      <c r="AA218" s="90"/>
      <c r="AB218" s="90"/>
      <c r="AC218" s="90"/>
      <c r="AD218" s="90"/>
    </row>
    <row r="219" spans="1:30" ht="14.25" customHeight="1" x14ac:dyDescent="0.35">
      <c r="A219" s="90" t="s">
        <v>2260</v>
      </c>
      <c r="B219" s="90" t="s">
        <v>2115</v>
      </c>
      <c r="C219" s="90">
        <v>1</v>
      </c>
      <c r="D219" s="90" t="s">
        <v>1972</v>
      </c>
      <c r="E219" s="91">
        <v>2.2999999999999998</v>
      </c>
      <c r="F219" s="92">
        <v>0.85</v>
      </c>
      <c r="G219" s="90">
        <v>8</v>
      </c>
      <c r="H219" s="92">
        <v>0.44</v>
      </c>
      <c r="I219" s="92">
        <v>0.48</v>
      </c>
      <c r="J219" s="90">
        <v>6</v>
      </c>
      <c r="K219" s="90" t="s">
        <v>176</v>
      </c>
      <c r="L219" s="90"/>
      <c r="M219" s="90">
        <v>193</v>
      </c>
      <c r="N219" s="90" t="s">
        <v>176</v>
      </c>
      <c r="O219" s="90" t="s">
        <v>176</v>
      </c>
      <c r="P219" s="90" t="s">
        <v>2273</v>
      </c>
      <c r="Q219" s="90">
        <v>4</v>
      </c>
      <c r="R219" s="90" t="s">
        <v>176</v>
      </c>
      <c r="S219" s="90"/>
      <c r="T219" s="92">
        <v>0.88</v>
      </c>
      <c r="U219" s="90">
        <v>4</v>
      </c>
      <c r="V219" s="90" t="s">
        <v>176</v>
      </c>
      <c r="W219" s="90"/>
      <c r="X219" s="90"/>
      <c r="Y219" s="90"/>
      <c r="Z219" s="90"/>
      <c r="AA219" s="90"/>
      <c r="AB219" s="90"/>
      <c r="AC219" s="90"/>
      <c r="AD219" s="90"/>
    </row>
    <row r="220" spans="1:30" ht="14.25" customHeight="1" x14ac:dyDescent="0.35">
      <c r="A220" s="90" t="s">
        <v>2260</v>
      </c>
      <c r="B220" s="90" t="s">
        <v>1600</v>
      </c>
      <c r="C220" s="90"/>
      <c r="D220" s="90" t="s">
        <v>1972</v>
      </c>
      <c r="E220" s="91">
        <v>2.2999999999999998</v>
      </c>
      <c r="F220" s="92">
        <v>0.64</v>
      </c>
      <c r="G220" s="90">
        <v>8</v>
      </c>
      <c r="H220" s="92">
        <v>0.49</v>
      </c>
      <c r="I220" s="92">
        <v>0.4</v>
      </c>
      <c r="J220" s="90"/>
      <c r="K220" s="92">
        <v>0.5</v>
      </c>
      <c r="L220" s="90"/>
      <c r="M220" s="90">
        <v>135</v>
      </c>
      <c r="N220" s="92">
        <v>0.75</v>
      </c>
      <c r="O220" s="92">
        <v>0.03</v>
      </c>
      <c r="P220" s="90" t="s">
        <v>756</v>
      </c>
      <c r="Q220" s="90">
        <v>4</v>
      </c>
      <c r="R220" s="90" t="s">
        <v>176</v>
      </c>
      <c r="S220" s="90"/>
      <c r="T220" s="92">
        <v>0.13</v>
      </c>
      <c r="U220" s="90"/>
      <c r="V220" s="90" t="s">
        <v>176</v>
      </c>
      <c r="W220" s="90"/>
      <c r="X220" s="90"/>
      <c r="Y220" s="90"/>
      <c r="Z220" s="90"/>
      <c r="AA220" s="90"/>
      <c r="AB220" s="90"/>
      <c r="AC220" s="90"/>
      <c r="AD220" s="90"/>
    </row>
    <row r="221" spans="1:30" ht="14.25" customHeight="1" x14ac:dyDescent="0.35">
      <c r="A221" s="90" t="s">
        <v>2260</v>
      </c>
      <c r="B221" s="90" t="s">
        <v>2044</v>
      </c>
      <c r="C221" s="90"/>
      <c r="D221" s="90" t="s">
        <v>1972</v>
      </c>
      <c r="E221" s="91">
        <v>2.2999999999999998</v>
      </c>
      <c r="F221" s="92">
        <v>0.61</v>
      </c>
      <c r="G221" s="90">
        <v>8</v>
      </c>
      <c r="H221" s="92">
        <v>0.45</v>
      </c>
      <c r="I221" s="92">
        <v>0.34</v>
      </c>
      <c r="J221" s="90"/>
      <c r="K221" s="92">
        <v>0.33</v>
      </c>
      <c r="L221" s="90"/>
      <c r="M221" s="90">
        <v>88</v>
      </c>
      <c r="N221" s="92">
        <v>0.62</v>
      </c>
      <c r="O221" s="92">
        <v>0.01</v>
      </c>
      <c r="P221" s="90" t="s">
        <v>1527</v>
      </c>
      <c r="Q221" s="90"/>
      <c r="R221" s="92">
        <v>7.0000000000000007E-2</v>
      </c>
      <c r="S221" s="90"/>
      <c r="T221" s="92">
        <v>0.67</v>
      </c>
      <c r="U221" s="90"/>
      <c r="V221" s="90" t="s">
        <v>176</v>
      </c>
      <c r="W221" s="90"/>
      <c r="X221" s="90"/>
      <c r="Y221" s="90"/>
      <c r="Z221" s="90"/>
      <c r="AA221" s="90"/>
      <c r="AB221" s="90"/>
      <c r="AC221" s="90"/>
      <c r="AD221" s="90"/>
    </row>
    <row r="222" spans="1:30" ht="14.25" customHeight="1" x14ac:dyDescent="0.35">
      <c r="A222" s="90" t="s">
        <v>2260</v>
      </c>
      <c r="B222" s="90" t="s">
        <v>2045</v>
      </c>
      <c r="C222" s="90">
        <v>1</v>
      </c>
      <c r="D222" s="90" t="s">
        <v>1959</v>
      </c>
      <c r="E222" s="91">
        <v>2.1</v>
      </c>
      <c r="F222" s="92">
        <v>0.56000000000000005</v>
      </c>
      <c r="G222" s="90">
        <v>8</v>
      </c>
      <c r="H222" s="92">
        <v>0.44</v>
      </c>
      <c r="I222" s="92">
        <v>0.33</v>
      </c>
      <c r="J222" s="90">
        <v>6</v>
      </c>
      <c r="K222" s="90" t="s">
        <v>176</v>
      </c>
      <c r="L222" s="90"/>
      <c r="M222" s="90">
        <v>214</v>
      </c>
      <c r="N222" s="90" t="s">
        <v>176</v>
      </c>
      <c r="O222" s="90" t="s">
        <v>176</v>
      </c>
      <c r="P222" s="90" t="s">
        <v>176</v>
      </c>
      <c r="Q222" s="90">
        <v>2</v>
      </c>
      <c r="R222" s="90" t="s">
        <v>176</v>
      </c>
      <c r="S222" s="90"/>
      <c r="T222" s="90" t="s">
        <v>176</v>
      </c>
      <c r="U222" s="90"/>
      <c r="V222" s="90" t="s">
        <v>176</v>
      </c>
      <c r="W222" s="90"/>
      <c r="X222" s="90"/>
      <c r="Y222" s="90"/>
      <c r="Z222" s="90"/>
      <c r="AA222" s="90"/>
      <c r="AB222" s="90"/>
      <c r="AC222" s="90"/>
      <c r="AD222" s="90"/>
    </row>
    <row r="223" spans="1:30" ht="14.25" customHeight="1" x14ac:dyDescent="0.35">
      <c r="A223" s="90" t="s">
        <v>2260</v>
      </c>
      <c r="B223" s="90" t="s">
        <v>1286</v>
      </c>
      <c r="C223" s="90">
        <v>7</v>
      </c>
      <c r="D223" s="90" t="s">
        <v>1972</v>
      </c>
      <c r="E223" s="91">
        <v>2.1</v>
      </c>
      <c r="F223" s="92">
        <v>0.72</v>
      </c>
      <c r="G223" s="90"/>
      <c r="H223" s="92">
        <v>0.46</v>
      </c>
      <c r="I223" s="92">
        <v>0.39</v>
      </c>
      <c r="J223" s="90"/>
      <c r="K223" s="92">
        <v>0.39</v>
      </c>
      <c r="L223" s="90"/>
      <c r="M223" s="90">
        <v>51</v>
      </c>
      <c r="N223" s="92">
        <v>0.55000000000000004</v>
      </c>
      <c r="O223" s="92">
        <v>0.17</v>
      </c>
      <c r="P223" s="90" t="s">
        <v>359</v>
      </c>
      <c r="Q223" s="90">
        <v>2</v>
      </c>
      <c r="R223" s="92">
        <v>0.15</v>
      </c>
      <c r="S223" s="90"/>
      <c r="T223" s="92">
        <v>0.66</v>
      </c>
      <c r="U223" s="90"/>
      <c r="V223" s="92">
        <v>0.01</v>
      </c>
      <c r="W223" s="90"/>
      <c r="X223" s="90"/>
      <c r="Y223" s="90"/>
      <c r="Z223" s="90"/>
      <c r="AA223" s="90"/>
      <c r="AB223" s="90"/>
      <c r="AC223" s="90"/>
      <c r="AD223" s="90"/>
    </row>
    <row r="224" spans="1:30" ht="14.25" customHeight="1" x14ac:dyDescent="0.35">
      <c r="A224" s="90" t="s">
        <v>2260</v>
      </c>
      <c r="B224" s="90" t="s">
        <v>2046</v>
      </c>
      <c r="C224" s="90">
        <v>1</v>
      </c>
      <c r="D224" s="90" t="s">
        <v>1972</v>
      </c>
      <c r="E224" s="91">
        <v>2.2000000000000002</v>
      </c>
      <c r="F224" s="92">
        <v>0.69</v>
      </c>
      <c r="G224" s="90">
        <v>8</v>
      </c>
      <c r="H224" s="92">
        <v>0.56000000000000005</v>
      </c>
      <c r="I224" s="92">
        <v>0.42</v>
      </c>
      <c r="J224" s="90">
        <v>6</v>
      </c>
      <c r="K224" s="90" t="s">
        <v>176</v>
      </c>
      <c r="L224" s="90"/>
      <c r="M224" s="90">
        <v>54</v>
      </c>
      <c r="N224" s="92">
        <v>0.6</v>
      </c>
      <c r="O224" s="92">
        <v>0.02</v>
      </c>
      <c r="P224" s="90" t="s">
        <v>273</v>
      </c>
      <c r="Q224" s="90">
        <v>4</v>
      </c>
      <c r="R224" s="92">
        <v>0.08</v>
      </c>
      <c r="S224" s="90">
        <v>4</v>
      </c>
      <c r="T224" s="92">
        <v>0.78</v>
      </c>
      <c r="U224" s="90">
        <v>4</v>
      </c>
      <c r="V224" s="92">
        <v>0.03</v>
      </c>
      <c r="W224" s="90">
        <v>4</v>
      </c>
      <c r="X224" s="90"/>
      <c r="Y224" s="90"/>
      <c r="Z224" s="90"/>
      <c r="AA224" s="90"/>
      <c r="AB224" s="90"/>
      <c r="AC224" s="90"/>
      <c r="AD224" s="90"/>
    </row>
    <row r="225" spans="1:30" ht="14.25" customHeight="1" x14ac:dyDescent="0.35">
      <c r="A225" s="90" t="s">
        <v>2260</v>
      </c>
      <c r="B225" s="90" t="s">
        <v>749</v>
      </c>
      <c r="C225" s="90"/>
      <c r="D225" s="90" t="s">
        <v>1959</v>
      </c>
      <c r="E225" s="91">
        <v>2.1</v>
      </c>
      <c r="F225" s="92">
        <v>0.62</v>
      </c>
      <c r="G225" s="90"/>
      <c r="H225" s="92">
        <v>0.3</v>
      </c>
      <c r="I225" s="92">
        <v>0.36</v>
      </c>
      <c r="J225" s="90"/>
      <c r="K225" s="92">
        <v>0.34</v>
      </c>
      <c r="L225" s="90"/>
      <c r="M225" s="90">
        <v>27</v>
      </c>
      <c r="N225" s="92">
        <v>0.65</v>
      </c>
      <c r="O225" s="92">
        <v>0.01</v>
      </c>
      <c r="P225" s="90" t="s">
        <v>2274</v>
      </c>
      <c r="Q225" s="90">
        <v>2</v>
      </c>
      <c r="R225" s="92">
        <v>0.03</v>
      </c>
      <c r="S225" s="90"/>
      <c r="T225" s="92">
        <v>0.75</v>
      </c>
      <c r="U225" s="90"/>
      <c r="V225" s="92">
        <v>0.08</v>
      </c>
      <c r="W225" s="90"/>
      <c r="X225" s="90"/>
      <c r="Y225" s="90"/>
      <c r="Z225" s="90"/>
      <c r="AA225" s="90"/>
      <c r="AB225" s="90"/>
      <c r="AC225" s="90"/>
      <c r="AD225" s="90"/>
    </row>
    <row r="226" spans="1:30" ht="14.25" customHeight="1" x14ac:dyDescent="0.35">
      <c r="A226" s="90" t="s">
        <v>2260</v>
      </c>
      <c r="B226" s="90" t="s">
        <v>2048</v>
      </c>
      <c r="C226" s="90"/>
      <c r="D226" s="90" t="s">
        <v>1959</v>
      </c>
      <c r="E226" s="91">
        <v>2.4</v>
      </c>
      <c r="F226" s="92">
        <v>0.62</v>
      </c>
      <c r="G226" s="90"/>
      <c r="H226" s="92">
        <v>0.54</v>
      </c>
      <c r="I226" s="92">
        <v>0.5</v>
      </c>
      <c r="J226" s="90"/>
      <c r="K226" s="92">
        <v>0.43</v>
      </c>
      <c r="L226" s="90"/>
      <c r="M226" s="90">
        <v>67</v>
      </c>
      <c r="N226" s="92">
        <v>0.66</v>
      </c>
      <c r="O226" s="92">
        <v>0.01</v>
      </c>
      <c r="P226" s="90" t="s">
        <v>630</v>
      </c>
      <c r="Q226" s="90">
        <v>2</v>
      </c>
      <c r="R226" s="92">
        <v>0.14000000000000001</v>
      </c>
      <c r="S226" s="90"/>
      <c r="T226" s="92">
        <v>0.74</v>
      </c>
      <c r="U226" s="90"/>
      <c r="V226" s="92">
        <v>0.05</v>
      </c>
      <c r="W226" s="90"/>
      <c r="X226" s="90"/>
      <c r="Y226" s="90"/>
      <c r="Z226" s="90"/>
      <c r="AA226" s="90"/>
      <c r="AB226" s="90"/>
      <c r="AC226" s="90"/>
      <c r="AD226" s="90"/>
    </row>
    <row r="227" spans="1:30" ht="14.25" customHeight="1" x14ac:dyDescent="0.35">
      <c r="A227" s="90" t="s">
        <v>2260</v>
      </c>
      <c r="B227" s="90" t="s">
        <v>1810</v>
      </c>
      <c r="C227" s="90"/>
      <c r="D227" s="90" t="s">
        <v>1959</v>
      </c>
      <c r="E227" s="91">
        <v>2.6</v>
      </c>
      <c r="F227" s="92">
        <v>0.62</v>
      </c>
      <c r="G227" s="90"/>
      <c r="H227" s="92">
        <v>0.68</v>
      </c>
      <c r="I227" s="92">
        <v>0.42</v>
      </c>
      <c r="J227" s="90"/>
      <c r="K227" s="92">
        <v>0.38</v>
      </c>
      <c r="L227" s="90"/>
      <c r="M227" s="90">
        <v>40</v>
      </c>
      <c r="N227" s="92">
        <v>0.85</v>
      </c>
      <c r="O227" s="92">
        <v>0</v>
      </c>
      <c r="P227" s="90" t="s">
        <v>1480</v>
      </c>
      <c r="Q227" s="90">
        <v>2</v>
      </c>
      <c r="R227" s="92">
        <v>0.1</v>
      </c>
      <c r="S227" s="90"/>
      <c r="T227" s="92">
        <v>0.85</v>
      </c>
      <c r="U227" s="90"/>
      <c r="V227" s="92">
        <v>0.14000000000000001</v>
      </c>
      <c r="W227" s="90"/>
      <c r="X227" s="90"/>
      <c r="Y227" s="90"/>
      <c r="Z227" s="90"/>
      <c r="AA227" s="90"/>
      <c r="AB227" s="90"/>
      <c r="AC227" s="90"/>
      <c r="AD227" s="90"/>
    </row>
    <row r="228" spans="1:30" ht="14.25" customHeight="1" x14ac:dyDescent="0.35">
      <c r="A228" s="90" t="s">
        <v>2260</v>
      </c>
      <c r="B228" s="90" t="s">
        <v>2049</v>
      </c>
      <c r="C228" s="90"/>
      <c r="D228" s="90" t="s">
        <v>1959</v>
      </c>
      <c r="E228" s="91">
        <v>1.7</v>
      </c>
      <c r="F228" s="92">
        <v>0.56999999999999995</v>
      </c>
      <c r="G228" s="90"/>
      <c r="H228" s="92">
        <v>0.46</v>
      </c>
      <c r="I228" s="92">
        <v>0.37</v>
      </c>
      <c r="J228" s="90"/>
      <c r="K228" s="92">
        <v>0.35</v>
      </c>
      <c r="L228" s="90"/>
      <c r="M228" s="90">
        <v>22</v>
      </c>
      <c r="N228" s="92">
        <v>0.52</v>
      </c>
      <c r="O228" s="92">
        <v>0.03</v>
      </c>
      <c r="P228" s="90" t="s">
        <v>941</v>
      </c>
      <c r="Q228" s="90"/>
      <c r="R228" s="92">
        <v>0.16</v>
      </c>
      <c r="S228" s="90"/>
      <c r="T228" s="92">
        <v>0.69</v>
      </c>
      <c r="U228" s="90"/>
      <c r="V228" s="92">
        <v>0.03</v>
      </c>
      <c r="W228" s="90"/>
      <c r="X228" s="90"/>
      <c r="Y228" s="90"/>
      <c r="Z228" s="90"/>
      <c r="AA228" s="90"/>
      <c r="AB228" s="90"/>
      <c r="AC228" s="90"/>
      <c r="AD228" s="90"/>
    </row>
    <row r="229" spans="1:30" ht="14.25" customHeight="1" x14ac:dyDescent="0.35">
      <c r="A229" s="90" t="s">
        <v>2260</v>
      </c>
      <c r="B229" s="90" t="s">
        <v>2050</v>
      </c>
      <c r="C229" s="90"/>
      <c r="D229" s="90" t="s">
        <v>1959</v>
      </c>
      <c r="E229" s="91">
        <v>2.2000000000000002</v>
      </c>
      <c r="F229" s="92">
        <v>0.66</v>
      </c>
      <c r="G229" s="90"/>
      <c r="H229" s="92">
        <v>0.52</v>
      </c>
      <c r="I229" s="92">
        <v>0.46</v>
      </c>
      <c r="J229" s="90"/>
      <c r="K229" s="92">
        <v>0.42</v>
      </c>
      <c r="L229" s="90"/>
      <c r="M229" s="90">
        <v>167</v>
      </c>
      <c r="N229" s="92">
        <v>0.68</v>
      </c>
      <c r="O229" s="92">
        <v>0</v>
      </c>
      <c r="P229" s="90" t="s">
        <v>954</v>
      </c>
      <c r="Q229" s="90">
        <v>2</v>
      </c>
      <c r="R229" s="92">
        <v>0.13</v>
      </c>
      <c r="S229" s="90"/>
      <c r="T229" s="92">
        <v>0.65</v>
      </c>
      <c r="U229" s="90"/>
      <c r="V229" s="92">
        <v>0.06</v>
      </c>
      <c r="W229" s="90"/>
      <c r="X229" s="90"/>
      <c r="Y229" s="90"/>
      <c r="Z229" s="90"/>
      <c r="AA229" s="90"/>
      <c r="AB229" s="90"/>
      <c r="AC229" s="90"/>
      <c r="AD229" s="90"/>
    </row>
    <row r="230" spans="1:30" ht="14.25" customHeight="1" x14ac:dyDescent="0.35">
      <c r="A230" s="90"/>
      <c r="B230" s="90"/>
      <c r="C230" s="90"/>
      <c r="D230" s="90"/>
      <c r="E230" s="90"/>
      <c r="F230" s="91"/>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row>
    <row r="231" spans="1:30" ht="14.25" customHeight="1" x14ac:dyDescent="0.35">
      <c r="A231" s="95" t="s">
        <v>152</v>
      </c>
      <c r="B231" s="95" t="s">
        <v>2057</v>
      </c>
      <c r="C231" s="90"/>
      <c r="D231" s="90"/>
      <c r="E231" s="90"/>
      <c r="F231" s="91"/>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row>
    <row r="232" spans="1:30" ht="14.25" customHeight="1" x14ac:dyDescent="0.35">
      <c r="A232" s="90">
        <v>1</v>
      </c>
      <c r="B232" s="90" t="s">
        <v>2058</v>
      </c>
      <c r="C232" s="90"/>
      <c r="D232" s="90"/>
      <c r="E232" s="90"/>
      <c r="F232" s="91"/>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row>
    <row r="233" spans="1:30" ht="14.25" customHeight="1" x14ac:dyDescent="0.35">
      <c r="A233" s="90">
        <v>2</v>
      </c>
      <c r="B233" s="90" t="s">
        <v>2059</v>
      </c>
      <c r="C233" s="90"/>
      <c r="D233" s="90"/>
      <c r="E233" s="90"/>
      <c r="F233" s="91"/>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row>
    <row r="234" spans="1:30" ht="14.25" customHeight="1" x14ac:dyDescent="0.35">
      <c r="A234" s="90">
        <v>3</v>
      </c>
      <c r="B234" s="90" t="s">
        <v>2060</v>
      </c>
      <c r="C234" s="90"/>
      <c r="D234" s="90"/>
      <c r="E234" s="90"/>
      <c r="F234" s="91"/>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row>
    <row r="235" spans="1:30" ht="14.25" customHeight="1" x14ac:dyDescent="0.35">
      <c r="A235" s="90">
        <v>4</v>
      </c>
      <c r="B235" s="90" t="s">
        <v>2061</v>
      </c>
      <c r="C235" s="90"/>
      <c r="D235" s="90"/>
      <c r="E235" s="90"/>
      <c r="F235" s="91"/>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row>
    <row r="236" spans="1:30" ht="14.25" customHeight="1" x14ac:dyDescent="0.35">
      <c r="A236" s="90">
        <v>5</v>
      </c>
      <c r="B236" s="90" t="s">
        <v>2062</v>
      </c>
      <c r="C236" s="90"/>
      <c r="D236" s="90"/>
      <c r="E236" s="90"/>
      <c r="F236" s="91"/>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row>
    <row r="237" spans="1:30" ht="14.25" customHeight="1" x14ac:dyDescent="0.35">
      <c r="A237" s="90">
        <v>6</v>
      </c>
      <c r="B237" s="90" t="s">
        <v>2063</v>
      </c>
      <c r="C237" s="90"/>
      <c r="D237" s="90"/>
      <c r="E237" s="90"/>
      <c r="F237" s="91"/>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row>
    <row r="238" spans="1:30" ht="14.25" customHeight="1" x14ac:dyDescent="0.35">
      <c r="A238" s="90">
        <v>7</v>
      </c>
      <c r="B238" s="90" t="s">
        <v>2221</v>
      </c>
      <c r="C238" s="90"/>
      <c r="D238" s="90"/>
      <c r="E238" s="90"/>
      <c r="F238" s="91"/>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row>
    <row r="239" spans="1:30" ht="14.25" customHeight="1" x14ac:dyDescent="0.35">
      <c r="A239" s="90">
        <v>8</v>
      </c>
      <c r="B239" s="90" t="s">
        <v>2222</v>
      </c>
      <c r="C239" s="90"/>
      <c r="D239" s="90"/>
      <c r="E239" s="90"/>
      <c r="F239" s="91"/>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row>
    <row r="240" spans="1:30" ht="14.25" customHeight="1" x14ac:dyDescent="0.35">
      <c r="A240" s="90">
        <v>9</v>
      </c>
      <c r="B240" s="90" t="s">
        <v>2066</v>
      </c>
      <c r="C240" s="90"/>
      <c r="D240" s="90"/>
      <c r="E240" s="90"/>
      <c r="F240" s="91"/>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row>
    <row r="241" spans="1:30" ht="14.25" customHeight="1" x14ac:dyDescent="0.35">
      <c r="A241" s="90"/>
      <c r="B241" s="90"/>
      <c r="C241" s="90"/>
      <c r="D241" s="90"/>
      <c r="E241" s="90"/>
      <c r="F241" s="91"/>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row>
    <row r="242" spans="1:30" ht="14.25" customHeight="1" x14ac:dyDescent="0.35">
      <c r="A242" s="90"/>
      <c r="B242" s="90"/>
      <c r="C242" s="90"/>
      <c r="D242" s="90"/>
      <c r="E242" s="90"/>
      <c r="F242" s="91"/>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row>
    <row r="243" spans="1:30" ht="14.25" customHeight="1" x14ac:dyDescent="0.35">
      <c r="A243" s="90"/>
      <c r="B243" s="90"/>
      <c r="C243" s="90"/>
      <c r="D243" s="90"/>
      <c r="E243" s="90"/>
      <c r="F243" s="91"/>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row>
    <row r="244" spans="1:30" ht="14.25" customHeight="1" x14ac:dyDescent="0.35">
      <c r="A244" s="90"/>
      <c r="B244" s="90"/>
      <c r="C244" s="90"/>
      <c r="D244" s="90"/>
      <c r="E244" s="90"/>
      <c r="F244" s="91"/>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row>
    <row r="245" spans="1:30" ht="14.25" customHeight="1" x14ac:dyDescent="0.35">
      <c r="A245" s="90"/>
      <c r="B245" s="90"/>
      <c r="C245" s="90"/>
      <c r="D245" s="90"/>
      <c r="E245" s="90"/>
      <c r="F245" s="91"/>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row>
    <row r="246" spans="1:30" ht="14.25" customHeight="1" x14ac:dyDescent="0.35">
      <c r="A246" s="90"/>
      <c r="B246" s="90"/>
      <c r="C246" s="90"/>
      <c r="D246" s="90"/>
      <c r="E246" s="90"/>
      <c r="F246" s="91"/>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row>
    <row r="247" spans="1:30" ht="14.25" customHeight="1" x14ac:dyDescent="0.35">
      <c r="A247" s="90"/>
      <c r="B247" s="90"/>
      <c r="C247" s="90"/>
      <c r="D247" s="90"/>
      <c r="E247" s="90"/>
      <c r="F247" s="91"/>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row>
    <row r="248" spans="1:30" ht="14.25" customHeight="1" x14ac:dyDescent="0.35">
      <c r="A248" s="90"/>
      <c r="B248" s="90"/>
      <c r="C248" s="90"/>
      <c r="D248" s="90"/>
      <c r="E248" s="90"/>
      <c r="F248" s="91"/>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row>
    <row r="249" spans="1:30" ht="14.25" customHeight="1" x14ac:dyDescent="0.35">
      <c r="A249" s="90"/>
      <c r="B249" s="90"/>
      <c r="C249" s="90"/>
      <c r="D249" s="90"/>
      <c r="E249" s="90"/>
      <c r="F249" s="91"/>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row>
    <row r="250" spans="1:30" ht="14.25" customHeight="1" x14ac:dyDescent="0.35">
      <c r="A250" s="90"/>
      <c r="B250" s="90"/>
      <c r="C250" s="90"/>
      <c r="D250" s="90"/>
      <c r="E250" s="90"/>
      <c r="F250" s="91"/>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row>
    <row r="251" spans="1:30" ht="14.25" customHeight="1" x14ac:dyDescent="0.35">
      <c r="A251" s="90"/>
      <c r="B251" s="90"/>
      <c r="C251" s="90"/>
      <c r="D251" s="90"/>
      <c r="E251" s="90"/>
      <c r="F251" s="91"/>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row>
    <row r="252" spans="1:30" ht="14.25" customHeight="1" x14ac:dyDescent="0.35">
      <c r="A252" s="90"/>
      <c r="B252" s="90"/>
      <c r="C252" s="90"/>
      <c r="D252" s="90"/>
      <c r="E252" s="90"/>
      <c r="F252" s="91"/>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row>
    <row r="253" spans="1:30" ht="14.25" customHeight="1" x14ac:dyDescent="0.35">
      <c r="A253" s="90"/>
      <c r="B253" s="90"/>
      <c r="C253" s="90"/>
      <c r="D253" s="90"/>
      <c r="E253" s="90"/>
      <c r="F253" s="91"/>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row>
    <row r="254" spans="1:30" ht="14.25" customHeight="1" x14ac:dyDescent="0.35">
      <c r="A254" s="90"/>
      <c r="B254" s="90"/>
      <c r="C254" s="90"/>
      <c r="D254" s="90"/>
      <c r="E254" s="90"/>
      <c r="F254" s="91"/>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row>
    <row r="255" spans="1:30" ht="14.25" customHeight="1" x14ac:dyDescent="0.35">
      <c r="A255" s="90"/>
      <c r="B255" s="90"/>
      <c r="C255" s="90"/>
      <c r="D255" s="90"/>
      <c r="E255" s="90"/>
      <c r="F255" s="91"/>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row>
    <row r="256" spans="1:30" ht="14.25" customHeight="1" x14ac:dyDescent="0.35">
      <c r="A256" s="90"/>
      <c r="B256" s="90"/>
      <c r="C256" s="90"/>
      <c r="D256" s="90"/>
      <c r="E256" s="90"/>
      <c r="F256" s="91"/>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row>
    <row r="257" spans="1:30" ht="14.25" customHeight="1" x14ac:dyDescent="0.35">
      <c r="A257" s="90"/>
      <c r="B257" s="90"/>
      <c r="C257" s="90"/>
      <c r="D257" s="90"/>
      <c r="E257" s="90"/>
      <c r="F257" s="91"/>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row>
    <row r="258" spans="1:30" ht="14.25" customHeight="1" x14ac:dyDescent="0.35">
      <c r="A258" s="90"/>
      <c r="B258" s="90"/>
      <c r="C258" s="90"/>
      <c r="D258" s="90"/>
      <c r="E258" s="90"/>
      <c r="F258" s="91"/>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row>
    <row r="259" spans="1:30" ht="14.25" customHeight="1" x14ac:dyDescent="0.35">
      <c r="A259" s="90"/>
      <c r="B259" s="90"/>
      <c r="C259" s="90"/>
      <c r="D259" s="90"/>
      <c r="E259" s="90"/>
      <c r="F259" s="91"/>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row>
    <row r="260" spans="1:30" ht="14.25" customHeight="1" x14ac:dyDescent="0.35">
      <c r="A260" s="90"/>
      <c r="B260" s="90"/>
      <c r="C260" s="90"/>
      <c r="D260" s="90"/>
      <c r="E260" s="90"/>
      <c r="F260" s="91"/>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row>
    <row r="261" spans="1:30" ht="14.25" customHeight="1" x14ac:dyDescent="0.35">
      <c r="A261" s="90"/>
      <c r="B261" s="90"/>
      <c r="C261" s="90"/>
      <c r="D261" s="90"/>
      <c r="E261" s="90"/>
      <c r="F261" s="91"/>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row>
    <row r="262" spans="1:30" ht="14.25" customHeight="1" x14ac:dyDescent="0.35">
      <c r="A262" s="90"/>
      <c r="B262" s="90"/>
      <c r="C262" s="90"/>
      <c r="D262" s="90"/>
      <c r="E262" s="90"/>
      <c r="F262" s="91"/>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row>
    <row r="263" spans="1:30" ht="14.25" customHeight="1" x14ac:dyDescent="0.35">
      <c r="A263" s="90"/>
      <c r="B263" s="90"/>
      <c r="C263" s="90"/>
      <c r="D263" s="90"/>
      <c r="E263" s="90"/>
      <c r="F263" s="91"/>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row>
    <row r="264" spans="1:30" ht="14.25" customHeight="1" x14ac:dyDescent="0.35">
      <c r="A264" s="90"/>
      <c r="B264" s="90"/>
      <c r="C264" s="90"/>
      <c r="D264" s="90"/>
      <c r="E264" s="90"/>
      <c r="F264" s="91"/>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row>
    <row r="265" spans="1:30" ht="14.25" customHeight="1" x14ac:dyDescent="0.35">
      <c r="A265" s="90"/>
      <c r="B265" s="90"/>
      <c r="C265" s="90"/>
      <c r="D265" s="90"/>
      <c r="E265" s="90"/>
      <c r="F265" s="91"/>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row>
    <row r="266" spans="1:30" ht="14.25" customHeight="1" x14ac:dyDescent="0.35">
      <c r="A266" s="90"/>
      <c r="B266" s="90"/>
      <c r="C266" s="90"/>
      <c r="D266" s="90"/>
      <c r="E266" s="90"/>
      <c r="F266" s="91"/>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row>
    <row r="267" spans="1:30" ht="14.25" customHeight="1" x14ac:dyDescent="0.35">
      <c r="A267" s="90"/>
      <c r="B267" s="90"/>
      <c r="C267" s="90"/>
      <c r="D267" s="90"/>
      <c r="E267" s="90"/>
      <c r="F267" s="91"/>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row>
    <row r="268" spans="1:30" ht="14.25" customHeight="1" x14ac:dyDescent="0.35">
      <c r="A268" s="90"/>
      <c r="B268" s="90"/>
      <c r="C268" s="90"/>
      <c r="D268" s="90"/>
      <c r="E268" s="90"/>
      <c r="F268" s="91"/>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row>
    <row r="269" spans="1:30" ht="14.25" customHeight="1" x14ac:dyDescent="0.35">
      <c r="A269" s="90"/>
      <c r="B269" s="90"/>
      <c r="C269" s="90"/>
      <c r="D269" s="90"/>
      <c r="E269" s="90"/>
      <c r="F269" s="91"/>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row>
    <row r="270" spans="1:30" ht="14.25" customHeight="1" x14ac:dyDescent="0.35">
      <c r="A270" s="90"/>
      <c r="B270" s="90"/>
      <c r="C270" s="90"/>
      <c r="D270" s="90"/>
      <c r="E270" s="90"/>
      <c r="F270" s="91"/>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row>
    <row r="271" spans="1:30" ht="14.25" customHeight="1" x14ac:dyDescent="0.35">
      <c r="A271" s="90"/>
      <c r="B271" s="90"/>
      <c r="C271" s="90"/>
      <c r="D271" s="90"/>
      <c r="E271" s="90"/>
      <c r="F271" s="91"/>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row>
    <row r="272" spans="1:30" ht="14.25" customHeight="1" x14ac:dyDescent="0.35">
      <c r="A272" s="90"/>
      <c r="B272" s="90"/>
      <c r="C272" s="90"/>
      <c r="D272" s="90"/>
      <c r="E272" s="90"/>
      <c r="F272" s="91"/>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row>
    <row r="273" spans="1:30" ht="14.25" customHeight="1" x14ac:dyDescent="0.35">
      <c r="A273" s="90"/>
      <c r="B273" s="90"/>
      <c r="C273" s="90"/>
      <c r="D273" s="90"/>
      <c r="E273" s="90"/>
      <c r="F273" s="91"/>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row>
    <row r="274" spans="1:30" ht="14.25" customHeight="1" x14ac:dyDescent="0.35">
      <c r="A274" s="90"/>
      <c r="B274" s="90"/>
      <c r="C274" s="90"/>
      <c r="D274" s="90"/>
      <c r="E274" s="90"/>
      <c r="F274" s="91"/>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row>
    <row r="275" spans="1:30" ht="14.25" customHeight="1" x14ac:dyDescent="0.35">
      <c r="A275" s="90"/>
      <c r="B275" s="90"/>
      <c r="C275" s="90"/>
      <c r="D275" s="90"/>
      <c r="E275" s="90"/>
      <c r="F275" s="91"/>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row>
    <row r="276" spans="1:30" ht="14.25" customHeight="1" x14ac:dyDescent="0.35">
      <c r="A276" s="90"/>
      <c r="B276" s="90"/>
      <c r="C276" s="90"/>
      <c r="D276" s="90"/>
      <c r="E276" s="90"/>
      <c r="F276" s="91"/>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row>
    <row r="277" spans="1:30" ht="14.25" customHeight="1" x14ac:dyDescent="0.35">
      <c r="A277" s="90"/>
      <c r="B277" s="90"/>
      <c r="C277" s="90"/>
      <c r="D277" s="90"/>
      <c r="E277" s="90"/>
      <c r="F277" s="91"/>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row>
    <row r="278" spans="1:30" ht="14.25" customHeight="1" x14ac:dyDescent="0.35">
      <c r="A278" s="90"/>
      <c r="B278" s="90"/>
      <c r="C278" s="90"/>
      <c r="D278" s="90"/>
      <c r="E278" s="90"/>
      <c r="F278" s="91"/>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row>
    <row r="279" spans="1:30" ht="14.25" customHeight="1" x14ac:dyDescent="0.35">
      <c r="A279" s="90"/>
      <c r="B279" s="90"/>
      <c r="C279" s="90"/>
      <c r="D279" s="90"/>
      <c r="E279" s="90"/>
      <c r="F279" s="91"/>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row>
    <row r="280" spans="1:30" ht="14.25" customHeight="1" x14ac:dyDescent="0.35">
      <c r="A280" s="90"/>
      <c r="B280" s="90"/>
      <c r="C280" s="90"/>
      <c r="D280" s="90"/>
      <c r="E280" s="90"/>
      <c r="F280" s="91"/>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row>
    <row r="281" spans="1:30" ht="14.25" customHeight="1" x14ac:dyDescent="0.35">
      <c r="A281" s="90"/>
      <c r="B281" s="90"/>
      <c r="C281" s="90"/>
      <c r="D281" s="90"/>
      <c r="E281" s="90"/>
      <c r="F281" s="91"/>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row>
    <row r="282" spans="1:30" ht="14.25" customHeight="1" x14ac:dyDescent="0.35">
      <c r="A282" s="90"/>
      <c r="B282" s="90"/>
      <c r="C282" s="90"/>
      <c r="D282" s="90"/>
      <c r="E282" s="90"/>
      <c r="F282" s="91"/>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row>
    <row r="283" spans="1:30" ht="14.25" customHeight="1" x14ac:dyDescent="0.35">
      <c r="A283" s="90"/>
      <c r="B283" s="90"/>
      <c r="C283" s="90"/>
      <c r="D283" s="90"/>
      <c r="E283" s="90"/>
      <c r="F283" s="91"/>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row>
    <row r="284" spans="1:30" ht="14.25" customHeight="1" x14ac:dyDescent="0.35">
      <c r="A284" s="90"/>
      <c r="B284" s="90"/>
      <c r="C284" s="90"/>
      <c r="D284" s="90"/>
      <c r="E284" s="90"/>
      <c r="F284" s="91"/>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row>
    <row r="285" spans="1:30" ht="14.25" customHeight="1" x14ac:dyDescent="0.35">
      <c r="A285" s="90"/>
      <c r="B285" s="90"/>
      <c r="C285" s="90"/>
      <c r="D285" s="90"/>
      <c r="E285" s="90"/>
      <c r="F285" s="91"/>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row>
    <row r="286" spans="1:30" ht="14.25" customHeight="1" x14ac:dyDescent="0.35">
      <c r="A286" s="90"/>
      <c r="B286" s="90"/>
      <c r="C286" s="90"/>
      <c r="D286" s="90"/>
      <c r="E286" s="90"/>
      <c r="F286" s="91"/>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row>
    <row r="287" spans="1:30" ht="14.25" customHeight="1" x14ac:dyDescent="0.35">
      <c r="A287" s="90"/>
      <c r="B287" s="90"/>
      <c r="C287" s="90"/>
      <c r="D287" s="90"/>
      <c r="E287" s="90"/>
      <c r="F287" s="91"/>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row>
    <row r="288" spans="1:30" ht="14.25" customHeight="1" x14ac:dyDescent="0.35">
      <c r="A288" s="90"/>
      <c r="B288" s="90"/>
      <c r="C288" s="90"/>
      <c r="D288" s="90"/>
      <c r="E288" s="90"/>
      <c r="F288" s="91"/>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row>
    <row r="289" spans="1:30" ht="14.25" customHeight="1" x14ac:dyDescent="0.35">
      <c r="A289" s="90"/>
      <c r="B289" s="90"/>
      <c r="C289" s="90"/>
      <c r="D289" s="90"/>
      <c r="E289" s="90"/>
      <c r="F289" s="91"/>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row>
    <row r="290" spans="1:30" ht="14.25" customHeight="1" x14ac:dyDescent="0.35">
      <c r="A290" s="90"/>
      <c r="B290" s="90"/>
      <c r="C290" s="90"/>
      <c r="D290" s="90"/>
      <c r="E290" s="90"/>
      <c r="F290" s="91"/>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row>
    <row r="291" spans="1:30" ht="14.25" customHeight="1" x14ac:dyDescent="0.35">
      <c r="A291" s="90"/>
      <c r="B291" s="90"/>
      <c r="C291" s="90"/>
      <c r="D291" s="90"/>
      <c r="E291" s="90"/>
      <c r="F291" s="91"/>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row>
    <row r="292" spans="1:30" ht="14.25" customHeight="1" x14ac:dyDescent="0.35">
      <c r="A292" s="90"/>
      <c r="B292" s="90"/>
      <c r="C292" s="90"/>
      <c r="D292" s="90"/>
      <c r="E292" s="90"/>
      <c r="F292" s="91"/>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row>
    <row r="293" spans="1:30" ht="14.25" customHeight="1" x14ac:dyDescent="0.35">
      <c r="A293" s="90"/>
      <c r="B293" s="90"/>
      <c r="C293" s="90"/>
      <c r="D293" s="90"/>
      <c r="E293" s="90"/>
      <c r="F293" s="91"/>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row>
    <row r="294" spans="1:30" ht="14.25" customHeight="1" x14ac:dyDescent="0.35">
      <c r="A294" s="90"/>
      <c r="B294" s="90"/>
      <c r="C294" s="90"/>
      <c r="D294" s="90"/>
      <c r="E294" s="90"/>
      <c r="F294" s="91"/>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row>
    <row r="295" spans="1:30" ht="14.25" customHeight="1" x14ac:dyDescent="0.35">
      <c r="A295" s="90"/>
      <c r="B295" s="90"/>
      <c r="C295" s="90"/>
      <c r="D295" s="90"/>
      <c r="E295" s="90"/>
      <c r="F295" s="91"/>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row>
    <row r="296" spans="1:30" ht="14.25" customHeight="1" x14ac:dyDescent="0.35">
      <c r="A296" s="90"/>
      <c r="B296" s="90"/>
      <c r="C296" s="90"/>
      <c r="D296" s="90"/>
      <c r="E296" s="90"/>
      <c r="F296" s="91"/>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row>
    <row r="297" spans="1:30" ht="14.25" customHeight="1" x14ac:dyDescent="0.35">
      <c r="A297" s="90"/>
      <c r="B297" s="90"/>
      <c r="C297" s="90"/>
      <c r="D297" s="90"/>
      <c r="E297" s="90"/>
      <c r="F297" s="91"/>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row>
    <row r="298" spans="1:30" ht="14.25" customHeight="1" x14ac:dyDescent="0.35">
      <c r="A298" s="90"/>
      <c r="B298" s="90"/>
      <c r="C298" s="90"/>
      <c r="D298" s="90"/>
      <c r="E298" s="90"/>
      <c r="F298" s="91"/>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row>
    <row r="299" spans="1:30" ht="14.25" customHeight="1" x14ac:dyDescent="0.35">
      <c r="A299" s="90"/>
      <c r="B299" s="90"/>
      <c r="C299" s="90"/>
      <c r="D299" s="90"/>
      <c r="E299" s="90"/>
      <c r="F299" s="91"/>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row>
    <row r="300" spans="1:30" ht="14.25" customHeight="1" x14ac:dyDescent="0.35">
      <c r="A300" s="90"/>
      <c r="B300" s="90"/>
      <c r="C300" s="90"/>
      <c r="D300" s="90"/>
      <c r="E300" s="90"/>
      <c r="F300" s="91"/>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row>
    <row r="301" spans="1:30" ht="14.25" customHeight="1" x14ac:dyDescent="0.35">
      <c r="A301" s="90"/>
      <c r="B301" s="90"/>
      <c r="C301" s="90"/>
      <c r="D301" s="90"/>
      <c r="E301" s="90"/>
      <c r="F301" s="91"/>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row>
    <row r="302" spans="1:30" ht="14.25" customHeight="1" x14ac:dyDescent="0.35">
      <c r="A302" s="90"/>
      <c r="B302" s="90"/>
      <c r="C302" s="90"/>
      <c r="D302" s="90"/>
      <c r="E302" s="90"/>
      <c r="F302" s="91"/>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row>
    <row r="303" spans="1:30" ht="14.25" customHeight="1" x14ac:dyDescent="0.35">
      <c r="A303" s="90"/>
      <c r="B303" s="90"/>
      <c r="C303" s="90"/>
      <c r="D303" s="90"/>
      <c r="E303" s="90"/>
      <c r="F303" s="91"/>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row>
    <row r="304" spans="1:30" ht="14.25" customHeight="1" x14ac:dyDescent="0.35">
      <c r="A304" s="90"/>
      <c r="B304" s="90"/>
      <c r="C304" s="90"/>
      <c r="D304" s="90"/>
      <c r="E304" s="90"/>
      <c r="F304" s="91"/>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row>
    <row r="305" spans="1:30" ht="14.25" customHeight="1" x14ac:dyDescent="0.35">
      <c r="A305" s="90"/>
      <c r="B305" s="90"/>
      <c r="C305" s="90"/>
      <c r="D305" s="90"/>
      <c r="E305" s="90"/>
      <c r="F305" s="91"/>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row>
    <row r="306" spans="1:30" ht="14.25" customHeight="1" x14ac:dyDescent="0.35">
      <c r="A306" s="90"/>
      <c r="B306" s="90"/>
      <c r="C306" s="90"/>
      <c r="D306" s="90"/>
      <c r="E306" s="90"/>
      <c r="F306" s="91"/>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row>
    <row r="307" spans="1:30" ht="14.25" customHeight="1" x14ac:dyDescent="0.35">
      <c r="A307" s="90"/>
      <c r="B307" s="90"/>
      <c r="C307" s="90"/>
      <c r="D307" s="90"/>
      <c r="E307" s="90"/>
      <c r="F307" s="91"/>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row>
    <row r="308" spans="1:30" ht="14.25" customHeight="1" x14ac:dyDescent="0.35">
      <c r="A308" s="90"/>
      <c r="B308" s="90"/>
      <c r="C308" s="90"/>
      <c r="D308" s="90"/>
      <c r="E308" s="90"/>
      <c r="F308" s="91"/>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row>
    <row r="309" spans="1:30" ht="14.25" customHeight="1" x14ac:dyDescent="0.35">
      <c r="A309" s="90"/>
      <c r="B309" s="90"/>
      <c r="C309" s="90"/>
      <c r="D309" s="90"/>
      <c r="E309" s="90"/>
      <c r="F309" s="91"/>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row>
    <row r="310" spans="1:30" ht="14.25" customHeight="1" x14ac:dyDescent="0.35">
      <c r="A310" s="90"/>
      <c r="B310" s="90"/>
      <c r="C310" s="90"/>
      <c r="D310" s="90"/>
      <c r="E310" s="90"/>
      <c r="F310" s="91"/>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row>
    <row r="311" spans="1:30" ht="14.25" customHeight="1" x14ac:dyDescent="0.35">
      <c r="A311" s="90"/>
      <c r="B311" s="90"/>
      <c r="C311" s="90"/>
      <c r="D311" s="90"/>
      <c r="E311" s="90"/>
      <c r="F311" s="91"/>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row>
    <row r="312" spans="1:30" ht="14.25" customHeight="1" x14ac:dyDescent="0.35">
      <c r="A312" s="90"/>
      <c r="B312" s="90"/>
      <c r="C312" s="90"/>
      <c r="D312" s="90"/>
      <c r="E312" s="90"/>
      <c r="F312" s="91"/>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row>
    <row r="313" spans="1:30" ht="14.25" customHeight="1" x14ac:dyDescent="0.35">
      <c r="A313" s="90"/>
      <c r="B313" s="90"/>
      <c r="C313" s="90"/>
      <c r="D313" s="90"/>
      <c r="E313" s="90"/>
      <c r="F313" s="91"/>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row>
    <row r="314" spans="1:30" ht="14.25" customHeight="1" x14ac:dyDescent="0.35">
      <c r="A314" s="90"/>
      <c r="B314" s="90"/>
      <c r="C314" s="90"/>
      <c r="D314" s="90"/>
      <c r="E314" s="90"/>
      <c r="F314" s="91"/>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row>
    <row r="315" spans="1:30" ht="14.25" customHeight="1" x14ac:dyDescent="0.35">
      <c r="A315" s="90"/>
      <c r="B315" s="90"/>
      <c r="C315" s="90"/>
      <c r="D315" s="90"/>
      <c r="E315" s="90"/>
      <c r="F315" s="91"/>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row>
    <row r="316" spans="1:30" ht="14.25" customHeight="1" x14ac:dyDescent="0.35">
      <c r="A316" s="90"/>
      <c r="B316" s="90"/>
      <c r="C316" s="90"/>
      <c r="D316" s="90"/>
      <c r="E316" s="90"/>
      <c r="F316" s="91"/>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row>
    <row r="317" spans="1:30" ht="14.25" customHeight="1" x14ac:dyDescent="0.35">
      <c r="A317" s="90"/>
      <c r="B317" s="90"/>
      <c r="C317" s="90"/>
      <c r="D317" s="90"/>
      <c r="E317" s="90"/>
      <c r="F317" s="91"/>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row>
    <row r="318" spans="1:30" ht="14.25" customHeight="1" x14ac:dyDescent="0.35">
      <c r="A318" s="90"/>
      <c r="B318" s="90"/>
      <c r="C318" s="90"/>
      <c r="D318" s="90"/>
      <c r="E318" s="90"/>
      <c r="F318" s="91"/>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row>
    <row r="319" spans="1:30" ht="14.25" customHeight="1" x14ac:dyDescent="0.35">
      <c r="A319" s="90"/>
      <c r="B319" s="90"/>
      <c r="C319" s="90"/>
      <c r="D319" s="90"/>
      <c r="E319" s="90"/>
      <c r="F319" s="91"/>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row>
    <row r="320" spans="1:30" ht="14.25" customHeight="1" x14ac:dyDescent="0.35">
      <c r="A320" s="90"/>
      <c r="B320" s="90"/>
      <c r="C320" s="90"/>
      <c r="D320" s="90"/>
      <c r="E320" s="90"/>
      <c r="F320" s="91"/>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row>
    <row r="321" spans="1:30" ht="14.25" customHeight="1" x14ac:dyDescent="0.35">
      <c r="A321" s="90"/>
      <c r="B321" s="90"/>
      <c r="C321" s="90"/>
      <c r="D321" s="90"/>
      <c r="E321" s="90"/>
      <c r="F321" s="91"/>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row>
    <row r="322" spans="1:30" ht="14.25" customHeight="1" x14ac:dyDescent="0.35">
      <c r="A322" s="90"/>
      <c r="B322" s="90"/>
      <c r="C322" s="90"/>
      <c r="D322" s="90"/>
      <c r="E322" s="90"/>
      <c r="F322" s="91"/>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row>
    <row r="323" spans="1:30" ht="14.25" customHeight="1" x14ac:dyDescent="0.35">
      <c r="A323" s="90"/>
      <c r="B323" s="90"/>
      <c r="C323" s="90"/>
      <c r="D323" s="90"/>
      <c r="E323" s="90"/>
      <c r="F323" s="91"/>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row>
    <row r="324" spans="1:30" ht="14.25" customHeight="1" x14ac:dyDescent="0.35">
      <c r="A324" s="90"/>
      <c r="B324" s="90"/>
      <c r="C324" s="90"/>
      <c r="D324" s="90"/>
      <c r="E324" s="90"/>
      <c r="F324" s="91"/>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row>
    <row r="325" spans="1:30" ht="14.25" customHeight="1" x14ac:dyDescent="0.35">
      <c r="A325" s="90"/>
      <c r="B325" s="90"/>
      <c r="C325" s="90"/>
      <c r="D325" s="90"/>
      <c r="E325" s="90"/>
      <c r="F325" s="91"/>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row>
    <row r="326" spans="1:30" ht="14.25" customHeight="1" x14ac:dyDescent="0.35">
      <c r="A326" s="90"/>
      <c r="B326" s="90"/>
      <c r="C326" s="90"/>
      <c r="D326" s="90"/>
      <c r="E326" s="90"/>
      <c r="F326" s="91"/>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row>
    <row r="327" spans="1:30" ht="14.25" customHeight="1" x14ac:dyDescent="0.35">
      <c r="A327" s="90"/>
      <c r="B327" s="90"/>
      <c r="C327" s="90"/>
      <c r="D327" s="90"/>
      <c r="E327" s="90"/>
      <c r="F327" s="91"/>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row>
    <row r="328" spans="1:30" ht="14.25" customHeight="1" x14ac:dyDescent="0.35">
      <c r="A328" s="90"/>
      <c r="B328" s="90"/>
      <c r="C328" s="90"/>
      <c r="D328" s="90"/>
      <c r="E328" s="90"/>
      <c r="F328" s="91"/>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row>
    <row r="329" spans="1:30" ht="14.25" customHeight="1" x14ac:dyDescent="0.35">
      <c r="A329" s="90"/>
      <c r="B329" s="90"/>
      <c r="C329" s="90"/>
      <c r="D329" s="90"/>
      <c r="E329" s="90"/>
      <c r="F329" s="91"/>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row>
    <row r="330" spans="1:30" ht="14.25" customHeight="1" x14ac:dyDescent="0.35">
      <c r="A330" s="90"/>
      <c r="B330" s="90"/>
      <c r="C330" s="90"/>
      <c r="D330" s="90"/>
      <c r="E330" s="90"/>
      <c r="F330" s="91"/>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row>
    <row r="331" spans="1:30" ht="14.25" customHeight="1" x14ac:dyDescent="0.35">
      <c r="A331" s="90"/>
      <c r="B331" s="90"/>
      <c r="C331" s="90"/>
      <c r="D331" s="90"/>
      <c r="E331" s="90"/>
      <c r="F331" s="91"/>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row>
    <row r="332" spans="1:30" ht="14.25" customHeight="1" x14ac:dyDescent="0.35">
      <c r="A332" s="90"/>
      <c r="B332" s="90"/>
      <c r="C332" s="90"/>
      <c r="D332" s="90"/>
      <c r="E332" s="90"/>
      <c r="F332" s="91"/>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row>
    <row r="333" spans="1:30" ht="14.25" customHeight="1" x14ac:dyDescent="0.35">
      <c r="A333" s="90"/>
      <c r="B333" s="90"/>
      <c r="C333" s="90"/>
      <c r="D333" s="90"/>
      <c r="E333" s="90"/>
      <c r="F333" s="91"/>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row>
    <row r="334" spans="1:30" ht="14.25" customHeight="1" x14ac:dyDescent="0.35">
      <c r="A334" s="90"/>
      <c r="B334" s="90"/>
      <c r="C334" s="90"/>
      <c r="D334" s="90"/>
      <c r="E334" s="90"/>
      <c r="F334" s="91"/>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row>
    <row r="335" spans="1:30" ht="14.25" customHeight="1" x14ac:dyDescent="0.35">
      <c r="A335" s="90"/>
      <c r="B335" s="90"/>
      <c r="C335" s="90"/>
      <c r="D335" s="90"/>
      <c r="E335" s="90"/>
      <c r="F335" s="91"/>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row>
    <row r="336" spans="1:30" ht="14.25" customHeight="1" x14ac:dyDescent="0.35">
      <c r="A336" s="90"/>
      <c r="B336" s="90"/>
      <c r="C336" s="90"/>
      <c r="D336" s="90"/>
      <c r="E336" s="90"/>
      <c r="F336" s="91"/>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row>
    <row r="337" spans="1:30" ht="14.25" customHeight="1" x14ac:dyDescent="0.35">
      <c r="A337" s="90"/>
      <c r="B337" s="90"/>
      <c r="C337" s="90"/>
      <c r="D337" s="90"/>
      <c r="E337" s="90"/>
      <c r="F337" s="91"/>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row>
    <row r="338" spans="1:30" ht="14.25" customHeight="1" x14ac:dyDescent="0.35">
      <c r="A338" s="90"/>
      <c r="B338" s="90"/>
      <c r="C338" s="90"/>
      <c r="D338" s="90"/>
      <c r="E338" s="90"/>
      <c r="F338" s="91"/>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row>
    <row r="339" spans="1:30" ht="14.25" customHeight="1" x14ac:dyDescent="0.35">
      <c r="A339" s="90"/>
      <c r="B339" s="90"/>
      <c r="C339" s="90"/>
      <c r="D339" s="90"/>
      <c r="E339" s="90"/>
      <c r="F339" s="91"/>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row>
    <row r="340" spans="1:30" ht="14.25" customHeight="1" x14ac:dyDescent="0.35">
      <c r="A340" s="90"/>
      <c r="B340" s="90"/>
      <c r="C340" s="90"/>
      <c r="D340" s="90"/>
      <c r="E340" s="90"/>
      <c r="F340" s="91"/>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row>
    <row r="341" spans="1:30" ht="14.25" customHeight="1" x14ac:dyDescent="0.35">
      <c r="A341" s="90"/>
      <c r="B341" s="90"/>
      <c r="C341" s="90"/>
      <c r="D341" s="90"/>
      <c r="E341" s="90"/>
      <c r="F341" s="91"/>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row>
    <row r="342" spans="1:30" ht="14.25" customHeight="1" x14ac:dyDescent="0.35">
      <c r="A342" s="90"/>
      <c r="B342" s="90"/>
      <c r="C342" s="90"/>
      <c r="D342" s="90"/>
      <c r="E342" s="90"/>
      <c r="F342" s="91"/>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row>
    <row r="343" spans="1:30" ht="14.25" customHeight="1" x14ac:dyDescent="0.35">
      <c r="A343" s="90"/>
      <c r="B343" s="90"/>
      <c r="C343" s="90"/>
      <c r="D343" s="90"/>
      <c r="E343" s="90"/>
      <c r="F343" s="91"/>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row>
    <row r="344" spans="1:30" ht="14.25" customHeight="1" x14ac:dyDescent="0.35">
      <c r="A344" s="90"/>
      <c r="B344" s="90"/>
      <c r="C344" s="90"/>
      <c r="D344" s="90"/>
      <c r="E344" s="90"/>
      <c r="F344" s="91"/>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row>
    <row r="345" spans="1:30" ht="14.25" customHeight="1" x14ac:dyDescent="0.35">
      <c r="A345" s="90"/>
      <c r="B345" s="90"/>
      <c r="C345" s="90"/>
      <c r="D345" s="90"/>
      <c r="E345" s="90"/>
      <c r="F345" s="91"/>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row>
    <row r="346" spans="1:30" ht="14.25" customHeight="1" x14ac:dyDescent="0.35">
      <c r="A346" s="90"/>
      <c r="B346" s="90"/>
      <c r="C346" s="90"/>
      <c r="D346" s="90"/>
      <c r="E346" s="90"/>
      <c r="F346" s="91"/>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row>
    <row r="347" spans="1:30" ht="14.25" customHeight="1" x14ac:dyDescent="0.35">
      <c r="A347" s="90"/>
      <c r="B347" s="90"/>
      <c r="C347" s="90"/>
      <c r="D347" s="90"/>
      <c r="E347" s="90"/>
      <c r="F347" s="91"/>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row>
    <row r="348" spans="1:30" ht="14.25" customHeight="1" x14ac:dyDescent="0.35">
      <c r="A348" s="90"/>
      <c r="B348" s="90"/>
      <c r="C348" s="90"/>
      <c r="D348" s="90"/>
      <c r="E348" s="90"/>
      <c r="F348" s="91"/>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row>
    <row r="349" spans="1:30" ht="14.25" customHeight="1" x14ac:dyDescent="0.35">
      <c r="A349" s="90"/>
      <c r="B349" s="90"/>
      <c r="C349" s="90"/>
      <c r="D349" s="90"/>
      <c r="E349" s="90"/>
      <c r="F349" s="91"/>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row>
    <row r="350" spans="1:30" ht="14.25" customHeight="1" x14ac:dyDescent="0.35">
      <c r="A350" s="90"/>
      <c r="B350" s="90"/>
      <c r="C350" s="90"/>
      <c r="D350" s="90"/>
      <c r="E350" s="90"/>
      <c r="F350" s="91"/>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row>
    <row r="351" spans="1:30" ht="14.25" customHeight="1" x14ac:dyDescent="0.35">
      <c r="A351" s="90"/>
      <c r="B351" s="90"/>
      <c r="C351" s="90"/>
      <c r="D351" s="90"/>
      <c r="E351" s="90"/>
      <c r="F351" s="91"/>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row>
    <row r="352" spans="1:30" ht="14.25" customHeight="1" x14ac:dyDescent="0.35">
      <c r="A352" s="90"/>
      <c r="B352" s="90"/>
      <c r="C352" s="90"/>
      <c r="D352" s="90"/>
      <c r="E352" s="90"/>
      <c r="F352" s="91"/>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row>
    <row r="353" spans="1:30" ht="14.25" customHeight="1" x14ac:dyDescent="0.35">
      <c r="A353" s="90"/>
      <c r="B353" s="90"/>
      <c r="C353" s="90"/>
      <c r="D353" s="90"/>
      <c r="E353" s="90"/>
      <c r="F353" s="91"/>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row>
    <row r="354" spans="1:30" ht="14.25" customHeight="1" x14ac:dyDescent="0.35">
      <c r="A354" s="90"/>
      <c r="B354" s="90"/>
      <c r="C354" s="90"/>
      <c r="D354" s="90"/>
      <c r="E354" s="90"/>
      <c r="F354" s="91"/>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row>
    <row r="355" spans="1:30" ht="14.25" customHeight="1" x14ac:dyDescent="0.35">
      <c r="A355" s="90"/>
      <c r="B355" s="90"/>
      <c r="C355" s="90"/>
      <c r="D355" s="90"/>
      <c r="E355" s="90"/>
      <c r="F355" s="91"/>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row>
    <row r="356" spans="1:30" ht="14.25" customHeight="1" x14ac:dyDescent="0.35">
      <c r="A356" s="90"/>
      <c r="B356" s="90"/>
      <c r="C356" s="90"/>
      <c r="D356" s="90"/>
      <c r="E356" s="90"/>
      <c r="F356" s="91"/>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row>
    <row r="357" spans="1:30" ht="14.25" customHeight="1" x14ac:dyDescent="0.35">
      <c r="A357" s="90"/>
      <c r="B357" s="90"/>
      <c r="C357" s="90"/>
      <c r="D357" s="90"/>
      <c r="E357" s="90"/>
      <c r="F357" s="91"/>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row>
    <row r="358" spans="1:30" ht="14.25" customHeight="1" x14ac:dyDescent="0.35">
      <c r="A358" s="90"/>
      <c r="B358" s="90"/>
      <c r="C358" s="90"/>
      <c r="D358" s="90"/>
      <c r="E358" s="90"/>
      <c r="F358" s="91"/>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row>
    <row r="359" spans="1:30" ht="14.25" customHeight="1" x14ac:dyDescent="0.35">
      <c r="A359" s="90"/>
      <c r="B359" s="90"/>
      <c r="C359" s="90"/>
      <c r="D359" s="90"/>
      <c r="E359" s="90"/>
      <c r="F359" s="91"/>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row>
    <row r="360" spans="1:30" ht="14.25" customHeight="1" x14ac:dyDescent="0.35">
      <c r="A360" s="90"/>
      <c r="B360" s="90"/>
      <c r="C360" s="90"/>
      <c r="D360" s="90"/>
      <c r="E360" s="90"/>
      <c r="F360" s="91"/>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row>
    <row r="361" spans="1:30" ht="14.25" customHeight="1" x14ac:dyDescent="0.35">
      <c r="A361" s="90"/>
      <c r="B361" s="90"/>
      <c r="C361" s="90"/>
      <c r="D361" s="90"/>
      <c r="E361" s="90"/>
      <c r="F361" s="91"/>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row>
    <row r="362" spans="1:30" ht="14.25" customHeight="1" x14ac:dyDescent="0.35">
      <c r="A362" s="90"/>
      <c r="B362" s="90"/>
      <c r="C362" s="90"/>
      <c r="D362" s="90"/>
      <c r="E362" s="90"/>
      <c r="F362" s="91"/>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row>
    <row r="363" spans="1:30" ht="14.25" customHeight="1" x14ac:dyDescent="0.35">
      <c r="A363" s="90"/>
      <c r="B363" s="90"/>
      <c r="C363" s="90"/>
      <c r="D363" s="90"/>
      <c r="E363" s="90"/>
      <c r="F363" s="91"/>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row>
    <row r="364" spans="1:30" ht="14.25" customHeight="1" x14ac:dyDescent="0.35">
      <c r="A364" s="90"/>
      <c r="B364" s="90"/>
      <c r="C364" s="90"/>
      <c r="D364" s="90"/>
      <c r="E364" s="90"/>
      <c r="F364" s="91"/>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row>
    <row r="365" spans="1:30" ht="14.25" customHeight="1" x14ac:dyDescent="0.35">
      <c r="A365" s="90"/>
      <c r="B365" s="90"/>
      <c r="C365" s="90"/>
      <c r="D365" s="90"/>
      <c r="E365" s="90"/>
      <c r="F365" s="91"/>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row>
    <row r="366" spans="1:30" ht="14.25" customHeight="1" x14ac:dyDescent="0.35">
      <c r="A366" s="90"/>
      <c r="B366" s="90"/>
      <c r="C366" s="90"/>
      <c r="D366" s="90"/>
      <c r="E366" s="90"/>
      <c r="F366" s="91"/>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row>
    <row r="367" spans="1:30" ht="14.25" customHeight="1" x14ac:dyDescent="0.35">
      <c r="A367" s="90"/>
      <c r="B367" s="90"/>
      <c r="C367" s="90"/>
      <c r="D367" s="90"/>
      <c r="E367" s="90"/>
      <c r="F367" s="91"/>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row>
    <row r="368" spans="1:30" ht="14.25" customHeight="1" x14ac:dyDescent="0.35">
      <c r="A368" s="90"/>
      <c r="B368" s="90"/>
      <c r="C368" s="90"/>
      <c r="D368" s="90"/>
      <c r="E368" s="90"/>
      <c r="F368" s="91"/>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row>
    <row r="369" spans="1:30" ht="14.25" customHeight="1" x14ac:dyDescent="0.35">
      <c r="A369" s="90"/>
      <c r="B369" s="90"/>
      <c r="C369" s="90"/>
      <c r="D369" s="90"/>
      <c r="E369" s="90"/>
      <c r="F369" s="91"/>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row>
    <row r="370" spans="1:30" ht="14.25" customHeight="1" x14ac:dyDescent="0.35">
      <c r="A370" s="90"/>
      <c r="B370" s="90"/>
      <c r="C370" s="90"/>
      <c r="D370" s="90"/>
      <c r="E370" s="90"/>
      <c r="F370" s="91"/>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row>
    <row r="371" spans="1:30" ht="14.25" customHeight="1" x14ac:dyDescent="0.35">
      <c r="A371" s="90"/>
      <c r="B371" s="90"/>
      <c r="C371" s="90"/>
      <c r="D371" s="90"/>
      <c r="E371" s="90"/>
      <c r="F371" s="91"/>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row>
    <row r="372" spans="1:30" ht="14.25" customHeight="1" x14ac:dyDescent="0.35">
      <c r="A372" s="90"/>
      <c r="B372" s="90"/>
      <c r="C372" s="90"/>
      <c r="D372" s="90"/>
      <c r="E372" s="90"/>
      <c r="F372" s="91"/>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row>
    <row r="373" spans="1:30" ht="14.25" customHeight="1" x14ac:dyDescent="0.35">
      <c r="A373" s="90"/>
      <c r="B373" s="90"/>
      <c r="C373" s="90"/>
      <c r="D373" s="90"/>
      <c r="E373" s="90"/>
      <c r="F373" s="91"/>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row>
    <row r="374" spans="1:30" ht="14.25" customHeight="1" x14ac:dyDescent="0.35">
      <c r="A374" s="90"/>
      <c r="B374" s="90"/>
      <c r="C374" s="90"/>
      <c r="D374" s="90"/>
      <c r="E374" s="90"/>
      <c r="F374" s="91"/>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row>
    <row r="375" spans="1:30" ht="14.25" customHeight="1" x14ac:dyDescent="0.35">
      <c r="A375" s="90"/>
      <c r="B375" s="90"/>
      <c r="C375" s="90"/>
      <c r="D375" s="90"/>
      <c r="E375" s="90"/>
      <c r="F375" s="91"/>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row>
    <row r="376" spans="1:30" ht="14.25" customHeight="1" x14ac:dyDescent="0.35">
      <c r="A376" s="90"/>
      <c r="B376" s="90"/>
      <c r="C376" s="90"/>
      <c r="D376" s="90"/>
      <c r="E376" s="90"/>
      <c r="F376" s="91"/>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row>
    <row r="377" spans="1:30" ht="14.25" customHeight="1" x14ac:dyDescent="0.35">
      <c r="A377" s="90"/>
      <c r="B377" s="90"/>
      <c r="C377" s="90"/>
      <c r="D377" s="90"/>
      <c r="E377" s="90"/>
      <c r="F377" s="91"/>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row>
    <row r="378" spans="1:30" ht="14.25" customHeight="1" x14ac:dyDescent="0.35">
      <c r="A378" s="90"/>
      <c r="B378" s="90"/>
      <c r="C378" s="90"/>
      <c r="D378" s="90"/>
      <c r="E378" s="90"/>
      <c r="F378" s="91"/>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row>
    <row r="379" spans="1:30" ht="14.25" customHeight="1" x14ac:dyDescent="0.35">
      <c r="A379" s="90"/>
      <c r="B379" s="90"/>
      <c r="C379" s="90"/>
      <c r="D379" s="90"/>
      <c r="E379" s="90"/>
      <c r="F379" s="91"/>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row>
    <row r="380" spans="1:30" ht="14.25" customHeight="1" x14ac:dyDescent="0.35">
      <c r="A380" s="90"/>
      <c r="B380" s="90"/>
      <c r="C380" s="90"/>
      <c r="D380" s="90"/>
      <c r="E380" s="90"/>
      <c r="F380" s="91"/>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row>
    <row r="381" spans="1:30" ht="14.25" customHeight="1" x14ac:dyDescent="0.35">
      <c r="A381" s="90"/>
      <c r="B381" s="90"/>
      <c r="C381" s="90"/>
      <c r="D381" s="90"/>
      <c r="E381" s="90"/>
      <c r="F381" s="91"/>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row>
    <row r="382" spans="1:30" ht="14.25" customHeight="1" x14ac:dyDescent="0.35">
      <c r="A382" s="90"/>
      <c r="B382" s="90"/>
      <c r="C382" s="90"/>
      <c r="D382" s="90"/>
      <c r="E382" s="90"/>
      <c r="F382" s="91"/>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row>
    <row r="383" spans="1:30" ht="14.25" customHeight="1" x14ac:dyDescent="0.35">
      <c r="A383" s="90"/>
      <c r="B383" s="90"/>
      <c r="C383" s="90"/>
      <c r="D383" s="90"/>
      <c r="E383" s="90"/>
      <c r="F383" s="91"/>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row>
    <row r="384" spans="1:30" ht="14.25" customHeight="1" x14ac:dyDescent="0.35">
      <c r="A384" s="90"/>
      <c r="B384" s="90"/>
      <c r="C384" s="90"/>
      <c r="D384" s="90"/>
      <c r="E384" s="90"/>
      <c r="F384" s="91"/>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row>
    <row r="385" spans="1:30" ht="14.25" customHeight="1" x14ac:dyDescent="0.35">
      <c r="A385" s="90"/>
      <c r="B385" s="90"/>
      <c r="C385" s="90"/>
      <c r="D385" s="90"/>
      <c r="E385" s="90"/>
      <c r="F385" s="91"/>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row>
    <row r="386" spans="1:30" ht="14.25" customHeight="1" x14ac:dyDescent="0.35">
      <c r="A386" s="90"/>
      <c r="B386" s="90"/>
      <c r="C386" s="90"/>
      <c r="D386" s="90"/>
      <c r="E386" s="90"/>
      <c r="F386" s="91"/>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row>
    <row r="387" spans="1:30" ht="14.25" customHeight="1" x14ac:dyDescent="0.35">
      <c r="A387" s="90"/>
      <c r="B387" s="90"/>
      <c r="C387" s="90"/>
      <c r="D387" s="90"/>
      <c r="E387" s="90"/>
      <c r="F387" s="91"/>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row>
    <row r="388" spans="1:30" ht="14.25" customHeight="1" x14ac:dyDescent="0.35">
      <c r="A388" s="90"/>
      <c r="B388" s="90"/>
      <c r="C388" s="90"/>
      <c r="D388" s="90"/>
      <c r="E388" s="90"/>
      <c r="F388" s="91"/>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row>
    <row r="389" spans="1:30" ht="14.25" customHeight="1" x14ac:dyDescent="0.35">
      <c r="A389" s="90"/>
      <c r="B389" s="90"/>
      <c r="C389" s="90"/>
      <c r="D389" s="90"/>
      <c r="E389" s="90"/>
      <c r="F389" s="91"/>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row>
    <row r="390" spans="1:30" ht="14.25" customHeight="1" x14ac:dyDescent="0.35">
      <c r="A390" s="90"/>
      <c r="B390" s="90"/>
      <c r="C390" s="90"/>
      <c r="D390" s="90"/>
      <c r="E390" s="90"/>
      <c r="F390" s="91"/>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row>
    <row r="391" spans="1:30" ht="14.25" customHeight="1" x14ac:dyDescent="0.35">
      <c r="A391" s="90"/>
      <c r="B391" s="90"/>
      <c r="C391" s="90"/>
      <c r="D391" s="90"/>
      <c r="E391" s="90"/>
      <c r="F391" s="91"/>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row>
    <row r="392" spans="1:30" ht="14.25" customHeight="1" x14ac:dyDescent="0.35">
      <c r="A392" s="90"/>
      <c r="B392" s="90"/>
      <c r="C392" s="90"/>
      <c r="D392" s="90"/>
      <c r="E392" s="90"/>
      <c r="F392" s="91"/>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row>
    <row r="393" spans="1:30" ht="14.25" customHeight="1" x14ac:dyDescent="0.35">
      <c r="A393" s="90"/>
      <c r="B393" s="90"/>
      <c r="C393" s="90"/>
      <c r="D393" s="90"/>
      <c r="E393" s="90"/>
      <c r="F393" s="91"/>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row>
    <row r="394" spans="1:30" ht="14.25" customHeight="1" x14ac:dyDescent="0.35">
      <c r="A394" s="90"/>
      <c r="B394" s="90"/>
      <c r="C394" s="90"/>
      <c r="D394" s="90"/>
      <c r="E394" s="90"/>
      <c r="F394" s="91"/>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row>
    <row r="395" spans="1:30" ht="14.25" customHeight="1" x14ac:dyDescent="0.35">
      <c r="A395" s="90"/>
      <c r="B395" s="90"/>
      <c r="C395" s="90"/>
      <c r="D395" s="90"/>
      <c r="E395" s="90"/>
      <c r="F395" s="91"/>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row>
    <row r="396" spans="1:30" ht="14.25" customHeight="1" x14ac:dyDescent="0.35">
      <c r="A396" s="90"/>
      <c r="B396" s="90"/>
      <c r="C396" s="90"/>
      <c r="D396" s="90"/>
      <c r="E396" s="90"/>
      <c r="F396" s="91"/>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row>
    <row r="397" spans="1:30" ht="14.25" customHeight="1" x14ac:dyDescent="0.35">
      <c r="A397" s="90"/>
      <c r="B397" s="90"/>
      <c r="C397" s="90"/>
      <c r="D397" s="90"/>
      <c r="E397" s="90"/>
      <c r="F397" s="91"/>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row>
    <row r="398" spans="1:30" ht="14.25" customHeight="1" x14ac:dyDescent="0.35">
      <c r="A398" s="90"/>
      <c r="B398" s="90"/>
      <c r="C398" s="90"/>
      <c r="D398" s="90"/>
      <c r="E398" s="90"/>
      <c r="F398" s="91"/>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row>
    <row r="399" spans="1:30" ht="14.25" customHeight="1" x14ac:dyDescent="0.35">
      <c r="A399" s="90"/>
      <c r="B399" s="90"/>
      <c r="C399" s="90"/>
      <c r="D399" s="90"/>
      <c r="E399" s="90"/>
      <c r="F399" s="91"/>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row>
    <row r="400" spans="1:30" ht="14.25" customHeight="1" x14ac:dyDescent="0.35">
      <c r="A400" s="90"/>
      <c r="B400" s="90"/>
      <c r="C400" s="90"/>
      <c r="D400" s="90"/>
      <c r="E400" s="90"/>
      <c r="F400" s="91"/>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row>
    <row r="401" spans="1:30" ht="14.25" customHeight="1" x14ac:dyDescent="0.35">
      <c r="A401" s="90"/>
      <c r="B401" s="90"/>
      <c r="C401" s="90"/>
      <c r="D401" s="90"/>
      <c r="E401" s="90"/>
      <c r="F401" s="91"/>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row>
    <row r="402" spans="1:30" ht="14.25" customHeight="1" x14ac:dyDescent="0.35">
      <c r="A402" s="90"/>
      <c r="B402" s="90"/>
      <c r="C402" s="90"/>
      <c r="D402" s="90"/>
      <c r="E402" s="90"/>
      <c r="F402" s="91"/>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row>
    <row r="403" spans="1:30" ht="14.25" customHeight="1" x14ac:dyDescent="0.35">
      <c r="A403" s="90"/>
      <c r="B403" s="90"/>
      <c r="C403" s="90"/>
      <c r="D403" s="90"/>
      <c r="E403" s="90"/>
      <c r="F403" s="91"/>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row>
    <row r="404" spans="1:30" ht="14.25" customHeight="1" x14ac:dyDescent="0.35">
      <c r="A404" s="90"/>
      <c r="B404" s="90"/>
      <c r="C404" s="90"/>
      <c r="D404" s="90"/>
      <c r="E404" s="90"/>
      <c r="F404" s="91"/>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row>
    <row r="405" spans="1:30" ht="14.25" customHeight="1" x14ac:dyDescent="0.35">
      <c r="A405" s="90"/>
      <c r="B405" s="90"/>
      <c r="C405" s="90"/>
      <c r="D405" s="90"/>
      <c r="E405" s="90"/>
      <c r="F405" s="91"/>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row>
    <row r="406" spans="1:30" ht="14.25" customHeight="1" x14ac:dyDescent="0.35">
      <c r="A406" s="90"/>
      <c r="B406" s="90"/>
      <c r="C406" s="90"/>
      <c r="D406" s="90"/>
      <c r="E406" s="90"/>
      <c r="F406" s="91"/>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row>
    <row r="407" spans="1:30" ht="14.25" customHeight="1" x14ac:dyDescent="0.35">
      <c r="A407" s="90"/>
      <c r="B407" s="90"/>
      <c r="C407" s="90"/>
      <c r="D407" s="90"/>
      <c r="E407" s="90"/>
      <c r="F407" s="91"/>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row>
    <row r="408" spans="1:30" ht="14.25" customHeight="1" x14ac:dyDescent="0.35">
      <c r="A408" s="90"/>
      <c r="B408" s="90"/>
      <c r="C408" s="90"/>
      <c r="D408" s="90"/>
      <c r="E408" s="90"/>
      <c r="F408" s="91"/>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row>
    <row r="409" spans="1:30" ht="14.25" customHeight="1" x14ac:dyDescent="0.35">
      <c r="A409" s="90"/>
      <c r="B409" s="90"/>
      <c r="C409" s="90"/>
      <c r="D409" s="90"/>
      <c r="E409" s="90"/>
      <c r="F409" s="91"/>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row>
    <row r="410" spans="1:30" ht="14.25" customHeight="1" x14ac:dyDescent="0.35">
      <c r="A410" s="90"/>
      <c r="B410" s="90"/>
      <c r="C410" s="90"/>
      <c r="D410" s="90"/>
      <c r="E410" s="90"/>
      <c r="F410" s="91"/>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row>
    <row r="411" spans="1:30" ht="14.25" customHeight="1" x14ac:dyDescent="0.35">
      <c r="A411" s="90"/>
      <c r="B411" s="90"/>
      <c r="C411" s="90"/>
      <c r="D411" s="90"/>
      <c r="E411" s="90"/>
      <c r="F411" s="91"/>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row>
    <row r="412" spans="1:30" ht="14.25" customHeight="1" x14ac:dyDescent="0.35">
      <c r="A412" s="90"/>
      <c r="B412" s="90"/>
      <c r="C412" s="90"/>
      <c r="D412" s="90"/>
      <c r="E412" s="90"/>
      <c r="F412" s="91"/>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row>
    <row r="413" spans="1:30" ht="14.25" customHeight="1" x14ac:dyDescent="0.35">
      <c r="A413" s="90"/>
      <c r="B413" s="90"/>
      <c r="C413" s="90"/>
      <c r="D413" s="90"/>
      <c r="E413" s="90"/>
      <c r="F413" s="91"/>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row>
    <row r="414" spans="1:30" ht="14.25" customHeight="1" x14ac:dyDescent="0.35">
      <c r="A414" s="90"/>
      <c r="B414" s="90"/>
      <c r="C414" s="90"/>
      <c r="D414" s="90"/>
      <c r="E414" s="90"/>
      <c r="F414" s="91"/>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row>
    <row r="415" spans="1:30" ht="14.25" customHeight="1" x14ac:dyDescent="0.35">
      <c r="A415" s="90"/>
      <c r="B415" s="90"/>
      <c r="C415" s="90"/>
      <c r="D415" s="90"/>
      <c r="E415" s="90"/>
      <c r="F415" s="91"/>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row>
    <row r="416" spans="1:30" ht="14.25" customHeight="1" x14ac:dyDescent="0.35">
      <c r="A416" s="90"/>
      <c r="B416" s="90"/>
      <c r="C416" s="90"/>
      <c r="D416" s="90"/>
      <c r="E416" s="90"/>
      <c r="F416" s="91"/>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row>
    <row r="417" spans="1:30" ht="14.25" customHeight="1" x14ac:dyDescent="0.35">
      <c r="A417" s="90"/>
      <c r="B417" s="90"/>
      <c r="C417" s="90"/>
      <c r="D417" s="90"/>
      <c r="E417" s="90"/>
      <c r="F417" s="91"/>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row>
    <row r="418" spans="1:30" ht="14.25" customHeight="1" x14ac:dyDescent="0.35">
      <c r="A418" s="90"/>
      <c r="B418" s="90"/>
      <c r="C418" s="90"/>
      <c r="D418" s="90"/>
      <c r="E418" s="90"/>
      <c r="F418" s="91"/>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row>
    <row r="419" spans="1:30" ht="14.25" customHeight="1" x14ac:dyDescent="0.35">
      <c r="A419" s="90"/>
      <c r="B419" s="90"/>
      <c r="C419" s="90"/>
      <c r="D419" s="90"/>
      <c r="E419" s="90"/>
      <c r="F419" s="91"/>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row>
    <row r="420" spans="1:30" ht="14.25" customHeight="1" x14ac:dyDescent="0.35">
      <c r="A420" s="90"/>
      <c r="B420" s="90"/>
      <c r="C420" s="90"/>
      <c r="D420" s="90"/>
      <c r="E420" s="90"/>
      <c r="F420" s="91"/>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row>
    <row r="421" spans="1:30" ht="14.25" customHeight="1" x14ac:dyDescent="0.35">
      <c r="A421" s="90"/>
      <c r="B421" s="90"/>
      <c r="C421" s="90"/>
      <c r="D421" s="90"/>
      <c r="E421" s="90"/>
      <c r="F421" s="91"/>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row>
    <row r="422" spans="1:30" ht="14.25" customHeight="1" x14ac:dyDescent="0.35">
      <c r="A422" s="90"/>
      <c r="B422" s="90"/>
      <c r="C422" s="90"/>
      <c r="D422" s="90"/>
      <c r="E422" s="90"/>
      <c r="F422" s="91"/>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row>
    <row r="423" spans="1:30" ht="14.25" customHeight="1" x14ac:dyDescent="0.35">
      <c r="A423" s="90"/>
      <c r="B423" s="90"/>
      <c r="C423" s="90"/>
      <c r="D423" s="90"/>
      <c r="E423" s="90"/>
      <c r="F423" s="91"/>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row>
    <row r="424" spans="1:30" ht="14.25" customHeight="1" x14ac:dyDescent="0.35">
      <c r="A424" s="90"/>
      <c r="B424" s="90"/>
      <c r="C424" s="90"/>
      <c r="D424" s="90"/>
      <c r="E424" s="90"/>
      <c r="F424" s="91"/>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row>
    <row r="425" spans="1:30" ht="14.25" customHeight="1" x14ac:dyDescent="0.35">
      <c r="A425" s="90"/>
      <c r="B425" s="90"/>
      <c r="C425" s="90"/>
      <c r="D425" s="90"/>
      <c r="E425" s="90"/>
      <c r="F425" s="91"/>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row>
    <row r="426" spans="1:30" ht="14.25" customHeight="1" x14ac:dyDescent="0.35">
      <c r="A426" s="90"/>
      <c r="B426" s="90"/>
      <c r="C426" s="90"/>
      <c r="D426" s="90"/>
      <c r="E426" s="90"/>
      <c r="F426" s="91"/>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row>
    <row r="427" spans="1:30" ht="14.25" customHeight="1" x14ac:dyDescent="0.35">
      <c r="A427" s="90"/>
      <c r="B427" s="90"/>
      <c r="C427" s="90"/>
      <c r="D427" s="90"/>
      <c r="E427" s="90"/>
      <c r="F427" s="91"/>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row>
    <row r="428" spans="1:30" ht="14.25" customHeight="1" x14ac:dyDescent="0.35">
      <c r="A428" s="90"/>
      <c r="B428" s="90"/>
      <c r="C428" s="90"/>
      <c r="D428" s="90"/>
      <c r="E428" s="90"/>
      <c r="F428" s="91"/>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row>
    <row r="429" spans="1:30" ht="14.25" customHeight="1" x14ac:dyDescent="0.35">
      <c r="A429" s="90"/>
      <c r="B429" s="90"/>
      <c r="C429" s="90"/>
      <c r="D429" s="90"/>
      <c r="E429" s="90"/>
      <c r="F429" s="91"/>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row>
    <row r="430" spans="1:30" ht="14.25" customHeight="1" x14ac:dyDescent="0.35">
      <c r="A430" s="90"/>
      <c r="B430" s="90"/>
      <c r="C430" s="90"/>
      <c r="D430" s="90"/>
      <c r="E430" s="90"/>
      <c r="F430" s="91"/>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row>
    <row r="431" spans="1:30" ht="14.25" customHeight="1" x14ac:dyDescent="0.35">
      <c r="A431" s="90"/>
      <c r="B431" s="90"/>
      <c r="C431" s="90"/>
      <c r="D431" s="90"/>
      <c r="E431" s="90"/>
      <c r="F431" s="91"/>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row>
    <row r="432" spans="1:30" ht="14.25" customHeight="1" x14ac:dyDescent="0.35">
      <c r="A432" s="90"/>
      <c r="B432" s="90"/>
      <c r="C432" s="90"/>
      <c r="D432" s="90"/>
      <c r="E432" s="90"/>
      <c r="F432" s="91"/>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row>
    <row r="433" spans="1:30" ht="14.25" customHeight="1" x14ac:dyDescent="0.35">
      <c r="A433" s="90"/>
      <c r="B433" s="90"/>
      <c r="C433" s="90"/>
      <c r="D433" s="90"/>
      <c r="E433" s="90"/>
      <c r="F433" s="91"/>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row>
    <row r="434" spans="1:30" ht="14.25" customHeight="1" x14ac:dyDescent="0.35">
      <c r="A434" s="90"/>
      <c r="B434" s="90"/>
      <c r="C434" s="90"/>
      <c r="D434" s="90"/>
      <c r="E434" s="90"/>
      <c r="F434" s="91"/>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row>
    <row r="435" spans="1:30" ht="14.25" customHeight="1" x14ac:dyDescent="0.35">
      <c r="A435" s="90"/>
      <c r="B435" s="90"/>
      <c r="C435" s="90"/>
      <c r="D435" s="90"/>
      <c r="E435" s="90"/>
      <c r="F435" s="91"/>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row>
    <row r="436" spans="1:30" ht="14.25" customHeight="1" x14ac:dyDescent="0.35">
      <c r="A436" s="90"/>
      <c r="B436" s="90"/>
      <c r="C436" s="90"/>
      <c r="D436" s="90"/>
      <c r="E436" s="90"/>
      <c r="F436" s="91"/>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row>
    <row r="437" spans="1:30" ht="14.25" customHeight="1" x14ac:dyDescent="0.35">
      <c r="A437" s="90"/>
      <c r="B437" s="90"/>
      <c r="C437" s="90"/>
      <c r="D437" s="90"/>
      <c r="E437" s="90"/>
      <c r="F437" s="91"/>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row>
    <row r="438" spans="1:30" ht="14.25" customHeight="1" x14ac:dyDescent="0.35">
      <c r="A438" s="90"/>
      <c r="B438" s="90"/>
      <c r="C438" s="90"/>
      <c r="D438" s="90"/>
      <c r="E438" s="90"/>
      <c r="F438" s="91"/>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row>
    <row r="439" spans="1:30" ht="14.25" customHeight="1" x14ac:dyDescent="0.35">
      <c r="A439" s="90"/>
      <c r="B439" s="90"/>
      <c r="C439" s="90"/>
      <c r="D439" s="90"/>
      <c r="E439" s="90"/>
      <c r="F439" s="91"/>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row>
    <row r="440" spans="1:30" ht="14.25" customHeight="1" x14ac:dyDescent="0.35">
      <c r="A440" s="90"/>
      <c r="B440" s="90"/>
      <c r="C440" s="90"/>
      <c r="D440" s="90"/>
      <c r="E440" s="90"/>
      <c r="F440" s="91"/>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row>
    <row r="441" spans="1:30" ht="14.25" customHeight="1" x14ac:dyDescent="0.35">
      <c r="A441" s="90"/>
      <c r="B441" s="90"/>
      <c r="C441" s="90"/>
      <c r="D441" s="90"/>
      <c r="E441" s="90"/>
      <c r="F441" s="91"/>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row>
    <row r="442" spans="1:30" ht="14.25" customHeight="1" x14ac:dyDescent="0.35">
      <c r="A442" s="90"/>
      <c r="B442" s="90"/>
      <c r="C442" s="90"/>
      <c r="D442" s="90"/>
      <c r="E442" s="90"/>
      <c r="F442" s="91"/>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row>
    <row r="443" spans="1:30" ht="14.25" customHeight="1" x14ac:dyDescent="0.35">
      <c r="A443" s="90"/>
      <c r="B443" s="90"/>
      <c r="C443" s="90"/>
      <c r="D443" s="90"/>
      <c r="E443" s="90"/>
      <c r="F443" s="91"/>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row>
    <row r="444" spans="1:30" ht="14.25" customHeight="1" x14ac:dyDescent="0.35">
      <c r="A444" s="90"/>
      <c r="B444" s="90"/>
      <c r="C444" s="90"/>
      <c r="D444" s="90"/>
      <c r="E444" s="90"/>
      <c r="F444" s="91"/>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row>
    <row r="445" spans="1:30" ht="14.25" customHeight="1" x14ac:dyDescent="0.35">
      <c r="A445" s="90"/>
      <c r="B445" s="90"/>
      <c r="C445" s="90"/>
      <c r="D445" s="90"/>
      <c r="E445" s="90"/>
      <c r="F445" s="91"/>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row>
    <row r="446" spans="1:30" ht="14.25" customHeight="1" x14ac:dyDescent="0.35">
      <c r="A446" s="90"/>
      <c r="B446" s="90"/>
      <c r="C446" s="90"/>
      <c r="D446" s="90"/>
      <c r="E446" s="90"/>
      <c r="F446" s="91"/>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row>
    <row r="447" spans="1:30" ht="14.25" customHeight="1" x14ac:dyDescent="0.35">
      <c r="A447" s="90"/>
      <c r="B447" s="90"/>
      <c r="C447" s="90"/>
      <c r="D447" s="90"/>
      <c r="E447" s="90"/>
      <c r="F447" s="91"/>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row>
    <row r="448" spans="1:30" ht="14.25" customHeight="1" x14ac:dyDescent="0.35">
      <c r="A448" s="90"/>
      <c r="B448" s="90"/>
      <c r="C448" s="90"/>
      <c r="D448" s="90"/>
      <c r="E448" s="90"/>
      <c r="F448" s="91"/>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row>
    <row r="449" spans="1:30" ht="14.25" customHeight="1" x14ac:dyDescent="0.35">
      <c r="A449" s="90"/>
      <c r="B449" s="90"/>
      <c r="C449" s="90"/>
      <c r="D449" s="90"/>
      <c r="E449" s="90"/>
      <c r="F449" s="91"/>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row>
    <row r="450" spans="1:30" ht="14.25" customHeight="1" x14ac:dyDescent="0.35">
      <c r="A450" s="90"/>
      <c r="B450" s="90"/>
      <c r="C450" s="90"/>
      <c r="D450" s="90"/>
      <c r="E450" s="90"/>
      <c r="F450" s="91"/>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row>
    <row r="451" spans="1:30" ht="14.25" customHeight="1" x14ac:dyDescent="0.35">
      <c r="A451" s="90"/>
      <c r="B451" s="90"/>
      <c r="C451" s="90"/>
      <c r="D451" s="90"/>
      <c r="E451" s="90"/>
      <c r="F451" s="91"/>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row>
    <row r="452" spans="1:30" ht="14.25" customHeight="1" x14ac:dyDescent="0.35">
      <c r="A452" s="90"/>
      <c r="B452" s="90"/>
      <c r="C452" s="90"/>
      <c r="D452" s="90"/>
      <c r="E452" s="90"/>
      <c r="F452" s="91"/>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row>
    <row r="453" spans="1:30" ht="14.25" customHeight="1" x14ac:dyDescent="0.35">
      <c r="A453" s="90"/>
      <c r="B453" s="90"/>
      <c r="C453" s="90"/>
      <c r="D453" s="90"/>
      <c r="E453" s="90"/>
      <c r="F453" s="91"/>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row>
    <row r="454" spans="1:30" ht="14.25" customHeight="1" x14ac:dyDescent="0.35">
      <c r="A454" s="90"/>
      <c r="B454" s="90"/>
      <c r="C454" s="90"/>
      <c r="D454" s="90"/>
      <c r="E454" s="90"/>
      <c r="F454" s="91"/>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row>
    <row r="455" spans="1:30" ht="14.25" customHeight="1" x14ac:dyDescent="0.35">
      <c r="A455" s="90"/>
      <c r="B455" s="90"/>
      <c r="C455" s="90"/>
      <c r="D455" s="90"/>
      <c r="E455" s="90"/>
      <c r="F455" s="91"/>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row>
    <row r="456" spans="1:30" ht="14.25" customHeight="1" x14ac:dyDescent="0.35">
      <c r="A456" s="90"/>
      <c r="B456" s="90"/>
      <c r="C456" s="90"/>
      <c r="D456" s="90"/>
      <c r="E456" s="90"/>
      <c r="F456" s="91"/>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row>
    <row r="457" spans="1:30" ht="14.25" customHeight="1" x14ac:dyDescent="0.35">
      <c r="A457" s="90"/>
      <c r="B457" s="90"/>
      <c r="C457" s="90"/>
      <c r="D457" s="90"/>
      <c r="E457" s="90"/>
      <c r="F457" s="91"/>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row>
    <row r="458" spans="1:30" ht="14.25" customHeight="1" x14ac:dyDescent="0.35">
      <c r="A458" s="90"/>
      <c r="B458" s="90"/>
      <c r="C458" s="90"/>
      <c r="D458" s="90"/>
      <c r="E458" s="90"/>
      <c r="F458" s="91"/>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row>
    <row r="459" spans="1:30" ht="14.25" customHeight="1" x14ac:dyDescent="0.35">
      <c r="A459" s="90"/>
      <c r="B459" s="90"/>
      <c r="C459" s="90"/>
      <c r="D459" s="90"/>
      <c r="E459" s="90"/>
      <c r="F459" s="91"/>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row>
    <row r="460" spans="1:30" ht="14.25" customHeight="1" x14ac:dyDescent="0.35">
      <c r="A460" s="90"/>
      <c r="B460" s="90"/>
      <c r="C460" s="90"/>
      <c r="D460" s="90"/>
      <c r="E460" s="90"/>
      <c r="F460" s="91"/>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row>
    <row r="461" spans="1:30" ht="14.25" customHeight="1" x14ac:dyDescent="0.35">
      <c r="A461" s="90"/>
      <c r="B461" s="90"/>
      <c r="C461" s="90"/>
      <c r="D461" s="90"/>
      <c r="E461" s="90"/>
      <c r="F461" s="91"/>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row>
    <row r="462" spans="1:30" ht="14.25" customHeight="1" x14ac:dyDescent="0.35">
      <c r="A462" s="90"/>
      <c r="B462" s="90"/>
      <c r="C462" s="90"/>
      <c r="D462" s="90"/>
      <c r="E462" s="90"/>
      <c r="F462" s="91"/>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row>
    <row r="463" spans="1:30" ht="14.25" customHeight="1" x14ac:dyDescent="0.35">
      <c r="A463" s="90"/>
      <c r="B463" s="90"/>
      <c r="C463" s="90"/>
      <c r="D463" s="90"/>
      <c r="E463" s="90"/>
      <c r="F463" s="91"/>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row>
    <row r="464" spans="1:30" ht="14.25" customHeight="1" x14ac:dyDescent="0.35">
      <c r="A464" s="90"/>
      <c r="B464" s="90"/>
      <c r="C464" s="90"/>
      <c r="D464" s="90"/>
      <c r="E464" s="90"/>
      <c r="F464" s="91"/>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row>
    <row r="465" spans="1:30" ht="14.25" customHeight="1" x14ac:dyDescent="0.35">
      <c r="A465" s="90"/>
      <c r="B465" s="90"/>
      <c r="C465" s="90"/>
      <c r="D465" s="90"/>
      <c r="E465" s="90"/>
      <c r="F465" s="91"/>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row>
    <row r="466" spans="1:30" ht="14.25" customHeight="1" x14ac:dyDescent="0.35">
      <c r="A466" s="90"/>
      <c r="B466" s="90"/>
      <c r="C466" s="90"/>
      <c r="D466" s="90"/>
      <c r="E466" s="90"/>
      <c r="F466" s="91"/>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row>
    <row r="467" spans="1:30" ht="14.25" customHeight="1" x14ac:dyDescent="0.35">
      <c r="A467" s="90"/>
      <c r="B467" s="90"/>
      <c r="C467" s="90"/>
      <c r="D467" s="90"/>
      <c r="E467" s="90"/>
      <c r="F467" s="91"/>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row>
    <row r="468" spans="1:30" ht="14.25" customHeight="1" x14ac:dyDescent="0.35">
      <c r="A468" s="90"/>
      <c r="B468" s="90"/>
      <c r="C468" s="90"/>
      <c r="D468" s="90"/>
      <c r="E468" s="90"/>
      <c r="F468" s="91"/>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row>
    <row r="469" spans="1:30" ht="14.25" customHeight="1" x14ac:dyDescent="0.35">
      <c r="A469" s="90"/>
      <c r="B469" s="90"/>
      <c r="C469" s="90"/>
      <c r="D469" s="90"/>
      <c r="E469" s="90"/>
      <c r="F469" s="91"/>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row>
    <row r="470" spans="1:30" ht="14.25" customHeight="1" x14ac:dyDescent="0.35">
      <c r="A470" s="90"/>
      <c r="B470" s="90"/>
      <c r="C470" s="90"/>
      <c r="D470" s="90"/>
      <c r="E470" s="90"/>
      <c r="F470" s="91"/>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row>
    <row r="471" spans="1:30" ht="14.25" customHeight="1" x14ac:dyDescent="0.35">
      <c r="A471" s="90"/>
      <c r="B471" s="90"/>
      <c r="C471" s="90"/>
      <c r="D471" s="90"/>
      <c r="E471" s="90"/>
      <c r="F471" s="91"/>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row>
    <row r="472" spans="1:30" ht="14.25" customHeight="1" x14ac:dyDescent="0.35">
      <c r="A472" s="90"/>
      <c r="B472" s="90"/>
      <c r="C472" s="90"/>
      <c r="D472" s="90"/>
      <c r="E472" s="90"/>
      <c r="F472" s="91"/>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row>
    <row r="473" spans="1:30" ht="14.25" customHeight="1" x14ac:dyDescent="0.35">
      <c r="A473" s="90"/>
      <c r="B473" s="90"/>
      <c r="C473" s="90"/>
      <c r="D473" s="90"/>
      <c r="E473" s="90"/>
      <c r="F473" s="91"/>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row>
    <row r="474" spans="1:30" ht="14.25" customHeight="1" x14ac:dyDescent="0.35">
      <c r="A474" s="90"/>
      <c r="B474" s="90"/>
      <c r="C474" s="90"/>
      <c r="D474" s="90"/>
      <c r="E474" s="90"/>
      <c r="F474" s="91"/>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row>
    <row r="475" spans="1:30" ht="14.25" customHeight="1" x14ac:dyDescent="0.35">
      <c r="A475" s="90"/>
      <c r="B475" s="90"/>
      <c r="C475" s="90"/>
      <c r="D475" s="90"/>
      <c r="E475" s="90"/>
      <c r="F475" s="91"/>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row>
    <row r="476" spans="1:30" ht="14.25" customHeight="1" x14ac:dyDescent="0.35">
      <c r="A476" s="90"/>
      <c r="B476" s="90"/>
      <c r="C476" s="90"/>
      <c r="D476" s="90"/>
      <c r="E476" s="90"/>
      <c r="F476" s="91"/>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row>
    <row r="477" spans="1:30" ht="14.25" customHeight="1" x14ac:dyDescent="0.35">
      <c r="A477" s="90"/>
      <c r="B477" s="90"/>
      <c r="C477" s="90"/>
      <c r="D477" s="90"/>
      <c r="E477" s="90"/>
      <c r="F477" s="91"/>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row>
    <row r="478" spans="1:30" ht="14.25" customHeight="1" x14ac:dyDescent="0.35">
      <c r="A478" s="90"/>
      <c r="B478" s="90"/>
      <c r="C478" s="90"/>
      <c r="D478" s="90"/>
      <c r="E478" s="90"/>
      <c r="F478" s="91"/>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row>
    <row r="479" spans="1:30" ht="14.25" customHeight="1" x14ac:dyDescent="0.35">
      <c r="A479" s="90"/>
      <c r="B479" s="90"/>
      <c r="C479" s="90"/>
      <c r="D479" s="90"/>
      <c r="E479" s="90"/>
      <c r="F479" s="91"/>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row>
    <row r="480" spans="1:30" ht="14.25" customHeight="1" x14ac:dyDescent="0.35">
      <c r="A480" s="90"/>
      <c r="B480" s="90"/>
      <c r="C480" s="90"/>
      <c r="D480" s="90"/>
      <c r="E480" s="90"/>
      <c r="F480" s="91"/>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row>
    <row r="481" spans="1:30" ht="14.25" customHeight="1" x14ac:dyDescent="0.35">
      <c r="A481" s="90"/>
      <c r="B481" s="90"/>
      <c r="C481" s="90"/>
      <c r="D481" s="90"/>
      <c r="E481" s="90"/>
      <c r="F481" s="91"/>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row>
    <row r="482" spans="1:30" ht="14.25" customHeight="1" x14ac:dyDescent="0.35">
      <c r="A482" s="90"/>
      <c r="B482" s="90"/>
      <c r="C482" s="90"/>
      <c r="D482" s="90"/>
      <c r="E482" s="90"/>
      <c r="F482" s="91"/>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row>
    <row r="483" spans="1:30" ht="14.25" customHeight="1" x14ac:dyDescent="0.35">
      <c r="A483" s="90"/>
      <c r="B483" s="90"/>
      <c r="C483" s="90"/>
      <c r="D483" s="90"/>
      <c r="E483" s="90"/>
      <c r="F483" s="91"/>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row>
    <row r="484" spans="1:30" ht="14.25" customHeight="1" x14ac:dyDescent="0.35">
      <c r="A484" s="90"/>
      <c r="B484" s="90"/>
      <c r="C484" s="90"/>
      <c r="D484" s="90"/>
      <c r="E484" s="90"/>
      <c r="F484" s="91"/>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row>
    <row r="485" spans="1:30" ht="14.25" customHeight="1" x14ac:dyDescent="0.35">
      <c r="A485" s="90"/>
      <c r="B485" s="90"/>
      <c r="C485" s="90"/>
      <c r="D485" s="90"/>
      <c r="E485" s="90"/>
      <c r="F485" s="91"/>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row>
    <row r="486" spans="1:30" ht="14.25" customHeight="1" x14ac:dyDescent="0.35">
      <c r="A486" s="90"/>
      <c r="B486" s="90"/>
      <c r="C486" s="90"/>
      <c r="D486" s="90"/>
      <c r="E486" s="90"/>
      <c r="F486" s="91"/>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row>
    <row r="487" spans="1:30" ht="14.25" customHeight="1" x14ac:dyDescent="0.35">
      <c r="A487" s="90"/>
      <c r="B487" s="90"/>
      <c r="C487" s="90"/>
      <c r="D487" s="90"/>
      <c r="E487" s="90"/>
      <c r="F487" s="91"/>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row>
    <row r="488" spans="1:30" ht="14.25" customHeight="1" x14ac:dyDescent="0.35">
      <c r="A488" s="90"/>
      <c r="B488" s="90"/>
      <c r="C488" s="90"/>
      <c r="D488" s="90"/>
      <c r="E488" s="90"/>
      <c r="F488" s="91"/>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row>
    <row r="489" spans="1:30" ht="14.25" customHeight="1" x14ac:dyDescent="0.35">
      <c r="A489" s="90"/>
      <c r="B489" s="90"/>
      <c r="C489" s="90"/>
      <c r="D489" s="90"/>
      <c r="E489" s="90"/>
      <c r="F489" s="91"/>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row>
    <row r="490" spans="1:30" ht="14.25" customHeight="1" x14ac:dyDescent="0.35">
      <c r="A490" s="90"/>
      <c r="B490" s="90"/>
      <c r="C490" s="90"/>
      <c r="D490" s="90"/>
      <c r="E490" s="90"/>
      <c r="F490" s="91"/>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row>
    <row r="491" spans="1:30" ht="14.25" customHeight="1" x14ac:dyDescent="0.35">
      <c r="A491" s="90"/>
      <c r="B491" s="90"/>
      <c r="C491" s="90"/>
      <c r="D491" s="90"/>
      <c r="E491" s="90"/>
      <c r="F491" s="91"/>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row>
    <row r="492" spans="1:30" ht="14.25" customHeight="1" x14ac:dyDescent="0.35">
      <c r="A492" s="90"/>
      <c r="B492" s="90"/>
      <c r="C492" s="90"/>
      <c r="D492" s="90"/>
      <c r="E492" s="90"/>
      <c r="F492" s="91"/>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row>
    <row r="493" spans="1:30" ht="14.25" customHeight="1" x14ac:dyDescent="0.35">
      <c r="A493" s="90"/>
      <c r="B493" s="90"/>
      <c r="C493" s="90"/>
      <c r="D493" s="90"/>
      <c r="E493" s="90"/>
      <c r="F493" s="91"/>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row>
    <row r="494" spans="1:30" ht="14.25" customHeight="1" x14ac:dyDescent="0.35">
      <c r="A494" s="90"/>
      <c r="B494" s="90"/>
      <c r="C494" s="90"/>
      <c r="D494" s="90"/>
      <c r="E494" s="90"/>
      <c r="F494" s="91"/>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row>
    <row r="495" spans="1:30" ht="14.25" customHeight="1" x14ac:dyDescent="0.35">
      <c r="A495" s="90"/>
      <c r="B495" s="90"/>
      <c r="C495" s="90"/>
      <c r="D495" s="90"/>
      <c r="E495" s="90"/>
      <c r="F495" s="91"/>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row>
    <row r="496" spans="1:30" ht="14.25" customHeight="1" x14ac:dyDescent="0.35">
      <c r="A496" s="90"/>
      <c r="B496" s="90"/>
      <c r="C496" s="90"/>
      <c r="D496" s="90"/>
      <c r="E496" s="90"/>
      <c r="F496" s="91"/>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row>
    <row r="497" spans="1:30" ht="14.25" customHeight="1" x14ac:dyDescent="0.35">
      <c r="A497" s="90"/>
      <c r="B497" s="90"/>
      <c r="C497" s="90"/>
      <c r="D497" s="90"/>
      <c r="E497" s="90"/>
      <c r="F497" s="91"/>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row>
    <row r="498" spans="1:30" ht="14.25" customHeight="1" x14ac:dyDescent="0.35">
      <c r="A498" s="90"/>
      <c r="B498" s="90"/>
      <c r="C498" s="90"/>
      <c r="D498" s="90"/>
      <c r="E498" s="90"/>
      <c r="F498" s="91"/>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row>
    <row r="499" spans="1:30" ht="14.25" customHeight="1" x14ac:dyDescent="0.35">
      <c r="A499" s="90"/>
      <c r="B499" s="90"/>
      <c r="C499" s="90"/>
      <c r="D499" s="90"/>
      <c r="E499" s="90"/>
      <c r="F499" s="91"/>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row>
    <row r="500" spans="1:30" ht="14.25" customHeight="1" x14ac:dyDescent="0.35">
      <c r="A500" s="90"/>
      <c r="B500" s="90"/>
      <c r="C500" s="90"/>
      <c r="D500" s="90"/>
      <c r="E500" s="90"/>
      <c r="F500" s="91"/>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row>
    <row r="501" spans="1:30" ht="14.25" customHeight="1" x14ac:dyDescent="0.35">
      <c r="A501" s="90"/>
      <c r="B501" s="90"/>
      <c r="C501" s="90"/>
      <c r="D501" s="90"/>
      <c r="E501" s="90"/>
      <c r="F501" s="91"/>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row>
    <row r="502" spans="1:30" ht="14.25" customHeight="1" x14ac:dyDescent="0.35">
      <c r="A502" s="90"/>
      <c r="B502" s="90"/>
      <c r="C502" s="90"/>
      <c r="D502" s="90"/>
      <c r="E502" s="90"/>
      <c r="F502" s="91"/>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row>
    <row r="503" spans="1:30" ht="14.25" customHeight="1" x14ac:dyDescent="0.35">
      <c r="A503" s="90"/>
      <c r="B503" s="90"/>
      <c r="C503" s="90"/>
      <c r="D503" s="90"/>
      <c r="E503" s="90"/>
      <c r="F503" s="91"/>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row>
    <row r="504" spans="1:30" ht="14.25" customHeight="1" x14ac:dyDescent="0.35">
      <c r="A504" s="90"/>
      <c r="B504" s="90"/>
      <c r="C504" s="90"/>
      <c r="D504" s="90"/>
      <c r="E504" s="90"/>
      <c r="F504" s="91"/>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row>
    <row r="505" spans="1:30" ht="14.25" customHeight="1" x14ac:dyDescent="0.35">
      <c r="A505" s="90"/>
      <c r="B505" s="90"/>
      <c r="C505" s="90"/>
      <c r="D505" s="90"/>
      <c r="E505" s="90"/>
      <c r="F505" s="91"/>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row>
    <row r="506" spans="1:30" ht="14.25" customHeight="1" x14ac:dyDescent="0.35">
      <c r="A506" s="90"/>
      <c r="B506" s="90"/>
      <c r="C506" s="90"/>
      <c r="D506" s="90"/>
      <c r="E506" s="90"/>
      <c r="F506" s="91"/>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row>
    <row r="507" spans="1:30" ht="14.25" customHeight="1" x14ac:dyDescent="0.35">
      <c r="A507" s="90"/>
      <c r="B507" s="90"/>
      <c r="C507" s="90"/>
      <c r="D507" s="90"/>
      <c r="E507" s="90"/>
      <c r="F507" s="91"/>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row>
    <row r="508" spans="1:30" ht="14.25" customHeight="1" x14ac:dyDescent="0.35">
      <c r="A508" s="90"/>
      <c r="B508" s="90"/>
      <c r="C508" s="90"/>
      <c r="D508" s="90"/>
      <c r="E508" s="90"/>
      <c r="F508" s="91"/>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row>
    <row r="509" spans="1:30" ht="14.25" customHeight="1" x14ac:dyDescent="0.35">
      <c r="A509" s="90"/>
      <c r="B509" s="90"/>
      <c r="C509" s="90"/>
      <c r="D509" s="90"/>
      <c r="E509" s="90"/>
      <c r="F509" s="91"/>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row>
    <row r="510" spans="1:30" ht="14.25" customHeight="1" x14ac:dyDescent="0.35">
      <c r="A510" s="90"/>
      <c r="B510" s="90"/>
      <c r="C510" s="90"/>
      <c r="D510" s="90"/>
      <c r="E510" s="90"/>
      <c r="F510" s="91"/>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row>
    <row r="511" spans="1:30" ht="14.25" customHeight="1" x14ac:dyDescent="0.35">
      <c r="A511" s="90"/>
      <c r="B511" s="90"/>
      <c r="C511" s="90"/>
      <c r="D511" s="90"/>
      <c r="E511" s="90"/>
      <c r="F511" s="91"/>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row>
    <row r="512" spans="1:30" ht="14.25" customHeight="1" x14ac:dyDescent="0.35">
      <c r="A512" s="90"/>
      <c r="B512" s="90"/>
      <c r="C512" s="90"/>
      <c r="D512" s="90"/>
      <c r="E512" s="90"/>
      <c r="F512" s="91"/>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row>
    <row r="513" spans="1:30" ht="14.25" customHeight="1" x14ac:dyDescent="0.35">
      <c r="A513" s="90"/>
      <c r="B513" s="90"/>
      <c r="C513" s="90"/>
      <c r="D513" s="90"/>
      <c r="E513" s="90"/>
      <c r="F513" s="91"/>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row>
    <row r="514" spans="1:30" ht="14.25" customHeight="1" x14ac:dyDescent="0.35">
      <c r="A514" s="90"/>
      <c r="B514" s="90"/>
      <c r="C514" s="90"/>
      <c r="D514" s="90"/>
      <c r="E514" s="90"/>
      <c r="F514" s="91"/>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row>
    <row r="515" spans="1:30" ht="14.25" customHeight="1" x14ac:dyDescent="0.35">
      <c r="A515" s="90"/>
      <c r="B515" s="90"/>
      <c r="C515" s="90"/>
      <c r="D515" s="90"/>
      <c r="E515" s="90"/>
      <c r="F515" s="91"/>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row>
    <row r="516" spans="1:30" ht="14.25" customHeight="1" x14ac:dyDescent="0.35">
      <c r="A516" s="90"/>
      <c r="B516" s="90"/>
      <c r="C516" s="90"/>
      <c r="D516" s="90"/>
      <c r="E516" s="90"/>
      <c r="F516" s="91"/>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row>
    <row r="517" spans="1:30" ht="14.25" customHeight="1" x14ac:dyDescent="0.35">
      <c r="A517" s="90"/>
      <c r="B517" s="90"/>
      <c r="C517" s="90"/>
      <c r="D517" s="90"/>
      <c r="E517" s="90"/>
      <c r="F517" s="91"/>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row>
    <row r="518" spans="1:30" ht="14.25" customHeight="1" x14ac:dyDescent="0.35">
      <c r="A518" s="90"/>
      <c r="B518" s="90"/>
      <c r="C518" s="90"/>
      <c r="D518" s="90"/>
      <c r="E518" s="90"/>
      <c r="F518" s="91"/>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row>
    <row r="519" spans="1:30" ht="14.25" customHeight="1" x14ac:dyDescent="0.35">
      <c r="A519" s="90"/>
      <c r="B519" s="90"/>
      <c r="C519" s="90"/>
      <c r="D519" s="90"/>
      <c r="E519" s="90"/>
      <c r="F519" s="91"/>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row>
    <row r="520" spans="1:30" ht="14.25" customHeight="1" x14ac:dyDescent="0.35">
      <c r="A520" s="90"/>
      <c r="B520" s="90"/>
      <c r="C520" s="90"/>
      <c r="D520" s="90"/>
      <c r="E520" s="90"/>
      <c r="F520" s="91"/>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row>
    <row r="521" spans="1:30" ht="14.25" customHeight="1" x14ac:dyDescent="0.35">
      <c r="A521" s="90"/>
      <c r="B521" s="90"/>
      <c r="C521" s="90"/>
      <c r="D521" s="90"/>
      <c r="E521" s="90"/>
      <c r="F521" s="91"/>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row>
    <row r="522" spans="1:30" ht="14.25" customHeight="1" x14ac:dyDescent="0.35">
      <c r="A522" s="90"/>
      <c r="B522" s="90"/>
      <c r="C522" s="90"/>
      <c r="D522" s="90"/>
      <c r="E522" s="90"/>
      <c r="F522" s="91"/>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row>
    <row r="523" spans="1:30" ht="14.25" customHeight="1" x14ac:dyDescent="0.35">
      <c r="A523" s="90"/>
      <c r="B523" s="90"/>
      <c r="C523" s="90"/>
      <c r="D523" s="90"/>
      <c r="E523" s="90"/>
      <c r="F523" s="91"/>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row>
    <row r="524" spans="1:30" ht="14.25" customHeight="1" x14ac:dyDescent="0.35">
      <c r="A524" s="90"/>
      <c r="B524" s="90"/>
      <c r="C524" s="90"/>
      <c r="D524" s="90"/>
      <c r="E524" s="90"/>
      <c r="F524" s="91"/>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row>
    <row r="525" spans="1:30" ht="14.25" customHeight="1" x14ac:dyDescent="0.35">
      <c r="A525" s="90"/>
      <c r="B525" s="90"/>
      <c r="C525" s="90"/>
      <c r="D525" s="90"/>
      <c r="E525" s="90"/>
      <c r="F525" s="91"/>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row>
    <row r="526" spans="1:30" ht="14.25" customHeight="1" x14ac:dyDescent="0.35">
      <c r="A526" s="90"/>
      <c r="B526" s="90"/>
      <c r="C526" s="90"/>
      <c r="D526" s="90"/>
      <c r="E526" s="90"/>
      <c r="F526" s="91"/>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row>
    <row r="527" spans="1:30" ht="14.25" customHeight="1" x14ac:dyDescent="0.35">
      <c r="A527" s="90"/>
      <c r="B527" s="90"/>
      <c r="C527" s="90"/>
      <c r="D527" s="90"/>
      <c r="E527" s="90"/>
      <c r="F527" s="91"/>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row>
    <row r="528" spans="1:30" ht="14.25" customHeight="1" x14ac:dyDescent="0.35">
      <c r="A528" s="90"/>
      <c r="B528" s="90"/>
      <c r="C528" s="90"/>
      <c r="D528" s="90"/>
      <c r="E528" s="90"/>
      <c r="F528" s="91"/>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row>
    <row r="529" spans="1:30" ht="14.25" customHeight="1" x14ac:dyDescent="0.35">
      <c r="A529" s="90"/>
      <c r="B529" s="90"/>
      <c r="C529" s="90"/>
      <c r="D529" s="90"/>
      <c r="E529" s="90"/>
      <c r="F529" s="91"/>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row>
    <row r="530" spans="1:30" ht="14.25" customHeight="1" x14ac:dyDescent="0.35">
      <c r="A530" s="90"/>
      <c r="B530" s="90"/>
      <c r="C530" s="90"/>
      <c r="D530" s="90"/>
      <c r="E530" s="90"/>
      <c r="F530" s="91"/>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row>
    <row r="531" spans="1:30" ht="14.25" customHeight="1" x14ac:dyDescent="0.35">
      <c r="A531" s="90"/>
      <c r="B531" s="90"/>
      <c r="C531" s="90"/>
      <c r="D531" s="90"/>
      <c r="E531" s="90"/>
      <c r="F531" s="91"/>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row>
    <row r="532" spans="1:30" ht="14.25" customHeight="1" x14ac:dyDescent="0.35">
      <c r="A532" s="90"/>
      <c r="B532" s="90"/>
      <c r="C532" s="90"/>
      <c r="D532" s="90"/>
      <c r="E532" s="90"/>
      <c r="F532" s="91"/>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row>
    <row r="533" spans="1:30" ht="14.25" customHeight="1" x14ac:dyDescent="0.35">
      <c r="A533" s="90"/>
      <c r="B533" s="90"/>
      <c r="C533" s="90"/>
      <c r="D533" s="90"/>
      <c r="E533" s="90"/>
      <c r="F533" s="91"/>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row>
    <row r="534" spans="1:30" ht="14.25" customHeight="1" x14ac:dyDescent="0.35">
      <c r="A534" s="90"/>
      <c r="B534" s="90"/>
      <c r="C534" s="90"/>
      <c r="D534" s="90"/>
      <c r="E534" s="90"/>
      <c r="F534" s="91"/>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row>
    <row r="535" spans="1:30" ht="14.25" customHeight="1" x14ac:dyDescent="0.35">
      <c r="A535" s="90"/>
      <c r="B535" s="90"/>
      <c r="C535" s="90"/>
      <c r="D535" s="90"/>
      <c r="E535" s="90"/>
      <c r="F535" s="91"/>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row>
    <row r="536" spans="1:30" ht="14.25" customHeight="1" x14ac:dyDescent="0.35">
      <c r="A536" s="90"/>
      <c r="B536" s="90"/>
      <c r="C536" s="90"/>
      <c r="D536" s="90"/>
      <c r="E536" s="90"/>
      <c r="F536" s="91"/>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row>
    <row r="537" spans="1:30" ht="14.25" customHeight="1" x14ac:dyDescent="0.35">
      <c r="A537" s="90"/>
      <c r="B537" s="90"/>
      <c r="C537" s="90"/>
      <c r="D537" s="90"/>
      <c r="E537" s="90"/>
      <c r="F537" s="91"/>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row>
    <row r="538" spans="1:30" ht="14.25" customHeight="1" x14ac:dyDescent="0.35">
      <c r="A538" s="90"/>
      <c r="B538" s="90"/>
      <c r="C538" s="90"/>
      <c r="D538" s="90"/>
      <c r="E538" s="90"/>
      <c r="F538" s="91"/>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row>
    <row r="539" spans="1:30" ht="14.25" customHeight="1" x14ac:dyDescent="0.35">
      <c r="A539" s="90"/>
      <c r="B539" s="90"/>
      <c r="C539" s="90"/>
      <c r="D539" s="90"/>
      <c r="E539" s="90"/>
      <c r="F539" s="91"/>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row>
    <row r="540" spans="1:30" ht="14.25" customHeight="1" x14ac:dyDescent="0.35">
      <c r="A540" s="90"/>
      <c r="B540" s="90"/>
      <c r="C540" s="90"/>
      <c r="D540" s="90"/>
      <c r="E540" s="90"/>
      <c r="F540" s="91"/>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row>
    <row r="541" spans="1:30" ht="14.25" customHeight="1" x14ac:dyDescent="0.35">
      <c r="A541" s="90"/>
      <c r="B541" s="90"/>
      <c r="C541" s="90"/>
      <c r="D541" s="90"/>
      <c r="E541" s="90"/>
      <c r="F541" s="91"/>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row>
    <row r="542" spans="1:30" ht="14.25" customHeight="1" x14ac:dyDescent="0.35">
      <c r="A542" s="90"/>
      <c r="B542" s="90"/>
      <c r="C542" s="90"/>
      <c r="D542" s="90"/>
      <c r="E542" s="90"/>
      <c r="F542" s="91"/>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row>
    <row r="543" spans="1:30" ht="14.25" customHeight="1" x14ac:dyDescent="0.35">
      <c r="A543" s="90"/>
      <c r="B543" s="90"/>
      <c r="C543" s="90"/>
      <c r="D543" s="90"/>
      <c r="E543" s="90"/>
      <c r="F543" s="91"/>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row>
    <row r="544" spans="1:30" ht="14.25" customHeight="1" x14ac:dyDescent="0.35">
      <c r="A544" s="90"/>
      <c r="B544" s="90"/>
      <c r="C544" s="90"/>
      <c r="D544" s="90"/>
      <c r="E544" s="90"/>
      <c r="F544" s="91"/>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row>
    <row r="545" spans="1:30" ht="14.25" customHeight="1" x14ac:dyDescent="0.35">
      <c r="A545" s="90"/>
      <c r="B545" s="90"/>
      <c r="C545" s="90"/>
      <c r="D545" s="90"/>
      <c r="E545" s="90"/>
      <c r="F545" s="91"/>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row>
    <row r="546" spans="1:30" ht="14.25" customHeight="1" x14ac:dyDescent="0.35">
      <c r="A546" s="90"/>
      <c r="B546" s="90"/>
      <c r="C546" s="90"/>
      <c r="D546" s="90"/>
      <c r="E546" s="90"/>
      <c r="F546" s="91"/>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row>
    <row r="547" spans="1:30" ht="14.25" customHeight="1" x14ac:dyDescent="0.35">
      <c r="A547" s="90"/>
      <c r="B547" s="90"/>
      <c r="C547" s="90"/>
      <c r="D547" s="90"/>
      <c r="E547" s="90"/>
      <c r="F547" s="91"/>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row>
    <row r="548" spans="1:30" ht="14.25" customHeight="1" x14ac:dyDescent="0.35">
      <c r="A548" s="90"/>
      <c r="B548" s="90"/>
      <c r="C548" s="90"/>
      <c r="D548" s="90"/>
      <c r="E548" s="90"/>
      <c r="F548" s="91"/>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row>
    <row r="549" spans="1:30" ht="14.25" customHeight="1" x14ac:dyDescent="0.35">
      <c r="A549" s="90"/>
      <c r="B549" s="90"/>
      <c r="C549" s="90"/>
      <c r="D549" s="90"/>
      <c r="E549" s="90"/>
      <c r="F549" s="91"/>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row>
    <row r="550" spans="1:30" ht="14.25" customHeight="1" x14ac:dyDescent="0.35">
      <c r="A550" s="90"/>
      <c r="B550" s="90"/>
      <c r="C550" s="90"/>
      <c r="D550" s="90"/>
      <c r="E550" s="90"/>
      <c r="F550" s="91"/>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row>
    <row r="551" spans="1:30" ht="14.25" customHeight="1" x14ac:dyDescent="0.35">
      <c r="A551" s="90"/>
      <c r="B551" s="90"/>
      <c r="C551" s="90"/>
      <c r="D551" s="90"/>
      <c r="E551" s="90"/>
      <c r="F551" s="91"/>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row>
    <row r="552" spans="1:30" ht="14.25" customHeight="1" x14ac:dyDescent="0.35">
      <c r="A552" s="90"/>
      <c r="B552" s="90"/>
      <c r="C552" s="90"/>
      <c r="D552" s="90"/>
      <c r="E552" s="90"/>
      <c r="F552" s="91"/>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row>
    <row r="553" spans="1:30" ht="14.25" customHeight="1" x14ac:dyDescent="0.35">
      <c r="A553" s="90"/>
      <c r="B553" s="90"/>
      <c r="C553" s="90"/>
      <c r="D553" s="90"/>
      <c r="E553" s="90"/>
      <c r="F553" s="91"/>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row>
    <row r="554" spans="1:30" ht="14.25" customHeight="1" x14ac:dyDescent="0.35">
      <c r="A554" s="90"/>
      <c r="B554" s="90"/>
      <c r="C554" s="90"/>
      <c r="D554" s="90"/>
      <c r="E554" s="90"/>
      <c r="F554" s="91"/>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row>
    <row r="555" spans="1:30" ht="14.25" customHeight="1" x14ac:dyDescent="0.35">
      <c r="A555" s="90"/>
      <c r="B555" s="90"/>
      <c r="C555" s="90"/>
      <c r="D555" s="90"/>
      <c r="E555" s="90"/>
      <c r="F555" s="91"/>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row>
    <row r="556" spans="1:30" ht="14.25" customHeight="1" x14ac:dyDescent="0.35">
      <c r="A556" s="90"/>
      <c r="B556" s="90"/>
      <c r="C556" s="90"/>
      <c r="D556" s="90"/>
      <c r="E556" s="90"/>
      <c r="F556" s="91"/>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row>
    <row r="557" spans="1:30" ht="14.25" customHeight="1" x14ac:dyDescent="0.35">
      <c r="A557" s="90"/>
      <c r="B557" s="90"/>
      <c r="C557" s="90"/>
      <c r="D557" s="90"/>
      <c r="E557" s="90"/>
      <c r="F557" s="91"/>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row>
    <row r="558" spans="1:30" ht="14.25" customHeight="1" x14ac:dyDescent="0.35">
      <c r="A558" s="90"/>
      <c r="B558" s="90"/>
      <c r="C558" s="90"/>
      <c r="D558" s="90"/>
      <c r="E558" s="90"/>
      <c r="F558" s="91"/>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row>
    <row r="559" spans="1:30" ht="14.25" customHeight="1" x14ac:dyDescent="0.35">
      <c r="A559" s="90"/>
      <c r="B559" s="90"/>
      <c r="C559" s="90"/>
      <c r="D559" s="90"/>
      <c r="E559" s="90"/>
      <c r="F559" s="91"/>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row>
    <row r="560" spans="1:30" ht="14.25" customHeight="1" x14ac:dyDescent="0.35">
      <c r="A560" s="90"/>
      <c r="B560" s="90"/>
      <c r="C560" s="90"/>
      <c r="D560" s="90"/>
      <c r="E560" s="90"/>
      <c r="F560" s="91"/>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row>
    <row r="561" spans="1:30" ht="14.25" customHeight="1" x14ac:dyDescent="0.35">
      <c r="A561" s="90"/>
      <c r="B561" s="90"/>
      <c r="C561" s="90"/>
      <c r="D561" s="90"/>
      <c r="E561" s="90"/>
      <c r="F561" s="91"/>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row>
    <row r="562" spans="1:30" ht="14.25" customHeight="1" x14ac:dyDescent="0.35">
      <c r="A562" s="90"/>
      <c r="B562" s="90"/>
      <c r="C562" s="90"/>
      <c r="D562" s="90"/>
      <c r="E562" s="90"/>
      <c r="F562" s="91"/>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row>
    <row r="563" spans="1:30" ht="14.25" customHeight="1" x14ac:dyDescent="0.35">
      <c r="A563" s="90"/>
      <c r="B563" s="90"/>
      <c r="C563" s="90"/>
      <c r="D563" s="90"/>
      <c r="E563" s="90"/>
      <c r="F563" s="91"/>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row>
    <row r="564" spans="1:30" ht="14.25" customHeight="1" x14ac:dyDescent="0.35">
      <c r="A564" s="90"/>
      <c r="B564" s="90"/>
      <c r="C564" s="90"/>
      <c r="D564" s="90"/>
      <c r="E564" s="90"/>
      <c r="F564" s="91"/>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row>
    <row r="565" spans="1:30" ht="14.25" customHeight="1" x14ac:dyDescent="0.35">
      <c r="A565" s="90"/>
      <c r="B565" s="90"/>
      <c r="C565" s="90"/>
      <c r="D565" s="90"/>
      <c r="E565" s="90"/>
      <c r="F565" s="91"/>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row>
    <row r="566" spans="1:30" ht="14.25" customHeight="1" x14ac:dyDescent="0.35">
      <c r="A566" s="90"/>
      <c r="B566" s="90"/>
      <c r="C566" s="90"/>
      <c r="D566" s="90"/>
      <c r="E566" s="90"/>
      <c r="F566" s="91"/>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row>
    <row r="567" spans="1:30" ht="14.25" customHeight="1" x14ac:dyDescent="0.35">
      <c r="A567" s="90"/>
      <c r="B567" s="90"/>
      <c r="C567" s="90"/>
      <c r="D567" s="90"/>
      <c r="E567" s="90"/>
      <c r="F567" s="91"/>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row>
    <row r="568" spans="1:30" ht="14.25" customHeight="1" x14ac:dyDescent="0.35">
      <c r="A568" s="90"/>
      <c r="B568" s="90"/>
      <c r="C568" s="90"/>
      <c r="D568" s="90"/>
      <c r="E568" s="90"/>
      <c r="F568" s="91"/>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row>
    <row r="569" spans="1:30" ht="14.25" customHeight="1" x14ac:dyDescent="0.35">
      <c r="A569" s="90"/>
      <c r="B569" s="90"/>
      <c r="C569" s="90"/>
      <c r="D569" s="90"/>
      <c r="E569" s="90"/>
      <c r="F569" s="91"/>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row>
    <row r="570" spans="1:30" ht="14.25" customHeight="1" x14ac:dyDescent="0.35">
      <c r="A570" s="90"/>
      <c r="B570" s="90"/>
      <c r="C570" s="90"/>
      <c r="D570" s="90"/>
      <c r="E570" s="90"/>
      <c r="F570" s="91"/>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row>
    <row r="571" spans="1:30" ht="14.25" customHeight="1" x14ac:dyDescent="0.35">
      <c r="A571" s="90"/>
      <c r="B571" s="90"/>
      <c r="C571" s="90"/>
      <c r="D571" s="90"/>
      <c r="E571" s="90"/>
      <c r="F571" s="91"/>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row>
    <row r="572" spans="1:30" ht="14.25" customHeight="1" x14ac:dyDescent="0.35">
      <c r="A572" s="90"/>
      <c r="B572" s="90"/>
      <c r="C572" s="90"/>
      <c r="D572" s="90"/>
      <c r="E572" s="90"/>
      <c r="F572" s="91"/>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row>
    <row r="573" spans="1:30" ht="14.25" customHeight="1" x14ac:dyDescent="0.35">
      <c r="A573" s="90"/>
      <c r="B573" s="90"/>
      <c r="C573" s="90"/>
      <c r="D573" s="90"/>
      <c r="E573" s="90"/>
      <c r="F573" s="91"/>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row>
    <row r="574" spans="1:30" ht="14.25" customHeight="1" x14ac:dyDescent="0.35">
      <c r="A574" s="90"/>
      <c r="B574" s="90"/>
      <c r="C574" s="90"/>
      <c r="D574" s="90"/>
      <c r="E574" s="90"/>
      <c r="F574" s="91"/>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row>
    <row r="575" spans="1:30" ht="14.25" customHeight="1" x14ac:dyDescent="0.35">
      <c r="A575" s="90"/>
      <c r="B575" s="90"/>
      <c r="C575" s="90"/>
      <c r="D575" s="90"/>
      <c r="E575" s="90"/>
      <c r="F575" s="91"/>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row>
    <row r="576" spans="1:30" ht="14.25" customHeight="1" x14ac:dyDescent="0.35">
      <c r="A576" s="90"/>
      <c r="B576" s="90"/>
      <c r="C576" s="90"/>
      <c r="D576" s="90"/>
      <c r="E576" s="90"/>
      <c r="F576" s="91"/>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row>
    <row r="577" spans="1:30" ht="14.25" customHeight="1" x14ac:dyDescent="0.35">
      <c r="A577" s="90"/>
      <c r="B577" s="90"/>
      <c r="C577" s="90"/>
      <c r="D577" s="90"/>
      <c r="E577" s="90"/>
      <c r="F577" s="91"/>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row>
    <row r="578" spans="1:30" ht="14.25" customHeight="1" x14ac:dyDescent="0.35">
      <c r="A578" s="90"/>
      <c r="B578" s="90"/>
      <c r="C578" s="90"/>
      <c r="D578" s="90"/>
      <c r="E578" s="90"/>
      <c r="F578" s="91"/>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row>
    <row r="579" spans="1:30" ht="14.25" customHeight="1" x14ac:dyDescent="0.35">
      <c r="A579" s="90"/>
      <c r="B579" s="90"/>
      <c r="C579" s="90"/>
      <c r="D579" s="90"/>
      <c r="E579" s="90"/>
      <c r="F579" s="91"/>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row>
    <row r="580" spans="1:30" ht="14.25" customHeight="1" x14ac:dyDescent="0.35">
      <c r="A580" s="90"/>
      <c r="B580" s="90"/>
      <c r="C580" s="90"/>
      <c r="D580" s="90"/>
      <c r="E580" s="90"/>
      <c r="F580" s="91"/>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row>
    <row r="581" spans="1:30" ht="14.25" customHeight="1" x14ac:dyDescent="0.35">
      <c r="A581" s="90"/>
      <c r="B581" s="90"/>
      <c r="C581" s="90"/>
      <c r="D581" s="90"/>
      <c r="E581" s="90"/>
      <c r="F581" s="91"/>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row>
    <row r="582" spans="1:30" ht="14.25" customHeight="1" x14ac:dyDescent="0.35">
      <c r="A582" s="90"/>
      <c r="B582" s="90"/>
      <c r="C582" s="90"/>
      <c r="D582" s="90"/>
      <c r="E582" s="90"/>
      <c r="F582" s="91"/>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row>
    <row r="583" spans="1:30" ht="14.25" customHeight="1" x14ac:dyDescent="0.35">
      <c r="A583" s="90"/>
      <c r="B583" s="90"/>
      <c r="C583" s="90"/>
      <c r="D583" s="90"/>
      <c r="E583" s="90"/>
      <c r="F583" s="91"/>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row>
    <row r="584" spans="1:30" ht="14.25" customHeight="1" x14ac:dyDescent="0.35">
      <c r="A584" s="90"/>
      <c r="B584" s="90"/>
      <c r="C584" s="90"/>
      <c r="D584" s="90"/>
      <c r="E584" s="90"/>
      <c r="F584" s="91"/>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row>
    <row r="585" spans="1:30" ht="14.25" customHeight="1" x14ac:dyDescent="0.35">
      <c r="A585" s="90"/>
      <c r="B585" s="90"/>
      <c r="C585" s="90"/>
      <c r="D585" s="90"/>
      <c r="E585" s="90"/>
      <c r="F585" s="91"/>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row>
    <row r="586" spans="1:30" ht="14.25" customHeight="1" x14ac:dyDescent="0.35">
      <c r="A586" s="90"/>
      <c r="B586" s="90"/>
      <c r="C586" s="90"/>
      <c r="D586" s="90"/>
      <c r="E586" s="90"/>
      <c r="F586" s="91"/>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row>
    <row r="587" spans="1:30" ht="14.25" customHeight="1" x14ac:dyDescent="0.35">
      <c r="A587" s="90"/>
      <c r="B587" s="90"/>
      <c r="C587" s="90"/>
      <c r="D587" s="90"/>
      <c r="E587" s="90"/>
      <c r="F587" s="91"/>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row>
    <row r="588" spans="1:30" ht="14.25" customHeight="1" x14ac:dyDescent="0.35">
      <c r="A588" s="90"/>
      <c r="B588" s="90"/>
      <c r="C588" s="90"/>
      <c r="D588" s="90"/>
      <c r="E588" s="90"/>
      <c r="F588" s="91"/>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row>
    <row r="589" spans="1:30" ht="14.25" customHeight="1" x14ac:dyDescent="0.35">
      <c r="A589" s="90"/>
      <c r="B589" s="90"/>
      <c r="C589" s="90"/>
      <c r="D589" s="90"/>
      <c r="E589" s="90"/>
      <c r="F589" s="91"/>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row>
    <row r="590" spans="1:30" ht="14.25" customHeight="1" x14ac:dyDescent="0.35">
      <c r="A590" s="90"/>
      <c r="B590" s="90"/>
      <c r="C590" s="90"/>
      <c r="D590" s="90"/>
      <c r="E590" s="90"/>
      <c r="F590" s="91"/>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row>
    <row r="591" spans="1:30" ht="14.25" customHeight="1" x14ac:dyDescent="0.35">
      <c r="A591" s="90"/>
      <c r="B591" s="90"/>
      <c r="C591" s="90"/>
      <c r="D591" s="90"/>
      <c r="E591" s="90"/>
      <c r="F591" s="91"/>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row>
    <row r="592" spans="1:30" ht="14.25" customHeight="1" x14ac:dyDescent="0.35">
      <c r="A592" s="90"/>
      <c r="B592" s="90"/>
      <c r="C592" s="90"/>
      <c r="D592" s="90"/>
      <c r="E592" s="90"/>
      <c r="F592" s="91"/>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row>
    <row r="593" spans="1:30" ht="14.25" customHeight="1" x14ac:dyDescent="0.35">
      <c r="A593" s="90"/>
      <c r="B593" s="90"/>
      <c r="C593" s="90"/>
      <c r="D593" s="90"/>
      <c r="E593" s="90"/>
      <c r="F593" s="91"/>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row>
    <row r="594" spans="1:30" ht="14.25" customHeight="1" x14ac:dyDescent="0.35">
      <c r="A594" s="90"/>
      <c r="B594" s="90"/>
      <c r="C594" s="90"/>
      <c r="D594" s="90"/>
      <c r="E594" s="90"/>
      <c r="F594" s="91"/>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row>
    <row r="595" spans="1:30" ht="14.25" customHeight="1" x14ac:dyDescent="0.35">
      <c r="A595" s="90"/>
      <c r="B595" s="90"/>
      <c r="C595" s="90"/>
      <c r="D595" s="90"/>
      <c r="E595" s="90"/>
      <c r="F595" s="91"/>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row>
    <row r="596" spans="1:30" ht="14.25" customHeight="1" x14ac:dyDescent="0.35">
      <c r="A596" s="90"/>
      <c r="B596" s="90"/>
      <c r="C596" s="90"/>
      <c r="D596" s="90"/>
      <c r="E596" s="90"/>
      <c r="F596" s="91"/>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row>
    <row r="597" spans="1:30" ht="14.25" customHeight="1" x14ac:dyDescent="0.35">
      <c r="A597" s="90"/>
      <c r="B597" s="90"/>
      <c r="C597" s="90"/>
      <c r="D597" s="90"/>
      <c r="E597" s="90"/>
      <c r="F597" s="91"/>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row>
    <row r="598" spans="1:30" ht="14.25" customHeight="1" x14ac:dyDescent="0.35">
      <c r="A598" s="90"/>
      <c r="B598" s="90"/>
      <c r="C598" s="90"/>
      <c r="D598" s="90"/>
      <c r="E598" s="90"/>
      <c r="F598" s="91"/>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row>
    <row r="599" spans="1:30" ht="14.25" customHeight="1" x14ac:dyDescent="0.35">
      <c r="A599" s="90"/>
      <c r="B599" s="90"/>
      <c r="C599" s="90"/>
      <c r="D599" s="90"/>
      <c r="E599" s="90"/>
      <c r="F599" s="91"/>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row>
    <row r="600" spans="1:30" ht="14.25" customHeight="1" x14ac:dyDescent="0.35">
      <c r="A600" s="90"/>
      <c r="B600" s="90"/>
      <c r="C600" s="90"/>
      <c r="D600" s="90"/>
      <c r="E600" s="90"/>
      <c r="F600" s="91"/>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row>
    <row r="601" spans="1:30" ht="14.25" customHeight="1" x14ac:dyDescent="0.35">
      <c r="A601" s="90"/>
      <c r="B601" s="90"/>
      <c r="C601" s="90"/>
      <c r="D601" s="90"/>
      <c r="E601" s="90"/>
      <c r="F601" s="91"/>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row>
    <row r="602" spans="1:30" ht="14.25" customHeight="1" x14ac:dyDescent="0.35">
      <c r="A602" s="90"/>
      <c r="B602" s="90"/>
      <c r="C602" s="90"/>
      <c r="D602" s="90"/>
      <c r="E602" s="90"/>
      <c r="F602" s="91"/>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row>
    <row r="603" spans="1:30" ht="14.25" customHeight="1" x14ac:dyDescent="0.35">
      <c r="A603" s="90"/>
      <c r="B603" s="90"/>
      <c r="C603" s="90"/>
      <c r="D603" s="90"/>
      <c r="E603" s="90"/>
      <c r="F603" s="91"/>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row>
    <row r="604" spans="1:30" ht="14.25" customHeight="1" x14ac:dyDescent="0.35">
      <c r="A604" s="90"/>
      <c r="B604" s="90"/>
      <c r="C604" s="90"/>
      <c r="D604" s="90"/>
      <c r="E604" s="90"/>
      <c r="F604" s="91"/>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row>
    <row r="605" spans="1:30" ht="14.25" customHeight="1" x14ac:dyDescent="0.35">
      <c r="A605" s="90"/>
      <c r="B605" s="90"/>
      <c r="C605" s="90"/>
      <c r="D605" s="90"/>
      <c r="E605" s="90"/>
      <c r="F605" s="91"/>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row>
    <row r="606" spans="1:30" ht="14.25" customHeight="1" x14ac:dyDescent="0.35">
      <c r="A606" s="90"/>
      <c r="B606" s="90"/>
      <c r="C606" s="90"/>
      <c r="D606" s="90"/>
      <c r="E606" s="90"/>
      <c r="F606" s="91"/>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row>
    <row r="607" spans="1:30" ht="14.25" customHeight="1" x14ac:dyDescent="0.35">
      <c r="A607" s="90"/>
      <c r="B607" s="90"/>
      <c r="C607" s="90"/>
      <c r="D607" s="90"/>
      <c r="E607" s="90"/>
      <c r="F607" s="91"/>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row>
    <row r="608" spans="1:30" ht="14.25" customHeight="1" x14ac:dyDescent="0.35">
      <c r="A608" s="90"/>
      <c r="B608" s="90"/>
      <c r="C608" s="90"/>
      <c r="D608" s="90"/>
      <c r="E608" s="90"/>
      <c r="F608" s="91"/>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row>
    <row r="609" spans="1:30" ht="14.25" customHeight="1" x14ac:dyDescent="0.35">
      <c r="A609" s="90"/>
      <c r="B609" s="90"/>
      <c r="C609" s="90"/>
      <c r="D609" s="90"/>
      <c r="E609" s="90"/>
      <c r="F609" s="91"/>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row>
    <row r="610" spans="1:30" ht="14.25" customHeight="1" x14ac:dyDescent="0.35">
      <c r="A610" s="90"/>
      <c r="B610" s="90"/>
      <c r="C610" s="90"/>
      <c r="D610" s="90"/>
      <c r="E610" s="90"/>
      <c r="F610" s="91"/>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row>
    <row r="611" spans="1:30" ht="14.25" customHeight="1" x14ac:dyDescent="0.35">
      <c r="A611" s="90"/>
      <c r="B611" s="90"/>
      <c r="C611" s="90"/>
      <c r="D611" s="90"/>
      <c r="E611" s="90"/>
      <c r="F611" s="91"/>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row>
    <row r="612" spans="1:30" ht="14.25" customHeight="1" x14ac:dyDescent="0.35">
      <c r="A612" s="90"/>
      <c r="B612" s="90"/>
      <c r="C612" s="90"/>
      <c r="D612" s="90"/>
      <c r="E612" s="90"/>
      <c r="F612" s="91"/>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row>
    <row r="613" spans="1:30" ht="14.25" customHeight="1" x14ac:dyDescent="0.35">
      <c r="A613" s="90"/>
      <c r="B613" s="90"/>
      <c r="C613" s="90"/>
      <c r="D613" s="90"/>
      <c r="E613" s="90"/>
      <c r="F613" s="91"/>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row>
    <row r="614" spans="1:30" ht="14.25" customHeight="1" x14ac:dyDescent="0.35">
      <c r="A614" s="90"/>
      <c r="B614" s="90"/>
      <c r="C614" s="90"/>
      <c r="D614" s="90"/>
      <c r="E614" s="90"/>
      <c r="F614" s="91"/>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row>
    <row r="615" spans="1:30" ht="14.25" customHeight="1" x14ac:dyDescent="0.35">
      <c r="A615" s="90"/>
      <c r="B615" s="90"/>
      <c r="C615" s="90"/>
      <c r="D615" s="90"/>
      <c r="E615" s="90"/>
      <c r="F615" s="91"/>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row>
    <row r="616" spans="1:30" ht="14.25" customHeight="1" x14ac:dyDescent="0.35">
      <c r="A616" s="90"/>
      <c r="B616" s="90"/>
      <c r="C616" s="90"/>
      <c r="D616" s="90"/>
      <c r="E616" s="90"/>
      <c r="F616" s="91"/>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row>
    <row r="617" spans="1:30" ht="14.25" customHeight="1" x14ac:dyDescent="0.35">
      <c r="A617" s="90"/>
      <c r="B617" s="90"/>
      <c r="C617" s="90"/>
      <c r="D617" s="90"/>
      <c r="E617" s="90"/>
      <c r="F617" s="91"/>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row>
    <row r="618" spans="1:30" ht="14.25" customHeight="1" x14ac:dyDescent="0.35">
      <c r="A618" s="90"/>
      <c r="B618" s="90"/>
      <c r="C618" s="90"/>
      <c r="D618" s="90"/>
      <c r="E618" s="90"/>
      <c r="F618" s="91"/>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row>
    <row r="619" spans="1:30" ht="14.25" customHeight="1" x14ac:dyDescent="0.35">
      <c r="A619" s="90"/>
      <c r="B619" s="90"/>
      <c r="C619" s="90"/>
      <c r="D619" s="90"/>
      <c r="E619" s="90"/>
      <c r="F619" s="91"/>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row>
    <row r="620" spans="1:30" ht="14.25" customHeight="1" x14ac:dyDescent="0.35">
      <c r="A620" s="90"/>
      <c r="B620" s="90"/>
      <c r="C620" s="90"/>
      <c r="D620" s="90"/>
      <c r="E620" s="90"/>
      <c r="F620" s="91"/>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row>
    <row r="621" spans="1:30" ht="14.25" customHeight="1" x14ac:dyDescent="0.35">
      <c r="A621" s="90"/>
      <c r="B621" s="90"/>
      <c r="C621" s="90"/>
      <c r="D621" s="90"/>
      <c r="E621" s="90"/>
      <c r="F621" s="91"/>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row>
    <row r="622" spans="1:30" ht="14.25" customHeight="1" x14ac:dyDescent="0.35">
      <c r="A622" s="90"/>
      <c r="B622" s="90"/>
      <c r="C622" s="90"/>
      <c r="D622" s="90"/>
      <c r="E622" s="90"/>
      <c r="F622" s="91"/>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row>
    <row r="623" spans="1:30" ht="14.25" customHeight="1" x14ac:dyDescent="0.35">
      <c r="A623" s="90"/>
      <c r="B623" s="90"/>
      <c r="C623" s="90"/>
      <c r="D623" s="90"/>
      <c r="E623" s="90"/>
      <c r="F623" s="91"/>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row>
    <row r="624" spans="1:30" ht="14.25" customHeight="1" x14ac:dyDescent="0.35">
      <c r="A624" s="90"/>
      <c r="B624" s="90"/>
      <c r="C624" s="90"/>
      <c r="D624" s="90"/>
      <c r="E624" s="90"/>
      <c r="F624" s="91"/>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row>
    <row r="625" spans="1:30" ht="14.25" customHeight="1" x14ac:dyDescent="0.35">
      <c r="A625" s="90"/>
      <c r="B625" s="90"/>
      <c r="C625" s="90"/>
      <c r="D625" s="90"/>
      <c r="E625" s="90"/>
      <c r="F625" s="91"/>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row>
    <row r="626" spans="1:30" ht="14.25" customHeight="1" x14ac:dyDescent="0.35">
      <c r="A626" s="90"/>
      <c r="B626" s="90"/>
      <c r="C626" s="90"/>
      <c r="D626" s="90"/>
      <c r="E626" s="90"/>
      <c r="F626" s="91"/>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row>
    <row r="627" spans="1:30" ht="14.25" customHeight="1" x14ac:dyDescent="0.35">
      <c r="A627" s="90"/>
      <c r="B627" s="90"/>
      <c r="C627" s="90"/>
      <c r="D627" s="90"/>
      <c r="E627" s="90"/>
      <c r="F627" s="91"/>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row>
    <row r="628" spans="1:30" ht="14.25" customHeight="1" x14ac:dyDescent="0.35">
      <c r="A628" s="90"/>
      <c r="B628" s="90"/>
      <c r="C628" s="90"/>
      <c r="D628" s="90"/>
      <c r="E628" s="90"/>
      <c r="F628" s="91"/>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row>
    <row r="629" spans="1:30" ht="14.25" customHeight="1" x14ac:dyDescent="0.35">
      <c r="A629" s="90"/>
      <c r="B629" s="90"/>
      <c r="C629" s="90"/>
      <c r="D629" s="90"/>
      <c r="E629" s="90"/>
      <c r="F629" s="91"/>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row>
    <row r="630" spans="1:30" ht="14.25" customHeight="1" x14ac:dyDescent="0.35">
      <c r="A630" s="90"/>
      <c r="B630" s="90"/>
      <c r="C630" s="90"/>
      <c r="D630" s="90"/>
      <c r="E630" s="90"/>
      <c r="F630" s="91"/>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row>
    <row r="631" spans="1:30" ht="14.25" customHeight="1" x14ac:dyDescent="0.35">
      <c r="A631" s="90"/>
      <c r="B631" s="90"/>
      <c r="C631" s="90"/>
      <c r="D631" s="90"/>
      <c r="E631" s="90"/>
      <c r="F631" s="91"/>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row>
    <row r="632" spans="1:30" ht="14.25" customHeight="1" x14ac:dyDescent="0.35">
      <c r="A632" s="90"/>
      <c r="B632" s="90"/>
      <c r="C632" s="90"/>
      <c r="D632" s="90"/>
      <c r="E632" s="90"/>
      <c r="F632" s="91"/>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row>
    <row r="633" spans="1:30" ht="14.25" customHeight="1" x14ac:dyDescent="0.35">
      <c r="A633" s="90"/>
      <c r="B633" s="90"/>
      <c r="C633" s="90"/>
      <c r="D633" s="90"/>
      <c r="E633" s="90"/>
      <c r="F633" s="91"/>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row>
    <row r="634" spans="1:30" ht="14.25" customHeight="1" x14ac:dyDescent="0.35">
      <c r="A634" s="90"/>
      <c r="B634" s="90"/>
      <c r="C634" s="90"/>
      <c r="D634" s="90"/>
      <c r="E634" s="90"/>
      <c r="F634" s="91"/>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row>
    <row r="635" spans="1:30" ht="14.25" customHeight="1" x14ac:dyDescent="0.35">
      <c r="A635" s="90"/>
      <c r="B635" s="90"/>
      <c r="C635" s="90"/>
      <c r="D635" s="90"/>
      <c r="E635" s="90"/>
      <c r="F635" s="91"/>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row>
    <row r="636" spans="1:30" ht="14.25" customHeight="1" x14ac:dyDescent="0.35">
      <c r="A636" s="90"/>
      <c r="B636" s="90"/>
      <c r="C636" s="90"/>
      <c r="D636" s="90"/>
      <c r="E636" s="90"/>
      <c r="F636" s="91"/>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row>
    <row r="637" spans="1:30" ht="14.25" customHeight="1" x14ac:dyDescent="0.35">
      <c r="A637" s="90"/>
      <c r="B637" s="90"/>
      <c r="C637" s="90"/>
      <c r="D637" s="90"/>
      <c r="E637" s="90"/>
      <c r="F637" s="91"/>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row>
    <row r="638" spans="1:30" ht="14.25" customHeight="1" x14ac:dyDescent="0.35">
      <c r="A638" s="90"/>
      <c r="B638" s="90"/>
      <c r="C638" s="90"/>
      <c r="D638" s="90"/>
      <c r="E638" s="90"/>
      <c r="F638" s="91"/>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row>
    <row r="639" spans="1:30" ht="14.25" customHeight="1" x14ac:dyDescent="0.35">
      <c r="A639" s="90"/>
      <c r="B639" s="90"/>
      <c r="C639" s="90"/>
      <c r="D639" s="90"/>
      <c r="E639" s="90"/>
      <c r="F639" s="91"/>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row>
    <row r="640" spans="1:30" ht="14.25" customHeight="1" x14ac:dyDescent="0.35">
      <c r="A640" s="90"/>
      <c r="B640" s="90"/>
      <c r="C640" s="90"/>
      <c r="D640" s="90"/>
      <c r="E640" s="90"/>
      <c r="F640" s="91"/>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row>
    <row r="641" spans="1:30" ht="14.25" customHeight="1" x14ac:dyDescent="0.35">
      <c r="A641" s="90"/>
      <c r="B641" s="90"/>
      <c r="C641" s="90"/>
      <c r="D641" s="90"/>
      <c r="E641" s="90"/>
      <c r="F641" s="91"/>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row>
    <row r="642" spans="1:30" ht="14.25" customHeight="1" x14ac:dyDescent="0.35">
      <c r="A642" s="90"/>
      <c r="B642" s="90"/>
      <c r="C642" s="90"/>
      <c r="D642" s="90"/>
      <c r="E642" s="90"/>
      <c r="F642" s="91"/>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row>
    <row r="643" spans="1:30" ht="14.25" customHeight="1" x14ac:dyDescent="0.35">
      <c r="A643" s="90"/>
      <c r="B643" s="90"/>
      <c r="C643" s="90"/>
      <c r="D643" s="90"/>
      <c r="E643" s="90"/>
      <c r="F643" s="91"/>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row>
    <row r="644" spans="1:30" ht="14.25" customHeight="1" x14ac:dyDescent="0.35">
      <c r="A644" s="90"/>
      <c r="B644" s="90"/>
      <c r="C644" s="90"/>
      <c r="D644" s="90"/>
      <c r="E644" s="90"/>
      <c r="F644" s="91"/>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row>
    <row r="645" spans="1:30" ht="14.25" customHeight="1" x14ac:dyDescent="0.35">
      <c r="A645" s="90"/>
      <c r="B645" s="90"/>
      <c r="C645" s="90"/>
      <c r="D645" s="90"/>
      <c r="E645" s="90"/>
      <c r="F645" s="91"/>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row>
    <row r="646" spans="1:30" ht="14.25" customHeight="1" x14ac:dyDescent="0.35">
      <c r="A646" s="90"/>
      <c r="B646" s="90"/>
      <c r="C646" s="90"/>
      <c r="D646" s="90"/>
      <c r="E646" s="90"/>
      <c r="F646" s="91"/>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row>
    <row r="647" spans="1:30" ht="14.25" customHeight="1" x14ac:dyDescent="0.35">
      <c r="A647" s="90"/>
      <c r="B647" s="90"/>
      <c r="C647" s="90"/>
      <c r="D647" s="90"/>
      <c r="E647" s="90"/>
      <c r="F647" s="91"/>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row>
    <row r="648" spans="1:30" ht="14.25" customHeight="1" x14ac:dyDescent="0.35">
      <c r="A648" s="90"/>
      <c r="B648" s="90"/>
      <c r="C648" s="90"/>
      <c r="D648" s="90"/>
      <c r="E648" s="90"/>
      <c r="F648" s="91"/>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row>
    <row r="649" spans="1:30" ht="14.25" customHeight="1" x14ac:dyDescent="0.35">
      <c r="A649" s="90"/>
      <c r="B649" s="90"/>
      <c r="C649" s="90"/>
      <c r="D649" s="90"/>
      <c r="E649" s="90"/>
      <c r="F649" s="91"/>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row>
    <row r="650" spans="1:30" ht="14.25" customHeight="1" x14ac:dyDescent="0.35">
      <c r="A650" s="90"/>
      <c r="B650" s="90"/>
      <c r="C650" s="90"/>
      <c r="D650" s="90"/>
      <c r="E650" s="90"/>
      <c r="F650" s="91"/>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row>
    <row r="651" spans="1:30" ht="14.25" customHeight="1" x14ac:dyDescent="0.35">
      <c r="A651" s="90"/>
      <c r="B651" s="90"/>
      <c r="C651" s="90"/>
      <c r="D651" s="90"/>
      <c r="E651" s="90"/>
      <c r="F651" s="91"/>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row>
    <row r="652" spans="1:30" ht="14.25" customHeight="1" x14ac:dyDescent="0.35">
      <c r="A652" s="90"/>
      <c r="B652" s="90"/>
      <c r="C652" s="90"/>
      <c r="D652" s="90"/>
      <c r="E652" s="90"/>
      <c r="F652" s="91"/>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row>
    <row r="653" spans="1:30" ht="14.25" customHeight="1" x14ac:dyDescent="0.35">
      <c r="A653" s="90"/>
      <c r="B653" s="90"/>
      <c r="C653" s="90"/>
      <c r="D653" s="90"/>
      <c r="E653" s="90"/>
      <c r="F653" s="91"/>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row>
    <row r="654" spans="1:30" ht="14.25" customHeight="1" x14ac:dyDescent="0.35">
      <c r="A654" s="90"/>
      <c r="B654" s="90"/>
      <c r="C654" s="90"/>
      <c r="D654" s="90"/>
      <c r="E654" s="90"/>
      <c r="F654" s="91"/>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row>
    <row r="655" spans="1:30" ht="14.25" customHeight="1" x14ac:dyDescent="0.35">
      <c r="A655" s="90"/>
      <c r="B655" s="90"/>
      <c r="C655" s="90"/>
      <c r="D655" s="90"/>
      <c r="E655" s="90"/>
      <c r="F655" s="91"/>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row>
    <row r="656" spans="1:30" ht="14.25" customHeight="1" x14ac:dyDescent="0.35">
      <c r="A656" s="90"/>
      <c r="B656" s="90"/>
      <c r="C656" s="90"/>
      <c r="D656" s="90"/>
      <c r="E656" s="90"/>
      <c r="F656" s="91"/>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row>
    <row r="657" spans="1:30" ht="14.25" customHeight="1" x14ac:dyDescent="0.35">
      <c r="A657" s="90"/>
      <c r="B657" s="90"/>
      <c r="C657" s="90"/>
      <c r="D657" s="90"/>
      <c r="E657" s="90"/>
      <c r="F657" s="91"/>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row>
    <row r="658" spans="1:30" ht="14.25" customHeight="1" x14ac:dyDescent="0.35">
      <c r="A658" s="90"/>
      <c r="B658" s="90"/>
      <c r="C658" s="90"/>
      <c r="D658" s="90"/>
      <c r="E658" s="90"/>
      <c r="F658" s="91"/>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row>
    <row r="659" spans="1:30" ht="14.25" customHeight="1" x14ac:dyDescent="0.35">
      <c r="A659" s="90"/>
      <c r="B659" s="90"/>
      <c r="C659" s="90"/>
      <c r="D659" s="90"/>
      <c r="E659" s="90"/>
      <c r="F659" s="91"/>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row>
    <row r="660" spans="1:30" ht="14.25" customHeight="1" x14ac:dyDescent="0.35">
      <c r="A660" s="90"/>
      <c r="B660" s="90"/>
      <c r="C660" s="90"/>
      <c r="D660" s="90"/>
      <c r="E660" s="90"/>
      <c r="F660" s="91"/>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row>
    <row r="661" spans="1:30" ht="14.25" customHeight="1" x14ac:dyDescent="0.35">
      <c r="A661" s="90"/>
      <c r="B661" s="90"/>
      <c r="C661" s="90"/>
      <c r="D661" s="90"/>
      <c r="E661" s="90"/>
      <c r="F661" s="91"/>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row>
    <row r="662" spans="1:30" ht="14.25" customHeight="1" x14ac:dyDescent="0.35">
      <c r="A662" s="90"/>
      <c r="B662" s="90"/>
      <c r="C662" s="90"/>
      <c r="D662" s="90"/>
      <c r="E662" s="90"/>
      <c r="F662" s="91"/>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row>
    <row r="663" spans="1:30" ht="14.25" customHeight="1" x14ac:dyDescent="0.35">
      <c r="A663" s="90"/>
      <c r="B663" s="90"/>
      <c r="C663" s="90"/>
      <c r="D663" s="90"/>
      <c r="E663" s="90"/>
      <c r="F663" s="91"/>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row>
    <row r="664" spans="1:30" ht="14.25" customHeight="1" x14ac:dyDescent="0.35">
      <c r="A664" s="90"/>
      <c r="B664" s="90"/>
      <c r="C664" s="90"/>
      <c r="D664" s="90"/>
      <c r="E664" s="90"/>
      <c r="F664" s="91"/>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row>
    <row r="665" spans="1:30" ht="14.25" customHeight="1" x14ac:dyDescent="0.35">
      <c r="A665" s="90"/>
      <c r="B665" s="90"/>
      <c r="C665" s="90"/>
      <c r="D665" s="90"/>
      <c r="E665" s="90"/>
      <c r="F665" s="91"/>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row>
    <row r="666" spans="1:30" ht="14.25" customHeight="1" x14ac:dyDescent="0.35">
      <c r="A666" s="90"/>
      <c r="B666" s="90"/>
      <c r="C666" s="90"/>
      <c r="D666" s="90"/>
      <c r="E666" s="90"/>
      <c r="F666" s="91"/>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row>
    <row r="667" spans="1:30" ht="14.25" customHeight="1" x14ac:dyDescent="0.35">
      <c r="A667" s="90"/>
      <c r="B667" s="90"/>
      <c r="C667" s="90"/>
      <c r="D667" s="90"/>
      <c r="E667" s="90"/>
      <c r="F667" s="91"/>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row>
    <row r="668" spans="1:30" ht="14.25" customHeight="1" x14ac:dyDescent="0.35">
      <c r="A668" s="90"/>
      <c r="B668" s="90"/>
      <c r="C668" s="90"/>
      <c r="D668" s="90"/>
      <c r="E668" s="90"/>
      <c r="F668" s="91"/>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row>
    <row r="669" spans="1:30" ht="14.25" customHeight="1" x14ac:dyDescent="0.35">
      <c r="A669" s="90"/>
      <c r="B669" s="90"/>
      <c r="C669" s="90"/>
      <c r="D669" s="90"/>
      <c r="E669" s="90"/>
      <c r="F669" s="91"/>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row>
    <row r="670" spans="1:30" ht="14.25" customHeight="1" x14ac:dyDescent="0.35">
      <c r="A670" s="90"/>
      <c r="B670" s="90"/>
      <c r="C670" s="90"/>
      <c r="D670" s="90"/>
      <c r="E670" s="90"/>
      <c r="F670" s="91"/>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row>
    <row r="671" spans="1:30" ht="14.25" customHeight="1" x14ac:dyDescent="0.35">
      <c r="A671" s="90"/>
      <c r="B671" s="90"/>
      <c r="C671" s="90"/>
      <c r="D671" s="90"/>
      <c r="E671" s="90"/>
      <c r="F671" s="91"/>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row>
    <row r="672" spans="1:30" ht="14.25" customHeight="1" x14ac:dyDescent="0.35">
      <c r="A672" s="90"/>
      <c r="B672" s="90"/>
      <c r="C672" s="90"/>
      <c r="D672" s="90"/>
      <c r="E672" s="90"/>
      <c r="F672" s="91"/>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row>
    <row r="673" spans="1:30" ht="14.25" customHeight="1" x14ac:dyDescent="0.35">
      <c r="A673" s="90"/>
      <c r="B673" s="90"/>
      <c r="C673" s="90"/>
      <c r="D673" s="90"/>
      <c r="E673" s="90"/>
      <c r="F673" s="91"/>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row>
    <row r="674" spans="1:30" ht="14.25" customHeight="1" x14ac:dyDescent="0.35">
      <c r="A674" s="90"/>
      <c r="B674" s="90"/>
      <c r="C674" s="90"/>
      <c r="D674" s="90"/>
      <c r="E674" s="90"/>
      <c r="F674" s="91"/>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row>
    <row r="675" spans="1:30" ht="14.25" customHeight="1" x14ac:dyDescent="0.35">
      <c r="A675" s="90"/>
      <c r="B675" s="90"/>
      <c r="C675" s="90"/>
      <c r="D675" s="90"/>
      <c r="E675" s="90"/>
      <c r="F675" s="91"/>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row>
    <row r="676" spans="1:30" ht="14.25" customHeight="1" x14ac:dyDescent="0.35">
      <c r="A676" s="90"/>
      <c r="B676" s="90"/>
      <c r="C676" s="90"/>
      <c r="D676" s="90"/>
      <c r="E676" s="90"/>
      <c r="F676" s="91"/>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row>
    <row r="677" spans="1:30" ht="14.25" customHeight="1" x14ac:dyDescent="0.35">
      <c r="A677" s="90"/>
      <c r="B677" s="90"/>
      <c r="C677" s="90"/>
      <c r="D677" s="90"/>
      <c r="E677" s="90"/>
      <c r="F677" s="91"/>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row>
    <row r="678" spans="1:30" ht="14.25" customHeight="1" x14ac:dyDescent="0.35">
      <c r="A678" s="90"/>
      <c r="B678" s="90"/>
      <c r="C678" s="90"/>
      <c r="D678" s="90"/>
      <c r="E678" s="90"/>
      <c r="F678" s="91"/>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row>
    <row r="679" spans="1:30" ht="14.25" customHeight="1" x14ac:dyDescent="0.35">
      <c r="A679" s="90"/>
      <c r="B679" s="90"/>
      <c r="C679" s="90"/>
      <c r="D679" s="90"/>
      <c r="E679" s="90"/>
      <c r="F679" s="91"/>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row>
    <row r="680" spans="1:30" ht="14.25" customHeight="1" x14ac:dyDescent="0.35">
      <c r="A680" s="90"/>
      <c r="B680" s="90"/>
      <c r="C680" s="90"/>
      <c r="D680" s="90"/>
      <c r="E680" s="90"/>
      <c r="F680" s="91"/>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row>
    <row r="681" spans="1:30" ht="14.25" customHeight="1" x14ac:dyDescent="0.35">
      <c r="A681" s="90"/>
      <c r="B681" s="90"/>
      <c r="C681" s="90"/>
      <c r="D681" s="90"/>
      <c r="E681" s="90"/>
      <c r="F681" s="91"/>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row>
    <row r="682" spans="1:30" ht="14.25" customHeight="1" x14ac:dyDescent="0.35">
      <c r="A682" s="90"/>
      <c r="B682" s="90"/>
      <c r="C682" s="90"/>
      <c r="D682" s="90"/>
      <c r="E682" s="90"/>
      <c r="F682" s="91"/>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row>
    <row r="683" spans="1:30" ht="14.25" customHeight="1" x14ac:dyDescent="0.35">
      <c r="A683" s="90"/>
      <c r="B683" s="90"/>
      <c r="C683" s="90"/>
      <c r="D683" s="90"/>
      <c r="E683" s="90"/>
      <c r="F683" s="91"/>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row>
    <row r="684" spans="1:30" ht="14.25" customHeight="1" x14ac:dyDescent="0.35">
      <c r="A684" s="90"/>
      <c r="B684" s="90"/>
      <c r="C684" s="90"/>
      <c r="D684" s="90"/>
      <c r="E684" s="90"/>
      <c r="F684" s="91"/>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row>
    <row r="685" spans="1:30" ht="14.25" customHeight="1" x14ac:dyDescent="0.35">
      <c r="A685" s="90"/>
      <c r="B685" s="90"/>
      <c r="C685" s="90"/>
      <c r="D685" s="90"/>
      <c r="E685" s="90"/>
      <c r="F685" s="91"/>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row>
    <row r="686" spans="1:30" ht="14.25" customHeight="1" x14ac:dyDescent="0.35">
      <c r="A686" s="90"/>
      <c r="B686" s="90"/>
      <c r="C686" s="90"/>
      <c r="D686" s="90"/>
      <c r="E686" s="90"/>
      <c r="F686" s="91"/>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row>
    <row r="687" spans="1:30" ht="14.25" customHeight="1" x14ac:dyDescent="0.35">
      <c r="A687" s="90"/>
      <c r="B687" s="90"/>
      <c r="C687" s="90"/>
      <c r="D687" s="90"/>
      <c r="E687" s="90"/>
      <c r="F687" s="91"/>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row>
    <row r="688" spans="1:30" ht="14.25" customHeight="1" x14ac:dyDescent="0.35">
      <c r="A688" s="90"/>
      <c r="B688" s="90"/>
      <c r="C688" s="90"/>
      <c r="D688" s="90"/>
      <c r="E688" s="90"/>
      <c r="F688" s="91"/>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row>
    <row r="689" spans="1:30" ht="14.25" customHeight="1" x14ac:dyDescent="0.35">
      <c r="A689" s="90"/>
      <c r="B689" s="90"/>
      <c r="C689" s="90"/>
      <c r="D689" s="90"/>
      <c r="E689" s="90"/>
      <c r="F689" s="91"/>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row>
    <row r="690" spans="1:30" ht="14.25" customHeight="1" x14ac:dyDescent="0.35">
      <c r="A690" s="90"/>
      <c r="B690" s="90"/>
      <c r="C690" s="90"/>
      <c r="D690" s="90"/>
      <c r="E690" s="90"/>
      <c r="F690" s="91"/>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row>
    <row r="691" spans="1:30" ht="14.25" customHeight="1" x14ac:dyDescent="0.35">
      <c r="A691" s="90"/>
      <c r="B691" s="90"/>
      <c r="C691" s="90"/>
      <c r="D691" s="90"/>
      <c r="E691" s="90"/>
      <c r="F691" s="91"/>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row>
    <row r="692" spans="1:30" ht="14.25" customHeight="1" x14ac:dyDescent="0.35">
      <c r="A692" s="90"/>
      <c r="B692" s="90"/>
      <c r="C692" s="90"/>
      <c r="D692" s="90"/>
      <c r="E692" s="90"/>
      <c r="F692" s="91"/>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row>
    <row r="693" spans="1:30" ht="14.25" customHeight="1" x14ac:dyDescent="0.35">
      <c r="A693" s="90"/>
      <c r="B693" s="90"/>
      <c r="C693" s="90"/>
      <c r="D693" s="90"/>
      <c r="E693" s="90"/>
      <c r="F693" s="91"/>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row>
    <row r="694" spans="1:30" ht="14.25" customHeight="1" x14ac:dyDescent="0.35">
      <c r="A694" s="90"/>
      <c r="B694" s="90"/>
      <c r="C694" s="90"/>
      <c r="D694" s="90"/>
      <c r="E694" s="90"/>
      <c r="F694" s="91"/>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row>
    <row r="695" spans="1:30" ht="14.25" customHeight="1" x14ac:dyDescent="0.35">
      <c r="A695" s="90"/>
      <c r="B695" s="90"/>
      <c r="C695" s="90"/>
      <c r="D695" s="90"/>
      <c r="E695" s="90"/>
      <c r="F695" s="91"/>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row>
    <row r="696" spans="1:30" ht="14.25" customHeight="1" x14ac:dyDescent="0.35">
      <c r="A696" s="90"/>
      <c r="B696" s="90"/>
      <c r="C696" s="90"/>
      <c r="D696" s="90"/>
      <c r="E696" s="90"/>
      <c r="F696" s="91"/>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row>
    <row r="697" spans="1:30" ht="14.25" customHeight="1" x14ac:dyDescent="0.35">
      <c r="A697" s="90"/>
      <c r="B697" s="90"/>
      <c r="C697" s="90"/>
      <c r="D697" s="90"/>
      <c r="E697" s="90"/>
      <c r="F697" s="91"/>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row>
    <row r="698" spans="1:30" ht="14.25" customHeight="1" x14ac:dyDescent="0.35">
      <c r="A698" s="90"/>
      <c r="B698" s="90"/>
      <c r="C698" s="90"/>
      <c r="D698" s="90"/>
      <c r="E698" s="90"/>
      <c r="F698" s="91"/>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row>
    <row r="699" spans="1:30" ht="14.25" customHeight="1" x14ac:dyDescent="0.35">
      <c r="A699" s="90"/>
      <c r="B699" s="90"/>
      <c r="C699" s="90"/>
      <c r="D699" s="90"/>
      <c r="E699" s="90"/>
      <c r="F699" s="91"/>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row>
    <row r="700" spans="1:30" ht="14.25" customHeight="1" x14ac:dyDescent="0.35">
      <c r="A700" s="90"/>
      <c r="B700" s="90"/>
      <c r="C700" s="90"/>
      <c r="D700" s="90"/>
      <c r="E700" s="90"/>
      <c r="F700" s="91"/>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row>
    <row r="701" spans="1:30" ht="14.25" customHeight="1" x14ac:dyDescent="0.35">
      <c r="A701" s="90"/>
      <c r="B701" s="90"/>
      <c r="C701" s="90"/>
      <c r="D701" s="90"/>
      <c r="E701" s="90"/>
      <c r="F701" s="91"/>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row>
    <row r="702" spans="1:30" ht="14.25" customHeight="1" x14ac:dyDescent="0.35">
      <c r="A702" s="90"/>
      <c r="B702" s="90"/>
      <c r="C702" s="90"/>
      <c r="D702" s="90"/>
      <c r="E702" s="90"/>
      <c r="F702" s="91"/>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row>
    <row r="703" spans="1:30" ht="14.25" customHeight="1" x14ac:dyDescent="0.35">
      <c r="A703" s="90"/>
      <c r="B703" s="90"/>
      <c r="C703" s="90"/>
      <c r="D703" s="90"/>
      <c r="E703" s="90"/>
      <c r="F703" s="91"/>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row>
    <row r="704" spans="1:30" ht="14.25" customHeight="1" x14ac:dyDescent="0.35">
      <c r="A704" s="90"/>
      <c r="B704" s="90"/>
      <c r="C704" s="90"/>
      <c r="D704" s="90"/>
      <c r="E704" s="90"/>
      <c r="F704" s="91"/>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row>
    <row r="705" spans="1:30" ht="14.25" customHeight="1" x14ac:dyDescent="0.35">
      <c r="A705" s="90"/>
      <c r="B705" s="90"/>
      <c r="C705" s="90"/>
      <c r="D705" s="90"/>
      <c r="E705" s="90"/>
      <c r="F705" s="91"/>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row>
    <row r="706" spans="1:30" ht="14.25" customHeight="1" x14ac:dyDescent="0.35">
      <c r="A706" s="90"/>
      <c r="B706" s="90"/>
      <c r="C706" s="90"/>
      <c r="D706" s="90"/>
      <c r="E706" s="90"/>
      <c r="F706" s="91"/>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row>
    <row r="707" spans="1:30" ht="14.25" customHeight="1" x14ac:dyDescent="0.35">
      <c r="A707" s="90"/>
      <c r="B707" s="90"/>
      <c r="C707" s="90"/>
      <c r="D707" s="90"/>
      <c r="E707" s="90"/>
      <c r="F707" s="91"/>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row>
    <row r="708" spans="1:30" ht="14.25" customHeight="1" x14ac:dyDescent="0.35">
      <c r="A708" s="90"/>
      <c r="B708" s="90"/>
      <c r="C708" s="90"/>
      <c r="D708" s="90"/>
      <c r="E708" s="90"/>
      <c r="F708" s="91"/>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row>
    <row r="709" spans="1:30" ht="14.25" customHeight="1" x14ac:dyDescent="0.35">
      <c r="A709" s="90"/>
      <c r="B709" s="90"/>
      <c r="C709" s="90"/>
      <c r="D709" s="90"/>
      <c r="E709" s="90"/>
      <c r="F709" s="91"/>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row>
    <row r="710" spans="1:30" ht="14.25" customHeight="1" x14ac:dyDescent="0.35">
      <c r="A710" s="90"/>
      <c r="B710" s="90"/>
      <c r="C710" s="90"/>
      <c r="D710" s="90"/>
      <c r="E710" s="90"/>
      <c r="F710" s="91"/>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row>
    <row r="711" spans="1:30" ht="14.25" customHeight="1" x14ac:dyDescent="0.35">
      <c r="A711" s="90"/>
      <c r="B711" s="90"/>
      <c r="C711" s="90"/>
      <c r="D711" s="90"/>
      <c r="E711" s="90"/>
      <c r="F711" s="91"/>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row>
    <row r="712" spans="1:30" ht="14.25" customHeight="1" x14ac:dyDescent="0.35">
      <c r="A712" s="90"/>
      <c r="B712" s="90"/>
      <c r="C712" s="90"/>
      <c r="D712" s="90"/>
      <c r="E712" s="90"/>
      <c r="F712" s="91"/>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row>
    <row r="713" spans="1:30" ht="14.25" customHeight="1" x14ac:dyDescent="0.35">
      <c r="A713" s="90"/>
      <c r="B713" s="90"/>
      <c r="C713" s="90"/>
      <c r="D713" s="90"/>
      <c r="E713" s="90"/>
      <c r="F713" s="91"/>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row>
    <row r="714" spans="1:30" ht="14.25" customHeight="1" x14ac:dyDescent="0.35">
      <c r="A714" s="90"/>
      <c r="B714" s="90"/>
      <c r="C714" s="90"/>
      <c r="D714" s="90"/>
      <c r="E714" s="90"/>
      <c r="F714" s="91"/>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row>
    <row r="715" spans="1:30" ht="14.25" customHeight="1" x14ac:dyDescent="0.35">
      <c r="A715" s="90"/>
      <c r="B715" s="90"/>
      <c r="C715" s="90"/>
      <c r="D715" s="90"/>
      <c r="E715" s="90"/>
      <c r="F715" s="91"/>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row>
    <row r="716" spans="1:30" ht="14.25" customHeight="1" x14ac:dyDescent="0.35">
      <c r="A716" s="90"/>
      <c r="B716" s="90"/>
      <c r="C716" s="90"/>
      <c r="D716" s="90"/>
      <c r="E716" s="90"/>
      <c r="F716" s="91"/>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row>
    <row r="717" spans="1:30" ht="14.25" customHeight="1" x14ac:dyDescent="0.35">
      <c r="A717" s="90"/>
      <c r="B717" s="90"/>
      <c r="C717" s="90"/>
      <c r="D717" s="90"/>
      <c r="E717" s="90"/>
      <c r="F717" s="91"/>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row>
    <row r="718" spans="1:30" ht="14.25" customHeight="1" x14ac:dyDescent="0.35">
      <c r="A718" s="90"/>
      <c r="B718" s="90"/>
      <c r="C718" s="90"/>
      <c r="D718" s="90"/>
      <c r="E718" s="90"/>
      <c r="F718" s="91"/>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row>
    <row r="719" spans="1:30" ht="14.25" customHeight="1" x14ac:dyDescent="0.35">
      <c r="A719" s="90"/>
      <c r="B719" s="90"/>
      <c r="C719" s="90"/>
      <c r="D719" s="90"/>
      <c r="E719" s="90"/>
      <c r="F719" s="91"/>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row>
    <row r="720" spans="1:30" ht="14.25" customHeight="1" x14ac:dyDescent="0.35">
      <c r="A720" s="90"/>
      <c r="B720" s="90"/>
      <c r="C720" s="90"/>
      <c r="D720" s="90"/>
      <c r="E720" s="90"/>
      <c r="F720" s="91"/>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row>
    <row r="721" spans="1:30" ht="14.25" customHeight="1" x14ac:dyDescent="0.35">
      <c r="A721" s="90"/>
      <c r="B721" s="90"/>
      <c r="C721" s="90"/>
      <c r="D721" s="90"/>
      <c r="E721" s="90"/>
      <c r="F721" s="91"/>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row>
    <row r="722" spans="1:30" ht="14.25" customHeight="1" x14ac:dyDescent="0.35">
      <c r="A722" s="90"/>
      <c r="B722" s="90"/>
      <c r="C722" s="90"/>
      <c r="D722" s="90"/>
      <c r="E722" s="90"/>
      <c r="F722" s="91"/>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row>
    <row r="723" spans="1:30" ht="14.25" customHeight="1" x14ac:dyDescent="0.35">
      <c r="A723" s="90"/>
      <c r="B723" s="90"/>
      <c r="C723" s="90"/>
      <c r="D723" s="90"/>
      <c r="E723" s="90"/>
      <c r="F723" s="91"/>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row>
    <row r="724" spans="1:30" ht="14.25" customHeight="1" x14ac:dyDescent="0.35">
      <c r="A724" s="90"/>
      <c r="B724" s="90"/>
      <c r="C724" s="90"/>
      <c r="D724" s="90"/>
      <c r="E724" s="90"/>
      <c r="F724" s="91"/>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row>
    <row r="725" spans="1:30" ht="14.25" customHeight="1" x14ac:dyDescent="0.35">
      <c r="A725" s="90"/>
      <c r="B725" s="90"/>
      <c r="C725" s="90"/>
      <c r="D725" s="90"/>
      <c r="E725" s="90"/>
      <c r="F725" s="91"/>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row>
    <row r="726" spans="1:30" ht="14.25" customHeight="1" x14ac:dyDescent="0.35">
      <c r="A726" s="90"/>
      <c r="B726" s="90"/>
      <c r="C726" s="90"/>
      <c r="D726" s="90"/>
      <c r="E726" s="90"/>
      <c r="F726" s="91"/>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row>
    <row r="727" spans="1:30" ht="14.25" customHeight="1" x14ac:dyDescent="0.35">
      <c r="A727" s="90"/>
      <c r="B727" s="90"/>
      <c r="C727" s="90"/>
      <c r="D727" s="90"/>
      <c r="E727" s="90"/>
      <c r="F727" s="91"/>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row>
    <row r="728" spans="1:30" ht="14.25" customHeight="1" x14ac:dyDescent="0.35">
      <c r="A728" s="90"/>
      <c r="B728" s="90"/>
      <c r="C728" s="90"/>
      <c r="D728" s="90"/>
      <c r="E728" s="90"/>
      <c r="F728" s="91"/>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row>
    <row r="729" spans="1:30" ht="14.25" customHeight="1" x14ac:dyDescent="0.35">
      <c r="A729" s="90"/>
      <c r="B729" s="90"/>
      <c r="C729" s="90"/>
      <c r="D729" s="90"/>
      <c r="E729" s="90"/>
      <c r="F729" s="91"/>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row>
    <row r="730" spans="1:30" ht="14.25" customHeight="1" x14ac:dyDescent="0.35">
      <c r="A730" s="90"/>
      <c r="B730" s="90"/>
      <c r="C730" s="90"/>
      <c r="D730" s="90"/>
      <c r="E730" s="90"/>
      <c r="F730" s="91"/>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row>
    <row r="731" spans="1:30" ht="14.25" customHeight="1" x14ac:dyDescent="0.35">
      <c r="A731" s="90"/>
      <c r="B731" s="90"/>
      <c r="C731" s="90"/>
      <c r="D731" s="90"/>
      <c r="E731" s="90"/>
      <c r="F731" s="91"/>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row>
    <row r="732" spans="1:30" ht="14.25" customHeight="1" x14ac:dyDescent="0.35">
      <c r="A732" s="90"/>
      <c r="B732" s="90"/>
      <c r="C732" s="90"/>
      <c r="D732" s="90"/>
      <c r="E732" s="90"/>
      <c r="F732" s="91"/>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row>
    <row r="733" spans="1:30" ht="14.25" customHeight="1" x14ac:dyDescent="0.35">
      <c r="A733" s="90"/>
      <c r="B733" s="90"/>
      <c r="C733" s="90"/>
      <c r="D733" s="90"/>
      <c r="E733" s="90"/>
      <c r="F733" s="91"/>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row>
    <row r="734" spans="1:30" ht="14.25" customHeight="1" x14ac:dyDescent="0.35">
      <c r="A734" s="90"/>
      <c r="B734" s="90"/>
      <c r="C734" s="90"/>
      <c r="D734" s="90"/>
      <c r="E734" s="90"/>
      <c r="F734" s="91"/>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row>
    <row r="735" spans="1:30" ht="14.25" customHeight="1" x14ac:dyDescent="0.35">
      <c r="A735" s="90"/>
      <c r="B735" s="90"/>
      <c r="C735" s="90"/>
      <c r="D735" s="90"/>
      <c r="E735" s="90"/>
      <c r="F735" s="91"/>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row>
    <row r="736" spans="1:30" ht="14.25" customHeight="1" x14ac:dyDescent="0.35">
      <c r="A736" s="90"/>
      <c r="B736" s="90"/>
      <c r="C736" s="90"/>
      <c r="D736" s="90"/>
      <c r="E736" s="90"/>
      <c r="F736" s="91"/>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row>
    <row r="737" spans="1:30" ht="14.25" customHeight="1" x14ac:dyDescent="0.35">
      <c r="A737" s="90"/>
      <c r="B737" s="90"/>
      <c r="C737" s="90"/>
      <c r="D737" s="90"/>
      <c r="E737" s="90"/>
      <c r="F737" s="91"/>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row>
    <row r="738" spans="1:30" ht="14.25" customHeight="1" x14ac:dyDescent="0.35">
      <c r="A738" s="90"/>
      <c r="B738" s="90"/>
      <c r="C738" s="90"/>
      <c r="D738" s="90"/>
      <c r="E738" s="90"/>
      <c r="F738" s="91"/>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row>
    <row r="739" spans="1:30" ht="14.25" customHeight="1" x14ac:dyDescent="0.35">
      <c r="A739" s="90"/>
      <c r="B739" s="90"/>
      <c r="C739" s="90"/>
      <c r="D739" s="90"/>
      <c r="E739" s="90"/>
      <c r="F739" s="91"/>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row>
    <row r="740" spans="1:30" ht="14.25" customHeight="1" x14ac:dyDescent="0.35">
      <c r="A740" s="90"/>
      <c r="B740" s="90"/>
      <c r="C740" s="90"/>
      <c r="D740" s="90"/>
      <c r="E740" s="90"/>
      <c r="F740" s="91"/>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row>
    <row r="741" spans="1:30" ht="14.25" customHeight="1" x14ac:dyDescent="0.35">
      <c r="A741" s="90"/>
      <c r="B741" s="90"/>
      <c r="C741" s="90"/>
      <c r="D741" s="90"/>
      <c r="E741" s="90"/>
      <c r="F741" s="91"/>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row>
    <row r="742" spans="1:30" ht="14.25" customHeight="1" x14ac:dyDescent="0.35">
      <c r="A742" s="90"/>
      <c r="B742" s="90"/>
      <c r="C742" s="90"/>
      <c r="D742" s="90"/>
      <c r="E742" s="90"/>
      <c r="F742" s="91"/>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row>
    <row r="743" spans="1:30" ht="14.25" customHeight="1" x14ac:dyDescent="0.35">
      <c r="A743" s="90"/>
      <c r="B743" s="90"/>
      <c r="C743" s="90"/>
      <c r="D743" s="90"/>
      <c r="E743" s="90"/>
      <c r="F743" s="91"/>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row>
    <row r="744" spans="1:30" ht="14.25" customHeight="1" x14ac:dyDescent="0.35">
      <c r="A744" s="90"/>
      <c r="B744" s="90"/>
      <c r="C744" s="90"/>
      <c r="D744" s="90"/>
      <c r="E744" s="90"/>
      <c r="F744" s="91"/>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row>
    <row r="745" spans="1:30" ht="14.25" customHeight="1" x14ac:dyDescent="0.35">
      <c r="A745" s="90"/>
      <c r="B745" s="90"/>
      <c r="C745" s="90"/>
      <c r="D745" s="90"/>
      <c r="E745" s="90"/>
      <c r="F745" s="91"/>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row>
    <row r="746" spans="1:30" ht="14.25" customHeight="1" x14ac:dyDescent="0.35">
      <c r="A746" s="90"/>
      <c r="B746" s="90"/>
      <c r="C746" s="90"/>
      <c r="D746" s="90"/>
      <c r="E746" s="90"/>
      <c r="F746" s="91"/>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row>
    <row r="747" spans="1:30" ht="14.25" customHeight="1" x14ac:dyDescent="0.35">
      <c r="A747" s="90"/>
      <c r="B747" s="90"/>
      <c r="C747" s="90"/>
      <c r="D747" s="90"/>
      <c r="E747" s="90"/>
      <c r="F747" s="91"/>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row>
    <row r="748" spans="1:30" ht="14.25" customHeight="1" x14ac:dyDescent="0.35">
      <c r="A748" s="90"/>
      <c r="B748" s="90"/>
      <c r="C748" s="90"/>
      <c r="D748" s="90"/>
      <c r="E748" s="90"/>
      <c r="F748" s="91"/>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row>
    <row r="749" spans="1:30" ht="14.25" customHeight="1" x14ac:dyDescent="0.35">
      <c r="A749" s="90"/>
      <c r="B749" s="90"/>
      <c r="C749" s="90"/>
      <c r="D749" s="90"/>
      <c r="E749" s="90"/>
      <c r="F749" s="91"/>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row>
    <row r="750" spans="1:30" ht="14.25" customHeight="1" x14ac:dyDescent="0.35">
      <c r="A750" s="90"/>
      <c r="B750" s="90"/>
      <c r="C750" s="90"/>
      <c r="D750" s="90"/>
      <c r="E750" s="90"/>
      <c r="F750" s="91"/>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row>
    <row r="751" spans="1:30" ht="14.25" customHeight="1" x14ac:dyDescent="0.35">
      <c r="A751" s="90"/>
      <c r="B751" s="90"/>
      <c r="C751" s="90"/>
      <c r="D751" s="90"/>
      <c r="E751" s="90"/>
      <c r="F751" s="91"/>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row>
    <row r="752" spans="1:30" ht="14.25" customHeight="1" x14ac:dyDescent="0.35">
      <c r="A752" s="90"/>
      <c r="B752" s="90"/>
      <c r="C752" s="90"/>
      <c r="D752" s="90"/>
      <c r="E752" s="90"/>
      <c r="F752" s="91"/>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row>
    <row r="753" spans="1:30" ht="14.25" customHeight="1" x14ac:dyDescent="0.35">
      <c r="A753" s="90"/>
      <c r="B753" s="90"/>
      <c r="C753" s="90"/>
      <c r="D753" s="90"/>
      <c r="E753" s="90"/>
      <c r="F753" s="91"/>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row>
    <row r="754" spans="1:30" ht="14.25" customHeight="1" x14ac:dyDescent="0.35">
      <c r="A754" s="90"/>
      <c r="B754" s="90"/>
      <c r="C754" s="90"/>
      <c r="D754" s="90"/>
      <c r="E754" s="90"/>
      <c r="F754" s="91"/>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row>
    <row r="755" spans="1:30" ht="14.25" customHeight="1" x14ac:dyDescent="0.35">
      <c r="A755" s="90"/>
      <c r="B755" s="90"/>
      <c r="C755" s="90"/>
      <c r="D755" s="90"/>
      <c r="E755" s="90"/>
      <c r="F755" s="91"/>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row>
    <row r="756" spans="1:30" ht="14.25" customHeight="1" x14ac:dyDescent="0.35">
      <c r="A756" s="90"/>
      <c r="B756" s="90"/>
      <c r="C756" s="90"/>
      <c r="D756" s="90"/>
      <c r="E756" s="90"/>
      <c r="F756" s="91"/>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row>
    <row r="757" spans="1:30" ht="14.25" customHeight="1" x14ac:dyDescent="0.35">
      <c r="A757" s="90"/>
      <c r="B757" s="90"/>
      <c r="C757" s="90"/>
      <c r="D757" s="90"/>
      <c r="E757" s="90"/>
      <c r="F757" s="91"/>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row>
    <row r="758" spans="1:30" ht="14.25" customHeight="1" x14ac:dyDescent="0.35">
      <c r="A758" s="90"/>
      <c r="B758" s="90"/>
      <c r="C758" s="90"/>
      <c r="D758" s="90"/>
      <c r="E758" s="90"/>
      <c r="F758" s="91"/>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row>
    <row r="759" spans="1:30" ht="14.25" customHeight="1" x14ac:dyDescent="0.35">
      <c r="A759" s="90"/>
      <c r="B759" s="90"/>
      <c r="C759" s="90"/>
      <c r="D759" s="90"/>
      <c r="E759" s="90"/>
      <c r="F759" s="91"/>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row>
    <row r="760" spans="1:30" ht="14.25" customHeight="1" x14ac:dyDescent="0.35">
      <c r="A760" s="90"/>
      <c r="B760" s="90"/>
      <c r="C760" s="90"/>
      <c r="D760" s="90"/>
      <c r="E760" s="90"/>
      <c r="F760" s="91"/>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row>
    <row r="761" spans="1:30" ht="14.25" customHeight="1" x14ac:dyDescent="0.35">
      <c r="A761" s="90"/>
      <c r="B761" s="90"/>
      <c r="C761" s="90"/>
      <c r="D761" s="90"/>
      <c r="E761" s="90"/>
      <c r="F761" s="91"/>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row>
    <row r="762" spans="1:30" ht="14.25" customHeight="1" x14ac:dyDescent="0.35">
      <c r="A762" s="90"/>
      <c r="B762" s="90"/>
      <c r="C762" s="90"/>
      <c r="D762" s="90"/>
      <c r="E762" s="90"/>
      <c r="F762" s="91"/>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row>
    <row r="763" spans="1:30" ht="14.25" customHeight="1" x14ac:dyDescent="0.35">
      <c r="A763" s="90"/>
      <c r="B763" s="90"/>
      <c r="C763" s="90"/>
      <c r="D763" s="90"/>
      <c r="E763" s="90"/>
      <c r="F763" s="91"/>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row>
    <row r="764" spans="1:30" ht="14.25" customHeight="1" x14ac:dyDescent="0.35">
      <c r="A764" s="90"/>
      <c r="B764" s="90"/>
      <c r="C764" s="90"/>
      <c r="D764" s="90"/>
      <c r="E764" s="90"/>
      <c r="F764" s="91"/>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row>
    <row r="765" spans="1:30" ht="14.25" customHeight="1" x14ac:dyDescent="0.35">
      <c r="A765" s="90"/>
      <c r="B765" s="90"/>
      <c r="C765" s="90"/>
      <c r="D765" s="90"/>
      <c r="E765" s="90"/>
      <c r="F765" s="91"/>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row>
    <row r="766" spans="1:30" ht="14.25" customHeight="1" x14ac:dyDescent="0.35">
      <c r="A766" s="90"/>
      <c r="B766" s="90"/>
      <c r="C766" s="90"/>
      <c r="D766" s="90"/>
      <c r="E766" s="90"/>
      <c r="F766" s="91"/>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row>
    <row r="767" spans="1:30" ht="14.25" customHeight="1" x14ac:dyDescent="0.35">
      <c r="A767" s="90"/>
      <c r="B767" s="90"/>
      <c r="C767" s="90"/>
      <c r="D767" s="90"/>
      <c r="E767" s="90"/>
      <c r="F767" s="91"/>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row>
    <row r="768" spans="1:30" ht="14.25" customHeight="1" x14ac:dyDescent="0.35">
      <c r="A768" s="90"/>
      <c r="B768" s="90"/>
      <c r="C768" s="90"/>
      <c r="D768" s="90"/>
      <c r="E768" s="90"/>
      <c r="F768" s="91"/>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row>
    <row r="769" spans="1:30" ht="14.25" customHeight="1" x14ac:dyDescent="0.35">
      <c r="A769" s="90"/>
      <c r="B769" s="90"/>
      <c r="C769" s="90"/>
      <c r="D769" s="90"/>
      <c r="E769" s="90"/>
      <c r="F769" s="91"/>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row>
    <row r="770" spans="1:30" ht="14.25" customHeight="1" x14ac:dyDescent="0.35">
      <c r="A770" s="90"/>
      <c r="B770" s="90"/>
      <c r="C770" s="90"/>
      <c r="D770" s="90"/>
      <c r="E770" s="90"/>
      <c r="F770" s="91"/>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row>
    <row r="771" spans="1:30" ht="14.25" customHeight="1" x14ac:dyDescent="0.35">
      <c r="A771" s="90"/>
      <c r="B771" s="90"/>
      <c r="C771" s="90"/>
      <c r="D771" s="90"/>
      <c r="E771" s="90"/>
      <c r="F771" s="91"/>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row>
    <row r="772" spans="1:30" ht="14.25" customHeight="1" x14ac:dyDescent="0.35">
      <c r="A772" s="90"/>
      <c r="B772" s="90"/>
      <c r="C772" s="90"/>
      <c r="D772" s="90"/>
      <c r="E772" s="90"/>
      <c r="F772" s="91"/>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row>
    <row r="773" spans="1:30" ht="14.25" customHeight="1" x14ac:dyDescent="0.35">
      <c r="A773" s="90"/>
      <c r="B773" s="90"/>
      <c r="C773" s="90"/>
      <c r="D773" s="90"/>
      <c r="E773" s="90"/>
      <c r="F773" s="91"/>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row>
    <row r="774" spans="1:30" ht="14.25" customHeight="1" x14ac:dyDescent="0.35">
      <c r="A774" s="90"/>
      <c r="B774" s="90"/>
      <c r="C774" s="90"/>
      <c r="D774" s="90"/>
      <c r="E774" s="90"/>
      <c r="F774" s="91"/>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row>
    <row r="775" spans="1:30" ht="14.25" customHeight="1" x14ac:dyDescent="0.35">
      <c r="A775" s="90"/>
      <c r="B775" s="90"/>
      <c r="C775" s="90"/>
      <c r="D775" s="90"/>
      <c r="E775" s="90"/>
      <c r="F775" s="91"/>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row>
    <row r="776" spans="1:30" ht="14.25" customHeight="1" x14ac:dyDescent="0.35">
      <c r="A776" s="90"/>
      <c r="B776" s="90"/>
      <c r="C776" s="90"/>
      <c r="D776" s="90"/>
      <c r="E776" s="90"/>
      <c r="F776" s="91"/>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row>
    <row r="777" spans="1:30" ht="14.25" customHeight="1" x14ac:dyDescent="0.35">
      <c r="A777" s="90"/>
      <c r="B777" s="90"/>
      <c r="C777" s="90"/>
      <c r="D777" s="90"/>
      <c r="E777" s="90"/>
      <c r="F777" s="91"/>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row>
    <row r="778" spans="1:30" ht="14.25" customHeight="1" x14ac:dyDescent="0.35">
      <c r="A778" s="90"/>
      <c r="B778" s="90"/>
      <c r="C778" s="90"/>
      <c r="D778" s="90"/>
      <c r="E778" s="90"/>
      <c r="F778" s="91"/>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row>
    <row r="779" spans="1:30" ht="14.25" customHeight="1" x14ac:dyDescent="0.35">
      <c r="A779" s="90"/>
      <c r="B779" s="90"/>
      <c r="C779" s="90"/>
      <c r="D779" s="90"/>
      <c r="E779" s="90"/>
      <c r="F779" s="91"/>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row>
    <row r="780" spans="1:30" ht="14.25" customHeight="1" x14ac:dyDescent="0.35">
      <c r="A780" s="90"/>
      <c r="B780" s="90"/>
      <c r="C780" s="90"/>
      <c r="D780" s="90"/>
      <c r="E780" s="90"/>
      <c r="F780" s="91"/>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row>
    <row r="781" spans="1:30" ht="14.25" customHeight="1" x14ac:dyDescent="0.35">
      <c r="A781" s="90"/>
      <c r="B781" s="90"/>
      <c r="C781" s="90"/>
      <c r="D781" s="90"/>
      <c r="E781" s="90"/>
      <c r="F781" s="91"/>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row>
    <row r="782" spans="1:30" ht="14.25" customHeight="1" x14ac:dyDescent="0.35">
      <c r="A782" s="90"/>
      <c r="B782" s="90"/>
      <c r="C782" s="90"/>
      <c r="D782" s="90"/>
      <c r="E782" s="90"/>
      <c r="F782" s="91"/>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row>
    <row r="783" spans="1:30" ht="14.25" customHeight="1" x14ac:dyDescent="0.35">
      <c r="A783" s="90"/>
      <c r="B783" s="90"/>
      <c r="C783" s="90"/>
      <c r="D783" s="90"/>
      <c r="E783" s="90"/>
      <c r="F783" s="91"/>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row>
    <row r="784" spans="1:30" ht="14.25" customHeight="1" x14ac:dyDescent="0.35">
      <c r="A784" s="90"/>
      <c r="B784" s="90"/>
      <c r="C784" s="90"/>
      <c r="D784" s="90"/>
      <c r="E784" s="90"/>
      <c r="F784" s="91"/>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row>
    <row r="785" spans="1:30" ht="14.25" customHeight="1" x14ac:dyDescent="0.35">
      <c r="A785" s="90"/>
      <c r="B785" s="90"/>
      <c r="C785" s="90"/>
      <c r="D785" s="90"/>
      <c r="E785" s="90"/>
      <c r="F785" s="91"/>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row>
    <row r="786" spans="1:30" ht="14.25" customHeight="1" x14ac:dyDescent="0.35">
      <c r="A786" s="90"/>
      <c r="B786" s="90"/>
      <c r="C786" s="90"/>
      <c r="D786" s="90"/>
      <c r="E786" s="90"/>
      <c r="F786" s="91"/>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row>
    <row r="787" spans="1:30" ht="14.25" customHeight="1" x14ac:dyDescent="0.35">
      <c r="A787" s="90"/>
      <c r="B787" s="90"/>
      <c r="C787" s="90"/>
      <c r="D787" s="90"/>
      <c r="E787" s="90"/>
      <c r="F787" s="91"/>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row>
    <row r="788" spans="1:30" ht="14.25" customHeight="1" x14ac:dyDescent="0.35">
      <c r="A788" s="90"/>
      <c r="B788" s="90"/>
      <c r="C788" s="90"/>
      <c r="D788" s="90"/>
      <c r="E788" s="90"/>
      <c r="F788" s="91"/>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row>
    <row r="789" spans="1:30" ht="14.25" customHeight="1" x14ac:dyDescent="0.35">
      <c r="A789" s="90"/>
      <c r="B789" s="90"/>
      <c r="C789" s="90"/>
      <c r="D789" s="90"/>
      <c r="E789" s="90"/>
      <c r="F789" s="91"/>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row>
    <row r="790" spans="1:30" ht="14.25" customHeight="1" x14ac:dyDescent="0.35">
      <c r="A790" s="90"/>
      <c r="B790" s="90"/>
      <c r="C790" s="90"/>
      <c r="D790" s="90"/>
      <c r="E790" s="90"/>
      <c r="F790" s="91"/>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row>
    <row r="791" spans="1:30" ht="14.25" customHeight="1" x14ac:dyDescent="0.35">
      <c r="A791" s="90"/>
      <c r="B791" s="90"/>
      <c r="C791" s="90"/>
      <c r="D791" s="90"/>
      <c r="E791" s="90"/>
      <c r="F791" s="91"/>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row>
    <row r="792" spans="1:30" ht="14.25" customHeight="1" x14ac:dyDescent="0.35">
      <c r="A792" s="90"/>
      <c r="B792" s="90"/>
      <c r="C792" s="90"/>
      <c r="D792" s="90"/>
      <c r="E792" s="90"/>
      <c r="F792" s="91"/>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row>
    <row r="793" spans="1:30" ht="14.25" customHeight="1" x14ac:dyDescent="0.35">
      <c r="A793" s="90"/>
      <c r="B793" s="90"/>
      <c r="C793" s="90"/>
      <c r="D793" s="90"/>
      <c r="E793" s="90"/>
      <c r="F793" s="91"/>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row>
    <row r="794" spans="1:30" ht="14.25" customHeight="1" x14ac:dyDescent="0.35">
      <c r="A794" s="90"/>
      <c r="B794" s="90"/>
      <c r="C794" s="90"/>
      <c r="D794" s="90"/>
      <c r="E794" s="90"/>
      <c r="F794" s="91"/>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row>
    <row r="795" spans="1:30" ht="14.25" customHeight="1" x14ac:dyDescent="0.35">
      <c r="A795" s="90"/>
      <c r="B795" s="90"/>
      <c r="C795" s="90"/>
      <c r="D795" s="90"/>
      <c r="E795" s="90"/>
      <c r="F795" s="91"/>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row>
    <row r="796" spans="1:30" ht="14.25" customHeight="1" x14ac:dyDescent="0.35">
      <c r="A796" s="90"/>
      <c r="B796" s="90"/>
      <c r="C796" s="90"/>
      <c r="D796" s="90"/>
      <c r="E796" s="90"/>
      <c r="F796" s="91"/>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row>
    <row r="797" spans="1:30" ht="14.25" customHeight="1" x14ac:dyDescent="0.35">
      <c r="A797" s="90"/>
      <c r="B797" s="90"/>
      <c r="C797" s="90"/>
      <c r="D797" s="90"/>
      <c r="E797" s="90"/>
      <c r="F797" s="91"/>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row>
    <row r="798" spans="1:30" ht="14.25" customHeight="1" x14ac:dyDescent="0.35">
      <c r="A798" s="90"/>
      <c r="B798" s="90"/>
      <c r="C798" s="90"/>
      <c r="D798" s="90"/>
      <c r="E798" s="90"/>
      <c r="F798" s="91"/>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row>
    <row r="799" spans="1:30" ht="14.25" customHeight="1" x14ac:dyDescent="0.35">
      <c r="A799" s="90"/>
      <c r="B799" s="90"/>
      <c r="C799" s="90"/>
      <c r="D799" s="90"/>
      <c r="E799" s="90"/>
      <c r="F799" s="91"/>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row>
    <row r="800" spans="1:30" ht="14.25" customHeight="1" x14ac:dyDescent="0.35">
      <c r="A800" s="90"/>
      <c r="B800" s="90"/>
      <c r="C800" s="90"/>
      <c r="D800" s="90"/>
      <c r="E800" s="90"/>
      <c r="F800" s="91"/>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row>
    <row r="801" spans="1:30" ht="14.25" customHeight="1" x14ac:dyDescent="0.35">
      <c r="A801" s="90"/>
      <c r="B801" s="90"/>
      <c r="C801" s="90"/>
      <c r="D801" s="90"/>
      <c r="E801" s="90"/>
      <c r="F801" s="91"/>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row>
    <row r="802" spans="1:30" ht="14.25" customHeight="1" x14ac:dyDescent="0.35">
      <c r="A802" s="90"/>
      <c r="B802" s="90"/>
      <c r="C802" s="90"/>
      <c r="D802" s="90"/>
      <c r="E802" s="90"/>
      <c r="F802" s="91"/>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row>
    <row r="803" spans="1:30" ht="14.25" customHeight="1" x14ac:dyDescent="0.35">
      <c r="A803" s="90"/>
      <c r="B803" s="90"/>
      <c r="C803" s="90"/>
      <c r="D803" s="90"/>
      <c r="E803" s="90"/>
      <c r="F803" s="91"/>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row>
    <row r="804" spans="1:30" ht="14.25" customHeight="1" x14ac:dyDescent="0.35">
      <c r="A804" s="90"/>
      <c r="B804" s="90"/>
      <c r="C804" s="90"/>
      <c r="D804" s="90"/>
      <c r="E804" s="90"/>
      <c r="F804" s="91"/>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row>
    <row r="805" spans="1:30" ht="14.25" customHeight="1" x14ac:dyDescent="0.35">
      <c r="A805" s="90"/>
      <c r="B805" s="90"/>
      <c r="C805" s="90"/>
      <c r="D805" s="90"/>
      <c r="E805" s="90"/>
      <c r="F805" s="91"/>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row>
    <row r="806" spans="1:30" ht="14.25" customHeight="1" x14ac:dyDescent="0.35">
      <c r="A806" s="90"/>
      <c r="B806" s="90"/>
      <c r="C806" s="90"/>
      <c r="D806" s="90"/>
      <c r="E806" s="90"/>
      <c r="F806" s="91"/>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row>
    <row r="807" spans="1:30" ht="14.25" customHeight="1" x14ac:dyDescent="0.35">
      <c r="A807" s="90"/>
      <c r="B807" s="90"/>
      <c r="C807" s="90"/>
      <c r="D807" s="90"/>
      <c r="E807" s="90"/>
      <c r="F807" s="91"/>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row>
    <row r="808" spans="1:30" ht="14.25" customHeight="1" x14ac:dyDescent="0.35">
      <c r="A808" s="90"/>
      <c r="B808" s="90"/>
      <c r="C808" s="90"/>
      <c r="D808" s="90"/>
      <c r="E808" s="90"/>
      <c r="F808" s="91"/>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row>
    <row r="809" spans="1:30" ht="14.25" customHeight="1" x14ac:dyDescent="0.35">
      <c r="A809" s="90"/>
      <c r="B809" s="90"/>
      <c r="C809" s="90"/>
      <c r="D809" s="90"/>
      <c r="E809" s="90"/>
      <c r="F809" s="91"/>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row>
    <row r="810" spans="1:30" ht="14.25" customHeight="1" x14ac:dyDescent="0.35">
      <c r="A810" s="90"/>
      <c r="B810" s="90"/>
      <c r="C810" s="90"/>
      <c r="D810" s="90"/>
      <c r="E810" s="90"/>
      <c r="F810" s="91"/>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row>
    <row r="811" spans="1:30" ht="14.25" customHeight="1" x14ac:dyDescent="0.35">
      <c r="A811" s="90"/>
      <c r="B811" s="90"/>
      <c r="C811" s="90"/>
      <c r="D811" s="90"/>
      <c r="E811" s="90"/>
      <c r="F811" s="91"/>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row>
    <row r="812" spans="1:30" ht="14.25" customHeight="1" x14ac:dyDescent="0.35">
      <c r="A812" s="90"/>
      <c r="B812" s="90"/>
      <c r="C812" s="90"/>
      <c r="D812" s="90"/>
      <c r="E812" s="90"/>
      <c r="F812" s="91"/>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row>
    <row r="813" spans="1:30" ht="14.25" customHeight="1" x14ac:dyDescent="0.35">
      <c r="A813" s="90"/>
      <c r="B813" s="90"/>
      <c r="C813" s="90"/>
      <c r="D813" s="90"/>
      <c r="E813" s="90"/>
      <c r="F813" s="91"/>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row>
    <row r="814" spans="1:30" ht="14.25" customHeight="1" x14ac:dyDescent="0.35">
      <c r="A814" s="90"/>
      <c r="B814" s="90"/>
      <c r="C814" s="90"/>
      <c r="D814" s="90"/>
      <c r="E814" s="90"/>
      <c r="F814" s="91"/>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row>
    <row r="815" spans="1:30" ht="14.25" customHeight="1" x14ac:dyDescent="0.35">
      <c r="A815" s="90"/>
      <c r="B815" s="90"/>
      <c r="C815" s="90"/>
      <c r="D815" s="90"/>
      <c r="E815" s="90"/>
      <c r="F815" s="91"/>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row>
    <row r="816" spans="1:30" ht="14.25" customHeight="1" x14ac:dyDescent="0.35">
      <c r="A816" s="90"/>
      <c r="B816" s="90"/>
      <c r="C816" s="90"/>
      <c r="D816" s="90"/>
      <c r="E816" s="90"/>
      <c r="F816" s="91"/>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row>
    <row r="817" spans="1:30" ht="14.25" customHeight="1" x14ac:dyDescent="0.35">
      <c r="A817" s="90"/>
      <c r="B817" s="90"/>
      <c r="C817" s="90"/>
      <c r="D817" s="90"/>
      <c r="E817" s="90"/>
      <c r="F817" s="91"/>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row>
    <row r="818" spans="1:30" ht="14.25" customHeight="1" x14ac:dyDescent="0.35">
      <c r="A818" s="90"/>
      <c r="B818" s="90"/>
      <c r="C818" s="90"/>
      <c r="D818" s="90"/>
      <c r="E818" s="90"/>
      <c r="F818" s="91"/>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row>
    <row r="819" spans="1:30" ht="14.25" customHeight="1" x14ac:dyDescent="0.35">
      <c r="A819" s="90"/>
      <c r="B819" s="90"/>
      <c r="C819" s="90"/>
      <c r="D819" s="90"/>
      <c r="E819" s="90"/>
      <c r="F819" s="91"/>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row>
    <row r="820" spans="1:30" ht="14.25" customHeight="1" x14ac:dyDescent="0.35">
      <c r="A820" s="90"/>
      <c r="B820" s="90"/>
      <c r="C820" s="90"/>
      <c r="D820" s="90"/>
      <c r="E820" s="90"/>
      <c r="F820" s="91"/>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row>
    <row r="821" spans="1:30" ht="14.25" customHeight="1" x14ac:dyDescent="0.35">
      <c r="A821" s="90"/>
      <c r="B821" s="90"/>
      <c r="C821" s="90"/>
      <c r="D821" s="90"/>
      <c r="E821" s="90"/>
      <c r="F821" s="91"/>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row>
    <row r="822" spans="1:30" ht="14.25" customHeight="1" x14ac:dyDescent="0.35">
      <c r="A822" s="90"/>
      <c r="B822" s="90"/>
      <c r="C822" s="90"/>
      <c r="D822" s="90"/>
      <c r="E822" s="90"/>
      <c r="F822" s="91"/>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row>
    <row r="823" spans="1:30" ht="14.25" customHeight="1" x14ac:dyDescent="0.35">
      <c r="A823" s="90"/>
      <c r="B823" s="90"/>
      <c r="C823" s="90"/>
      <c r="D823" s="90"/>
      <c r="E823" s="90"/>
      <c r="F823" s="91"/>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row>
    <row r="824" spans="1:30" ht="14.25" customHeight="1" x14ac:dyDescent="0.35">
      <c r="A824" s="90"/>
      <c r="B824" s="90"/>
      <c r="C824" s="90"/>
      <c r="D824" s="90"/>
      <c r="E824" s="90"/>
      <c r="F824" s="91"/>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row>
    <row r="825" spans="1:30" ht="14.25" customHeight="1" x14ac:dyDescent="0.35">
      <c r="A825" s="90"/>
      <c r="B825" s="90"/>
      <c r="C825" s="90"/>
      <c r="D825" s="90"/>
      <c r="E825" s="90"/>
      <c r="F825" s="91"/>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row>
    <row r="826" spans="1:30" ht="14.25" customHeight="1" x14ac:dyDescent="0.35">
      <c r="A826" s="90"/>
      <c r="B826" s="90"/>
      <c r="C826" s="90"/>
      <c r="D826" s="90"/>
      <c r="E826" s="90"/>
      <c r="F826" s="91"/>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row>
    <row r="827" spans="1:30" ht="14.25" customHeight="1" x14ac:dyDescent="0.35">
      <c r="A827" s="90"/>
      <c r="B827" s="90"/>
      <c r="C827" s="90"/>
      <c r="D827" s="90"/>
      <c r="E827" s="90"/>
      <c r="F827" s="91"/>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row>
    <row r="828" spans="1:30" ht="14.25" customHeight="1" x14ac:dyDescent="0.35">
      <c r="A828" s="90"/>
      <c r="B828" s="90"/>
      <c r="C828" s="90"/>
      <c r="D828" s="90"/>
      <c r="E828" s="90"/>
      <c r="F828" s="91"/>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row>
    <row r="829" spans="1:30" ht="14.25" customHeight="1" x14ac:dyDescent="0.35">
      <c r="A829" s="90"/>
      <c r="B829" s="90"/>
      <c r="C829" s="90"/>
      <c r="D829" s="90"/>
      <c r="E829" s="90"/>
      <c r="F829" s="91"/>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row>
    <row r="830" spans="1:30" ht="14.25" customHeight="1" x14ac:dyDescent="0.35">
      <c r="A830" s="90"/>
      <c r="B830" s="90"/>
      <c r="C830" s="90"/>
      <c r="D830" s="90"/>
      <c r="E830" s="90"/>
      <c r="F830" s="91"/>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row>
    <row r="831" spans="1:30" ht="14.25" customHeight="1" x14ac:dyDescent="0.35">
      <c r="A831" s="90"/>
      <c r="B831" s="90"/>
      <c r="C831" s="90"/>
      <c r="D831" s="90"/>
      <c r="E831" s="90"/>
      <c r="F831" s="91"/>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row>
    <row r="832" spans="1:30" ht="14.25" customHeight="1" x14ac:dyDescent="0.35">
      <c r="A832" s="90"/>
      <c r="B832" s="90"/>
      <c r="C832" s="90"/>
      <c r="D832" s="90"/>
      <c r="E832" s="90"/>
      <c r="F832" s="91"/>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row>
    <row r="833" spans="1:30" ht="14.25" customHeight="1" x14ac:dyDescent="0.35">
      <c r="A833" s="90"/>
      <c r="B833" s="90"/>
      <c r="C833" s="90"/>
      <c r="D833" s="90"/>
      <c r="E833" s="90"/>
      <c r="F833" s="91"/>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row>
    <row r="834" spans="1:30" ht="14.25" customHeight="1" x14ac:dyDescent="0.35">
      <c r="A834" s="90"/>
      <c r="B834" s="90"/>
      <c r="C834" s="90"/>
      <c r="D834" s="90"/>
      <c r="E834" s="90"/>
      <c r="F834" s="91"/>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row>
    <row r="835" spans="1:30" ht="14.25" customHeight="1" x14ac:dyDescent="0.35">
      <c r="A835" s="90"/>
      <c r="B835" s="90"/>
      <c r="C835" s="90"/>
      <c r="D835" s="90"/>
      <c r="E835" s="90"/>
      <c r="F835" s="91"/>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row>
    <row r="836" spans="1:30" ht="14.25" customHeight="1" x14ac:dyDescent="0.35">
      <c r="A836" s="90"/>
      <c r="B836" s="90"/>
      <c r="C836" s="90"/>
      <c r="D836" s="90"/>
      <c r="E836" s="90"/>
      <c r="F836" s="91"/>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row>
    <row r="837" spans="1:30" ht="14.25" customHeight="1" x14ac:dyDescent="0.35">
      <c r="A837" s="90"/>
      <c r="B837" s="90"/>
      <c r="C837" s="90"/>
      <c r="D837" s="90"/>
      <c r="E837" s="90"/>
      <c r="F837" s="91"/>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row>
    <row r="838" spans="1:30" ht="14.25" customHeight="1" x14ac:dyDescent="0.35">
      <c r="A838" s="90"/>
      <c r="B838" s="90"/>
      <c r="C838" s="90"/>
      <c r="D838" s="90"/>
      <c r="E838" s="90"/>
      <c r="F838" s="91"/>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row>
    <row r="839" spans="1:30" ht="14.25" customHeight="1" x14ac:dyDescent="0.35">
      <c r="A839" s="90"/>
      <c r="B839" s="90"/>
      <c r="C839" s="90"/>
      <c r="D839" s="90"/>
      <c r="E839" s="90"/>
      <c r="F839" s="91"/>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row>
    <row r="840" spans="1:30" ht="14.25" customHeight="1" x14ac:dyDescent="0.35">
      <c r="A840" s="90"/>
      <c r="B840" s="90"/>
      <c r="C840" s="90"/>
      <c r="D840" s="90"/>
      <c r="E840" s="90"/>
      <c r="F840" s="91"/>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row>
    <row r="841" spans="1:30" ht="14.25" customHeight="1" x14ac:dyDescent="0.35">
      <c r="A841" s="90"/>
      <c r="B841" s="90"/>
      <c r="C841" s="90"/>
      <c r="D841" s="90"/>
      <c r="E841" s="90"/>
      <c r="F841" s="91"/>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row>
    <row r="842" spans="1:30" ht="14.25" customHeight="1" x14ac:dyDescent="0.35">
      <c r="A842" s="90"/>
      <c r="B842" s="90"/>
      <c r="C842" s="90"/>
      <c r="D842" s="90"/>
      <c r="E842" s="90"/>
      <c r="F842" s="91"/>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row>
    <row r="843" spans="1:30" ht="14.25" customHeight="1" x14ac:dyDescent="0.35">
      <c r="A843" s="90"/>
      <c r="B843" s="90"/>
      <c r="C843" s="90"/>
      <c r="D843" s="90"/>
      <c r="E843" s="90"/>
      <c r="F843" s="91"/>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row>
    <row r="844" spans="1:30" ht="14.25" customHeight="1" x14ac:dyDescent="0.35">
      <c r="A844" s="90"/>
      <c r="B844" s="90"/>
      <c r="C844" s="90"/>
      <c r="D844" s="90"/>
      <c r="E844" s="90"/>
      <c r="F844" s="91"/>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row>
    <row r="845" spans="1:30" ht="14.25" customHeight="1" x14ac:dyDescent="0.35">
      <c r="A845" s="90"/>
      <c r="B845" s="90"/>
      <c r="C845" s="90"/>
      <c r="D845" s="90"/>
      <c r="E845" s="90"/>
      <c r="F845" s="91"/>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row>
    <row r="846" spans="1:30" ht="14.25" customHeight="1" x14ac:dyDescent="0.35">
      <c r="A846" s="90"/>
      <c r="B846" s="90"/>
      <c r="C846" s="90"/>
      <c r="D846" s="90"/>
      <c r="E846" s="90"/>
      <c r="F846" s="91"/>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row>
    <row r="847" spans="1:30" ht="14.25" customHeight="1" x14ac:dyDescent="0.35">
      <c r="A847" s="90"/>
      <c r="B847" s="90"/>
      <c r="C847" s="90"/>
      <c r="D847" s="90"/>
      <c r="E847" s="90"/>
      <c r="F847" s="91"/>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row>
    <row r="848" spans="1:30" ht="14.25" customHeight="1" x14ac:dyDescent="0.35">
      <c r="A848" s="90"/>
      <c r="B848" s="90"/>
      <c r="C848" s="90"/>
      <c r="D848" s="90"/>
      <c r="E848" s="90"/>
      <c r="F848" s="91"/>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row>
    <row r="849" spans="1:30" ht="14.25" customHeight="1" x14ac:dyDescent="0.35">
      <c r="A849" s="90"/>
      <c r="B849" s="90"/>
      <c r="C849" s="90"/>
      <c r="D849" s="90"/>
      <c r="E849" s="90"/>
      <c r="F849" s="91"/>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row>
    <row r="850" spans="1:30" ht="14.25" customHeight="1" x14ac:dyDescent="0.35">
      <c r="A850" s="90"/>
      <c r="B850" s="90"/>
      <c r="C850" s="90"/>
      <c r="D850" s="90"/>
      <c r="E850" s="90"/>
      <c r="F850" s="91"/>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row>
    <row r="851" spans="1:30" ht="14.25" customHeight="1" x14ac:dyDescent="0.35">
      <c r="A851" s="90"/>
      <c r="B851" s="90"/>
      <c r="C851" s="90"/>
      <c r="D851" s="90"/>
      <c r="E851" s="90"/>
      <c r="F851" s="91"/>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row>
    <row r="852" spans="1:30" ht="14.25" customHeight="1" x14ac:dyDescent="0.35">
      <c r="A852" s="90"/>
      <c r="B852" s="90"/>
      <c r="C852" s="90"/>
      <c r="D852" s="90"/>
      <c r="E852" s="90"/>
      <c r="F852" s="91"/>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row>
    <row r="853" spans="1:30" ht="14.25" customHeight="1" x14ac:dyDescent="0.35">
      <c r="A853" s="90"/>
      <c r="B853" s="90"/>
      <c r="C853" s="90"/>
      <c r="D853" s="90"/>
      <c r="E853" s="90"/>
      <c r="F853" s="91"/>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row>
    <row r="854" spans="1:30" ht="14.25" customHeight="1" x14ac:dyDescent="0.35">
      <c r="A854" s="90"/>
      <c r="B854" s="90"/>
      <c r="C854" s="90"/>
      <c r="D854" s="90"/>
      <c r="E854" s="90"/>
      <c r="F854" s="91"/>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row>
    <row r="855" spans="1:30" ht="14.25" customHeight="1" x14ac:dyDescent="0.35">
      <c r="A855" s="90"/>
      <c r="B855" s="90"/>
      <c r="C855" s="90"/>
      <c r="D855" s="90"/>
      <c r="E855" s="90"/>
      <c r="F855" s="91"/>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row>
    <row r="856" spans="1:30" ht="14.25" customHeight="1" x14ac:dyDescent="0.35">
      <c r="A856" s="90"/>
      <c r="B856" s="90"/>
      <c r="C856" s="90"/>
      <c r="D856" s="90"/>
      <c r="E856" s="90"/>
      <c r="F856" s="91"/>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row>
    <row r="857" spans="1:30" ht="14.25" customHeight="1" x14ac:dyDescent="0.35">
      <c r="A857" s="90"/>
      <c r="B857" s="90"/>
      <c r="C857" s="90"/>
      <c r="D857" s="90"/>
      <c r="E857" s="90"/>
      <c r="F857" s="91"/>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row>
    <row r="858" spans="1:30" ht="14.25" customHeight="1" x14ac:dyDescent="0.35">
      <c r="A858" s="90"/>
      <c r="B858" s="90"/>
      <c r="C858" s="90"/>
      <c r="D858" s="90"/>
      <c r="E858" s="90"/>
      <c r="F858" s="91"/>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row>
    <row r="859" spans="1:30" ht="14.25" customHeight="1" x14ac:dyDescent="0.35">
      <c r="A859" s="90"/>
      <c r="B859" s="90"/>
      <c r="C859" s="90"/>
      <c r="D859" s="90"/>
      <c r="E859" s="90"/>
      <c r="F859" s="91"/>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row>
    <row r="860" spans="1:30" ht="14.25" customHeight="1" x14ac:dyDescent="0.35">
      <c r="A860" s="90"/>
      <c r="B860" s="90"/>
      <c r="C860" s="90"/>
      <c r="D860" s="90"/>
      <c r="E860" s="90"/>
      <c r="F860" s="91"/>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row>
    <row r="861" spans="1:30" ht="14.25" customHeight="1" x14ac:dyDescent="0.35">
      <c r="A861" s="90"/>
      <c r="B861" s="90"/>
      <c r="C861" s="90"/>
      <c r="D861" s="90"/>
      <c r="E861" s="90"/>
      <c r="F861" s="91"/>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row>
    <row r="862" spans="1:30" ht="14.25" customHeight="1" x14ac:dyDescent="0.35">
      <c r="A862" s="90"/>
      <c r="B862" s="90"/>
      <c r="C862" s="90"/>
      <c r="D862" s="90"/>
      <c r="E862" s="90"/>
      <c r="F862" s="91"/>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row>
    <row r="863" spans="1:30" ht="14.25" customHeight="1" x14ac:dyDescent="0.35">
      <c r="A863" s="90"/>
      <c r="B863" s="90"/>
      <c r="C863" s="90"/>
      <c r="D863" s="90"/>
      <c r="E863" s="90"/>
      <c r="F863" s="91"/>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row>
    <row r="864" spans="1:30" ht="14.25" customHeight="1" x14ac:dyDescent="0.35">
      <c r="A864" s="90"/>
      <c r="B864" s="90"/>
      <c r="C864" s="90"/>
      <c r="D864" s="90"/>
      <c r="E864" s="90"/>
      <c r="F864" s="91"/>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row>
    <row r="865" spans="1:30" ht="14.25" customHeight="1" x14ac:dyDescent="0.35">
      <c r="A865" s="90"/>
      <c r="B865" s="90"/>
      <c r="C865" s="90"/>
      <c r="D865" s="90"/>
      <c r="E865" s="90"/>
      <c r="F865" s="91"/>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row>
    <row r="866" spans="1:30" ht="14.25" customHeight="1" x14ac:dyDescent="0.35">
      <c r="A866" s="90"/>
      <c r="B866" s="90"/>
      <c r="C866" s="90"/>
      <c r="D866" s="90"/>
      <c r="E866" s="90"/>
      <c r="F866" s="91"/>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row>
    <row r="867" spans="1:30" ht="14.25" customHeight="1" x14ac:dyDescent="0.35">
      <c r="A867" s="90"/>
      <c r="B867" s="90"/>
      <c r="C867" s="90"/>
      <c r="D867" s="90"/>
      <c r="E867" s="90"/>
      <c r="F867" s="91"/>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row>
    <row r="868" spans="1:30" ht="14.25" customHeight="1" x14ac:dyDescent="0.35">
      <c r="A868" s="90"/>
      <c r="B868" s="90"/>
      <c r="C868" s="90"/>
      <c r="D868" s="90"/>
      <c r="E868" s="90"/>
      <c r="F868" s="91"/>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row>
    <row r="869" spans="1:30" ht="14.25" customHeight="1" x14ac:dyDescent="0.35">
      <c r="A869" s="90"/>
      <c r="B869" s="90"/>
      <c r="C869" s="90"/>
      <c r="D869" s="90"/>
      <c r="E869" s="90"/>
      <c r="F869" s="91"/>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row>
    <row r="870" spans="1:30" ht="14.25" customHeight="1" x14ac:dyDescent="0.35">
      <c r="A870" s="90"/>
      <c r="B870" s="90"/>
      <c r="C870" s="90"/>
      <c r="D870" s="90"/>
      <c r="E870" s="90"/>
      <c r="F870" s="91"/>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row>
    <row r="871" spans="1:30" ht="14.25" customHeight="1" x14ac:dyDescent="0.35">
      <c r="A871" s="90"/>
      <c r="B871" s="90"/>
      <c r="C871" s="90"/>
      <c r="D871" s="90"/>
      <c r="E871" s="90"/>
      <c r="F871" s="91"/>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row>
    <row r="872" spans="1:30" ht="14.25" customHeight="1" x14ac:dyDescent="0.35">
      <c r="A872" s="90"/>
      <c r="B872" s="90"/>
      <c r="C872" s="90"/>
      <c r="D872" s="90"/>
      <c r="E872" s="90"/>
      <c r="F872" s="91"/>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row>
    <row r="873" spans="1:30" ht="14.25" customHeight="1" x14ac:dyDescent="0.35">
      <c r="A873" s="90"/>
      <c r="B873" s="90"/>
      <c r="C873" s="90"/>
      <c r="D873" s="90"/>
      <c r="E873" s="90"/>
      <c r="F873" s="91"/>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row>
    <row r="874" spans="1:30" ht="14.25" customHeight="1" x14ac:dyDescent="0.35">
      <c r="A874" s="90"/>
      <c r="B874" s="90"/>
      <c r="C874" s="90"/>
      <c r="D874" s="90"/>
      <c r="E874" s="90"/>
      <c r="F874" s="91"/>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row>
    <row r="875" spans="1:30" ht="14.25" customHeight="1" x14ac:dyDescent="0.35">
      <c r="A875" s="90"/>
      <c r="B875" s="90"/>
      <c r="C875" s="90"/>
      <c r="D875" s="90"/>
      <c r="E875" s="90"/>
      <c r="F875" s="91"/>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row>
    <row r="876" spans="1:30" ht="14.25" customHeight="1" x14ac:dyDescent="0.35">
      <c r="A876" s="90"/>
      <c r="B876" s="90"/>
      <c r="C876" s="90"/>
      <c r="D876" s="90"/>
      <c r="E876" s="90"/>
      <c r="F876" s="91"/>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row>
    <row r="877" spans="1:30" ht="14.25" customHeight="1" x14ac:dyDescent="0.35">
      <c r="A877" s="90"/>
      <c r="B877" s="90"/>
      <c r="C877" s="90"/>
      <c r="D877" s="90"/>
      <c r="E877" s="90"/>
      <c r="F877" s="91"/>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row>
    <row r="878" spans="1:30" ht="14.25" customHeight="1" x14ac:dyDescent="0.35">
      <c r="A878" s="90"/>
      <c r="B878" s="90"/>
      <c r="C878" s="90"/>
      <c r="D878" s="90"/>
      <c r="E878" s="90"/>
      <c r="F878" s="91"/>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row>
    <row r="879" spans="1:30" ht="14.25" customHeight="1" x14ac:dyDescent="0.35">
      <c r="A879" s="90"/>
      <c r="B879" s="90"/>
      <c r="C879" s="90"/>
      <c r="D879" s="90"/>
      <c r="E879" s="90"/>
      <c r="F879" s="91"/>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row>
    <row r="880" spans="1:30" ht="14.25" customHeight="1" x14ac:dyDescent="0.35">
      <c r="A880" s="90"/>
      <c r="B880" s="90"/>
      <c r="C880" s="90"/>
      <c r="D880" s="90"/>
      <c r="E880" s="90"/>
      <c r="F880" s="91"/>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row>
    <row r="881" spans="1:30" ht="14.25" customHeight="1" x14ac:dyDescent="0.35">
      <c r="A881" s="90"/>
      <c r="B881" s="90"/>
      <c r="C881" s="90"/>
      <c r="D881" s="90"/>
      <c r="E881" s="90"/>
      <c r="F881" s="91"/>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row>
    <row r="882" spans="1:30" ht="14.25" customHeight="1" x14ac:dyDescent="0.35">
      <c r="A882" s="90"/>
      <c r="B882" s="90"/>
      <c r="C882" s="90"/>
      <c r="D882" s="90"/>
      <c r="E882" s="90"/>
      <c r="F882" s="91"/>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row>
    <row r="883" spans="1:30" ht="14.25" customHeight="1" x14ac:dyDescent="0.35">
      <c r="A883" s="90"/>
      <c r="B883" s="90"/>
      <c r="C883" s="90"/>
      <c r="D883" s="90"/>
      <c r="E883" s="90"/>
      <c r="F883" s="91"/>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row>
    <row r="884" spans="1:30" ht="14.25" customHeight="1" x14ac:dyDescent="0.35">
      <c r="A884" s="90"/>
      <c r="B884" s="90"/>
      <c r="C884" s="90"/>
      <c r="D884" s="90"/>
      <c r="E884" s="90"/>
      <c r="F884" s="91"/>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row>
    <row r="885" spans="1:30" ht="14.25" customHeight="1" x14ac:dyDescent="0.35">
      <c r="A885" s="90"/>
      <c r="B885" s="90"/>
      <c r="C885" s="90"/>
      <c r="D885" s="90"/>
      <c r="E885" s="90"/>
      <c r="F885" s="91"/>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row>
    <row r="886" spans="1:30" ht="14.25" customHeight="1" x14ac:dyDescent="0.35">
      <c r="A886" s="90"/>
      <c r="B886" s="90"/>
      <c r="C886" s="90"/>
      <c r="D886" s="90"/>
      <c r="E886" s="90"/>
      <c r="F886" s="91"/>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row>
    <row r="887" spans="1:30" ht="14.25" customHeight="1" x14ac:dyDescent="0.35">
      <c r="A887" s="90"/>
      <c r="B887" s="90"/>
      <c r="C887" s="90"/>
      <c r="D887" s="90"/>
      <c r="E887" s="90"/>
      <c r="F887" s="91"/>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row>
    <row r="888" spans="1:30" ht="14.25" customHeight="1" x14ac:dyDescent="0.35">
      <c r="A888" s="90"/>
      <c r="B888" s="90"/>
      <c r="C888" s="90"/>
      <c r="D888" s="90"/>
      <c r="E888" s="90"/>
      <c r="F888" s="91"/>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row>
    <row r="889" spans="1:30" ht="14.25" customHeight="1" x14ac:dyDescent="0.35">
      <c r="A889" s="90"/>
      <c r="B889" s="90"/>
      <c r="C889" s="90"/>
      <c r="D889" s="90"/>
      <c r="E889" s="90"/>
      <c r="F889" s="91"/>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row>
    <row r="890" spans="1:30" ht="14.25" customHeight="1" x14ac:dyDescent="0.35">
      <c r="A890" s="90"/>
      <c r="B890" s="90"/>
      <c r="C890" s="90"/>
      <c r="D890" s="90"/>
      <c r="E890" s="90"/>
      <c r="F890" s="91"/>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row>
    <row r="891" spans="1:30" ht="14.25" customHeight="1" x14ac:dyDescent="0.35">
      <c r="A891" s="90"/>
      <c r="B891" s="90"/>
      <c r="C891" s="90"/>
      <c r="D891" s="90"/>
      <c r="E891" s="90"/>
      <c r="F891" s="91"/>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row>
    <row r="892" spans="1:30" ht="14.25" customHeight="1" x14ac:dyDescent="0.35">
      <c r="A892" s="90"/>
      <c r="B892" s="90"/>
      <c r="C892" s="90"/>
      <c r="D892" s="90"/>
      <c r="E892" s="90"/>
      <c r="F892" s="91"/>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row>
    <row r="893" spans="1:30" ht="14.25" customHeight="1" x14ac:dyDescent="0.35">
      <c r="A893" s="90"/>
      <c r="B893" s="90"/>
      <c r="C893" s="90"/>
      <c r="D893" s="90"/>
      <c r="E893" s="90"/>
      <c r="F893" s="91"/>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row>
    <row r="894" spans="1:30" ht="14.25" customHeight="1" x14ac:dyDescent="0.35">
      <c r="A894" s="90"/>
      <c r="B894" s="90"/>
      <c r="C894" s="90"/>
      <c r="D894" s="90"/>
      <c r="E894" s="90"/>
      <c r="F894" s="91"/>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row>
    <row r="895" spans="1:30" ht="14.25" customHeight="1" x14ac:dyDescent="0.35">
      <c r="A895" s="90"/>
      <c r="B895" s="90"/>
      <c r="C895" s="90"/>
      <c r="D895" s="90"/>
      <c r="E895" s="90"/>
      <c r="F895" s="91"/>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row>
    <row r="896" spans="1:30" ht="14.25" customHeight="1" x14ac:dyDescent="0.35">
      <c r="A896" s="90"/>
      <c r="B896" s="90"/>
      <c r="C896" s="90"/>
      <c r="D896" s="90"/>
      <c r="E896" s="90"/>
      <c r="F896" s="91"/>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row>
    <row r="897" spans="1:30" ht="14.25" customHeight="1" x14ac:dyDescent="0.35">
      <c r="A897" s="90"/>
      <c r="B897" s="90"/>
      <c r="C897" s="90"/>
      <c r="D897" s="90"/>
      <c r="E897" s="90"/>
      <c r="F897" s="91"/>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row>
    <row r="898" spans="1:30" ht="14.25" customHeight="1" x14ac:dyDescent="0.35">
      <c r="A898" s="90"/>
      <c r="B898" s="90"/>
      <c r="C898" s="90"/>
      <c r="D898" s="90"/>
      <c r="E898" s="90"/>
      <c r="F898" s="91"/>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row>
    <row r="899" spans="1:30" ht="14.25" customHeight="1" x14ac:dyDescent="0.35">
      <c r="A899" s="90"/>
      <c r="B899" s="90"/>
      <c r="C899" s="90"/>
      <c r="D899" s="90"/>
      <c r="E899" s="90"/>
      <c r="F899" s="91"/>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row>
    <row r="900" spans="1:30" ht="14.25" customHeight="1" x14ac:dyDescent="0.35">
      <c r="A900" s="90"/>
      <c r="B900" s="90"/>
      <c r="C900" s="90"/>
      <c r="D900" s="90"/>
      <c r="E900" s="90"/>
      <c r="F900" s="91"/>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row>
    <row r="901" spans="1:30" ht="14.25" customHeight="1" x14ac:dyDescent="0.35">
      <c r="A901" s="90"/>
      <c r="B901" s="90"/>
      <c r="C901" s="90"/>
      <c r="D901" s="90"/>
      <c r="E901" s="90"/>
      <c r="F901" s="91"/>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row>
    <row r="902" spans="1:30" ht="14.25" customHeight="1" x14ac:dyDescent="0.35">
      <c r="A902" s="90"/>
      <c r="B902" s="90"/>
      <c r="C902" s="90"/>
      <c r="D902" s="90"/>
      <c r="E902" s="90"/>
      <c r="F902" s="91"/>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row>
    <row r="903" spans="1:30" ht="14.25" customHeight="1" x14ac:dyDescent="0.35">
      <c r="A903" s="90"/>
      <c r="B903" s="90"/>
      <c r="C903" s="90"/>
      <c r="D903" s="90"/>
      <c r="E903" s="90"/>
      <c r="F903" s="91"/>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row>
    <row r="904" spans="1:30" ht="14.25" customHeight="1" x14ac:dyDescent="0.35">
      <c r="A904" s="90"/>
      <c r="B904" s="90"/>
      <c r="C904" s="90"/>
      <c r="D904" s="90"/>
      <c r="E904" s="90"/>
      <c r="F904" s="91"/>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row>
    <row r="905" spans="1:30" ht="14.25" customHeight="1" x14ac:dyDescent="0.35">
      <c r="A905" s="90"/>
      <c r="B905" s="90"/>
      <c r="C905" s="90"/>
      <c r="D905" s="90"/>
      <c r="E905" s="90"/>
      <c r="F905" s="91"/>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row>
    <row r="906" spans="1:30" ht="14.25" customHeight="1" x14ac:dyDescent="0.35">
      <c r="A906" s="90"/>
      <c r="B906" s="90"/>
      <c r="C906" s="90"/>
      <c r="D906" s="90"/>
      <c r="E906" s="90"/>
      <c r="F906" s="91"/>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row>
    <row r="907" spans="1:30" ht="14.25" customHeight="1" x14ac:dyDescent="0.35">
      <c r="A907" s="90"/>
      <c r="B907" s="90"/>
      <c r="C907" s="90"/>
      <c r="D907" s="90"/>
      <c r="E907" s="90"/>
      <c r="F907" s="91"/>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row>
    <row r="908" spans="1:30" ht="14.25" customHeight="1" x14ac:dyDescent="0.35">
      <c r="A908" s="90"/>
      <c r="B908" s="90"/>
      <c r="C908" s="90"/>
      <c r="D908" s="90"/>
      <c r="E908" s="90"/>
      <c r="F908" s="91"/>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row>
    <row r="909" spans="1:30" ht="14.25" customHeight="1" x14ac:dyDescent="0.35">
      <c r="A909" s="90"/>
      <c r="B909" s="90"/>
      <c r="C909" s="90"/>
      <c r="D909" s="90"/>
      <c r="E909" s="90"/>
      <c r="F909" s="91"/>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row>
    <row r="910" spans="1:30" ht="14.25" customHeight="1" x14ac:dyDescent="0.35">
      <c r="A910" s="90"/>
      <c r="B910" s="90"/>
      <c r="C910" s="90"/>
      <c r="D910" s="90"/>
      <c r="E910" s="90"/>
      <c r="F910" s="91"/>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row>
    <row r="911" spans="1:30" ht="14.25" customHeight="1" x14ac:dyDescent="0.35">
      <c r="A911" s="90"/>
      <c r="B911" s="90"/>
      <c r="C911" s="90"/>
      <c r="D911" s="90"/>
      <c r="E911" s="90"/>
      <c r="F911" s="91"/>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row>
    <row r="912" spans="1:30" ht="14.25" customHeight="1" x14ac:dyDescent="0.35">
      <c r="A912" s="90"/>
      <c r="B912" s="90"/>
      <c r="C912" s="90"/>
      <c r="D912" s="90"/>
      <c r="E912" s="90"/>
      <c r="F912" s="91"/>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row>
    <row r="913" spans="1:30" ht="14.25" customHeight="1" x14ac:dyDescent="0.35">
      <c r="A913" s="90"/>
      <c r="B913" s="90"/>
      <c r="C913" s="90"/>
      <c r="D913" s="90"/>
      <c r="E913" s="90"/>
      <c r="F913" s="91"/>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row>
    <row r="914" spans="1:30" ht="14.25" customHeight="1" x14ac:dyDescent="0.35">
      <c r="A914" s="90"/>
      <c r="B914" s="90"/>
      <c r="C914" s="90"/>
      <c r="D914" s="90"/>
      <c r="E914" s="90"/>
      <c r="F914" s="91"/>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row>
    <row r="915" spans="1:30" ht="14.25" customHeight="1" x14ac:dyDescent="0.35">
      <c r="A915" s="90"/>
      <c r="B915" s="90"/>
      <c r="C915" s="90"/>
      <c r="D915" s="90"/>
      <c r="E915" s="90"/>
      <c r="F915" s="91"/>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row>
    <row r="916" spans="1:30" ht="14.25" customHeight="1" x14ac:dyDescent="0.35">
      <c r="A916" s="90"/>
      <c r="B916" s="90"/>
      <c r="C916" s="90"/>
      <c r="D916" s="90"/>
      <c r="E916" s="90"/>
      <c r="F916" s="91"/>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row>
    <row r="917" spans="1:30" ht="14.25" customHeight="1" x14ac:dyDescent="0.35">
      <c r="A917" s="90"/>
      <c r="B917" s="90"/>
      <c r="C917" s="90"/>
      <c r="D917" s="90"/>
      <c r="E917" s="90"/>
      <c r="F917" s="91"/>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row>
    <row r="918" spans="1:30" ht="14.25" customHeight="1" x14ac:dyDescent="0.35">
      <c r="A918" s="90"/>
      <c r="B918" s="90"/>
      <c r="C918" s="90"/>
      <c r="D918" s="90"/>
      <c r="E918" s="90"/>
      <c r="F918" s="91"/>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row>
    <row r="919" spans="1:30" ht="14.25" customHeight="1" x14ac:dyDescent="0.35">
      <c r="A919" s="90"/>
      <c r="B919" s="90"/>
      <c r="C919" s="90"/>
      <c r="D919" s="90"/>
      <c r="E919" s="90"/>
      <c r="F919" s="91"/>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row>
    <row r="920" spans="1:30" ht="14.25" customHeight="1" x14ac:dyDescent="0.35">
      <c r="A920" s="90"/>
      <c r="B920" s="90"/>
      <c r="C920" s="90"/>
      <c r="D920" s="90"/>
      <c r="E920" s="90"/>
      <c r="F920" s="91"/>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row>
    <row r="921" spans="1:30" ht="14.25" customHeight="1" x14ac:dyDescent="0.35">
      <c r="A921" s="90"/>
      <c r="B921" s="90"/>
      <c r="C921" s="90"/>
      <c r="D921" s="90"/>
      <c r="E921" s="90"/>
      <c r="F921" s="91"/>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row>
    <row r="922" spans="1:30" ht="14.25" customHeight="1" x14ac:dyDescent="0.35">
      <c r="A922" s="90"/>
      <c r="B922" s="90"/>
      <c r="C922" s="90"/>
      <c r="D922" s="90"/>
      <c r="E922" s="90"/>
      <c r="F922" s="91"/>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row>
    <row r="923" spans="1:30" ht="14.25" customHeight="1" x14ac:dyDescent="0.35">
      <c r="A923" s="90"/>
      <c r="B923" s="90"/>
      <c r="C923" s="90"/>
      <c r="D923" s="90"/>
      <c r="E923" s="90"/>
      <c r="F923" s="91"/>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row>
    <row r="924" spans="1:30" ht="14.25" customHeight="1" x14ac:dyDescent="0.35">
      <c r="A924" s="90"/>
      <c r="B924" s="90"/>
      <c r="C924" s="90"/>
      <c r="D924" s="90"/>
      <c r="E924" s="90"/>
      <c r="F924" s="91"/>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row>
    <row r="925" spans="1:30" ht="14.25" customHeight="1" x14ac:dyDescent="0.35">
      <c r="A925" s="90"/>
      <c r="B925" s="90"/>
      <c r="C925" s="90"/>
      <c r="D925" s="90"/>
      <c r="E925" s="90"/>
      <c r="F925" s="91"/>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row>
    <row r="926" spans="1:30" ht="14.25" customHeight="1" x14ac:dyDescent="0.35">
      <c r="A926" s="90"/>
      <c r="B926" s="90"/>
      <c r="C926" s="90"/>
      <c r="D926" s="90"/>
      <c r="E926" s="90"/>
      <c r="F926" s="91"/>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row>
    <row r="927" spans="1:30" ht="14.25" customHeight="1" x14ac:dyDescent="0.35">
      <c r="A927" s="90"/>
      <c r="B927" s="90"/>
      <c r="C927" s="90"/>
      <c r="D927" s="90"/>
      <c r="E927" s="90"/>
      <c r="F927" s="91"/>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row>
    <row r="928" spans="1:30" ht="14.25" customHeight="1" x14ac:dyDescent="0.35">
      <c r="A928" s="90"/>
      <c r="B928" s="90"/>
      <c r="C928" s="90"/>
      <c r="D928" s="90"/>
      <c r="E928" s="90"/>
      <c r="F928" s="91"/>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row>
    <row r="929" spans="1:30" ht="14.25" customHeight="1" x14ac:dyDescent="0.35">
      <c r="A929" s="90"/>
      <c r="B929" s="90"/>
      <c r="C929" s="90"/>
      <c r="D929" s="90"/>
      <c r="E929" s="90"/>
      <c r="F929" s="91"/>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row>
    <row r="930" spans="1:30" ht="14.25" customHeight="1" x14ac:dyDescent="0.35">
      <c r="A930" s="90"/>
      <c r="B930" s="90"/>
      <c r="C930" s="90"/>
      <c r="D930" s="90"/>
      <c r="E930" s="90"/>
      <c r="F930" s="91"/>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row>
    <row r="931" spans="1:30" ht="14.25" customHeight="1" x14ac:dyDescent="0.35">
      <c r="A931" s="90"/>
      <c r="B931" s="90"/>
      <c r="C931" s="90"/>
      <c r="D931" s="90"/>
      <c r="E931" s="90"/>
      <c r="F931" s="91"/>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row>
    <row r="932" spans="1:30" ht="14.25" customHeight="1" x14ac:dyDescent="0.35">
      <c r="A932" s="90"/>
      <c r="B932" s="90"/>
      <c r="C932" s="90"/>
      <c r="D932" s="90"/>
      <c r="E932" s="90"/>
      <c r="F932" s="91"/>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row>
    <row r="933" spans="1:30" ht="14.25" customHeight="1" x14ac:dyDescent="0.35">
      <c r="A933" s="90"/>
      <c r="B933" s="90"/>
      <c r="C933" s="90"/>
      <c r="D933" s="90"/>
      <c r="E933" s="90"/>
      <c r="F933" s="91"/>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row>
    <row r="934" spans="1:30" ht="14.25" customHeight="1" x14ac:dyDescent="0.35">
      <c r="A934" s="90"/>
      <c r="B934" s="90"/>
      <c r="C934" s="90"/>
      <c r="D934" s="90"/>
      <c r="E934" s="90"/>
      <c r="F934" s="91"/>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row>
    <row r="935" spans="1:30" ht="14.25" customHeight="1" x14ac:dyDescent="0.35">
      <c r="A935" s="90"/>
      <c r="B935" s="90"/>
      <c r="C935" s="90"/>
      <c r="D935" s="90"/>
      <c r="E935" s="90"/>
      <c r="F935" s="91"/>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row>
    <row r="936" spans="1:30" ht="14.25" customHeight="1" x14ac:dyDescent="0.35">
      <c r="A936" s="90"/>
      <c r="B936" s="90"/>
      <c r="C936" s="90"/>
      <c r="D936" s="90"/>
      <c r="E936" s="90"/>
      <c r="F936" s="91"/>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row>
    <row r="937" spans="1:30" ht="14.25" customHeight="1" x14ac:dyDescent="0.35">
      <c r="A937" s="90"/>
      <c r="B937" s="90"/>
      <c r="C937" s="90"/>
      <c r="D937" s="90"/>
      <c r="E937" s="90"/>
      <c r="F937" s="91"/>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row>
    <row r="938" spans="1:30" ht="14.25" customHeight="1" x14ac:dyDescent="0.35">
      <c r="A938" s="90"/>
      <c r="B938" s="90"/>
      <c r="C938" s="90"/>
      <c r="D938" s="90"/>
      <c r="E938" s="90"/>
      <c r="F938" s="91"/>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row>
    <row r="939" spans="1:30" ht="14.25" customHeight="1" x14ac:dyDescent="0.35">
      <c r="A939" s="90"/>
      <c r="B939" s="90"/>
      <c r="C939" s="90"/>
      <c r="D939" s="90"/>
      <c r="E939" s="90"/>
      <c r="F939" s="91"/>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row>
    <row r="940" spans="1:30" ht="14.25" customHeight="1" x14ac:dyDescent="0.35">
      <c r="A940" s="90"/>
      <c r="B940" s="90"/>
      <c r="C940" s="90"/>
      <c r="D940" s="90"/>
      <c r="E940" s="90"/>
      <c r="F940" s="91"/>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row>
    <row r="941" spans="1:30" ht="14.25" customHeight="1" x14ac:dyDescent="0.35">
      <c r="A941" s="90"/>
      <c r="B941" s="90"/>
      <c r="C941" s="90"/>
      <c r="D941" s="90"/>
      <c r="E941" s="90"/>
      <c r="F941" s="91"/>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row>
    <row r="942" spans="1:30" ht="14.25" customHeight="1" x14ac:dyDescent="0.35">
      <c r="A942" s="90"/>
      <c r="B942" s="90"/>
      <c r="C942" s="90"/>
      <c r="D942" s="90"/>
      <c r="E942" s="90"/>
      <c r="F942" s="91"/>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row>
    <row r="943" spans="1:30" ht="14.25" customHeight="1" x14ac:dyDescent="0.35">
      <c r="A943" s="90"/>
      <c r="B943" s="90"/>
      <c r="C943" s="90"/>
      <c r="D943" s="90"/>
      <c r="E943" s="90"/>
      <c r="F943" s="91"/>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row>
    <row r="944" spans="1:30" ht="14.25" customHeight="1" x14ac:dyDescent="0.35">
      <c r="A944" s="90"/>
      <c r="B944" s="90"/>
      <c r="C944" s="90"/>
      <c r="D944" s="90"/>
      <c r="E944" s="90"/>
      <c r="F944" s="91"/>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row>
    <row r="945" spans="1:30" ht="14.25" customHeight="1" x14ac:dyDescent="0.35">
      <c r="A945" s="90"/>
      <c r="B945" s="90"/>
      <c r="C945" s="90"/>
      <c r="D945" s="90"/>
      <c r="E945" s="90"/>
      <c r="F945" s="91"/>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row>
    <row r="946" spans="1:30" ht="14.25" customHeight="1" x14ac:dyDescent="0.35">
      <c r="A946" s="90"/>
      <c r="B946" s="90"/>
      <c r="C946" s="90"/>
      <c r="D946" s="90"/>
      <c r="E946" s="90"/>
      <c r="F946" s="91"/>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row>
    <row r="947" spans="1:30" ht="14.25" customHeight="1" x14ac:dyDescent="0.35">
      <c r="A947" s="90"/>
      <c r="B947" s="90"/>
      <c r="C947" s="90"/>
      <c r="D947" s="90"/>
      <c r="E947" s="90"/>
      <c r="F947" s="91"/>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row>
    <row r="948" spans="1:30" ht="14.25" customHeight="1" x14ac:dyDescent="0.35">
      <c r="A948" s="90"/>
      <c r="B948" s="90"/>
      <c r="C948" s="90"/>
      <c r="D948" s="90"/>
      <c r="E948" s="90"/>
      <c r="F948" s="91"/>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row>
    <row r="949" spans="1:30" ht="14.25" customHeight="1" x14ac:dyDescent="0.35">
      <c r="A949" s="90"/>
      <c r="B949" s="90"/>
      <c r="C949" s="90"/>
      <c r="D949" s="90"/>
      <c r="E949" s="90"/>
      <c r="F949" s="91"/>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row>
    <row r="950" spans="1:30" ht="14.25" customHeight="1" x14ac:dyDescent="0.35">
      <c r="A950" s="90"/>
      <c r="B950" s="90"/>
      <c r="C950" s="90"/>
      <c r="D950" s="90"/>
      <c r="E950" s="90"/>
      <c r="F950" s="91"/>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row>
    <row r="951" spans="1:30" ht="14.25" customHeight="1" x14ac:dyDescent="0.35">
      <c r="A951" s="90"/>
      <c r="B951" s="90"/>
      <c r="C951" s="90"/>
      <c r="D951" s="90"/>
      <c r="E951" s="90"/>
      <c r="F951" s="91"/>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row>
    <row r="952" spans="1:30" ht="14.25" customHeight="1" x14ac:dyDescent="0.35">
      <c r="A952" s="90"/>
      <c r="B952" s="90"/>
      <c r="C952" s="90"/>
      <c r="D952" s="90"/>
      <c r="E952" s="90"/>
      <c r="F952" s="91"/>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row>
    <row r="953" spans="1:30" ht="14.25" customHeight="1" x14ac:dyDescent="0.35">
      <c r="A953" s="90"/>
      <c r="B953" s="90"/>
      <c r="C953" s="90"/>
      <c r="D953" s="90"/>
      <c r="E953" s="90"/>
      <c r="F953" s="91"/>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row>
    <row r="954" spans="1:30" ht="14.25" customHeight="1" x14ac:dyDescent="0.35">
      <c r="A954" s="90"/>
      <c r="B954" s="90"/>
      <c r="C954" s="90"/>
      <c r="D954" s="90"/>
      <c r="E954" s="90"/>
      <c r="F954" s="91"/>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row>
    <row r="955" spans="1:30" ht="14.25" customHeight="1" x14ac:dyDescent="0.35">
      <c r="A955" s="90"/>
      <c r="B955" s="90"/>
      <c r="C955" s="90"/>
      <c r="D955" s="90"/>
      <c r="E955" s="90"/>
      <c r="F955" s="91"/>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row>
    <row r="956" spans="1:30" ht="14.25" customHeight="1" x14ac:dyDescent="0.35">
      <c r="A956" s="90"/>
      <c r="B956" s="90"/>
      <c r="C956" s="90"/>
      <c r="D956" s="90"/>
      <c r="E956" s="90"/>
      <c r="F956" s="91"/>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row>
    <row r="957" spans="1:30" ht="14.25" customHeight="1" x14ac:dyDescent="0.35">
      <c r="A957" s="90"/>
      <c r="B957" s="90"/>
      <c r="C957" s="90"/>
      <c r="D957" s="90"/>
      <c r="E957" s="90"/>
      <c r="F957" s="91"/>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row>
    <row r="958" spans="1:30" ht="14.25" customHeight="1" x14ac:dyDescent="0.35">
      <c r="A958" s="90"/>
      <c r="B958" s="90"/>
      <c r="C958" s="90"/>
      <c r="D958" s="90"/>
      <c r="E958" s="90"/>
      <c r="F958" s="91"/>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row>
    <row r="959" spans="1:30" ht="14.25" customHeight="1" x14ac:dyDescent="0.35">
      <c r="A959" s="90"/>
      <c r="B959" s="90"/>
      <c r="C959" s="90"/>
      <c r="D959" s="90"/>
      <c r="E959" s="90"/>
      <c r="F959" s="91"/>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row>
    <row r="960" spans="1:30" ht="14.25" customHeight="1" x14ac:dyDescent="0.35">
      <c r="A960" s="90"/>
      <c r="B960" s="90"/>
      <c r="C960" s="90"/>
      <c r="D960" s="90"/>
      <c r="E960" s="90"/>
      <c r="F960" s="91"/>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row>
    <row r="961" spans="1:30" ht="14.25" customHeight="1" x14ac:dyDescent="0.35">
      <c r="A961" s="90"/>
      <c r="B961" s="90"/>
      <c r="C961" s="90"/>
      <c r="D961" s="90"/>
      <c r="E961" s="90"/>
      <c r="F961" s="91"/>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row>
    <row r="962" spans="1:30" ht="14.25" customHeight="1" x14ac:dyDescent="0.35">
      <c r="A962" s="90"/>
      <c r="B962" s="90"/>
      <c r="C962" s="90"/>
      <c r="D962" s="90"/>
      <c r="E962" s="90"/>
      <c r="F962" s="91"/>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row>
    <row r="963" spans="1:30" ht="14.25" customHeight="1" x14ac:dyDescent="0.35">
      <c r="A963" s="90"/>
      <c r="B963" s="90"/>
      <c r="C963" s="90"/>
      <c r="D963" s="90"/>
      <c r="E963" s="90"/>
      <c r="F963" s="91"/>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row>
    <row r="964" spans="1:30" ht="14.25" customHeight="1" x14ac:dyDescent="0.35">
      <c r="A964" s="90"/>
      <c r="B964" s="90"/>
      <c r="C964" s="90"/>
      <c r="D964" s="90"/>
      <c r="E964" s="90"/>
      <c r="F964" s="91"/>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row>
    <row r="965" spans="1:30" ht="14.25" customHeight="1" x14ac:dyDescent="0.35">
      <c r="A965" s="90"/>
      <c r="B965" s="90"/>
      <c r="C965" s="90"/>
      <c r="D965" s="90"/>
      <c r="E965" s="90"/>
      <c r="F965" s="91"/>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row>
    <row r="966" spans="1:30" ht="14.25" customHeight="1" x14ac:dyDescent="0.35">
      <c r="A966" s="90"/>
      <c r="B966" s="90"/>
      <c r="C966" s="90"/>
      <c r="D966" s="90"/>
      <c r="E966" s="90"/>
      <c r="F966" s="91"/>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row>
    <row r="967" spans="1:30" ht="14.25" customHeight="1" x14ac:dyDescent="0.35">
      <c r="A967" s="90"/>
      <c r="B967" s="90"/>
      <c r="C967" s="90"/>
      <c r="D967" s="90"/>
      <c r="E967" s="90"/>
      <c r="F967" s="91"/>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row>
    <row r="968" spans="1:30" ht="14.25" customHeight="1" x14ac:dyDescent="0.35">
      <c r="A968" s="90"/>
      <c r="B968" s="90"/>
      <c r="C968" s="90"/>
      <c r="D968" s="90"/>
      <c r="E968" s="90"/>
      <c r="F968" s="91"/>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row>
    <row r="969" spans="1:30" ht="14.25" customHeight="1" x14ac:dyDescent="0.35">
      <c r="A969" s="90"/>
      <c r="B969" s="90"/>
      <c r="C969" s="90"/>
      <c r="D969" s="90"/>
      <c r="E969" s="90"/>
      <c r="F969" s="91"/>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row>
    <row r="970" spans="1:30" ht="14.25" customHeight="1" x14ac:dyDescent="0.35">
      <c r="A970" s="90"/>
      <c r="B970" s="90"/>
      <c r="C970" s="90"/>
      <c r="D970" s="90"/>
      <c r="E970" s="90"/>
      <c r="F970" s="91"/>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row>
    <row r="971" spans="1:30" ht="14.25" customHeight="1" x14ac:dyDescent="0.35">
      <c r="A971" s="90"/>
      <c r="B971" s="90"/>
      <c r="C971" s="90"/>
      <c r="D971" s="90"/>
      <c r="E971" s="90"/>
      <c r="F971" s="91"/>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row>
    <row r="972" spans="1:30" ht="14.25" customHeight="1" x14ac:dyDescent="0.35">
      <c r="A972" s="90"/>
      <c r="B972" s="90"/>
      <c r="C972" s="90"/>
      <c r="D972" s="90"/>
      <c r="E972" s="90"/>
      <c r="F972" s="91"/>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row>
    <row r="973" spans="1:30" ht="14.25" customHeight="1" x14ac:dyDescent="0.35">
      <c r="A973" s="90"/>
      <c r="B973" s="90"/>
      <c r="C973" s="90"/>
      <c r="D973" s="90"/>
      <c r="E973" s="90"/>
      <c r="F973" s="91"/>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row>
    <row r="974" spans="1:30" ht="14.25" customHeight="1" x14ac:dyDescent="0.35">
      <c r="A974" s="90"/>
      <c r="B974" s="90"/>
      <c r="C974" s="90"/>
      <c r="D974" s="90"/>
      <c r="E974" s="90"/>
      <c r="F974" s="91"/>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row>
    <row r="975" spans="1:30" ht="14.25" customHeight="1" x14ac:dyDescent="0.35">
      <c r="A975" s="90"/>
      <c r="B975" s="90"/>
      <c r="C975" s="90"/>
      <c r="D975" s="90"/>
      <c r="E975" s="90"/>
      <c r="F975" s="91"/>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row>
    <row r="976" spans="1:30" ht="14.25" customHeight="1" x14ac:dyDescent="0.35">
      <c r="A976" s="90"/>
      <c r="B976" s="90"/>
      <c r="C976" s="90"/>
      <c r="D976" s="90"/>
      <c r="E976" s="90"/>
      <c r="F976" s="91"/>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row>
    <row r="977" spans="1:30" ht="14.25" customHeight="1" x14ac:dyDescent="0.35">
      <c r="A977" s="90"/>
      <c r="B977" s="90"/>
      <c r="C977" s="90"/>
      <c r="D977" s="90"/>
      <c r="E977" s="90"/>
      <c r="F977" s="91"/>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row>
    <row r="978" spans="1:30" ht="14.25" customHeight="1" x14ac:dyDescent="0.35">
      <c r="A978" s="90"/>
      <c r="B978" s="90"/>
      <c r="C978" s="90"/>
      <c r="D978" s="90"/>
      <c r="E978" s="90"/>
      <c r="F978" s="91"/>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row>
    <row r="979" spans="1:30" ht="14.25" customHeight="1" x14ac:dyDescent="0.35">
      <c r="A979" s="90"/>
      <c r="B979" s="90"/>
      <c r="C979" s="90"/>
      <c r="D979" s="90"/>
      <c r="E979" s="90"/>
      <c r="F979" s="91"/>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row>
    <row r="980" spans="1:30" ht="14.25" customHeight="1" x14ac:dyDescent="0.35">
      <c r="A980" s="90"/>
      <c r="B980" s="90"/>
      <c r="C980" s="90"/>
      <c r="D980" s="90"/>
      <c r="E980" s="90"/>
      <c r="F980" s="91"/>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row>
    <row r="981" spans="1:30" ht="14.25" customHeight="1" x14ac:dyDescent="0.35">
      <c r="A981" s="90"/>
      <c r="B981" s="90"/>
      <c r="C981" s="90"/>
      <c r="D981" s="90"/>
      <c r="E981" s="90"/>
      <c r="F981" s="91"/>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row>
    <row r="982" spans="1:30" ht="14.25" customHeight="1" x14ac:dyDescent="0.35">
      <c r="A982" s="90"/>
      <c r="B982" s="90"/>
      <c r="C982" s="90"/>
      <c r="D982" s="90"/>
      <c r="E982" s="90"/>
      <c r="F982" s="91"/>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row>
    <row r="983" spans="1:30" ht="14.25" customHeight="1" x14ac:dyDescent="0.35">
      <c r="A983" s="90"/>
      <c r="B983" s="90"/>
      <c r="C983" s="90"/>
      <c r="D983" s="90"/>
      <c r="E983" s="90"/>
      <c r="F983" s="91"/>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row>
    <row r="984" spans="1:30" ht="14.25" customHeight="1" x14ac:dyDescent="0.35">
      <c r="A984" s="90"/>
      <c r="B984" s="90"/>
      <c r="C984" s="90"/>
      <c r="D984" s="90"/>
      <c r="E984" s="90"/>
      <c r="F984" s="91"/>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row>
    <row r="985" spans="1:30" ht="14.25" customHeight="1" x14ac:dyDescent="0.35">
      <c r="A985" s="90"/>
      <c r="B985" s="90"/>
      <c r="C985" s="90"/>
      <c r="D985" s="90"/>
      <c r="E985" s="90"/>
      <c r="F985" s="91"/>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row>
    <row r="986" spans="1:30" ht="14.25" customHeight="1" x14ac:dyDescent="0.35">
      <c r="A986" s="90"/>
      <c r="B986" s="90"/>
      <c r="C986" s="90"/>
      <c r="D986" s="90"/>
      <c r="E986" s="90"/>
      <c r="F986" s="91"/>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row>
    <row r="987" spans="1:30" ht="14.25" customHeight="1" x14ac:dyDescent="0.35">
      <c r="A987" s="90"/>
      <c r="B987" s="90"/>
      <c r="C987" s="90"/>
      <c r="D987" s="90"/>
      <c r="E987" s="90"/>
      <c r="F987" s="91"/>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row>
    <row r="988" spans="1:30" ht="14.25" customHeight="1" x14ac:dyDescent="0.35">
      <c r="A988" s="90"/>
      <c r="B988" s="90"/>
      <c r="C988" s="90"/>
      <c r="D988" s="90"/>
      <c r="E988" s="90"/>
      <c r="F988" s="91"/>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row>
    <row r="989" spans="1:30" ht="14.25" customHeight="1" x14ac:dyDescent="0.35">
      <c r="A989" s="90"/>
      <c r="B989" s="90"/>
      <c r="C989" s="90"/>
      <c r="D989" s="90"/>
      <c r="E989" s="90"/>
      <c r="F989" s="91"/>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row>
    <row r="990" spans="1:30" ht="14.25" customHeight="1" x14ac:dyDescent="0.35">
      <c r="A990" s="90"/>
      <c r="B990" s="90"/>
      <c r="C990" s="90"/>
      <c r="D990" s="90"/>
      <c r="E990" s="90"/>
      <c r="F990" s="91"/>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row>
    <row r="991" spans="1:30" ht="14.25" customHeight="1" x14ac:dyDescent="0.35">
      <c r="A991" s="90"/>
      <c r="B991" s="90"/>
      <c r="C991" s="90"/>
      <c r="D991" s="90"/>
      <c r="E991" s="90"/>
      <c r="F991" s="91"/>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row>
    <row r="992" spans="1:30" ht="14.25" customHeight="1" x14ac:dyDescent="0.35">
      <c r="A992" s="90"/>
      <c r="B992" s="90"/>
      <c r="C992" s="90"/>
      <c r="D992" s="90"/>
      <c r="E992" s="90"/>
      <c r="F992" s="91"/>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row>
    <row r="993" spans="1:30" ht="14.25" customHeight="1" x14ac:dyDescent="0.35">
      <c r="A993" s="90"/>
      <c r="B993" s="90"/>
      <c r="C993" s="90"/>
      <c r="D993" s="90"/>
      <c r="E993" s="90"/>
      <c r="F993" s="91"/>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row>
    <row r="994" spans="1:30" ht="14.25" customHeight="1" x14ac:dyDescent="0.35">
      <c r="A994" s="90"/>
      <c r="B994" s="90"/>
      <c r="C994" s="90"/>
      <c r="D994" s="90"/>
      <c r="E994" s="90"/>
      <c r="F994" s="91"/>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row>
    <row r="995" spans="1:30" ht="14.25" customHeight="1" x14ac:dyDescent="0.35">
      <c r="A995" s="90"/>
      <c r="B995" s="90"/>
      <c r="C995" s="90"/>
      <c r="D995" s="90"/>
      <c r="E995" s="90"/>
      <c r="F995" s="91"/>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row>
    <row r="996" spans="1:30" ht="14.25" customHeight="1" x14ac:dyDescent="0.35">
      <c r="A996" s="90"/>
      <c r="B996" s="90"/>
      <c r="C996" s="90"/>
      <c r="D996" s="90"/>
      <c r="E996" s="90"/>
      <c r="F996" s="91"/>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row>
    <row r="997" spans="1:30" ht="14.25" customHeight="1" x14ac:dyDescent="0.35">
      <c r="A997" s="90"/>
      <c r="B997" s="90"/>
      <c r="C997" s="90"/>
      <c r="D997" s="90"/>
      <c r="E997" s="90"/>
      <c r="F997" s="91"/>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row>
    <row r="998" spans="1:30" ht="14.25" customHeight="1" x14ac:dyDescent="0.35">
      <c r="A998" s="90"/>
      <c r="B998" s="90"/>
      <c r="C998" s="90"/>
      <c r="D998" s="90"/>
      <c r="E998" s="90"/>
      <c r="F998" s="91"/>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C6796-79A6-4A1E-9F14-B05E87C277D5}">
  <dimension ref="A1:AE163"/>
  <sheetViews>
    <sheetView topLeftCell="A145" workbookViewId="0">
      <selection activeCell="F180" sqref="F180"/>
    </sheetView>
  </sheetViews>
  <sheetFormatPr defaultRowHeight="12.5" x14ac:dyDescent="0.25"/>
  <cols>
    <col min="1" max="1" width="3.75" style="1" bestFit="1" customWidth="1"/>
    <col min="2" max="2" width="26.9140625" style="1" bestFit="1" customWidth="1"/>
    <col min="3" max="3" width="13.33203125" style="1" bestFit="1" customWidth="1"/>
    <col min="4" max="4" width="5" style="1" bestFit="1" customWidth="1"/>
    <col min="5" max="5" width="11.08203125" style="1" bestFit="1" customWidth="1"/>
    <col min="6" max="6" width="15" style="1" bestFit="1" customWidth="1"/>
    <col min="7" max="7" width="9.6640625" style="1" bestFit="1" customWidth="1"/>
    <col min="8" max="8" width="20" style="1" bestFit="1" customWidth="1"/>
    <col min="9" max="9" width="8.6640625" style="1"/>
    <col min="10" max="10" width="26.25" style="1" bestFit="1" customWidth="1"/>
    <col min="11" max="11" width="7.33203125" style="1" bestFit="1" customWidth="1"/>
    <col min="12" max="12" width="26" style="1" bestFit="1" customWidth="1"/>
    <col min="13" max="13" width="8.6640625" style="1"/>
    <col min="14" max="14" width="23.4140625" style="1" bestFit="1" customWidth="1"/>
    <col min="15" max="15" width="7.33203125" style="1" bestFit="1" customWidth="1"/>
    <col min="16" max="16" width="44.08203125" style="1" bestFit="1" customWidth="1"/>
    <col min="17" max="17" width="8.6640625" style="1"/>
    <col min="18" max="18" width="36.33203125" style="1" bestFit="1" customWidth="1"/>
    <col min="19" max="19" width="7.33203125" style="1" bestFit="1" customWidth="1"/>
    <col min="20" max="20" width="36.08203125" style="1" bestFit="1" customWidth="1"/>
    <col min="21" max="21" width="7.33203125" style="1" bestFit="1" customWidth="1"/>
    <col min="22" max="22" width="43.4140625" style="1" bestFit="1" customWidth="1"/>
    <col min="23" max="23" width="7.33203125" style="1" bestFit="1" customWidth="1"/>
    <col min="24" max="24" width="23.25" style="1" bestFit="1" customWidth="1"/>
    <col min="25" max="25" width="7.33203125" style="1" bestFit="1" customWidth="1"/>
    <col min="26" max="26" width="48.25" style="1" bestFit="1" customWidth="1"/>
    <col min="27" max="27" width="7.33203125" style="1" bestFit="1" customWidth="1"/>
    <col min="28" max="28" width="13.6640625" style="1" bestFit="1" customWidth="1"/>
    <col min="29" max="29" width="7.33203125" style="1" bestFit="1" customWidth="1"/>
    <col min="30" max="30" width="21.5" style="1" bestFit="1" customWidth="1"/>
    <col min="31" max="31" width="7.33203125" style="1" bestFit="1" customWidth="1"/>
    <col min="32" max="256" width="8.6640625" style="1"/>
    <col min="257" max="257" width="3.75" style="1" bestFit="1" customWidth="1"/>
    <col min="258" max="258" width="26.9140625" style="1" bestFit="1" customWidth="1"/>
    <col min="259" max="259" width="13.33203125" style="1" bestFit="1" customWidth="1"/>
    <col min="260" max="260" width="5" style="1" bestFit="1" customWidth="1"/>
    <col min="261" max="261" width="11.08203125" style="1" bestFit="1" customWidth="1"/>
    <col min="262" max="262" width="15" style="1" bestFit="1" customWidth="1"/>
    <col min="263" max="263" width="9.6640625" style="1" bestFit="1" customWidth="1"/>
    <col min="264" max="264" width="20" style="1" bestFit="1" customWidth="1"/>
    <col min="265" max="265" width="8.6640625" style="1"/>
    <col min="266" max="266" width="26.25" style="1" bestFit="1" customWidth="1"/>
    <col min="267" max="267" width="7.33203125" style="1" bestFit="1" customWidth="1"/>
    <col min="268" max="268" width="26" style="1" bestFit="1" customWidth="1"/>
    <col min="269" max="269" width="8.6640625" style="1"/>
    <col min="270" max="270" width="23.4140625" style="1" bestFit="1" customWidth="1"/>
    <col min="271" max="271" width="7.33203125" style="1" bestFit="1" customWidth="1"/>
    <col min="272" max="272" width="44.08203125" style="1" bestFit="1" customWidth="1"/>
    <col min="273" max="273" width="8.6640625" style="1"/>
    <col min="274" max="274" width="36.33203125" style="1" bestFit="1" customWidth="1"/>
    <col min="275" max="275" width="7.33203125" style="1" bestFit="1" customWidth="1"/>
    <col min="276" max="276" width="36.08203125" style="1" bestFit="1" customWidth="1"/>
    <col min="277" max="277" width="7.33203125" style="1" bestFit="1" customWidth="1"/>
    <col min="278" max="278" width="43.4140625" style="1" bestFit="1" customWidth="1"/>
    <col min="279" max="279" width="7.33203125" style="1" bestFit="1" customWidth="1"/>
    <col min="280" max="280" width="23.25" style="1" bestFit="1" customWidth="1"/>
    <col min="281" max="281" width="7.33203125" style="1" bestFit="1" customWidth="1"/>
    <col min="282" max="282" width="48.25" style="1" bestFit="1" customWidth="1"/>
    <col min="283" max="283" width="7.33203125" style="1" bestFit="1" customWidth="1"/>
    <col min="284" max="284" width="13.6640625" style="1" bestFit="1" customWidth="1"/>
    <col min="285" max="285" width="7.33203125" style="1" bestFit="1" customWidth="1"/>
    <col min="286" max="286" width="21.5" style="1" bestFit="1" customWidth="1"/>
    <col min="287" max="287" width="7.33203125" style="1" bestFit="1" customWidth="1"/>
    <col min="288" max="512" width="8.6640625" style="1"/>
    <col min="513" max="513" width="3.75" style="1" bestFit="1" customWidth="1"/>
    <col min="514" max="514" width="26.9140625" style="1" bestFit="1" customWidth="1"/>
    <col min="515" max="515" width="13.33203125" style="1" bestFit="1" customWidth="1"/>
    <col min="516" max="516" width="5" style="1" bestFit="1" customWidth="1"/>
    <col min="517" max="517" width="11.08203125" style="1" bestFit="1" customWidth="1"/>
    <col min="518" max="518" width="15" style="1" bestFit="1" customWidth="1"/>
    <col min="519" max="519" width="9.6640625" style="1" bestFit="1" customWidth="1"/>
    <col min="520" max="520" width="20" style="1" bestFit="1" customWidth="1"/>
    <col min="521" max="521" width="8.6640625" style="1"/>
    <col min="522" max="522" width="26.25" style="1" bestFit="1" customWidth="1"/>
    <col min="523" max="523" width="7.33203125" style="1" bestFit="1" customWidth="1"/>
    <col min="524" max="524" width="26" style="1" bestFit="1" customWidth="1"/>
    <col min="525" max="525" width="8.6640625" style="1"/>
    <col min="526" max="526" width="23.4140625" style="1" bestFit="1" customWidth="1"/>
    <col min="527" max="527" width="7.33203125" style="1" bestFit="1" customWidth="1"/>
    <col min="528" max="528" width="44.08203125" style="1" bestFit="1" customWidth="1"/>
    <col min="529" max="529" width="8.6640625" style="1"/>
    <col min="530" max="530" width="36.33203125" style="1" bestFit="1" customWidth="1"/>
    <col min="531" max="531" width="7.33203125" style="1" bestFit="1" customWidth="1"/>
    <col min="532" max="532" width="36.08203125" style="1" bestFit="1" customWidth="1"/>
    <col min="533" max="533" width="7.33203125" style="1" bestFit="1" customWidth="1"/>
    <col min="534" max="534" width="43.4140625" style="1" bestFit="1" customWidth="1"/>
    <col min="535" max="535" width="7.33203125" style="1" bestFit="1" customWidth="1"/>
    <col min="536" max="536" width="23.25" style="1" bestFit="1" customWidth="1"/>
    <col min="537" max="537" width="7.33203125" style="1" bestFit="1" customWidth="1"/>
    <col min="538" max="538" width="48.25" style="1" bestFit="1" customWidth="1"/>
    <col min="539" max="539" width="7.33203125" style="1" bestFit="1" customWidth="1"/>
    <col min="540" max="540" width="13.6640625" style="1" bestFit="1" customWidth="1"/>
    <col min="541" max="541" width="7.33203125" style="1" bestFit="1" customWidth="1"/>
    <col min="542" max="542" width="21.5" style="1" bestFit="1" customWidth="1"/>
    <col min="543" max="543" width="7.33203125" style="1" bestFit="1" customWidth="1"/>
    <col min="544" max="768" width="8.6640625" style="1"/>
    <col min="769" max="769" width="3.75" style="1" bestFit="1" customWidth="1"/>
    <col min="770" max="770" width="26.9140625" style="1" bestFit="1" customWidth="1"/>
    <col min="771" max="771" width="13.33203125" style="1" bestFit="1" customWidth="1"/>
    <col min="772" max="772" width="5" style="1" bestFit="1" customWidth="1"/>
    <col min="773" max="773" width="11.08203125" style="1" bestFit="1" customWidth="1"/>
    <col min="774" max="774" width="15" style="1" bestFit="1" customWidth="1"/>
    <col min="775" max="775" width="9.6640625" style="1" bestFit="1" customWidth="1"/>
    <col min="776" max="776" width="20" style="1" bestFit="1" customWidth="1"/>
    <col min="777" max="777" width="8.6640625" style="1"/>
    <col min="778" max="778" width="26.25" style="1" bestFit="1" customWidth="1"/>
    <col min="779" max="779" width="7.33203125" style="1" bestFit="1" customWidth="1"/>
    <col min="780" max="780" width="26" style="1" bestFit="1" customWidth="1"/>
    <col min="781" max="781" width="8.6640625" style="1"/>
    <col min="782" max="782" width="23.4140625" style="1" bestFit="1" customWidth="1"/>
    <col min="783" max="783" width="7.33203125" style="1" bestFit="1" customWidth="1"/>
    <col min="784" max="784" width="44.08203125" style="1" bestFit="1" customWidth="1"/>
    <col min="785" max="785" width="8.6640625" style="1"/>
    <col min="786" max="786" width="36.33203125" style="1" bestFit="1" customWidth="1"/>
    <col min="787" max="787" width="7.33203125" style="1" bestFit="1" customWidth="1"/>
    <col min="788" max="788" width="36.08203125" style="1" bestFit="1" customWidth="1"/>
    <col min="789" max="789" width="7.33203125" style="1" bestFit="1" customWidth="1"/>
    <col min="790" max="790" width="43.4140625" style="1" bestFit="1" customWidth="1"/>
    <col min="791" max="791" width="7.33203125" style="1" bestFit="1" customWidth="1"/>
    <col min="792" max="792" width="23.25" style="1" bestFit="1" customWidth="1"/>
    <col min="793" max="793" width="7.33203125" style="1" bestFit="1" customWidth="1"/>
    <col min="794" max="794" width="48.25" style="1" bestFit="1" customWidth="1"/>
    <col min="795" max="795" width="7.33203125" style="1" bestFit="1" customWidth="1"/>
    <col min="796" max="796" width="13.6640625" style="1" bestFit="1" customWidth="1"/>
    <col min="797" max="797" width="7.33203125" style="1" bestFit="1" customWidth="1"/>
    <col min="798" max="798" width="21.5" style="1" bestFit="1" customWidth="1"/>
    <col min="799" max="799" width="7.33203125" style="1" bestFit="1" customWidth="1"/>
    <col min="800" max="1024" width="8.6640625" style="1"/>
    <col min="1025" max="1025" width="3.75" style="1" bestFit="1" customWidth="1"/>
    <col min="1026" max="1026" width="26.9140625" style="1" bestFit="1" customWidth="1"/>
    <col min="1027" max="1027" width="13.33203125" style="1" bestFit="1" customWidth="1"/>
    <col min="1028" max="1028" width="5" style="1" bestFit="1" customWidth="1"/>
    <col min="1029" max="1029" width="11.08203125" style="1" bestFit="1" customWidth="1"/>
    <col min="1030" max="1030" width="15" style="1" bestFit="1" customWidth="1"/>
    <col min="1031" max="1031" width="9.6640625" style="1" bestFit="1" customWidth="1"/>
    <col min="1032" max="1032" width="20" style="1" bestFit="1" customWidth="1"/>
    <col min="1033" max="1033" width="8.6640625" style="1"/>
    <col min="1034" max="1034" width="26.25" style="1" bestFit="1" customWidth="1"/>
    <col min="1035" max="1035" width="7.33203125" style="1" bestFit="1" customWidth="1"/>
    <col min="1036" max="1036" width="26" style="1" bestFit="1" customWidth="1"/>
    <col min="1037" max="1037" width="8.6640625" style="1"/>
    <col min="1038" max="1038" width="23.4140625" style="1" bestFit="1" customWidth="1"/>
    <col min="1039" max="1039" width="7.33203125" style="1" bestFit="1" customWidth="1"/>
    <col min="1040" max="1040" width="44.08203125" style="1" bestFit="1" customWidth="1"/>
    <col min="1041" max="1041" width="8.6640625" style="1"/>
    <col min="1042" max="1042" width="36.33203125" style="1" bestFit="1" customWidth="1"/>
    <col min="1043" max="1043" width="7.33203125" style="1" bestFit="1" customWidth="1"/>
    <col min="1044" max="1044" width="36.08203125" style="1" bestFit="1" customWidth="1"/>
    <col min="1045" max="1045" width="7.33203125" style="1" bestFit="1" customWidth="1"/>
    <col min="1046" max="1046" width="43.4140625" style="1" bestFit="1" customWidth="1"/>
    <col min="1047" max="1047" width="7.33203125" style="1" bestFit="1" customWidth="1"/>
    <col min="1048" max="1048" width="23.25" style="1" bestFit="1" customWidth="1"/>
    <col min="1049" max="1049" width="7.33203125" style="1" bestFit="1" customWidth="1"/>
    <col min="1050" max="1050" width="48.25" style="1" bestFit="1" customWidth="1"/>
    <col min="1051" max="1051" width="7.33203125" style="1" bestFit="1" customWidth="1"/>
    <col min="1052" max="1052" width="13.6640625" style="1" bestFit="1" customWidth="1"/>
    <col min="1053" max="1053" width="7.33203125" style="1" bestFit="1" customWidth="1"/>
    <col min="1054" max="1054" width="21.5" style="1" bestFit="1" customWidth="1"/>
    <col min="1055" max="1055" width="7.33203125" style="1" bestFit="1" customWidth="1"/>
    <col min="1056" max="1280" width="8.6640625" style="1"/>
    <col min="1281" max="1281" width="3.75" style="1" bestFit="1" customWidth="1"/>
    <col min="1282" max="1282" width="26.9140625" style="1" bestFit="1" customWidth="1"/>
    <col min="1283" max="1283" width="13.33203125" style="1" bestFit="1" customWidth="1"/>
    <col min="1284" max="1284" width="5" style="1" bestFit="1" customWidth="1"/>
    <col min="1285" max="1285" width="11.08203125" style="1" bestFit="1" customWidth="1"/>
    <col min="1286" max="1286" width="15" style="1" bestFit="1" customWidth="1"/>
    <col min="1287" max="1287" width="9.6640625" style="1" bestFit="1" customWidth="1"/>
    <col min="1288" max="1288" width="20" style="1" bestFit="1" customWidth="1"/>
    <col min="1289" max="1289" width="8.6640625" style="1"/>
    <col min="1290" max="1290" width="26.25" style="1" bestFit="1" customWidth="1"/>
    <col min="1291" max="1291" width="7.33203125" style="1" bestFit="1" customWidth="1"/>
    <col min="1292" max="1292" width="26" style="1" bestFit="1" customWidth="1"/>
    <col min="1293" max="1293" width="8.6640625" style="1"/>
    <col min="1294" max="1294" width="23.4140625" style="1" bestFit="1" customWidth="1"/>
    <col min="1295" max="1295" width="7.33203125" style="1" bestFit="1" customWidth="1"/>
    <col min="1296" max="1296" width="44.08203125" style="1" bestFit="1" customWidth="1"/>
    <col min="1297" max="1297" width="8.6640625" style="1"/>
    <col min="1298" max="1298" width="36.33203125" style="1" bestFit="1" customWidth="1"/>
    <col min="1299" max="1299" width="7.33203125" style="1" bestFit="1" customWidth="1"/>
    <col min="1300" max="1300" width="36.08203125" style="1" bestFit="1" customWidth="1"/>
    <col min="1301" max="1301" width="7.33203125" style="1" bestFit="1" customWidth="1"/>
    <col min="1302" max="1302" width="43.4140625" style="1" bestFit="1" customWidth="1"/>
    <col min="1303" max="1303" width="7.33203125" style="1" bestFit="1" customWidth="1"/>
    <col min="1304" max="1304" width="23.25" style="1" bestFit="1" customWidth="1"/>
    <col min="1305" max="1305" width="7.33203125" style="1" bestFit="1" customWidth="1"/>
    <col min="1306" max="1306" width="48.25" style="1" bestFit="1" customWidth="1"/>
    <col min="1307" max="1307" width="7.33203125" style="1" bestFit="1" customWidth="1"/>
    <col min="1308" max="1308" width="13.6640625" style="1" bestFit="1" customWidth="1"/>
    <col min="1309" max="1309" width="7.33203125" style="1" bestFit="1" customWidth="1"/>
    <col min="1310" max="1310" width="21.5" style="1" bestFit="1" customWidth="1"/>
    <col min="1311" max="1311" width="7.33203125" style="1" bestFit="1" customWidth="1"/>
    <col min="1312" max="1536" width="8.6640625" style="1"/>
    <col min="1537" max="1537" width="3.75" style="1" bestFit="1" customWidth="1"/>
    <col min="1538" max="1538" width="26.9140625" style="1" bestFit="1" customWidth="1"/>
    <col min="1539" max="1539" width="13.33203125" style="1" bestFit="1" customWidth="1"/>
    <col min="1540" max="1540" width="5" style="1" bestFit="1" customWidth="1"/>
    <col min="1541" max="1541" width="11.08203125" style="1" bestFit="1" customWidth="1"/>
    <col min="1542" max="1542" width="15" style="1" bestFit="1" customWidth="1"/>
    <col min="1543" max="1543" width="9.6640625" style="1" bestFit="1" customWidth="1"/>
    <col min="1544" max="1544" width="20" style="1" bestFit="1" customWidth="1"/>
    <col min="1545" max="1545" width="8.6640625" style="1"/>
    <col min="1546" max="1546" width="26.25" style="1" bestFit="1" customWidth="1"/>
    <col min="1547" max="1547" width="7.33203125" style="1" bestFit="1" customWidth="1"/>
    <col min="1548" max="1548" width="26" style="1" bestFit="1" customWidth="1"/>
    <col min="1549" max="1549" width="8.6640625" style="1"/>
    <col min="1550" max="1550" width="23.4140625" style="1" bestFit="1" customWidth="1"/>
    <col min="1551" max="1551" width="7.33203125" style="1" bestFit="1" customWidth="1"/>
    <col min="1552" max="1552" width="44.08203125" style="1" bestFit="1" customWidth="1"/>
    <col min="1553" max="1553" width="8.6640625" style="1"/>
    <col min="1554" max="1554" width="36.33203125" style="1" bestFit="1" customWidth="1"/>
    <col min="1555" max="1555" width="7.33203125" style="1" bestFit="1" customWidth="1"/>
    <col min="1556" max="1556" width="36.08203125" style="1" bestFit="1" customWidth="1"/>
    <col min="1557" max="1557" width="7.33203125" style="1" bestFit="1" customWidth="1"/>
    <col min="1558" max="1558" width="43.4140625" style="1" bestFit="1" customWidth="1"/>
    <col min="1559" max="1559" width="7.33203125" style="1" bestFit="1" customWidth="1"/>
    <col min="1560" max="1560" width="23.25" style="1" bestFit="1" customWidth="1"/>
    <col min="1561" max="1561" width="7.33203125" style="1" bestFit="1" customWidth="1"/>
    <col min="1562" max="1562" width="48.25" style="1" bestFit="1" customWidth="1"/>
    <col min="1563" max="1563" width="7.33203125" style="1" bestFit="1" customWidth="1"/>
    <col min="1564" max="1564" width="13.6640625" style="1" bestFit="1" customWidth="1"/>
    <col min="1565" max="1565" width="7.33203125" style="1" bestFit="1" customWidth="1"/>
    <col min="1566" max="1566" width="21.5" style="1" bestFit="1" customWidth="1"/>
    <col min="1567" max="1567" width="7.33203125" style="1" bestFit="1" customWidth="1"/>
    <col min="1568" max="1792" width="8.6640625" style="1"/>
    <col min="1793" max="1793" width="3.75" style="1" bestFit="1" customWidth="1"/>
    <col min="1794" max="1794" width="26.9140625" style="1" bestFit="1" customWidth="1"/>
    <col min="1795" max="1795" width="13.33203125" style="1" bestFit="1" customWidth="1"/>
    <col min="1796" max="1796" width="5" style="1" bestFit="1" customWidth="1"/>
    <col min="1797" max="1797" width="11.08203125" style="1" bestFit="1" customWidth="1"/>
    <col min="1798" max="1798" width="15" style="1" bestFit="1" customWidth="1"/>
    <col min="1799" max="1799" width="9.6640625" style="1" bestFit="1" customWidth="1"/>
    <col min="1800" max="1800" width="20" style="1" bestFit="1" customWidth="1"/>
    <col min="1801" max="1801" width="8.6640625" style="1"/>
    <col min="1802" max="1802" width="26.25" style="1" bestFit="1" customWidth="1"/>
    <col min="1803" max="1803" width="7.33203125" style="1" bestFit="1" customWidth="1"/>
    <col min="1804" max="1804" width="26" style="1" bestFit="1" customWidth="1"/>
    <col min="1805" max="1805" width="8.6640625" style="1"/>
    <col min="1806" max="1806" width="23.4140625" style="1" bestFit="1" customWidth="1"/>
    <col min="1807" max="1807" width="7.33203125" style="1" bestFit="1" customWidth="1"/>
    <col min="1808" max="1808" width="44.08203125" style="1" bestFit="1" customWidth="1"/>
    <col min="1809" max="1809" width="8.6640625" style="1"/>
    <col min="1810" max="1810" width="36.33203125" style="1" bestFit="1" customWidth="1"/>
    <col min="1811" max="1811" width="7.33203125" style="1" bestFit="1" customWidth="1"/>
    <col min="1812" max="1812" width="36.08203125" style="1" bestFit="1" customWidth="1"/>
    <col min="1813" max="1813" width="7.33203125" style="1" bestFit="1" customWidth="1"/>
    <col min="1814" max="1814" width="43.4140625" style="1" bestFit="1" customWidth="1"/>
    <col min="1815" max="1815" width="7.33203125" style="1" bestFit="1" customWidth="1"/>
    <col min="1816" max="1816" width="23.25" style="1" bestFit="1" customWidth="1"/>
    <col min="1817" max="1817" width="7.33203125" style="1" bestFit="1" customWidth="1"/>
    <col min="1818" max="1818" width="48.25" style="1" bestFit="1" customWidth="1"/>
    <col min="1819" max="1819" width="7.33203125" style="1" bestFit="1" customWidth="1"/>
    <col min="1820" max="1820" width="13.6640625" style="1" bestFit="1" customWidth="1"/>
    <col min="1821" max="1821" width="7.33203125" style="1" bestFit="1" customWidth="1"/>
    <col min="1822" max="1822" width="21.5" style="1" bestFit="1" customWidth="1"/>
    <col min="1823" max="1823" width="7.33203125" style="1" bestFit="1" customWidth="1"/>
    <col min="1824" max="2048" width="8.6640625" style="1"/>
    <col min="2049" max="2049" width="3.75" style="1" bestFit="1" customWidth="1"/>
    <col min="2050" max="2050" width="26.9140625" style="1" bestFit="1" customWidth="1"/>
    <col min="2051" max="2051" width="13.33203125" style="1" bestFit="1" customWidth="1"/>
    <col min="2052" max="2052" width="5" style="1" bestFit="1" customWidth="1"/>
    <col min="2053" max="2053" width="11.08203125" style="1" bestFit="1" customWidth="1"/>
    <col min="2054" max="2054" width="15" style="1" bestFit="1" customWidth="1"/>
    <col min="2055" max="2055" width="9.6640625" style="1" bestFit="1" customWidth="1"/>
    <col min="2056" max="2056" width="20" style="1" bestFit="1" customWidth="1"/>
    <col min="2057" max="2057" width="8.6640625" style="1"/>
    <col min="2058" max="2058" width="26.25" style="1" bestFit="1" customWidth="1"/>
    <col min="2059" max="2059" width="7.33203125" style="1" bestFit="1" customWidth="1"/>
    <col min="2060" max="2060" width="26" style="1" bestFit="1" customWidth="1"/>
    <col min="2061" max="2061" width="8.6640625" style="1"/>
    <col min="2062" max="2062" width="23.4140625" style="1" bestFit="1" customWidth="1"/>
    <col min="2063" max="2063" width="7.33203125" style="1" bestFit="1" customWidth="1"/>
    <col min="2064" max="2064" width="44.08203125" style="1" bestFit="1" customWidth="1"/>
    <col min="2065" max="2065" width="8.6640625" style="1"/>
    <col min="2066" max="2066" width="36.33203125" style="1" bestFit="1" customWidth="1"/>
    <col min="2067" max="2067" width="7.33203125" style="1" bestFit="1" customWidth="1"/>
    <col min="2068" max="2068" width="36.08203125" style="1" bestFit="1" customWidth="1"/>
    <col min="2069" max="2069" width="7.33203125" style="1" bestFit="1" customWidth="1"/>
    <col min="2070" max="2070" width="43.4140625" style="1" bestFit="1" customWidth="1"/>
    <col min="2071" max="2071" width="7.33203125" style="1" bestFit="1" customWidth="1"/>
    <col min="2072" max="2072" width="23.25" style="1" bestFit="1" customWidth="1"/>
    <col min="2073" max="2073" width="7.33203125" style="1" bestFit="1" customWidth="1"/>
    <col min="2074" max="2074" width="48.25" style="1" bestFit="1" customWidth="1"/>
    <col min="2075" max="2075" width="7.33203125" style="1" bestFit="1" customWidth="1"/>
    <col min="2076" max="2076" width="13.6640625" style="1" bestFit="1" customWidth="1"/>
    <col min="2077" max="2077" width="7.33203125" style="1" bestFit="1" customWidth="1"/>
    <col min="2078" max="2078" width="21.5" style="1" bestFit="1" customWidth="1"/>
    <col min="2079" max="2079" width="7.33203125" style="1" bestFit="1" customWidth="1"/>
    <col min="2080" max="2304" width="8.6640625" style="1"/>
    <col min="2305" max="2305" width="3.75" style="1" bestFit="1" customWidth="1"/>
    <col min="2306" max="2306" width="26.9140625" style="1" bestFit="1" customWidth="1"/>
    <col min="2307" max="2307" width="13.33203125" style="1" bestFit="1" customWidth="1"/>
    <col min="2308" max="2308" width="5" style="1" bestFit="1" customWidth="1"/>
    <col min="2309" max="2309" width="11.08203125" style="1" bestFit="1" customWidth="1"/>
    <col min="2310" max="2310" width="15" style="1" bestFit="1" customWidth="1"/>
    <col min="2311" max="2311" width="9.6640625" style="1" bestFit="1" customWidth="1"/>
    <col min="2312" max="2312" width="20" style="1" bestFit="1" customWidth="1"/>
    <col min="2313" max="2313" width="8.6640625" style="1"/>
    <col min="2314" max="2314" width="26.25" style="1" bestFit="1" customWidth="1"/>
    <col min="2315" max="2315" width="7.33203125" style="1" bestFit="1" customWidth="1"/>
    <col min="2316" max="2316" width="26" style="1" bestFit="1" customWidth="1"/>
    <col min="2317" max="2317" width="8.6640625" style="1"/>
    <col min="2318" max="2318" width="23.4140625" style="1" bestFit="1" customWidth="1"/>
    <col min="2319" max="2319" width="7.33203125" style="1" bestFit="1" customWidth="1"/>
    <col min="2320" max="2320" width="44.08203125" style="1" bestFit="1" customWidth="1"/>
    <col min="2321" max="2321" width="8.6640625" style="1"/>
    <col min="2322" max="2322" width="36.33203125" style="1" bestFit="1" customWidth="1"/>
    <col min="2323" max="2323" width="7.33203125" style="1" bestFit="1" customWidth="1"/>
    <col min="2324" max="2324" width="36.08203125" style="1" bestFit="1" customWidth="1"/>
    <col min="2325" max="2325" width="7.33203125" style="1" bestFit="1" customWidth="1"/>
    <col min="2326" max="2326" width="43.4140625" style="1" bestFit="1" customWidth="1"/>
    <col min="2327" max="2327" width="7.33203125" style="1" bestFit="1" customWidth="1"/>
    <col min="2328" max="2328" width="23.25" style="1" bestFit="1" customWidth="1"/>
    <col min="2329" max="2329" width="7.33203125" style="1" bestFit="1" customWidth="1"/>
    <col min="2330" max="2330" width="48.25" style="1" bestFit="1" customWidth="1"/>
    <col min="2331" max="2331" width="7.33203125" style="1" bestFit="1" customWidth="1"/>
    <col min="2332" max="2332" width="13.6640625" style="1" bestFit="1" customWidth="1"/>
    <col min="2333" max="2333" width="7.33203125" style="1" bestFit="1" customWidth="1"/>
    <col min="2334" max="2334" width="21.5" style="1" bestFit="1" customWidth="1"/>
    <col min="2335" max="2335" width="7.33203125" style="1" bestFit="1" customWidth="1"/>
    <col min="2336" max="2560" width="8.6640625" style="1"/>
    <col min="2561" max="2561" width="3.75" style="1" bestFit="1" customWidth="1"/>
    <col min="2562" max="2562" width="26.9140625" style="1" bestFit="1" customWidth="1"/>
    <col min="2563" max="2563" width="13.33203125" style="1" bestFit="1" customWidth="1"/>
    <col min="2564" max="2564" width="5" style="1" bestFit="1" customWidth="1"/>
    <col min="2565" max="2565" width="11.08203125" style="1" bestFit="1" customWidth="1"/>
    <col min="2566" max="2566" width="15" style="1" bestFit="1" customWidth="1"/>
    <col min="2567" max="2567" width="9.6640625" style="1" bestFit="1" customWidth="1"/>
    <col min="2568" max="2568" width="20" style="1" bestFit="1" customWidth="1"/>
    <col min="2569" max="2569" width="8.6640625" style="1"/>
    <col min="2570" max="2570" width="26.25" style="1" bestFit="1" customWidth="1"/>
    <col min="2571" max="2571" width="7.33203125" style="1" bestFit="1" customWidth="1"/>
    <col min="2572" max="2572" width="26" style="1" bestFit="1" customWidth="1"/>
    <col min="2573" max="2573" width="8.6640625" style="1"/>
    <col min="2574" max="2574" width="23.4140625" style="1" bestFit="1" customWidth="1"/>
    <col min="2575" max="2575" width="7.33203125" style="1" bestFit="1" customWidth="1"/>
    <col min="2576" max="2576" width="44.08203125" style="1" bestFit="1" customWidth="1"/>
    <col min="2577" max="2577" width="8.6640625" style="1"/>
    <col min="2578" max="2578" width="36.33203125" style="1" bestFit="1" customWidth="1"/>
    <col min="2579" max="2579" width="7.33203125" style="1" bestFit="1" customWidth="1"/>
    <col min="2580" max="2580" width="36.08203125" style="1" bestFit="1" customWidth="1"/>
    <col min="2581" max="2581" width="7.33203125" style="1" bestFit="1" customWidth="1"/>
    <col min="2582" max="2582" width="43.4140625" style="1" bestFit="1" customWidth="1"/>
    <col min="2583" max="2583" width="7.33203125" style="1" bestFit="1" customWidth="1"/>
    <col min="2584" max="2584" width="23.25" style="1" bestFit="1" customWidth="1"/>
    <col min="2585" max="2585" width="7.33203125" style="1" bestFit="1" customWidth="1"/>
    <col min="2586" max="2586" width="48.25" style="1" bestFit="1" customWidth="1"/>
    <col min="2587" max="2587" width="7.33203125" style="1" bestFit="1" customWidth="1"/>
    <col min="2588" max="2588" width="13.6640625" style="1" bestFit="1" customWidth="1"/>
    <col min="2589" max="2589" width="7.33203125" style="1" bestFit="1" customWidth="1"/>
    <col min="2590" max="2590" width="21.5" style="1" bestFit="1" customWidth="1"/>
    <col min="2591" max="2591" width="7.33203125" style="1" bestFit="1" customWidth="1"/>
    <col min="2592" max="2816" width="8.6640625" style="1"/>
    <col min="2817" max="2817" width="3.75" style="1" bestFit="1" customWidth="1"/>
    <col min="2818" max="2818" width="26.9140625" style="1" bestFit="1" customWidth="1"/>
    <col min="2819" max="2819" width="13.33203125" style="1" bestFit="1" customWidth="1"/>
    <col min="2820" max="2820" width="5" style="1" bestFit="1" customWidth="1"/>
    <col min="2821" max="2821" width="11.08203125" style="1" bestFit="1" customWidth="1"/>
    <col min="2822" max="2822" width="15" style="1" bestFit="1" customWidth="1"/>
    <col min="2823" max="2823" width="9.6640625" style="1" bestFit="1" customWidth="1"/>
    <col min="2824" max="2824" width="20" style="1" bestFit="1" customWidth="1"/>
    <col min="2825" max="2825" width="8.6640625" style="1"/>
    <col min="2826" max="2826" width="26.25" style="1" bestFit="1" customWidth="1"/>
    <col min="2827" max="2827" width="7.33203125" style="1" bestFit="1" customWidth="1"/>
    <col min="2828" max="2828" width="26" style="1" bestFit="1" customWidth="1"/>
    <col min="2829" max="2829" width="8.6640625" style="1"/>
    <col min="2830" max="2830" width="23.4140625" style="1" bestFit="1" customWidth="1"/>
    <col min="2831" max="2831" width="7.33203125" style="1" bestFit="1" customWidth="1"/>
    <col min="2832" max="2832" width="44.08203125" style="1" bestFit="1" customWidth="1"/>
    <col min="2833" max="2833" width="8.6640625" style="1"/>
    <col min="2834" max="2834" width="36.33203125" style="1" bestFit="1" customWidth="1"/>
    <col min="2835" max="2835" width="7.33203125" style="1" bestFit="1" customWidth="1"/>
    <col min="2836" max="2836" width="36.08203125" style="1" bestFit="1" customWidth="1"/>
    <col min="2837" max="2837" width="7.33203125" style="1" bestFit="1" customWidth="1"/>
    <col min="2838" max="2838" width="43.4140625" style="1" bestFit="1" customWidth="1"/>
    <col min="2839" max="2839" width="7.33203125" style="1" bestFit="1" customWidth="1"/>
    <col min="2840" max="2840" width="23.25" style="1" bestFit="1" customWidth="1"/>
    <col min="2841" max="2841" width="7.33203125" style="1" bestFit="1" customWidth="1"/>
    <col min="2842" max="2842" width="48.25" style="1" bestFit="1" customWidth="1"/>
    <col min="2843" max="2843" width="7.33203125" style="1" bestFit="1" customWidth="1"/>
    <col min="2844" max="2844" width="13.6640625" style="1" bestFit="1" customWidth="1"/>
    <col min="2845" max="2845" width="7.33203125" style="1" bestFit="1" customWidth="1"/>
    <col min="2846" max="2846" width="21.5" style="1" bestFit="1" customWidth="1"/>
    <col min="2847" max="2847" width="7.33203125" style="1" bestFit="1" customWidth="1"/>
    <col min="2848" max="3072" width="8.6640625" style="1"/>
    <col min="3073" max="3073" width="3.75" style="1" bestFit="1" customWidth="1"/>
    <col min="3074" max="3074" width="26.9140625" style="1" bestFit="1" customWidth="1"/>
    <col min="3075" max="3075" width="13.33203125" style="1" bestFit="1" customWidth="1"/>
    <col min="3076" max="3076" width="5" style="1" bestFit="1" customWidth="1"/>
    <col min="3077" max="3077" width="11.08203125" style="1" bestFit="1" customWidth="1"/>
    <col min="3078" max="3078" width="15" style="1" bestFit="1" customWidth="1"/>
    <col min="3079" max="3079" width="9.6640625" style="1" bestFit="1" customWidth="1"/>
    <col min="3080" max="3080" width="20" style="1" bestFit="1" customWidth="1"/>
    <col min="3081" max="3081" width="8.6640625" style="1"/>
    <col min="3082" max="3082" width="26.25" style="1" bestFit="1" customWidth="1"/>
    <col min="3083" max="3083" width="7.33203125" style="1" bestFit="1" customWidth="1"/>
    <col min="3084" max="3084" width="26" style="1" bestFit="1" customWidth="1"/>
    <col min="3085" max="3085" width="8.6640625" style="1"/>
    <col min="3086" max="3086" width="23.4140625" style="1" bestFit="1" customWidth="1"/>
    <col min="3087" max="3087" width="7.33203125" style="1" bestFit="1" customWidth="1"/>
    <col min="3088" max="3088" width="44.08203125" style="1" bestFit="1" customWidth="1"/>
    <col min="3089" max="3089" width="8.6640625" style="1"/>
    <col min="3090" max="3090" width="36.33203125" style="1" bestFit="1" customWidth="1"/>
    <col min="3091" max="3091" width="7.33203125" style="1" bestFit="1" customWidth="1"/>
    <col min="3092" max="3092" width="36.08203125" style="1" bestFit="1" customWidth="1"/>
    <col min="3093" max="3093" width="7.33203125" style="1" bestFit="1" customWidth="1"/>
    <col min="3094" max="3094" width="43.4140625" style="1" bestFit="1" customWidth="1"/>
    <col min="3095" max="3095" width="7.33203125" style="1" bestFit="1" customWidth="1"/>
    <col min="3096" max="3096" width="23.25" style="1" bestFit="1" customWidth="1"/>
    <col min="3097" max="3097" width="7.33203125" style="1" bestFit="1" customWidth="1"/>
    <col min="3098" max="3098" width="48.25" style="1" bestFit="1" customWidth="1"/>
    <col min="3099" max="3099" width="7.33203125" style="1" bestFit="1" customWidth="1"/>
    <col min="3100" max="3100" width="13.6640625" style="1" bestFit="1" customWidth="1"/>
    <col min="3101" max="3101" width="7.33203125" style="1" bestFit="1" customWidth="1"/>
    <col min="3102" max="3102" width="21.5" style="1" bestFit="1" customWidth="1"/>
    <col min="3103" max="3103" width="7.33203125" style="1" bestFit="1" customWidth="1"/>
    <col min="3104" max="3328" width="8.6640625" style="1"/>
    <col min="3329" max="3329" width="3.75" style="1" bestFit="1" customWidth="1"/>
    <col min="3330" max="3330" width="26.9140625" style="1" bestFit="1" customWidth="1"/>
    <col min="3331" max="3331" width="13.33203125" style="1" bestFit="1" customWidth="1"/>
    <col min="3332" max="3332" width="5" style="1" bestFit="1" customWidth="1"/>
    <col min="3333" max="3333" width="11.08203125" style="1" bestFit="1" customWidth="1"/>
    <col min="3334" max="3334" width="15" style="1" bestFit="1" customWidth="1"/>
    <col min="3335" max="3335" width="9.6640625" style="1" bestFit="1" customWidth="1"/>
    <col min="3336" max="3336" width="20" style="1" bestFit="1" customWidth="1"/>
    <col min="3337" max="3337" width="8.6640625" style="1"/>
    <col min="3338" max="3338" width="26.25" style="1" bestFit="1" customWidth="1"/>
    <col min="3339" max="3339" width="7.33203125" style="1" bestFit="1" customWidth="1"/>
    <col min="3340" max="3340" width="26" style="1" bestFit="1" customWidth="1"/>
    <col min="3341" max="3341" width="8.6640625" style="1"/>
    <col min="3342" max="3342" width="23.4140625" style="1" bestFit="1" customWidth="1"/>
    <col min="3343" max="3343" width="7.33203125" style="1" bestFit="1" customWidth="1"/>
    <col min="3344" max="3344" width="44.08203125" style="1" bestFit="1" customWidth="1"/>
    <col min="3345" max="3345" width="8.6640625" style="1"/>
    <col min="3346" max="3346" width="36.33203125" style="1" bestFit="1" customWidth="1"/>
    <col min="3347" max="3347" width="7.33203125" style="1" bestFit="1" customWidth="1"/>
    <col min="3348" max="3348" width="36.08203125" style="1" bestFit="1" customWidth="1"/>
    <col min="3349" max="3349" width="7.33203125" style="1" bestFit="1" customWidth="1"/>
    <col min="3350" max="3350" width="43.4140625" style="1" bestFit="1" customWidth="1"/>
    <col min="3351" max="3351" width="7.33203125" style="1" bestFit="1" customWidth="1"/>
    <col min="3352" max="3352" width="23.25" style="1" bestFit="1" customWidth="1"/>
    <col min="3353" max="3353" width="7.33203125" style="1" bestFit="1" customWidth="1"/>
    <col min="3354" max="3354" width="48.25" style="1" bestFit="1" customWidth="1"/>
    <col min="3355" max="3355" width="7.33203125" style="1" bestFit="1" customWidth="1"/>
    <col min="3356" max="3356" width="13.6640625" style="1" bestFit="1" customWidth="1"/>
    <col min="3357" max="3357" width="7.33203125" style="1" bestFit="1" customWidth="1"/>
    <col min="3358" max="3358" width="21.5" style="1" bestFit="1" customWidth="1"/>
    <col min="3359" max="3359" width="7.33203125" style="1" bestFit="1" customWidth="1"/>
    <col min="3360" max="3584" width="8.6640625" style="1"/>
    <col min="3585" max="3585" width="3.75" style="1" bestFit="1" customWidth="1"/>
    <col min="3586" max="3586" width="26.9140625" style="1" bestFit="1" customWidth="1"/>
    <col min="3587" max="3587" width="13.33203125" style="1" bestFit="1" customWidth="1"/>
    <col min="3588" max="3588" width="5" style="1" bestFit="1" customWidth="1"/>
    <col min="3589" max="3589" width="11.08203125" style="1" bestFit="1" customWidth="1"/>
    <col min="3590" max="3590" width="15" style="1" bestFit="1" customWidth="1"/>
    <col min="3591" max="3591" width="9.6640625" style="1" bestFit="1" customWidth="1"/>
    <col min="3592" max="3592" width="20" style="1" bestFit="1" customWidth="1"/>
    <col min="3593" max="3593" width="8.6640625" style="1"/>
    <col min="3594" max="3594" width="26.25" style="1" bestFit="1" customWidth="1"/>
    <col min="3595" max="3595" width="7.33203125" style="1" bestFit="1" customWidth="1"/>
    <col min="3596" max="3596" width="26" style="1" bestFit="1" customWidth="1"/>
    <col min="3597" max="3597" width="8.6640625" style="1"/>
    <col min="3598" max="3598" width="23.4140625" style="1" bestFit="1" customWidth="1"/>
    <col min="3599" max="3599" width="7.33203125" style="1" bestFit="1" customWidth="1"/>
    <col min="3600" max="3600" width="44.08203125" style="1" bestFit="1" customWidth="1"/>
    <col min="3601" max="3601" width="8.6640625" style="1"/>
    <col min="3602" max="3602" width="36.33203125" style="1" bestFit="1" customWidth="1"/>
    <col min="3603" max="3603" width="7.33203125" style="1" bestFit="1" customWidth="1"/>
    <col min="3604" max="3604" width="36.08203125" style="1" bestFit="1" customWidth="1"/>
    <col min="3605" max="3605" width="7.33203125" style="1" bestFit="1" customWidth="1"/>
    <col min="3606" max="3606" width="43.4140625" style="1" bestFit="1" customWidth="1"/>
    <col min="3607" max="3607" width="7.33203125" style="1" bestFit="1" customWidth="1"/>
    <col min="3608" max="3608" width="23.25" style="1" bestFit="1" customWidth="1"/>
    <col min="3609" max="3609" width="7.33203125" style="1" bestFit="1" customWidth="1"/>
    <col min="3610" max="3610" width="48.25" style="1" bestFit="1" customWidth="1"/>
    <col min="3611" max="3611" width="7.33203125" style="1" bestFit="1" customWidth="1"/>
    <col min="3612" max="3612" width="13.6640625" style="1" bestFit="1" customWidth="1"/>
    <col min="3613" max="3613" width="7.33203125" style="1" bestFit="1" customWidth="1"/>
    <col min="3614" max="3614" width="21.5" style="1" bestFit="1" customWidth="1"/>
    <col min="3615" max="3615" width="7.33203125" style="1" bestFit="1" customWidth="1"/>
    <col min="3616" max="3840" width="8.6640625" style="1"/>
    <col min="3841" max="3841" width="3.75" style="1" bestFit="1" customWidth="1"/>
    <col min="3842" max="3842" width="26.9140625" style="1" bestFit="1" customWidth="1"/>
    <col min="3843" max="3843" width="13.33203125" style="1" bestFit="1" customWidth="1"/>
    <col min="3844" max="3844" width="5" style="1" bestFit="1" customWidth="1"/>
    <col min="3845" max="3845" width="11.08203125" style="1" bestFit="1" customWidth="1"/>
    <col min="3846" max="3846" width="15" style="1" bestFit="1" customWidth="1"/>
    <col min="3847" max="3847" width="9.6640625" style="1" bestFit="1" customWidth="1"/>
    <col min="3848" max="3848" width="20" style="1" bestFit="1" customWidth="1"/>
    <col min="3849" max="3849" width="8.6640625" style="1"/>
    <col min="3850" max="3850" width="26.25" style="1" bestFit="1" customWidth="1"/>
    <col min="3851" max="3851" width="7.33203125" style="1" bestFit="1" customWidth="1"/>
    <col min="3852" max="3852" width="26" style="1" bestFit="1" customWidth="1"/>
    <col min="3853" max="3853" width="8.6640625" style="1"/>
    <col min="3854" max="3854" width="23.4140625" style="1" bestFit="1" customWidth="1"/>
    <col min="3855" max="3855" width="7.33203125" style="1" bestFit="1" customWidth="1"/>
    <col min="3856" max="3856" width="44.08203125" style="1" bestFit="1" customWidth="1"/>
    <col min="3857" max="3857" width="8.6640625" style="1"/>
    <col min="3858" max="3858" width="36.33203125" style="1" bestFit="1" customWidth="1"/>
    <col min="3859" max="3859" width="7.33203125" style="1" bestFit="1" customWidth="1"/>
    <col min="3860" max="3860" width="36.08203125" style="1" bestFit="1" customWidth="1"/>
    <col min="3861" max="3861" width="7.33203125" style="1" bestFit="1" customWidth="1"/>
    <col min="3862" max="3862" width="43.4140625" style="1" bestFit="1" customWidth="1"/>
    <col min="3863" max="3863" width="7.33203125" style="1" bestFit="1" customWidth="1"/>
    <col min="3864" max="3864" width="23.25" style="1" bestFit="1" customWidth="1"/>
    <col min="3865" max="3865" width="7.33203125" style="1" bestFit="1" customWidth="1"/>
    <col min="3866" max="3866" width="48.25" style="1" bestFit="1" customWidth="1"/>
    <col min="3867" max="3867" width="7.33203125" style="1" bestFit="1" customWidth="1"/>
    <col min="3868" max="3868" width="13.6640625" style="1" bestFit="1" customWidth="1"/>
    <col min="3869" max="3869" width="7.33203125" style="1" bestFit="1" customWidth="1"/>
    <col min="3870" max="3870" width="21.5" style="1" bestFit="1" customWidth="1"/>
    <col min="3871" max="3871" width="7.33203125" style="1" bestFit="1" customWidth="1"/>
    <col min="3872" max="4096" width="8.6640625" style="1"/>
    <col min="4097" max="4097" width="3.75" style="1" bestFit="1" customWidth="1"/>
    <col min="4098" max="4098" width="26.9140625" style="1" bestFit="1" customWidth="1"/>
    <col min="4099" max="4099" width="13.33203125" style="1" bestFit="1" customWidth="1"/>
    <col min="4100" max="4100" width="5" style="1" bestFit="1" customWidth="1"/>
    <col min="4101" max="4101" width="11.08203125" style="1" bestFit="1" customWidth="1"/>
    <col min="4102" max="4102" width="15" style="1" bestFit="1" customWidth="1"/>
    <col min="4103" max="4103" width="9.6640625" style="1" bestFit="1" customWidth="1"/>
    <col min="4104" max="4104" width="20" style="1" bestFit="1" customWidth="1"/>
    <col min="4105" max="4105" width="8.6640625" style="1"/>
    <col min="4106" max="4106" width="26.25" style="1" bestFit="1" customWidth="1"/>
    <col min="4107" max="4107" width="7.33203125" style="1" bestFit="1" customWidth="1"/>
    <col min="4108" max="4108" width="26" style="1" bestFit="1" customWidth="1"/>
    <col min="4109" max="4109" width="8.6640625" style="1"/>
    <col min="4110" max="4110" width="23.4140625" style="1" bestFit="1" customWidth="1"/>
    <col min="4111" max="4111" width="7.33203125" style="1" bestFit="1" customWidth="1"/>
    <col min="4112" max="4112" width="44.08203125" style="1" bestFit="1" customWidth="1"/>
    <col min="4113" max="4113" width="8.6640625" style="1"/>
    <col min="4114" max="4114" width="36.33203125" style="1" bestFit="1" customWidth="1"/>
    <col min="4115" max="4115" width="7.33203125" style="1" bestFit="1" customWidth="1"/>
    <col min="4116" max="4116" width="36.08203125" style="1" bestFit="1" customWidth="1"/>
    <col min="4117" max="4117" width="7.33203125" style="1" bestFit="1" customWidth="1"/>
    <col min="4118" max="4118" width="43.4140625" style="1" bestFit="1" customWidth="1"/>
    <col min="4119" max="4119" width="7.33203125" style="1" bestFit="1" customWidth="1"/>
    <col min="4120" max="4120" width="23.25" style="1" bestFit="1" customWidth="1"/>
    <col min="4121" max="4121" width="7.33203125" style="1" bestFit="1" customWidth="1"/>
    <col min="4122" max="4122" width="48.25" style="1" bestFit="1" customWidth="1"/>
    <col min="4123" max="4123" width="7.33203125" style="1" bestFit="1" customWidth="1"/>
    <col min="4124" max="4124" width="13.6640625" style="1" bestFit="1" customWidth="1"/>
    <col min="4125" max="4125" width="7.33203125" style="1" bestFit="1" customWidth="1"/>
    <col min="4126" max="4126" width="21.5" style="1" bestFit="1" customWidth="1"/>
    <col min="4127" max="4127" width="7.33203125" style="1" bestFit="1" customWidth="1"/>
    <col min="4128" max="4352" width="8.6640625" style="1"/>
    <col min="4353" max="4353" width="3.75" style="1" bestFit="1" customWidth="1"/>
    <col min="4354" max="4354" width="26.9140625" style="1" bestFit="1" customWidth="1"/>
    <col min="4355" max="4355" width="13.33203125" style="1" bestFit="1" customWidth="1"/>
    <col min="4356" max="4356" width="5" style="1" bestFit="1" customWidth="1"/>
    <col min="4357" max="4357" width="11.08203125" style="1" bestFit="1" customWidth="1"/>
    <col min="4358" max="4358" width="15" style="1" bestFit="1" customWidth="1"/>
    <col min="4359" max="4359" width="9.6640625" style="1" bestFit="1" customWidth="1"/>
    <col min="4360" max="4360" width="20" style="1" bestFit="1" customWidth="1"/>
    <col min="4361" max="4361" width="8.6640625" style="1"/>
    <col min="4362" max="4362" width="26.25" style="1" bestFit="1" customWidth="1"/>
    <col min="4363" max="4363" width="7.33203125" style="1" bestFit="1" customWidth="1"/>
    <col min="4364" max="4364" width="26" style="1" bestFit="1" customWidth="1"/>
    <col min="4365" max="4365" width="8.6640625" style="1"/>
    <col min="4366" max="4366" width="23.4140625" style="1" bestFit="1" customWidth="1"/>
    <col min="4367" max="4367" width="7.33203125" style="1" bestFit="1" customWidth="1"/>
    <col min="4368" max="4368" width="44.08203125" style="1" bestFit="1" customWidth="1"/>
    <col min="4369" max="4369" width="8.6640625" style="1"/>
    <col min="4370" max="4370" width="36.33203125" style="1" bestFit="1" customWidth="1"/>
    <col min="4371" max="4371" width="7.33203125" style="1" bestFit="1" customWidth="1"/>
    <col min="4372" max="4372" width="36.08203125" style="1" bestFit="1" customWidth="1"/>
    <col min="4373" max="4373" width="7.33203125" style="1" bestFit="1" customWidth="1"/>
    <col min="4374" max="4374" width="43.4140625" style="1" bestFit="1" customWidth="1"/>
    <col min="4375" max="4375" width="7.33203125" style="1" bestFit="1" customWidth="1"/>
    <col min="4376" max="4376" width="23.25" style="1" bestFit="1" customWidth="1"/>
    <col min="4377" max="4377" width="7.33203125" style="1" bestFit="1" customWidth="1"/>
    <col min="4378" max="4378" width="48.25" style="1" bestFit="1" customWidth="1"/>
    <col min="4379" max="4379" width="7.33203125" style="1" bestFit="1" customWidth="1"/>
    <col min="4380" max="4380" width="13.6640625" style="1" bestFit="1" customWidth="1"/>
    <col min="4381" max="4381" width="7.33203125" style="1" bestFit="1" customWidth="1"/>
    <col min="4382" max="4382" width="21.5" style="1" bestFit="1" customWidth="1"/>
    <col min="4383" max="4383" width="7.33203125" style="1" bestFit="1" customWidth="1"/>
    <col min="4384" max="4608" width="8.6640625" style="1"/>
    <col min="4609" max="4609" width="3.75" style="1" bestFit="1" customWidth="1"/>
    <col min="4610" max="4610" width="26.9140625" style="1" bestFit="1" customWidth="1"/>
    <col min="4611" max="4611" width="13.33203125" style="1" bestFit="1" customWidth="1"/>
    <col min="4612" max="4612" width="5" style="1" bestFit="1" customWidth="1"/>
    <col min="4613" max="4613" width="11.08203125" style="1" bestFit="1" customWidth="1"/>
    <col min="4614" max="4614" width="15" style="1" bestFit="1" customWidth="1"/>
    <col min="4615" max="4615" width="9.6640625" style="1" bestFit="1" customWidth="1"/>
    <col min="4616" max="4616" width="20" style="1" bestFit="1" customWidth="1"/>
    <col min="4617" max="4617" width="8.6640625" style="1"/>
    <col min="4618" max="4618" width="26.25" style="1" bestFit="1" customWidth="1"/>
    <col min="4619" max="4619" width="7.33203125" style="1" bestFit="1" customWidth="1"/>
    <col min="4620" max="4620" width="26" style="1" bestFit="1" customWidth="1"/>
    <col min="4621" max="4621" width="8.6640625" style="1"/>
    <col min="4622" max="4622" width="23.4140625" style="1" bestFit="1" customWidth="1"/>
    <col min="4623" max="4623" width="7.33203125" style="1" bestFit="1" customWidth="1"/>
    <col min="4624" max="4624" width="44.08203125" style="1" bestFit="1" customWidth="1"/>
    <col min="4625" max="4625" width="8.6640625" style="1"/>
    <col min="4626" max="4626" width="36.33203125" style="1" bestFit="1" customWidth="1"/>
    <col min="4627" max="4627" width="7.33203125" style="1" bestFit="1" customWidth="1"/>
    <col min="4628" max="4628" width="36.08203125" style="1" bestFit="1" customWidth="1"/>
    <col min="4629" max="4629" width="7.33203125" style="1" bestFit="1" customWidth="1"/>
    <col min="4630" max="4630" width="43.4140625" style="1" bestFit="1" customWidth="1"/>
    <col min="4631" max="4631" width="7.33203125" style="1" bestFit="1" customWidth="1"/>
    <col min="4632" max="4632" width="23.25" style="1" bestFit="1" customWidth="1"/>
    <col min="4633" max="4633" width="7.33203125" style="1" bestFit="1" customWidth="1"/>
    <col min="4634" max="4634" width="48.25" style="1" bestFit="1" customWidth="1"/>
    <col min="4635" max="4635" width="7.33203125" style="1" bestFit="1" customWidth="1"/>
    <col min="4636" max="4636" width="13.6640625" style="1" bestFit="1" customWidth="1"/>
    <col min="4637" max="4637" width="7.33203125" style="1" bestFit="1" customWidth="1"/>
    <col min="4638" max="4638" width="21.5" style="1" bestFit="1" customWidth="1"/>
    <col min="4639" max="4639" width="7.33203125" style="1" bestFit="1" customWidth="1"/>
    <col min="4640" max="4864" width="8.6640625" style="1"/>
    <col min="4865" max="4865" width="3.75" style="1" bestFit="1" customWidth="1"/>
    <col min="4866" max="4866" width="26.9140625" style="1" bestFit="1" customWidth="1"/>
    <col min="4867" max="4867" width="13.33203125" style="1" bestFit="1" customWidth="1"/>
    <col min="4868" max="4868" width="5" style="1" bestFit="1" customWidth="1"/>
    <col min="4869" max="4869" width="11.08203125" style="1" bestFit="1" customWidth="1"/>
    <col min="4870" max="4870" width="15" style="1" bestFit="1" customWidth="1"/>
    <col min="4871" max="4871" width="9.6640625" style="1" bestFit="1" customWidth="1"/>
    <col min="4872" max="4872" width="20" style="1" bestFit="1" customWidth="1"/>
    <col min="4873" max="4873" width="8.6640625" style="1"/>
    <col min="4874" max="4874" width="26.25" style="1" bestFit="1" customWidth="1"/>
    <col min="4875" max="4875" width="7.33203125" style="1" bestFit="1" customWidth="1"/>
    <col min="4876" max="4876" width="26" style="1" bestFit="1" customWidth="1"/>
    <col min="4877" max="4877" width="8.6640625" style="1"/>
    <col min="4878" max="4878" width="23.4140625" style="1" bestFit="1" customWidth="1"/>
    <col min="4879" max="4879" width="7.33203125" style="1" bestFit="1" customWidth="1"/>
    <col min="4880" max="4880" width="44.08203125" style="1" bestFit="1" customWidth="1"/>
    <col min="4881" max="4881" width="8.6640625" style="1"/>
    <col min="4882" max="4882" width="36.33203125" style="1" bestFit="1" customWidth="1"/>
    <col min="4883" max="4883" width="7.33203125" style="1" bestFit="1" customWidth="1"/>
    <col min="4884" max="4884" width="36.08203125" style="1" bestFit="1" customWidth="1"/>
    <col min="4885" max="4885" width="7.33203125" style="1" bestFit="1" customWidth="1"/>
    <col min="4886" max="4886" width="43.4140625" style="1" bestFit="1" customWidth="1"/>
    <col min="4887" max="4887" width="7.33203125" style="1" bestFit="1" customWidth="1"/>
    <col min="4888" max="4888" width="23.25" style="1" bestFit="1" customWidth="1"/>
    <col min="4889" max="4889" width="7.33203125" style="1" bestFit="1" customWidth="1"/>
    <col min="4890" max="4890" width="48.25" style="1" bestFit="1" customWidth="1"/>
    <col min="4891" max="4891" width="7.33203125" style="1" bestFit="1" customWidth="1"/>
    <col min="4892" max="4892" width="13.6640625" style="1" bestFit="1" customWidth="1"/>
    <col min="4893" max="4893" width="7.33203125" style="1" bestFit="1" customWidth="1"/>
    <col min="4894" max="4894" width="21.5" style="1" bestFit="1" customWidth="1"/>
    <col min="4895" max="4895" width="7.33203125" style="1" bestFit="1" customWidth="1"/>
    <col min="4896" max="5120" width="8.6640625" style="1"/>
    <col min="5121" max="5121" width="3.75" style="1" bestFit="1" customWidth="1"/>
    <col min="5122" max="5122" width="26.9140625" style="1" bestFit="1" customWidth="1"/>
    <col min="5123" max="5123" width="13.33203125" style="1" bestFit="1" customWidth="1"/>
    <col min="5124" max="5124" width="5" style="1" bestFit="1" customWidth="1"/>
    <col min="5125" max="5125" width="11.08203125" style="1" bestFit="1" customWidth="1"/>
    <col min="5126" max="5126" width="15" style="1" bestFit="1" customWidth="1"/>
    <col min="5127" max="5127" width="9.6640625" style="1" bestFit="1" customWidth="1"/>
    <col min="5128" max="5128" width="20" style="1" bestFit="1" customWidth="1"/>
    <col min="5129" max="5129" width="8.6640625" style="1"/>
    <col min="5130" max="5130" width="26.25" style="1" bestFit="1" customWidth="1"/>
    <col min="5131" max="5131" width="7.33203125" style="1" bestFit="1" customWidth="1"/>
    <col min="5132" max="5132" width="26" style="1" bestFit="1" customWidth="1"/>
    <col min="5133" max="5133" width="8.6640625" style="1"/>
    <col min="5134" max="5134" width="23.4140625" style="1" bestFit="1" customWidth="1"/>
    <col min="5135" max="5135" width="7.33203125" style="1" bestFit="1" customWidth="1"/>
    <col min="5136" max="5136" width="44.08203125" style="1" bestFit="1" customWidth="1"/>
    <col min="5137" max="5137" width="8.6640625" style="1"/>
    <col min="5138" max="5138" width="36.33203125" style="1" bestFit="1" customWidth="1"/>
    <col min="5139" max="5139" width="7.33203125" style="1" bestFit="1" customWidth="1"/>
    <col min="5140" max="5140" width="36.08203125" style="1" bestFit="1" customWidth="1"/>
    <col min="5141" max="5141" width="7.33203125" style="1" bestFit="1" customWidth="1"/>
    <col min="5142" max="5142" width="43.4140625" style="1" bestFit="1" customWidth="1"/>
    <col min="5143" max="5143" width="7.33203125" style="1" bestFit="1" customWidth="1"/>
    <col min="5144" max="5144" width="23.25" style="1" bestFit="1" customWidth="1"/>
    <col min="5145" max="5145" width="7.33203125" style="1" bestFit="1" customWidth="1"/>
    <col min="5146" max="5146" width="48.25" style="1" bestFit="1" customWidth="1"/>
    <col min="5147" max="5147" width="7.33203125" style="1" bestFit="1" customWidth="1"/>
    <col min="5148" max="5148" width="13.6640625" style="1" bestFit="1" customWidth="1"/>
    <col min="5149" max="5149" width="7.33203125" style="1" bestFit="1" customWidth="1"/>
    <col min="5150" max="5150" width="21.5" style="1" bestFit="1" customWidth="1"/>
    <col min="5151" max="5151" width="7.33203125" style="1" bestFit="1" customWidth="1"/>
    <col min="5152" max="5376" width="8.6640625" style="1"/>
    <col min="5377" max="5377" width="3.75" style="1" bestFit="1" customWidth="1"/>
    <col min="5378" max="5378" width="26.9140625" style="1" bestFit="1" customWidth="1"/>
    <col min="5379" max="5379" width="13.33203125" style="1" bestFit="1" customWidth="1"/>
    <col min="5380" max="5380" width="5" style="1" bestFit="1" customWidth="1"/>
    <col min="5381" max="5381" width="11.08203125" style="1" bestFit="1" customWidth="1"/>
    <col min="5382" max="5382" width="15" style="1" bestFit="1" customWidth="1"/>
    <col min="5383" max="5383" width="9.6640625" style="1" bestFit="1" customWidth="1"/>
    <col min="5384" max="5384" width="20" style="1" bestFit="1" customWidth="1"/>
    <col min="5385" max="5385" width="8.6640625" style="1"/>
    <col min="5386" max="5386" width="26.25" style="1" bestFit="1" customWidth="1"/>
    <col min="5387" max="5387" width="7.33203125" style="1" bestFit="1" customWidth="1"/>
    <col min="5388" max="5388" width="26" style="1" bestFit="1" customWidth="1"/>
    <col min="5389" max="5389" width="8.6640625" style="1"/>
    <col min="5390" max="5390" width="23.4140625" style="1" bestFit="1" customWidth="1"/>
    <col min="5391" max="5391" width="7.33203125" style="1" bestFit="1" customWidth="1"/>
    <col min="5392" max="5392" width="44.08203125" style="1" bestFit="1" customWidth="1"/>
    <col min="5393" max="5393" width="8.6640625" style="1"/>
    <col min="5394" max="5394" width="36.33203125" style="1" bestFit="1" customWidth="1"/>
    <col min="5395" max="5395" width="7.33203125" style="1" bestFit="1" customWidth="1"/>
    <col min="5396" max="5396" width="36.08203125" style="1" bestFit="1" customWidth="1"/>
    <col min="5397" max="5397" width="7.33203125" style="1" bestFit="1" customWidth="1"/>
    <col min="5398" max="5398" width="43.4140625" style="1" bestFit="1" customWidth="1"/>
    <col min="5399" max="5399" width="7.33203125" style="1" bestFit="1" customWidth="1"/>
    <col min="5400" max="5400" width="23.25" style="1" bestFit="1" customWidth="1"/>
    <col min="5401" max="5401" width="7.33203125" style="1" bestFit="1" customWidth="1"/>
    <col min="5402" max="5402" width="48.25" style="1" bestFit="1" customWidth="1"/>
    <col min="5403" max="5403" width="7.33203125" style="1" bestFit="1" customWidth="1"/>
    <col min="5404" max="5404" width="13.6640625" style="1" bestFit="1" customWidth="1"/>
    <col min="5405" max="5405" width="7.33203125" style="1" bestFit="1" customWidth="1"/>
    <col min="5406" max="5406" width="21.5" style="1" bestFit="1" customWidth="1"/>
    <col min="5407" max="5407" width="7.33203125" style="1" bestFit="1" customWidth="1"/>
    <col min="5408" max="5632" width="8.6640625" style="1"/>
    <col min="5633" max="5633" width="3.75" style="1" bestFit="1" customWidth="1"/>
    <col min="5634" max="5634" width="26.9140625" style="1" bestFit="1" customWidth="1"/>
    <col min="5635" max="5635" width="13.33203125" style="1" bestFit="1" customWidth="1"/>
    <col min="5636" max="5636" width="5" style="1" bestFit="1" customWidth="1"/>
    <col min="5637" max="5637" width="11.08203125" style="1" bestFit="1" customWidth="1"/>
    <col min="5638" max="5638" width="15" style="1" bestFit="1" customWidth="1"/>
    <col min="5639" max="5639" width="9.6640625" style="1" bestFit="1" customWidth="1"/>
    <col min="5640" max="5640" width="20" style="1" bestFit="1" customWidth="1"/>
    <col min="5641" max="5641" width="8.6640625" style="1"/>
    <col min="5642" max="5642" width="26.25" style="1" bestFit="1" customWidth="1"/>
    <col min="5643" max="5643" width="7.33203125" style="1" bestFit="1" customWidth="1"/>
    <col min="5644" max="5644" width="26" style="1" bestFit="1" customWidth="1"/>
    <col min="5645" max="5645" width="8.6640625" style="1"/>
    <col min="5646" max="5646" width="23.4140625" style="1" bestFit="1" customWidth="1"/>
    <col min="5647" max="5647" width="7.33203125" style="1" bestFit="1" customWidth="1"/>
    <col min="5648" max="5648" width="44.08203125" style="1" bestFit="1" customWidth="1"/>
    <col min="5649" max="5649" width="8.6640625" style="1"/>
    <col min="5650" max="5650" width="36.33203125" style="1" bestFit="1" customWidth="1"/>
    <col min="5651" max="5651" width="7.33203125" style="1" bestFit="1" customWidth="1"/>
    <col min="5652" max="5652" width="36.08203125" style="1" bestFit="1" customWidth="1"/>
    <col min="5653" max="5653" width="7.33203125" style="1" bestFit="1" customWidth="1"/>
    <col min="5654" max="5654" width="43.4140625" style="1" bestFit="1" customWidth="1"/>
    <col min="5655" max="5655" width="7.33203125" style="1" bestFit="1" customWidth="1"/>
    <col min="5656" max="5656" width="23.25" style="1" bestFit="1" customWidth="1"/>
    <col min="5657" max="5657" width="7.33203125" style="1" bestFit="1" customWidth="1"/>
    <col min="5658" max="5658" width="48.25" style="1" bestFit="1" customWidth="1"/>
    <col min="5659" max="5659" width="7.33203125" style="1" bestFit="1" customWidth="1"/>
    <col min="5660" max="5660" width="13.6640625" style="1" bestFit="1" customWidth="1"/>
    <col min="5661" max="5661" width="7.33203125" style="1" bestFit="1" customWidth="1"/>
    <col min="5662" max="5662" width="21.5" style="1" bestFit="1" customWidth="1"/>
    <col min="5663" max="5663" width="7.33203125" style="1" bestFit="1" customWidth="1"/>
    <col min="5664" max="5888" width="8.6640625" style="1"/>
    <col min="5889" max="5889" width="3.75" style="1" bestFit="1" customWidth="1"/>
    <col min="5890" max="5890" width="26.9140625" style="1" bestFit="1" customWidth="1"/>
    <col min="5891" max="5891" width="13.33203125" style="1" bestFit="1" customWidth="1"/>
    <col min="5892" max="5892" width="5" style="1" bestFit="1" customWidth="1"/>
    <col min="5893" max="5893" width="11.08203125" style="1" bestFit="1" customWidth="1"/>
    <col min="5894" max="5894" width="15" style="1" bestFit="1" customWidth="1"/>
    <col min="5895" max="5895" width="9.6640625" style="1" bestFit="1" customWidth="1"/>
    <col min="5896" max="5896" width="20" style="1" bestFit="1" customWidth="1"/>
    <col min="5897" max="5897" width="8.6640625" style="1"/>
    <col min="5898" max="5898" width="26.25" style="1" bestFit="1" customWidth="1"/>
    <col min="5899" max="5899" width="7.33203125" style="1" bestFit="1" customWidth="1"/>
    <col min="5900" max="5900" width="26" style="1" bestFit="1" customWidth="1"/>
    <col min="5901" max="5901" width="8.6640625" style="1"/>
    <col min="5902" max="5902" width="23.4140625" style="1" bestFit="1" customWidth="1"/>
    <col min="5903" max="5903" width="7.33203125" style="1" bestFit="1" customWidth="1"/>
    <col min="5904" max="5904" width="44.08203125" style="1" bestFit="1" customWidth="1"/>
    <col min="5905" max="5905" width="8.6640625" style="1"/>
    <col min="5906" max="5906" width="36.33203125" style="1" bestFit="1" customWidth="1"/>
    <col min="5907" max="5907" width="7.33203125" style="1" bestFit="1" customWidth="1"/>
    <col min="5908" max="5908" width="36.08203125" style="1" bestFit="1" customWidth="1"/>
    <col min="5909" max="5909" width="7.33203125" style="1" bestFit="1" customWidth="1"/>
    <col min="5910" max="5910" width="43.4140625" style="1" bestFit="1" customWidth="1"/>
    <col min="5911" max="5911" width="7.33203125" style="1" bestFit="1" customWidth="1"/>
    <col min="5912" max="5912" width="23.25" style="1" bestFit="1" customWidth="1"/>
    <col min="5913" max="5913" width="7.33203125" style="1" bestFit="1" customWidth="1"/>
    <col min="5914" max="5914" width="48.25" style="1" bestFit="1" customWidth="1"/>
    <col min="5915" max="5915" width="7.33203125" style="1" bestFit="1" customWidth="1"/>
    <col min="5916" max="5916" width="13.6640625" style="1" bestFit="1" customWidth="1"/>
    <col min="5917" max="5917" width="7.33203125" style="1" bestFit="1" customWidth="1"/>
    <col min="5918" max="5918" width="21.5" style="1" bestFit="1" customWidth="1"/>
    <col min="5919" max="5919" width="7.33203125" style="1" bestFit="1" customWidth="1"/>
    <col min="5920" max="6144" width="8.6640625" style="1"/>
    <col min="6145" max="6145" width="3.75" style="1" bestFit="1" customWidth="1"/>
    <col min="6146" max="6146" width="26.9140625" style="1" bestFit="1" customWidth="1"/>
    <col min="6147" max="6147" width="13.33203125" style="1" bestFit="1" customWidth="1"/>
    <col min="6148" max="6148" width="5" style="1" bestFit="1" customWidth="1"/>
    <col min="6149" max="6149" width="11.08203125" style="1" bestFit="1" customWidth="1"/>
    <col min="6150" max="6150" width="15" style="1" bestFit="1" customWidth="1"/>
    <col min="6151" max="6151" width="9.6640625" style="1" bestFit="1" customWidth="1"/>
    <col min="6152" max="6152" width="20" style="1" bestFit="1" customWidth="1"/>
    <col min="6153" max="6153" width="8.6640625" style="1"/>
    <col min="6154" max="6154" width="26.25" style="1" bestFit="1" customWidth="1"/>
    <col min="6155" max="6155" width="7.33203125" style="1" bestFit="1" customWidth="1"/>
    <col min="6156" max="6156" width="26" style="1" bestFit="1" customWidth="1"/>
    <col min="6157" max="6157" width="8.6640625" style="1"/>
    <col min="6158" max="6158" width="23.4140625" style="1" bestFit="1" customWidth="1"/>
    <col min="6159" max="6159" width="7.33203125" style="1" bestFit="1" customWidth="1"/>
    <col min="6160" max="6160" width="44.08203125" style="1" bestFit="1" customWidth="1"/>
    <col min="6161" max="6161" width="8.6640625" style="1"/>
    <col min="6162" max="6162" width="36.33203125" style="1" bestFit="1" customWidth="1"/>
    <col min="6163" max="6163" width="7.33203125" style="1" bestFit="1" customWidth="1"/>
    <col min="6164" max="6164" width="36.08203125" style="1" bestFit="1" customWidth="1"/>
    <col min="6165" max="6165" width="7.33203125" style="1" bestFit="1" customWidth="1"/>
    <col min="6166" max="6166" width="43.4140625" style="1" bestFit="1" customWidth="1"/>
    <col min="6167" max="6167" width="7.33203125" style="1" bestFit="1" customWidth="1"/>
    <col min="6168" max="6168" width="23.25" style="1" bestFit="1" customWidth="1"/>
    <col min="6169" max="6169" width="7.33203125" style="1" bestFit="1" customWidth="1"/>
    <col min="6170" max="6170" width="48.25" style="1" bestFit="1" customWidth="1"/>
    <col min="6171" max="6171" width="7.33203125" style="1" bestFit="1" customWidth="1"/>
    <col min="6172" max="6172" width="13.6640625" style="1" bestFit="1" customWidth="1"/>
    <col min="6173" max="6173" width="7.33203125" style="1" bestFit="1" customWidth="1"/>
    <col min="6174" max="6174" width="21.5" style="1" bestFit="1" customWidth="1"/>
    <col min="6175" max="6175" width="7.33203125" style="1" bestFit="1" customWidth="1"/>
    <col min="6176" max="6400" width="8.6640625" style="1"/>
    <col min="6401" max="6401" width="3.75" style="1" bestFit="1" customWidth="1"/>
    <col min="6402" max="6402" width="26.9140625" style="1" bestFit="1" customWidth="1"/>
    <col min="6403" max="6403" width="13.33203125" style="1" bestFit="1" customWidth="1"/>
    <col min="6404" max="6404" width="5" style="1" bestFit="1" customWidth="1"/>
    <col min="6405" max="6405" width="11.08203125" style="1" bestFit="1" customWidth="1"/>
    <col min="6406" max="6406" width="15" style="1" bestFit="1" customWidth="1"/>
    <col min="6407" max="6407" width="9.6640625" style="1" bestFit="1" customWidth="1"/>
    <col min="6408" max="6408" width="20" style="1" bestFit="1" customWidth="1"/>
    <col min="6409" max="6409" width="8.6640625" style="1"/>
    <col min="6410" max="6410" width="26.25" style="1" bestFit="1" customWidth="1"/>
    <col min="6411" max="6411" width="7.33203125" style="1" bestFit="1" customWidth="1"/>
    <col min="6412" max="6412" width="26" style="1" bestFit="1" customWidth="1"/>
    <col min="6413" max="6413" width="8.6640625" style="1"/>
    <col min="6414" max="6414" width="23.4140625" style="1" bestFit="1" customWidth="1"/>
    <col min="6415" max="6415" width="7.33203125" style="1" bestFit="1" customWidth="1"/>
    <col min="6416" max="6416" width="44.08203125" style="1" bestFit="1" customWidth="1"/>
    <col min="6417" max="6417" width="8.6640625" style="1"/>
    <col min="6418" max="6418" width="36.33203125" style="1" bestFit="1" customWidth="1"/>
    <col min="6419" max="6419" width="7.33203125" style="1" bestFit="1" customWidth="1"/>
    <col min="6420" max="6420" width="36.08203125" style="1" bestFit="1" customWidth="1"/>
    <col min="6421" max="6421" width="7.33203125" style="1" bestFit="1" customWidth="1"/>
    <col min="6422" max="6422" width="43.4140625" style="1" bestFit="1" customWidth="1"/>
    <col min="6423" max="6423" width="7.33203125" style="1" bestFit="1" customWidth="1"/>
    <col min="6424" max="6424" width="23.25" style="1" bestFit="1" customWidth="1"/>
    <col min="6425" max="6425" width="7.33203125" style="1" bestFit="1" customWidth="1"/>
    <col min="6426" max="6426" width="48.25" style="1" bestFit="1" customWidth="1"/>
    <col min="6427" max="6427" width="7.33203125" style="1" bestFit="1" customWidth="1"/>
    <col min="6428" max="6428" width="13.6640625" style="1" bestFit="1" customWidth="1"/>
    <col min="6429" max="6429" width="7.33203125" style="1" bestFit="1" customWidth="1"/>
    <col min="6430" max="6430" width="21.5" style="1" bestFit="1" customWidth="1"/>
    <col min="6431" max="6431" width="7.33203125" style="1" bestFit="1" customWidth="1"/>
    <col min="6432" max="6656" width="8.6640625" style="1"/>
    <col min="6657" max="6657" width="3.75" style="1" bestFit="1" customWidth="1"/>
    <col min="6658" max="6658" width="26.9140625" style="1" bestFit="1" customWidth="1"/>
    <col min="6659" max="6659" width="13.33203125" style="1" bestFit="1" customWidth="1"/>
    <col min="6660" max="6660" width="5" style="1" bestFit="1" customWidth="1"/>
    <col min="6661" max="6661" width="11.08203125" style="1" bestFit="1" customWidth="1"/>
    <col min="6662" max="6662" width="15" style="1" bestFit="1" customWidth="1"/>
    <col min="6663" max="6663" width="9.6640625" style="1" bestFit="1" customWidth="1"/>
    <col min="6664" max="6664" width="20" style="1" bestFit="1" customWidth="1"/>
    <col min="6665" max="6665" width="8.6640625" style="1"/>
    <col min="6666" max="6666" width="26.25" style="1" bestFit="1" customWidth="1"/>
    <col min="6667" max="6667" width="7.33203125" style="1" bestFit="1" customWidth="1"/>
    <col min="6668" max="6668" width="26" style="1" bestFit="1" customWidth="1"/>
    <col min="6669" max="6669" width="8.6640625" style="1"/>
    <col min="6670" max="6670" width="23.4140625" style="1" bestFit="1" customWidth="1"/>
    <col min="6671" max="6671" width="7.33203125" style="1" bestFit="1" customWidth="1"/>
    <col min="6672" max="6672" width="44.08203125" style="1" bestFit="1" customWidth="1"/>
    <col min="6673" max="6673" width="8.6640625" style="1"/>
    <col min="6674" max="6674" width="36.33203125" style="1" bestFit="1" customWidth="1"/>
    <col min="6675" max="6675" width="7.33203125" style="1" bestFit="1" customWidth="1"/>
    <col min="6676" max="6676" width="36.08203125" style="1" bestFit="1" customWidth="1"/>
    <col min="6677" max="6677" width="7.33203125" style="1" bestFit="1" customWidth="1"/>
    <col min="6678" max="6678" width="43.4140625" style="1" bestFit="1" customWidth="1"/>
    <col min="6679" max="6679" width="7.33203125" style="1" bestFit="1" customWidth="1"/>
    <col min="6680" max="6680" width="23.25" style="1" bestFit="1" customWidth="1"/>
    <col min="6681" max="6681" width="7.33203125" style="1" bestFit="1" customWidth="1"/>
    <col min="6682" max="6682" width="48.25" style="1" bestFit="1" customWidth="1"/>
    <col min="6683" max="6683" width="7.33203125" style="1" bestFit="1" customWidth="1"/>
    <col min="6684" max="6684" width="13.6640625" style="1" bestFit="1" customWidth="1"/>
    <col min="6685" max="6685" width="7.33203125" style="1" bestFit="1" customWidth="1"/>
    <col min="6686" max="6686" width="21.5" style="1" bestFit="1" customWidth="1"/>
    <col min="6687" max="6687" width="7.33203125" style="1" bestFit="1" customWidth="1"/>
    <col min="6688" max="6912" width="8.6640625" style="1"/>
    <col min="6913" max="6913" width="3.75" style="1" bestFit="1" customWidth="1"/>
    <col min="6914" max="6914" width="26.9140625" style="1" bestFit="1" customWidth="1"/>
    <col min="6915" max="6915" width="13.33203125" style="1" bestFit="1" customWidth="1"/>
    <col min="6916" max="6916" width="5" style="1" bestFit="1" customWidth="1"/>
    <col min="6917" max="6917" width="11.08203125" style="1" bestFit="1" customWidth="1"/>
    <col min="6918" max="6918" width="15" style="1" bestFit="1" customWidth="1"/>
    <col min="6919" max="6919" width="9.6640625" style="1" bestFit="1" customWidth="1"/>
    <col min="6920" max="6920" width="20" style="1" bestFit="1" customWidth="1"/>
    <col min="6921" max="6921" width="8.6640625" style="1"/>
    <col min="6922" max="6922" width="26.25" style="1" bestFit="1" customWidth="1"/>
    <col min="6923" max="6923" width="7.33203125" style="1" bestFit="1" customWidth="1"/>
    <col min="6924" max="6924" width="26" style="1" bestFit="1" customWidth="1"/>
    <col min="6925" max="6925" width="8.6640625" style="1"/>
    <col min="6926" max="6926" width="23.4140625" style="1" bestFit="1" customWidth="1"/>
    <col min="6927" max="6927" width="7.33203125" style="1" bestFit="1" customWidth="1"/>
    <col min="6928" max="6928" width="44.08203125" style="1" bestFit="1" customWidth="1"/>
    <col min="6929" max="6929" width="8.6640625" style="1"/>
    <col min="6930" max="6930" width="36.33203125" style="1" bestFit="1" customWidth="1"/>
    <col min="6931" max="6931" width="7.33203125" style="1" bestFit="1" customWidth="1"/>
    <col min="6932" max="6932" width="36.08203125" style="1" bestFit="1" customWidth="1"/>
    <col min="6933" max="6933" width="7.33203125" style="1" bestFit="1" customWidth="1"/>
    <col min="6934" max="6934" width="43.4140625" style="1" bestFit="1" customWidth="1"/>
    <col min="6935" max="6935" width="7.33203125" style="1" bestFit="1" customWidth="1"/>
    <col min="6936" max="6936" width="23.25" style="1" bestFit="1" customWidth="1"/>
    <col min="6937" max="6937" width="7.33203125" style="1" bestFit="1" customWidth="1"/>
    <col min="6938" max="6938" width="48.25" style="1" bestFit="1" customWidth="1"/>
    <col min="6939" max="6939" width="7.33203125" style="1" bestFit="1" customWidth="1"/>
    <col min="6940" max="6940" width="13.6640625" style="1" bestFit="1" customWidth="1"/>
    <col min="6941" max="6941" width="7.33203125" style="1" bestFit="1" customWidth="1"/>
    <col min="6942" max="6942" width="21.5" style="1" bestFit="1" customWidth="1"/>
    <col min="6943" max="6943" width="7.33203125" style="1" bestFit="1" customWidth="1"/>
    <col min="6944" max="7168" width="8.6640625" style="1"/>
    <col min="7169" max="7169" width="3.75" style="1" bestFit="1" customWidth="1"/>
    <col min="7170" max="7170" width="26.9140625" style="1" bestFit="1" customWidth="1"/>
    <col min="7171" max="7171" width="13.33203125" style="1" bestFit="1" customWidth="1"/>
    <col min="7172" max="7172" width="5" style="1" bestFit="1" customWidth="1"/>
    <col min="7173" max="7173" width="11.08203125" style="1" bestFit="1" customWidth="1"/>
    <col min="7174" max="7174" width="15" style="1" bestFit="1" customWidth="1"/>
    <col min="7175" max="7175" width="9.6640625" style="1" bestFit="1" customWidth="1"/>
    <col min="7176" max="7176" width="20" style="1" bestFit="1" customWidth="1"/>
    <col min="7177" max="7177" width="8.6640625" style="1"/>
    <col min="7178" max="7178" width="26.25" style="1" bestFit="1" customWidth="1"/>
    <col min="7179" max="7179" width="7.33203125" style="1" bestFit="1" customWidth="1"/>
    <col min="7180" max="7180" width="26" style="1" bestFit="1" customWidth="1"/>
    <col min="7181" max="7181" width="8.6640625" style="1"/>
    <col min="7182" max="7182" width="23.4140625" style="1" bestFit="1" customWidth="1"/>
    <col min="7183" max="7183" width="7.33203125" style="1" bestFit="1" customWidth="1"/>
    <col min="7184" max="7184" width="44.08203125" style="1" bestFit="1" customWidth="1"/>
    <col min="7185" max="7185" width="8.6640625" style="1"/>
    <col min="7186" max="7186" width="36.33203125" style="1" bestFit="1" customWidth="1"/>
    <col min="7187" max="7187" width="7.33203125" style="1" bestFit="1" customWidth="1"/>
    <col min="7188" max="7188" width="36.08203125" style="1" bestFit="1" customWidth="1"/>
    <col min="7189" max="7189" width="7.33203125" style="1" bestFit="1" customWidth="1"/>
    <col min="7190" max="7190" width="43.4140625" style="1" bestFit="1" customWidth="1"/>
    <col min="7191" max="7191" width="7.33203125" style="1" bestFit="1" customWidth="1"/>
    <col min="7192" max="7192" width="23.25" style="1" bestFit="1" customWidth="1"/>
    <col min="7193" max="7193" width="7.33203125" style="1" bestFit="1" customWidth="1"/>
    <col min="7194" max="7194" width="48.25" style="1" bestFit="1" customWidth="1"/>
    <col min="7195" max="7195" width="7.33203125" style="1" bestFit="1" customWidth="1"/>
    <col min="7196" max="7196" width="13.6640625" style="1" bestFit="1" customWidth="1"/>
    <col min="7197" max="7197" width="7.33203125" style="1" bestFit="1" customWidth="1"/>
    <col min="7198" max="7198" width="21.5" style="1" bestFit="1" customWidth="1"/>
    <col min="7199" max="7199" width="7.33203125" style="1" bestFit="1" customWidth="1"/>
    <col min="7200" max="7424" width="8.6640625" style="1"/>
    <col min="7425" max="7425" width="3.75" style="1" bestFit="1" customWidth="1"/>
    <col min="7426" max="7426" width="26.9140625" style="1" bestFit="1" customWidth="1"/>
    <col min="7427" max="7427" width="13.33203125" style="1" bestFit="1" customWidth="1"/>
    <col min="7428" max="7428" width="5" style="1" bestFit="1" customWidth="1"/>
    <col min="7429" max="7429" width="11.08203125" style="1" bestFit="1" customWidth="1"/>
    <col min="7430" max="7430" width="15" style="1" bestFit="1" customWidth="1"/>
    <col min="7431" max="7431" width="9.6640625" style="1" bestFit="1" customWidth="1"/>
    <col min="7432" max="7432" width="20" style="1" bestFit="1" customWidth="1"/>
    <col min="7433" max="7433" width="8.6640625" style="1"/>
    <col min="7434" max="7434" width="26.25" style="1" bestFit="1" customWidth="1"/>
    <col min="7435" max="7435" width="7.33203125" style="1" bestFit="1" customWidth="1"/>
    <col min="7436" max="7436" width="26" style="1" bestFit="1" customWidth="1"/>
    <col min="7437" max="7437" width="8.6640625" style="1"/>
    <col min="7438" max="7438" width="23.4140625" style="1" bestFit="1" customWidth="1"/>
    <col min="7439" max="7439" width="7.33203125" style="1" bestFit="1" customWidth="1"/>
    <col min="7440" max="7440" width="44.08203125" style="1" bestFit="1" customWidth="1"/>
    <col min="7441" max="7441" width="8.6640625" style="1"/>
    <col min="7442" max="7442" width="36.33203125" style="1" bestFit="1" customWidth="1"/>
    <col min="7443" max="7443" width="7.33203125" style="1" bestFit="1" customWidth="1"/>
    <col min="7444" max="7444" width="36.08203125" style="1" bestFit="1" customWidth="1"/>
    <col min="7445" max="7445" width="7.33203125" style="1" bestFit="1" customWidth="1"/>
    <col min="7446" max="7446" width="43.4140625" style="1" bestFit="1" customWidth="1"/>
    <col min="7447" max="7447" width="7.33203125" style="1" bestFit="1" customWidth="1"/>
    <col min="7448" max="7448" width="23.25" style="1" bestFit="1" customWidth="1"/>
    <col min="7449" max="7449" width="7.33203125" style="1" bestFit="1" customWidth="1"/>
    <col min="7450" max="7450" width="48.25" style="1" bestFit="1" customWidth="1"/>
    <col min="7451" max="7451" width="7.33203125" style="1" bestFit="1" customWidth="1"/>
    <col min="7452" max="7452" width="13.6640625" style="1" bestFit="1" customWidth="1"/>
    <col min="7453" max="7453" width="7.33203125" style="1" bestFit="1" customWidth="1"/>
    <col min="7454" max="7454" width="21.5" style="1" bestFit="1" customWidth="1"/>
    <col min="7455" max="7455" width="7.33203125" style="1" bestFit="1" customWidth="1"/>
    <col min="7456" max="7680" width="8.6640625" style="1"/>
    <col min="7681" max="7681" width="3.75" style="1" bestFit="1" customWidth="1"/>
    <col min="7682" max="7682" width="26.9140625" style="1" bestFit="1" customWidth="1"/>
    <col min="7683" max="7683" width="13.33203125" style="1" bestFit="1" customWidth="1"/>
    <col min="7684" max="7684" width="5" style="1" bestFit="1" customWidth="1"/>
    <col min="7685" max="7685" width="11.08203125" style="1" bestFit="1" customWidth="1"/>
    <col min="7686" max="7686" width="15" style="1" bestFit="1" customWidth="1"/>
    <col min="7687" max="7687" width="9.6640625" style="1" bestFit="1" customWidth="1"/>
    <col min="7688" max="7688" width="20" style="1" bestFit="1" customWidth="1"/>
    <col min="7689" max="7689" width="8.6640625" style="1"/>
    <col min="7690" max="7690" width="26.25" style="1" bestFit="1" customWidth="1"/>
    <col min="7691" max="7691" width="7.33203125" style="1" bestFit="1" customWidth="1"/>
    <col min="7692" max="7692" width="26" style="1" bestFit="1" customWidth="1"/>
    <col min="7693" max="7693" width="8.6640625" style="1"/>
    <col min="7694" max="7694" width="23.4140625" style="1" bestFit="1" customWidth="1"/>
    <col min="7695" max="7695" width="7.33203125" style="1" bestFit="1" customWidth="1"/>
    <col min="7696" max="7696" width="44.08203125" style="1" bestFit="1" customWidth="1"/>
    <col min="7697" max="7697" width="8.6640625" style="1"/>
    <col min="7698" max="7698" width="36.33203125" style="1" bestFit="1" customWidth="1"/>
    <col min="7699" max="7699" width="7.33203125" style="1" bestFit="1" customWidth="1"/>
    <col min="7700" max="7700" width="36.08203125" style="1" bestFit="1" customWidth="1"/>
    <col min="7701" max="7701" width="7.33203125" style="1" bestFit="1" customWidth="1"/>
    <col min="7702" max="7702" width="43.4140625" style="1" bestFit="1" customWidth="1"/>
    <col min="7703" max="7703" width="7.33203125" style="1" bestFit="1" customWidth="1"/>
    <col min="7704" max="7704" width="23.25" style="1" bestFit="1" customWidth="1"/>
    <col min="7705" max="7705" width="7.33203125" style="1" bestFit="1" customWidth="1"/>
    <col min="7706" max="7706" width="48.25" style="1" bestFit="1" customWidth="1"/>
    <col min="7707" max="7707" width="7.33203125" style="1" bestFit="1" customWidth="1"/>
    <col min="7708" max="7708" width="13.6640625" style="1" bestFit="1" customWidth="1"/>
    <col min="7709" max="7709" width="7.33203125" style="1" bestFit="1" customWidth="1"/>
    <col min="7710" max="7710" width="21.5" style="1" bestFit="1" customWidth="1"/>
    <col min="7711" max="7711" width="7.33203125" style="1" bestFit="1" customWidth="1"/>
    <col min="7712" max="7936" width="8.6640625" style="1"/>
    <col min="7937" max="7937" width="3.75" style="1" bestFit="1" customWidth="1"/>
    <col min="7938" max="7938" width="26.9140625" style="1" bestFit="1" customWidth="1"/>
    <col min="7939" max="7939" width="13.33203125" style="1" bestFit="1" customWidth="1"/>
    <col min="7940" max="7940" width="5" style="1" bestFit="1" customWidth="1"/>
    <col min="7941" max="7941" width="11.08203125" style="1" bestFit="1" customWidth="1"/>
    <col min="7942" max="7942" width="15" style="1" bestFit="1" customWidth="1"/>
    <col min="7943" max="7943" width="9.6640625" style="1" bestFit="1" customWidth="1"/>
    <col min="7944" max="7944" width="20" style="1" bestFit="1" customWidth="1"/>
    <col min="7945" max="7945" width="8.6640625" style="1"/>
    <col min="7946" max="7946" width="26.25" style="1" bestFit="1" customWidth="1"/>
    <col min="7947" max="7947" width="7.33203125" style="1" bestFit="1" customWidth="1"/>
    <col min="7948" max="7948" width="26" style="1" bestFit="1" customWidth="1"/>
    <col min="7949" max="7949" width="8.6640625" style="1"/>
    <col min="7950" max="7950" width="23.4140625" style="1" bestFit="1" customWidth="1"/>
    <col min="7951" max="7951" width="7.33203125" style="1" bestFit="1" customWidth="1"/>
    <col min="7952" max="7952" width="44.08203125" style="1" bestFit="1" customWidth="1"/>
    <col min="7953" max="7953" width="8.6640625" style="1"/>
    <col min="7954" max="7954" width="36.33203125" style="1" bestFit="1" customWidth="1"/>
    <col min="7955" max="7955" width="7.33203125" style="1" bestFit="1" customWidth="1"/>
    <col min="7956" max="7956" width="36.08203125" style="1" bestFit="1" customWidth="1"/>
    <col min="7957" max="7957" width="7.33203125" style="1" bestFit="1" customWidth="1"/>
    <col min="7958" max="7958" width="43.4140625" style="1" bestFit="1" customWidth="1"/>
    <col min="7959" max="7959" width="7.33203125" style="1" bestFit="1" customWidth="1"/>
    <col min="7960" max="7960" width="23.25" style="1" bestFit="1" customWidth="1"/>
    <col min="7961" max="7961" width="7.33203125" style="1" bestFit="1" customWidth="1"/>
    <col min="7962" max="7962" width="48.25" style="1" bestFit="1" customWidth="1"/>
    <col min="7963" max="7963" width="7.33203125" style="1" bestFit="1" customWidth="1"/>
    <col min="7964" max="7964" width="13.6640625" style="1" bestFit="1" customWidth="1"/>
    <col min="7965" max="7965" width="7.33203125" style="1" bestFit="1" customWidth="1"/>
    <col min="7966" max="7966" width="21.5" style="1" bestFit="1" customWidth="1"/>
    <col min="7967" max="7967" width="7.33203125" style="1" bestFit="1" customWidth="1"/>
    <col min="7968" max="8192" width="8.6640625" style="1"/>
    <col min="8193" max="8193" width="3.75" style="1" bestFit="1" customWidth="1"/>
    <col min="8194" max="8194" width="26.9140625" style="1" bestFit="1" customWidth="1"/>
    <col min="8195" max="8195" width="13.33203125" style="1" bestFit="1" customWidth="1"/>
    <col min="8196" max="8196" width="5" style="1" bestFit="1" customWidth="1"/>
    <col min="8197" max="8197" width="11.08203125" style="1" bestFit="1" customWidth="1"/>
    <col min="8198" max="8198" width="15" style="1" bestFit="1" customWidth="1"/>
    <col min="8199" max="8199" width="9.6640625" style="1" bestFit="1" customWidth="1"/>
    <col min="8200" max="8200" width="20" style="1" bestFit="1" customWidth="1"/>
    <col min="8201" max="8201" width="8.6640625" style="1"/>
    <col min="8202" max="8202" width="26.25" style="1" bestFit="1" customWidth="1"/>
    <col min="8203" max="8203" width="7.33203125" style="1" bestFit="1" customWidth="1"/>
    <col min="8204" max="8204" width="26" style="1" bestFit="1" customWidth="1"/>
    <col min="8205" max="8205" width="8.6640625" style="1"/>
    <col min="8206" max="8206" width="23.4140625" style="1" bestFit="1" customWidth="1"/>
    <col min="8207" max="8207" width="7.33203125" style="1" bestFit="1" customWidth="1"/>
    <col min="8208" max="8208" width="44.08203125" style="1" bestFit="1" customWidth="1"/>
    <col min="8209" max="8209" width="8.6640625" style="1"/>
    <col min="8210" max="8210" width="36.33203125" style="1" bestFit="1" customWidth="1"/>
    <col min="8211" max="8211" width="7.33203125" style="1" bestFit="1" customWidth="1"/>
    <col min="8212" max="8212" width="36.08203125" style="1" bestFit="1" customWidth="1"/>
    <col min="8213" max="8213" width="7.33203125" style="1" bestFit="1" customWidth="1"/>
    <col min="8214" max="8214" width="43.4140625" style="1" bestFit="1" customWidth="1"/>
    <col min="8215" max="8215" width="7.33203125" style="1" bestFit="1" customWidth="1"/>
    <col min="8216" max="8216" width="23.25" style="1" bestFit="1" customWidth="1"/>
    <col min="8217" max="8217" width="7.33203125" style="1" bestFit="1" customWidth="1"/>
    <col min="8218" max="8218" width="48.25" style="1" bestFit="1" customWidth="1"/>
    <col min="8219" max="8219" width="7.33203125" style="1" bestFit="1" customWidth="1"/>
    <col min="8220" max="8220" width="13.6640625" style="1" bestFit="1" customWidth="1"/>
    <col min="8221" max="8221" width="7.33203125" style="1" bestFit="1" customWidth="1"/>
    <col min="8222" max="8222" width="21.5" style="1" bestFit="1" customWidth="1"/>
    <col min="8223" max="8223" width="7.33203125" style="1" bestFit="1" customWidth="1"/>
    <col min="8224" max="8448" width="8.6640625" style="1"/>
    <col min="8449" max="8449" width="3.75" style="1" bestFit="1" customWidth="1"/>
    <col min="8450" max="8450" width="26.9140625" style="1" bestFit="1" customWidth="1"/>
    <col min="8451" max="8451" width="13.33203125" style="1" bestFit="1" customWidth="1"/>
    <col min="8452" max="8452" width="5" style="1" bestFit="1" customWidth="1"/>
    <col min="8453" max="8453" width="11.08203125" style="1" bestFit="1" customWidth="1"/>
    <col min="8454" max="8454" width="15" style="1" bestFit="1" customWidth="1"/>
    <col min="8455" max="8455" width="9.6640625" style="1" bestFit="1" customWidth="1"/>
    <col min="8456" max="8456" width="20" style="1" bestFit="1" customWidth="1"/>
    <col min="8457" max="8457" width="8.6640625" style="1"/>
    <col min="8458" max="8458" width="26.25" style="1" bestFit="1" customWidth="1"/>
    <col min="8459" max="8459" width="7.33203125" style="1" bestFit="1" customWidth="1"/>
    <col min="8460" max="8460" width="26" style="1" bestFit="1" customWidth="1"/>
    <col min="8461" max="8461" width="8.6640625" style="1"/>
    <col min="8462" max="8462" width="23.4140625" style="1" bestFit="1" customWidth="1"/>
    <col min="8463" max="8463" width="7.33203125" style="1" bestFit="1" customWidth="1"/>
    <col min="8464" max="8464" width="44.08203125" style="1" bestFit="1" customWidth="1"/>
    <col min="8465" max="8465" width="8.6640625" style="1"/>
    <col min="8466" max="8466" width="36.33203125" style="1" bestFit="1" customWidth="1"/>
    <col min="8467" max="8467" width="7.33203125" style="1" bestFit="1" customWidth="1"/>
    <col min="8468" max="8468" width="36.08203125" style="1" bestFit="1" customWidth="1"/>
    <col min="8469" max="8469" width="7.33203125" style="1" bestFit="1" customWidth="1"/>
    <col min="8470" max="8470" width="43.4140625" style="1" bestFit="1" customWidth="1"/>
    <col min="8471" max="8471" width="7.33203125" style="1" bestFit="1" customWidth="1"/>
    <col min="8472" max="8472" width="23.25" style="1" bestFit="1" customWidth="1"/>
    <col min="8473" max="8473" width="7.33203125" style="1" bestFit="1" customWidth="1"/>
    <col min="8474" max="8474" width="48.25" style="1" bestFit="1" customWidth="1"/>
    <col min="8475" max="8475" width="7.33203125" style="1" bestFit="1" customWidth="1"/>
    <col min="8476" max="8476" width="13.6640625" style="1" bestFit="1" customWidth="1"/>
    <col min="8477" max="8477" width="7.33203125" style="1" bestFit="1" customWidth="1"/>
    <col min="8478" max="8478" width="21.5" style="1" bestFit="1" customWidth="1"/>
    <col min="8479" max="8479" width="7.33203125" style="1" bestFit="1" customWidth="1"/>
    <col min="8480" max="8704" width="8.6640625" style="1"/>
    <col min="8705" max="8705" width="3.75" style="1" bestFit="1" customWidth="1"/>
    <col min="8706" max="8706" width="26.9140625" style="1" bestFit="1" customWidth="1"/>
    <col min="8707" max="8707" width="13.33203125" style="1" bestFit="1" customWidth="1"/>
    <col min="8708" max="8708" width="5" style="1" bestFit="1" customWidth="1"/>
    <col min="8709" max="8709" width="11.08203125" style="1" bestFit="1" customWidth="1"/>
    <col min="8710" max="8710" width="15" style="1" bestFit="1" customWidth="1"/>
    <col min="8711" max="8711" width="9.6640625" style="1" bestFit="1" customWidth="1"/>
    <col min="8712" max="8712" width="20" style="1" bestFit="1" customWidth="1"/>
    <col min="8713" max="8713" width="8.6640625" style="1"/>
    <col min="8714" max="8714" width="26.25" style="1" bestFit="1" customWidth="1"/>
    <col min="8715" max="8715" width="7.33203125" style="1" bestFit="1" customWidth="1"/>
    <col min="8716" max="8716" width="26" style="1" bestFit="1" customWidth="1"/>
    <col min="8717" max="8717" width="8.6640625" style="1"/>
    <col min="8718" max="8718" width="23.4140625" style="1" bestFit="1" customWidth="1"/>
    <col min="8719" max="8719" width="7.33203125" style="1" bestFit="1" customWidth="1"/>
    <col min="8720" max="8720" width="44.08203125" style="1" bestFit="1" customWidth="1"/>
    <col min="8721" max="8721" width="8.6640625" style="1"/>
    <col min="8722" max="8722" width="36.33203125" style="1" bestFit="1" customWidth="1"/>
    <col min="8723" max="8723" width="7.33203125" style="1" bestFit="1" customWidth="1"/>
    <col min="8724" max="8724" width="36.08203125" style="1" bestFit="1" customWidth="1"/>
    <col min="8725" max="8725" width="7.33203125" style="1" bestFit="1" customWidth="1"/>
    <col min="8726" max="8726" width="43.4140625" style="1" bestFit="1" customWidth="1"/>
    <col min="8727" max="8727" width="7.33203125" style="1" bestFit="1" customWidth="1"/>
    <col min="8728" max="8728" width="23.25" style="1" bestFit="1" customWidth="1"/>
    <col min="8729" max="8729" width="7.33203125" style="1" bestFit="1" customWidth="1"/>
    <col min="8730" max="8730" width="48.25" style="1" bestFit="1" customWidth="1"/>
    <col min="8731" max="8731" width="7.33203125" style="1" bestFit="1" customWidth="1"/>
    <col min="8732" max="8732" width="13.6640625" style="1" bestFit="1" customWidth="1"/>
    <col min="8733" max="8733" width="7.33203125" style="1" bestFit="1" customWidth="1"/>
    <col min="8734" max="8734" width="21.5" style="1" bestFit="1" customWidth="1"/>
    <col min="8735" max="8735" width="7.33203125" style="1" bestFit="1" customWidth="1"/>
    <col min="8736" max="8960" width="8.6640625" style="1"/>
    <col min="8961" max="8961" width="3.75" style="1" bestFit="1" customWidth="1"/>
    <col min="8962" max="8962" width="26.9140625" style="1" bestFit="1" customWidth="1"/>
    <col min="8963" max="8963" width="13.33203125" style="1" bestFit="1" customWidth="1"/>
    <col min="8964" max="8964" width="5" style="1" bestFit="1" customWidth="1"/>
    <col min="8965" max="8965" width="11.08203125" style="1" bestFit="1" customWidth="1"/>
    <col min="8966" max="8966" width="15" style="1" bestFit="1" customWidth="1"/>
    <col min="8967" max="8967" width="9.6640625" style="1" bestFit="1" customWidth="1"/>
    <col min="8968" max="8968" width="20" style="1" bestFit="1" customWidth="1"/>
    <col min="8969" max="8969" width="8.6640625" style="1"/>
    <col min="8970" max="8970" width="26.25" style="1" bestFit="1" customWidth="1"/>
    <col min="8971" max="8971" width="7.33203125" style="1" bestFit="1" customWidth="1"/>
    <col min="8972" max="8972" width="26" style="1" bestFit="1" customWidth="1"/>
    <col min="8973" max="8973" width="8.6640625" style="1"/>
    <col min="8974" max="8974" width="23.4140625" style="1" bestFit="1" customWidth="1"/>
    <col min="8975" max="8975" width="7.33203125" style="1" bestFit="1" customWidth="1"/>
    <col min="8976" max="8976" width="44.08203125" style="1" bestFit="1" customWidth="1"/>
    <col min="8977" max="8977" width="8.6640625" style="1"/>
    <col min="8978" max="8978" width="36.33203125" style="1" bestFit="1" customWidth="1"/>
    <col min="8979" max="8979" width="7.33203125" style="1" bestFit="1" customWidth="1"/>
    <col min="8980" max="8980" width="36.08203125" style="1" bestFit="1" customWidth="1"/>
    <col min="8981" max="8981" width="7.33203125" style="1" bestFit="1" customWidth="1"/>
    <col min="8982" max="8982" width="43.4140625" style="1" bestFit="1" customWidth="1"/>
    <col min="8983" max="8983" width="7.33203125" style="1" bestFit="1" customWidth="1"/>
    <col min="8984" max="8984" width="23.25" style="1" bestFit="1" customWidth="1"/>
    <col min="8985" max="8985" width="7.33203125" style="1" bestFit="1" customWidth="1"/>
    <col min="8986" max="8986" width="48.25" style="1" bestFit="1" customWidth="1"/>
    <col min="8987" max="8987" width="7.33203125" style="1" bestFit="1" customWidth="1"/>
    <col min="8988" max="8988" width="13.6640625" style="1" bestFit="1" customWidth="1"/>
    <col min="8989" max="8989" width="7.33203125" style="1" bestFit="1" customWidth="1"/>
    <col min="8990" max="8990" width="21.5" style="1" bestFit="1" customWidth="1"/>
    <col min="8991" max="8991" width="7.33203125" style="1" bestFit="1" customWidth="1"/>
    <col min="8992" max="9216" width="8.6640625" style="1"/>
    <col min="9217" max="9217" width="3.75" style="1" bestFit="1" customWidth="1"/>
    <col min="9218" max="9218" width="26.9140625" style="1" bestFit="1" customWidth="1"/>
    <col min="9219" max="9219" width="13.33203125" style="1" bestFit="1" customWidth="1"/>
    <col min="9220" max="9220" width="5" style="1" bestFit="1" customWidth="1"/>
    <col min="9221" max="9221" width="11.08203125" style="1" bestFit="1" customWidth="1"/>
    <col min="9222" max="9222" width="15" style="1" bestFit="1" customWidth="1"/>
    <col min="9223" max="9223" width="9.6640625" style="1" bestFit="1" customWidth="1"/>
    <col min="9224" max="9224" width="20" style="1" bestFit="1" customWidth="1"/>
    <col min="9225" max="9225" width="8.6640625" style="1"/>
    <col min="9226" max="9226" width="26.25" style="1" bestFit="1" customWidth="1"/>
    <col min="9227" max="9227" width="7.33203125" style="1" bestFit="1" customWidth="1"/>
    <col min="9228" max="9228" width="26" style="1" bestFit="1" customWidth="1"/>
    <col min="9229" max="9229" width="8.6640625" style="1"/>
    <col min="9230" max="9230" width="23.4140625" style="1" bestFit="1" customWidth="1"/>
    <col min="9231" max="9231" width="7.33203125" style="1" bestFit="1" customWidth="1"/>
    <col min="9232" max="9232" width="44.08203125" style="1" bestFit="1" customWidth="1"/>
    <col min="9233" max="9233" width="8.6640625" style="1"/>
    <col min="9234" max="9234" width="36.33203125" style="1" bestFit="1" customWidth="1"/>
    <col min="9235" max="9235" width="7.33203125" style="1" bestFit="1" customWidth="1"/>
    <col min="9236" max="9236" width="36.08203125" style="1" bestFit="1" customWidth="1"/>
    <col min="9237" max="9237" width="7.33203125" style="1" bestFit="1" customWidth="1"/>
    <col min="9238" max="9238" width="43.4140625" style="1" bestFit="1" customWidth="1"/>
    <col min="9239" max="9239" width="7.33203125" style="1" bestFit="1" customWidth="1"/>
    <col min="9240" max="9240" width="23.25" style="1" bestFit="1" customWidth="1"/>
    <col min="9241" max="9241" width="7.33203125" style="1" bestFit="1" customWidth="1"/>
    <col min="9242" max="9242" width="48.25" style="1" bestFit="1" customWidth="1"/>
    <col min="9243" max="9243" width="7.33203125" style="1" bestFit="1" customWidth="1"/>
    <col min="9244" max="9244" width="13.6640625" style="1" bestFit="1" customWidth="1"/>
    <col min="9245" max="9245" width="7.33203125" style="1" bestFit="1" customWidth="1"/>
    <col min="9246" max="9246" width="21.5" style="1" bestFit="1" customWidth="1"/>
    <col min="9247" max="9247" width="7.33203125" style="1" bestFit="1" customWidth="1"/>
    <col min="9248" max="9472" width="8.6640625" style="1"/>
    <col min="9473" max="9473" width="3.75" style="1" bestFit="1" customWidth="1"/>
    <col min="9474" max="9474" width="26.9140625" style="1" bestFit="1" customWidth="1"/>
    <col min="9475" max="9475" width="13.33203125" style="1" bestFit="1" customWidth="1"/>
    <col min="9476" max="9476" width="5" style="1" bestFit="1" customWidth="1"/>
    <col min="9477" max="9477" width="11.08203125" style="1" bestFit="1" customWidth="1"/>
    <col min="9478" max="9478" width="15" style="1" bestFit="1" customWidth="1"/>
    <col min="9479" max="9479" width="9.6640625" style="1" bestFit="1" customWidth="1"/>
    <col min="9480" max="9480" width="20" style="1" bestFit="1" customWidth="1"/>
    <col min="9481" max="9481" width="8.6640625" style="1"/>
    <col min="9482" max="9482" width="26.25" style="1" bestFit="1" customWidth="1"/>
    <col min="9483" max="9483" width="7.33203125" style="1" bestFit="1" customWidth="1"/>
    <col min="9484" max="9484" width="26" style="1" bestFit="1" customWidth="1"/>
    <col min="9485" max="9485" width="8.6640625" style="1"/>
    <col min="9486" max="9486" width="23.4140625" style="1" bestFit="1" customWidth="1"/>
    <col min="9487" max="9487" width="7.33203125" style="1" bestFit="1" customWidth="1"/>
    <col min="9488" max="9488" width="44.08203125" style="1" bestFit="1" customWidth="1"/>
    <col min="9489" max="9489" width="8.6640625" style="1"/>
    <col min="9490" max="9490" width="36.33203125" style="1" bestFit="1" customWidth="1"/>
    <col min="9491" max="9491" width="7.33203125" style="1" bestFit="1" customWidth="1"/>
    <col min="9492" max="9492" width="36.08203125" style="1" bestFit="1" customWidth="1"/>
    <col min="9493" max="9493" width="7.33203125" style="1" bestFit="1" customWidth="1"/>
    <col min="9494" max="9494" width="43.4140625" style="1" bestFit="1" customWidth="1"/>
    <col min="9495" max="9495" width="7.33203125" style="1" bestFit="1" customWidth="1"/>
    <col min="9496" max="9496" width="23.25" style="1" bestFit="1" customWidth="1"/>
    <col min="9497" max="9497" width="7.33203125" style="1" bestFit="1" customWidth="1"/>
    <col min="9498" max="9498" width="48.25" style="1" bestFit="1" customWidth="1"/>
    <col min="9499" max="9499" width="7.33203125" style="1" bestFit="1" customWidth="1"/>
    <col min="9500" max="9500" width="13.6640625" style="1" bestFit="1" customWidth="1"/>
    <col min="9501" max="9501" width="7.33203125" style="1" bestFit="1" customWidth="1"/>
    <col min="9502" max="9502" width="21.5" style="1" bestFit="1" customWidth="1"/>
    <col min="9503" max="9503" width="7.33203125" style="1" bestFit="1" customWidth="1"/>
    <col min="9504" max="9728" width="8.6640625" style="1"/>
    <col min="9729" max="9729" width="3.75" style="1" bestFit="1" customWidth="1"/>
    <col min="9730" max="9730" width="26.9140625" style="1" bestFit="1" customWidth="1"/>
    <col min="9731" max="9731" width="13.33203125" style="1" bestFit="1" customWidth="1"/>
    <col min="9732" max="9732" width="5" style="1" bestFit="1" customWidth="1"/>
    <col min="9733" max="9733" width="11.08203125" style="1" bestFit="1" customWidth="1"/>
    <col min="9734" max="9734" width="15" style="1" bestFit="1" customWidth="1"/>
    <col min="9735" max="9735" width="9.6640625" style="1" bestFit="1" customWidth="1"/>
    <col min="9736" max="9736" width="20" style="1" bestFit="1" customWidth="1"/>
    <col min="9737" max="9737" width="8.6640625" style="1"/>
    <col min="9738" max="9738" width="26.25" style="1" bestFit="1" customWidth="1"/>
    <col min="9739" max="9739" width="7.33203125" style="1" bestFit="1" customWidth="1"/>
    <col min="9740" max="9740" width="26" style="1" bestFit="1" customWidth="1"/>
    <col min="9741" max="9741" width="8.6640625" style="1"/>
    <col min="9742" max="9742" width="23.4140625" style="1" bestFit="1" customWidth="1"/>
    <col min="9743" max="9743" width="7.33203125" style="1" bestFit="1" customWidth="1"/>
    <col min="9744" max="9744" width="44.08203125" style="1" bestFit="1" customWidth="1"/>
    <col min="9745" max="9745" width="8.6640625" style="1"/>
    <col min="9746" max="9746" width="36.33203125" style="1" bestFit="1" customWidth="1"/>
    <col min="9747" max="9747" width="7.33203125" style="1" bestFit="1" customWidth="1"/>
    <col min="9748" max="9748" width="36.08203125" style="1" bestFit="1" customWidth="1"/>
    <col min="9749" max="9749" width="7.33203125" style="1" bestFit="1" customWidth="1"/>
    <col min="9750" max="9750" width="43.4140625" style="1" bestFit="1" customWidth="1"/>
    <col min="9751" max="9751" width="7.33203125" style="1" bestFit="1" customWidth="1"/>
    <col min="9752" max="9752" width="23.25" style="1" bestFit="1" customWidth="1"/>
    <col min="9753" max="9753" width="7.33203125" style="1" bestFit="1" customWidth="1"/>
    <col min="9754" max="9754" width="48.25" style="1" bestFit="1" customWidth="1"/>
    <col min="9755" max="9755" width="7.33203125" style="1" bestFit="1" customWidth="1"/>
    <col min="9756" max="9756" width="13.6640625" style="1" bestFit="1" customWidth="1"/>
    <col min="9757" max="9757" width="7.33203125" style="1" bestFit="1" customWidth="1"/>
    <col min="9758" max="9758" width="21.5" style="1" bestFit="1" customWidth="1"/>
    <col min="9759" max="9759" width="7.33203125" style="1" bestFit="1" customWidth="1"/>
    <col min="9760" max="9984" width="8.6640625" style="1"/>
    <col min="9985" max="9985" width="3.75" style="1" bestFit="1" customWidth="1"/>
    <col min="9986" max="9986" width="26.9140625" style="1" bestFit="1" customWidth="1"/>
    <col min="9987" max="9987" width="13.33203125" style="1" bestFit="1" customWidth="1"/>
    <col min="9988" max="9988" width="5" style="1" bestFit="1" customWidth="1"/>
    <col min="9989" max="9989" width="11.08203125" style="1" bestFit="1" customWidth="1"/>
    <col min="9990" max="9990" width="15" style="1" bestFit="1" customWidth="1"/>
    <col min="9991" max="9991" width="9.6640625" style="1" bestFit="1" customWidth="1"/>
    <col min="9992" max="9992" width="20" style="1" bestFit="1" customWidth="1"/>
    <col min="9993" max="9993" width="8.6640625" style="1"/>
    <col min="9994" max="9994" width="26.25" style="1" bestFit="1" customWidth="1"/>
    <col min="9995" max="9995" width="7.33203125" style="1" bestFit="1" customWidth="1"/>
    <col min="9996" max="9996" width="26" style="1" bestFit="1" customWidth="1"/>
    <col min="9997" max="9997" width="8.6640625" style="1"/>
    <col min="9998" max="9998" width="23.4140625" style="1" bestFit="1" customWidth="1"/>
    <col min="9999" max="9999" width="7.33203125" style="1" bestFit="1" customWidth="1"/>
    <col min="10000" max="10000" width="44.08203125" style="1" bestFit="1" customWidth="1"/>
    <col min="10001" max="10001" width="8.6640625" style="1"/>
    <col min="10002" max="10002" width="36.33203125" style="1" bestFit="1" customWidth="1"/>
    <col min="10003" max="10003" width="7.33203125" style="1" bestFit="1" customWidth="1"/>
    <col min="10004" max="10004" width="36.08203125" style="1" bestFit="1" customWidth="1"/>
    <col min="10005" max="10005" width="7.33203125" style="1" bestFit="1" customWidth="1"/>
    <col min="10006" max="10006" width="43.4140625" style="1" bestFit="1" customWidth="1"/>
    <col min="10007" max="10007" width="7.33203125" style="1" bestFit="1" customWidth="1"/>
    <col min="10008" max="10008" width="23.25" style="1" bestFit="1" customWidth="1"/>
    <col min="10009" max="10009" width="7.33203125" style="1" bestFit="1" customWidth="1"/>
    <col min="10010" max="10010" width="48.25" style="1" bestFit="1" customWidth="1"/>
    <col min="10011" max="10011" width="7.33203125" style="1" bestFit="1" customWidth="1"/>
    <col min="10012" max="10012" width="13.6640625" style="1" bestFit="1" customWidth="1"/>
    <col min="10013" max="10013" width="7.33203125" style="1" bestFit="1" customWidth="1"/>
    <col min="10014" max="10014" width="21.5" style="1" bestFit="1" customWidth="1"/>
    <col min="10015" max="10015" width="7.33203125" style="1" bestFit="1" customWidth="1"/>
    <col min="10016" max="10240" width="8.6640625" style="1"/>
    <col min="10241" max="10241" width="3.75" style="1" bestFit="1" customWidth="1"/>
    <col min="10242" max="10242" width="26.9140625" style="1" bestFit="1" customWidth="1"/>
    <col min="10243" max="10243" width="13.33203125" style="1" bestFit="1" customWidth="1"/>
    <col min="10244" max="10244" width="5" style="1" bestFit="1" customWidth="1"/>
    <col min="10245" max="10245" width="11.08203125" style="1" bestFit="1" customWidth="1"/>
    <col min="10246" max="10246" width="15" style="1" bestFit="1" customWidth="1"/>
    <col min="10247" max="10247" width="9.6640625" style="1" bestFit="1" customWidth="1"/>
    <col min="10248" max="10248" width="20" style="1" bestFit="1" customWidth="1"/>
    <col min="10249" max="10249" width="8.6640625" style="1"/>
    <col min="10250" max="10250" width="26.25" style="1" bestFit="1" customWidth="1"/>
    <col min="10251" max="10251" width="7.33203125" style="1" bestFit="1" customWidth="1"/>
    <col min="10252" max="10252" width="26" style="1" bestFit="1" customWidth="1"/>
    <col min="10253" max="10253" width="8.6640625" style="1"/>
    <col min="10254" max="10254" width="23.4140625" style="1" bestFit="1" customWidth="1"/>
    <col min="10255" max="10255" width="7.33203125" style="1" bestFit="1" customWidth="1"/>
    <col min="10256" max="10256" width="44.08203125" style="1" bestFit="1" customWidth="1"/>
    <col min="10257" max="10257" width="8.6640625" style="1"/>
    <col min="10258" max="10258" width="36.33203125" style="1" bestFit="1" customWidth="1"/>
    <col min="10259" max="10259" width="7.33203125" style="1" bestFit="1" customWidth="1"/>
    <col min="10260" max="10260" width="36.08203125" style="1" bestFit="1" customWidth="1"/>
    <col min="10261" max="10261" width="7.33203125" style="1" bestFit="1" customWidth="1"/>
    <col min="10262" max="10262" width="43.4140625" style="1" bestFit="1" customWidth="1"/>
    <col min="10263" max="10263" width="7.33203125" style="1" bestFit="1" customWidth="1"/>
    <col min="10264" max="10264" width="23.25" style="1" bestFit="1" customWidth="1"/>
    <col min="10265" max="10265" width="7.33203125" style="1" bestFit="1" customWidth="1"/>
    <col min="10266" max="10266" width="48.25" style="1" bestFit="1" customWidth="1"/>
    <col min="10267" max="10267" width="7.33203125" style="1" bestFit="1" customWidth="1"/>
    <col min="10268" max="10268" width="13.6640625" style="1" bestFit="1" customWidth="1"/>
    <col min="10269" max="10269" width="7.33203125" style="1" bestFit="1" customWidth="1"/>
    <col min="10270" max="10270" width="21.5" style="1" bestFit="1" customWidth="1"/>
    <col min="10271" max="10271" width="7.33203125" style="1" bestFit="1" customWidth="1"/>
    <col min="10272" max="10496" width="8.6640625" style="1"/>
    <col min="10497" max="10497" width="3.75" style="1" bestFit="1" customWidth="1"/>
    <col min="10498" max="10498" width="26.9140625" style="1" bestFit="1" customWidth="1"/>
    <col min="10499" max="10499" width="13.33203125" style="1" bestFit="1" customWidth="1"/>
    <col min="10500" max="10500" width="5" style="1" bestFit="1" customWidth="1"/>
    <col min="10501" max="10501" width="11.08203125" style="1" bestFit="1" customWidth="1"/>
    <col min="10502" max="10502" width="15" style="1" bestFit="1" customWidth="1"/>
    <col min="10503" max="10503" width="9.6640625" style="1" bestFit="1" customWidth="1"/>
    <col min="10504" max="10504" width="20" style="1" bestFit="1" customWidth="1"/>
    <col min="10505" max="10505" width="8.6640625" style="1"/>
    <col min="10506" max="10506" width="26.25" style="1" bestFit="1" customWidth="1"/>
    <col min="10507" max="10507" width="7.33203125" style="1" bestFit="1" customWidth="1"/>
    <col min="10508" max="10508" width="26" style="1" bestFit="1" customWidth="1"/>
    <col min="10509" max="10509" width="8.6640625" style="1"/>
    <col min="10510" max="10510" width="23.4140625" style="1" bestFit="1" customWidth="1"/>
    <col min="10511" max="10511" width="7.33203125" style="1" bestFit="1" customWidth="1"/>
    <col min="10512" max="10512" width="44.08203125" style="1" bestFit="1" customWidth="1"/>
    <col min="10513" max="10513" width="8.6640625" style="1"/>
    <col min="10514" max="10514" width="36.33203125" style="1" bestFit="1" customWidth="1"/>
    <col min="10515" max="10515" width="7.33203125" style="1" bestFit="1" customWidth="1"/>
    <col min="10516" max="10516" width="36.08203125" style="1" bestFit="1" customWidth="1"/>
    <col min="10517" max="10517" width="7.33203125" style="1" bestFit="1" customWidth="1"/>
    <col min="10518" max="10518" width="43.4140625" style="1" bestFit="1" customWidth="1"/>
    <col min="10519" max="10519" width="7.33203125" style="1" bestFit="1" customWidth="1"/>
    <col min="10520" max="10520" width="23.25" style="1" bestFit="1" customWidth="1"/>
    <col min="10521" max="10521" width="7.33203125" style="1" bestFit="1" customWidth="1"/>
    <col min="10522" max="10522" width="48.25" style="1" bestFit="1" customWidth="1"/>
    <col min="10523" max="10523" width="7.33203125" style="1" bestFit="1" customWidth="1"/>
    <col min="10524" max="10524" width="13.6640625" style="1" bestFit="1" customWidth="1"/>
    <col min="10525" max="10525" width="7.33203125" style="1" bestFit="1" customWidth="1"/>
    <col min="10526" max="10526" width="21.5" style="1" bestFit="1" customWidth="1"/>
    <col min="10527" max="10527" width="7.33203125" style="1" bestFit="1" customWidth="1"/>
    <col min="10528" max="10752" width="8.6640625" style="1"/>
    <col min="10753" max="10753" width="3.75" style="1" bestFit="1" customWidth="1"/>
    <col min="10754" max="10754" width="26.9140625" style="1" bestFit="1" customWidth="1"/>
    <col min="10755" max="10755" width="13.33203125" style="1" bestFit="1" customWidth="1"/>
    <col min="10756" max="10756" width="5" style="1" bestFit="1" customWidth="1"/>
    <col min="10757" max="10757" width="11.08203125" style="1" bestFit="1" customWidth="1"/>
    <col min="10758" max="10758" width="15" style="1" bestFit="1" customWidth="1"/>
    <col min="10759" max="10759" width="9.6640625" style="1" bestFit="1" customWidth="1"/>
    <col min="10760" max="10760" width="20" style="1" bestFit="1" customWidth="1"/>
    <col min="10761" max="10761" width="8.6640625" style="1"/>
    <col min="10762" max="10762" width="26.25" style="1" bestFit="1" customWidth="1"/>
    <col min="10763" max="10763" width="7.33203125" style="1" bestFit="1" customWidth="1"/>
    <col min="10764" max="10764" width="26" style="1" bestFit="1" customWidth="1"/>
    <col min="10765" max="10765" width="8.6640625" style="1"/>
    <col min="10766" max="10766" width="23.4140625" style="1" bestFit="1" customWidth="1"/>
    <col min="10767" max="10767" width="7.33203125" style="1" bestFit="1" customWidth="1"/>
    <col min="10768" max="10768" width="44.08203125" style="1" bestFit="1" customWidth="1"/>
    <col min="10769" max="10769" width="8.6640625" style="1"/>
    <col min="10770" max="10770" width="36.33203125" style="1" bestFit="1" customWidth="1"/>
    <col min="10771" max="10771" width="7.33203125" style="1" bestFit="1" customWidth="1"/>
    <col min="10772" max="10772" width="36.08203125" style="1" bestFit="1" customWidth="1"/>
    <col min="10773" max="10773" width="7.33203125" style="1" bestFit="1" customWidth="1"/>
    <col min="10774" max="10774" width="43.4140625" style="1" bestFit="1" customWidth="1"/>
    <col min="10775" max="10775" width="7.33203125" style="1" bestFit="1" customWidth="1"/>
    <col min="10776" max="10776" width="23.25" style="1" bestFit="1" customWidth="1"/>
    <col min="10777" max="10777" width="7.33203125" style="1" bestFit="1" customWidth="1"/>
    <col min="10778" max="10778" width="48.25" style="1" bestFit="1" customWidth="1"/>
    <col min="10779" max="10779" width="7.33203125" style="1" bestFit="1" customWidth="1"/>
    <col min="10780" max="10780" width="13.6640625" style="1" bestFit="1" customWidth="1"/>
    <col min="10781" max="10781" width="7.33203125" style="1" bestFit="1" customWidth="1"/>
    <col min="10782" max="10782" width="21.5" style="1" bestFit="1" customWidth="1"/>
    <col min="10783" max="10783" width="7.33203125" style="1" bestFit="1" customWidth="1"/>
    <col min="10784" max="11008" width="8.6640625" style="1"/>
    <col min="11009" max="11009" width="3.75" style="1" bestFit="1" customWidth="1"/>
    <col min="11010" max="11010" width="26.9140625" style="1" bestFit="1" customWidth="1"/>
    <col min="11011" max="11011" width="13.33203125" style="1" bestFit="1" customWidth="1"/>
    <col min="11012" max="11012" width="5" style="1" bestFit="1" customWidth="1"/>
    <col min="11013" max="11013" width="11.08203125" style="1" bestFit="1" customWidth="1"/>
    <col min="11014" max="11014" width="15" style="1" bestFit="1" customWidth="1"/>
    <col min="11015" max="11015" width="9.6640625" style="1" bestFit="1" customWidth="1"/>
    <col min="11016" max="11016" width="20" style="1" bestFit="1" customWidth="1"/>
    <col min="11017" max="11017" width="8.6640625" style="1"/>
    <col min="11018" max="11018" width="26.25" style="1" bestFit="1" customWidth="1"/>
    <col min="11019" max="11019" width="7.33203125" style="1" bestFit="1" customWidth="1"/>
    <col min="11020" max="11020" width="26" style="1" bestFit="1" customWidth="1"/>
    <col min="11021" max="11021" width="8.6640625" style="1"/>
    <col min="11022" max="11022" width="23.4140625" style="1" bestFit="1" customWidth="1"/>
    <col min="11023" max="11023" width="7.33203125" style="1" bestFit="1" customWidth="1"/>
    <col min="11024" max="11024" width="44.08203125" style="1" bestFit="1" customWidth="1"/>
    <col min="11025" max="11025" width="8.6640625" style="1"/>
    <col min="11026" max="11026" width="36.33203125" style="1" bestFit="1" customWidth="1"/>
    <col min="11027" max="11027" width="7.33203125" style="1" bestFit="1" customWidth="1"/>
    <col min="11028" max="11028" width="36.08203125" style="1" bestFit="1" customWidth="1"/>
    <col min="11029" max="11029" width="7.33203125" style="1" bestFit="1" customWidth="1"/>
    <col min="11030" max="11030" width="43.4140625" style="1" bestFit="1" customWidth="1"/>
    <col min="11031" max="11031" width="7.33203125" style="1" bestFit="1" customWidth="1"/>
    <col min="11032" max="11032" width="23.25" style="1" bestFit="1" customWidth="1"/>
    <col min="11033" max="11033" width="7.33203125" style="1" bestFit="1" customWidth="1"/>
    <col min="11034" max="11034" width="48.25" style="1" bestFit="1" customWidth="1"/>
    <col min="11035" max="11035" width="7.33203125" style="1" bestFit="1" customWidth="1"/>
    <col min="11036" max="11036" width="13.6640625" style="1" bestFit="1" customWidth="1"/>
    <col min="11037" max="11037" width="7.33203125" style="1" bestFit="1" customWidth="1"/>
    <col min="11038" max="11038" width="21.5" style="1" bestFit="1" customWidth="1"/>
    <col min="11039" max="11039" width="7.33203125" style="1" bestFit="1" customWidth="1"/>
    <col min="11040" max="11264" width="8.6640625" style="1"/>
    <col min="11265" max="11265" width="3.75" style="1" bestFit="1" customWidth="1"/>
    <col min="11266" max="11266" width="26.9140625" style="1" bestFit="1" customWidth="1"/>
    <col min="11267" max="11267" width="13.33203125" style="1" bestFit="1" customWidth="1"/>
    <col min="11268" max="11268" width="5" style="1" bestFit="1" customWidth="1"/>
    <col min="11269" max="11269" width="11.08203125" style="1" bestFit="1" customWidth="1"/>
    <col min="11270" max="11270" width="15" style="1" bestFit="1" customWidth="1"/>
    <col min="11271" max="11271" width="9.6640625" style="1" bestFit="1" customWidth="1"/>
    <col min="11272" max="11272" width="20" style="1" bestFit="1" customWidth="1"/>
    <col min="11273" max="11273" width="8.6640625" style="1"/>
    <col min="11274" max="11274" width="26.25" style="1" bestFit="1" customWidth="1"/>
    <col min="11275" max="11275" width="7.33203125" style="1" bestFit="1" customWidth="1"/>
    <col min="11276" max="11276" width="26" style="1" bestFit="1" customWidth="1"/>
    <col min="11277" max="11277" width="8.6640625" style="1"/>
    <col min="11278" max="11278" width="23.4140625" style="1" bestFit="1" customWidth="1"/>
    <col min="11279" max="11279" width="7.33203125" style="1" bestFit="1" customWidth="1"/>
    <col min="11280" max="11280" width="44.08203125" style="1" bestFit="1" customWidth="1"/>
    <col min="11281" max="11281" width="8.6640625" style="1"/>
    <col min="11282" max="11282" width="36.33203125" style="1" bestFit="1" customWidth="1"/>
    <col min="11283" max="11283" width="7.33203125" style="1" bestFit="1" customWidth="1"/>
    <col min="11284" max="11284" width="36.08203125" style="1" bestFit="1" customWidth="1"/>
    <col min="11285" max="11285" width="7.33203125" style="1" bestFit="1" customWidth="1"/>
    <col min="11286" max="11286" width="43.4140625" style="1" bestFit="1" customWidth="1"/>
    <col min="11287" max="11287" width="7.33203125" style="1" bestFit="1" customWidth="1"/>
    <col min="11288" max="11288" width="23.25" style="1" bestFit="1" customWidth="1"/>
    <col min="11289" max="11289" width="7.33203125" style="1" bestFit="1" customWidth="1"/>
    <col min="11290" max="11290" width="48.25" style="1" bestFit="1" customWidth="1"/>
    <col min="11291" max="11291" width="7.33203125" style="1" bestFit="1" customWidth="1"/>
    <col min="11292" max="11292" width="13.6640625" style="1" bestFit="1" customWidth="1"/>
    <col min="11293" max="11293" width="7.33203125" style="1" bestFit="1" customWidth="1"/>
    <col min="11294" max="11294" width="21.5" style="1" bestFit="1" customWidth="1"/>
    <col min="11295" max="11295" width="7.33203125" style="1" bestFit="1" customWidth="1"/>
    <col min="11296" max="11520" width="8.6640625" style="1"/>
    <col min="11521" max="11521" width="3.75" style="1" bestFit="1" customWidth="1"/>
    <col min="11522" max="11522" width="26.9140625" style="1" bestFit="1" customWidth="1"/>
    <col min="11523" max="11523" width="13.33203125" style="1" bestFit="1" customWidth="1"/>
    <col min="11524" max="11524" width="5" style="1" bestFit="1" customWidth="1"/>
    <col min="11525" max="11525" width="11.08203125" style="1" bestFit="1" customWidth="1"/>
    <col min="11526" max="11526" width="15" style="1" bestFit="1" customWidth="1"/>
    <col min="11527" max="11527" width="9.6640625" style="1" bestFit="1" customWidth="1"/>
    <col min="11528" max="11528" width="20" style="1" bestFit="1" customWidth="1"/>
    <col min="11529" max="11529" width="8.6640625" style="1"/>
    <col min="11530" max="11530" width="26.25" style="1" bestFit="1" customWidth="1"/>
    <col min="11531" max="11531" width="7.33203125" style="1" bestFit="1" customWidth="1"/>
    <col min="11532" max="11532" width="26" style="1" bestFit="1" customWidth="1"/>
    <col min="11533" max="11533" width="8.6640625" style="1"/>
    <col min="11534" max="11534" width="23.4140625" style="1" bestFit="1" customWidth="1"/>
    <col min="11535" max="11535" width="7.33203125" style="1" bestFit="1" customWidth="1"/>
    <col min="11536" max="11536" width="44.08203125" style="1" bestFit="1" customWidth="1"/>
    <col min="11537" max="11537" width="8.6640625" style="1"/>
    <col min="11538" max="11538" width="36.33203125" style="1" bestFit="1" customWidth="1"/>
    <col min="11539" max="11539" width="7.33203125" style="1" bestFit="1" customWidth="1"/>
    <col min="11540" max="11540" width="36.08203125" style="1" bestFit="1" customWidth="1"/>
    <col min="11541" max="11541" width="7.33203125" style="1" bestFit="1" customWidth="1"/>
    <col min="11542" max="11542" width="43.4140625" style="1" bestFit="1" customWidth="1"/>
    <col min="11543" max="11543" width="7.33203125" style="1" bestFit="1" customWidth="1"/>
    <col min="11544" max="11544" width="23.25" style="1" bestFit="1" customWidth="1"/>
    <col min="11545" max="11545" width="7.33203125" style="1" bestFit="1" customWidth="1"/>
    <col min="11546" max="11546" width="48.25" style="1" bestFit="1" customWidth="1"/>
    <col min="11547" max="11547" width="7.33203125" style="1" bestFit="1" customWidth="1"/>
    <col min="11548" max="11548" width="13.6640625" style="1" bestFit="1" customWidth="1"/>
    <col min="11549" max="11549" width="7.33203125" style="1" bestFit="1" customWidth="1"/>
    <col min="11550" max="11550" width="21.5" style="1" bestFit="1" customWidth="1"/>
    <col min="11551" max="11551" width="7.33203125" style="1" bestFit="1" customWidth="1"/>
    <col min="11552" max="11776" width="8.6640625" style="1"/>
    <col min="11777" max="11777" width="3.75" style="1" bestFit="1" customWidth="1"/>
    <col min="11778" max="11778" width="26.9140625" style="1" bestFit="1" customWidth="1"/>
    <col min="11779" max="11779" width="13.33203125" style="1" bestFit="1" customWidth="1"/>
    <col min="11780" max="11780" width="5" style="1" bestFit="1" customWidth="1"/>
    <col min="11781" max="11781" width="11.08203125" style="1" bestFit="1" customWidth="1"/>
    <col min="11782" max="11782" width="15" style="1" bestFit="1" customWidth="1"/>
    <col min="11783" max="11783" width="9.6640625" style="1" bestFit="1" customWidth="1"/>
    <col min="11784" max="11784" width="20" style="1" bestFit="1" customWidth="1"/>
    <col min="11785" max="11785" width="8.6640625" style="1"/>
    <col min="11786" max="11786" width="26.25" style="1" bestFit="1" customWidth="1"/>
    <col min="11787" max="11787" width="7.33203125" style="1" bestFit="1" customWidth="1"/>
    <col min="11788" max="11788" width="26" style="1" bestFit="1" customWidth="1"/>
    <col min="11789" max="11789" width="8.6640625" style="1"/>
    <col min="11790" max="11790" width="23.4140625" style="1" bestFit="1" customWidth="1"/>
    <col min="11791" max="11791" width="7.33203125" style="1" bestFit="1" customWidth="1"/>
    <col min="11792" max="11792" width="44.08203125" style="1" bestFit="1" customWidth="1"/>
    <col min="11793" max="11793" width="8.6640625" style="1"/>
    <col min="11794" max="11794" width="36.33203125" style="1" bestFit="1" customWidth="1"/>
    <col min="11795" max="11795" width="7.33203125" style="1" bestFit="1" customWidth="1"/>
    <col min="11796" max="11796" width="36.08203125" style="1" bestFit="1" customWidth="1"/>
    <col min="11797" max="11797" width="7.33203125" style="1" bestFit="1" customWidth="1"/>
    <col min="11798" max="11798" width="43.4140625" style="1" bestFit="1" customWidth="1"/>
    <col min="11799" max="11799" width="7.33203125" style="1" bestFit="1" customWidth="1"/>
    <col min="11800" max="11800" width="23.25" style="1" bestFit="1" customWidth="1"/>
    <col min="11801" max="11801" width="7.33203125" style="1" bestFit="1" customWidth="1"/>
    <col min="11802" max="11802" width="48.25" style="1" bestFit="1" customWidth="1"/>
    <col min="11803" max="11803" width="7.33203125" style="1" bestFit="1" customWidth="1"/>
    <col min="11804" max="11804" width="13.6640625" style="1" bestFit="1" customWidth="1"/>
    <col min="11805" max="11805" width="7.33203125" style="1" bestFit="1" customWidth="1"/>
    <col min="11806" max="11806" width="21.5" style="1" bestFit="1" customWidth="1"/>
    <col min="11807" max="11807" width="7.33203125" style="1" bestFit="1" customWidth="1"/>
    <col min="11808" max="12032" width="8.6640625" style="1"/>
    <col min="12033" max="12033" width="3.75" style="1" bestFit="1" customWidth="1"/>
    <col min="12034" max="12034" width="26.9140625" style="1" bestFit="1" customWidth="1"/>
    <col min="12035" max="12035" width="13.33203125" style="1" bestFit="1" customWidth="1"/>
    <col min="12036" max="12036" width="5" style="1" bestFit="1" customWidth="1"/>
    <col min="12037" max="12037" width="11.08203125" style="1" bestFit="1" customWidth="1"/>
    <col min="12038" max="12038" width="15" style="1" bestFit="1" customWidth="1"/>
    <col min="12039" max="12039" width="9.6640625" style="1" bestFit="1" customWidth="1"/>
    <col min="12040" max="12040" width="20" style="1" bestFit="1" customWidth="1"/>
    <col min="12041" max="12041" width="8.6640625" style="1"/>
    <col min="12042" max="12042" width="26.25" style="1" bestFit="1" customWidth="1"/>
    <col min="12043" max="12043" width="7.33203125" style="1" bestFit="1" customWidth="1"/>
    <col min="12044" max="12044" width="26" style="1" bestFit="1" customWidth="1"/>
    <col min="12045" max="12045" width="8.6640625" style="1"/>
    <col min="12046" max="12046" width="23.4140625" style="1" bestFit="1" customWidth="1"/>
    <col min="12047" max="12047" width="7.33203125" style="1" bestFit="1" customWidth="1"/>
    <col min="12048" max="12048" width="44.08203125" style="1" bestFit="1" customWidth="1"/>
    <col min="12049" max="12049" width="8.6640625" style="1"/>
    <col min="12050" max="12050" width="36.33203125" style="1" bestFit="1" customWidth="1"/>
    <col min="12051" max="12051" width="7.33203125" style="1" bestFit="1" customWidth="1"/>
    <col min="12052" max="12052" width="36.08203125" style="1" bestFit="1" customWidth="1"/>
    <col min="12053" max="12053" width="7.33203125" style="1" bestFit="1" customWidth="1"/>
    <col min="12054" max="12054" width="43.4140625" style="1" bestFit="1" customWidth="1"/>
    <col min="12055" max="12055" width="7.33203125" style="1" bestFit="1" customWidth="1"/>
    <col min="12056" max="12056" width="23.25" style="1" bestFit="1" customWidth="1"/>
    <col min="12057" max="12057" width="7.33203125" style="1" bestFit="1" customWidth="1"/>
    <col min="12058" max="12058" width="48.25" style="1" bestFit="1" customWidth="1"/>
    <col min="12059" max="12059" width="7.33203125" style="1" bestFit="1" customWidth="1"/>
    <col min="12060" max="12060" width="13.6640625" style="1" bestFit="1" customWidth="1"/>
    <col min="12061" max="12061" width="7.33203125" style="1" bestFit="1" customWidth="1"/>
    <col min="12062" max="12062" width="21.5" style="1" bestFit="1" customWidth="1"/>
    <col min="12063" max="12063" width="7.33203125" style="1" bestFit="1" customWidth="1"/>
    <col min="12064" max="12288" width="8.6640625" style="1"/>
    <col min="12289" max="12289" width="3.75" style="1" bestFit="1" customWidth="1"/>
    <col min="12290" max="12290" width="26.9140625" style="1" bestFit="1" customWidth="1"/>
    <col min="12291" max="12291" width="13.33203125" style="1" bestFit="1" customWidth="1"/>
    <col min="12292" max="12292" width="5" style="1" bestFit="1" customWidth="1"/>
    <col min="12293" max="12293" width="11.08203125" style="1" bestFit="1" customWidth="1"/>
    <col min="12294" max="12294" width="15" style="1" bestFit="1" customWidth="1"/>
    <col min="12295" max="12295" width="9.6640625" style="1" bestFit="1" customWidth="1"/>
    <col min="12296" max="12296" width="20" style="1" bestFit="1" customWidth="1"/>
    <col min="12297" max="12297" width="8.6640625" style="1"/>
    <col min="12298" max="12298" width="26.25" style="1" bestFit="1" customWidth="1"/>
    <col min="12299" max="12299" width="7.33203125" style="1" bestFit="1" customWidth="1"/>
    <col min="12300" max="12300" width="26" style="1" bestFit="1" customWidth="1"/>
    <col min="12301" max="12301" width="8.6640625" style="1"/>
    <col min="12302" max="12302" width="23.4140625" style="1" bestFit="1" customWidth="1"/>
    <col min="12303" max="12303" width="7.33203125" style="1" bestFit="1" customWidth="1"/>
    <col min="12304" max="12304" width="44.08203125" style="1" bestFit="1" customWidth="1"/>
    <col min="12305" max="12305" width="8.6640625" style="1"/>
    <col min="12306" max="12306" width="36.33203125" style="1" bestFit="1" customWidth="1"/>
    <col min="12307" max="12307" width="7.33203125" style="1" bestFit="1" customWidth="1"/>
    <col min="12308" max="12308" width="36.08203125" style="1" bestFit="1" customWidth="1"/>
    <col min="12309" max="12309" width="7.33203125" style="1" bestFit="1" customWidth="1"/>
    <col min="12310" max="12310" width="43.4140625" style="1" bestFit="1" customWidth="1"/>
    <col min="12311" max="12311" width="7.33203125" style="1" bestFit="1" customWidth="1"/>
    <col min="12312" max="12312" width="23.25" style="1" bestFit="1" customWidth="1"/>
    <col min="12313" max="12313" width="7.33203125" style="1" bestFit="1" customWidth="1"/>
    <col min="12314" max="12314" width="48.25" style="1" bestFit="1" customWidth="1"/>
    <col min="12315" max="12315" width="7.33203125" style="1" bestFit="1" customWidth="1"/>
    <col min="12316" max="12316" width="13.6640625" style="1" bestFit="1" customWidth="1"/>
    <col min="12317" max="12317" width="7.33203125" style="1" bestFit="1" customWidth="1"/>
    <col min="12318" max="12318" width="21.5" style="1" bestFit="1" customWidth="1"/>
    <col min="12319" max="12319" width="7.33203125" style="1" bestFit="1" customWidth="1"/>
    <col min="12320" max="12544" width="8.6640625" style="1"/>
    <col min="12545" max="12545" width="3.75" style="1" bestFit="1" customWidth="1"/>
    <col min="12546" max="12546" width="26.9140625" style="1" bestFit="1" customWidth="1"/>
    <col min="12547" max="12547" width="13.33203125" style="1" bestFit="1" customWidth="1"/>
    <col min="12548" max="12548" width="5" style="1" bestFit="1" customWidth="1"/>
    <col min="12549" max="12549" width="11.08203125" style="1" bestFit="1" customWidth="1"/>
    <col min="12550" max="12550" width="15" style="1" bestFit="1" customWidth="1"/>
    <col min="12551" max="12551" width="9.6640625" style="1" bestFit="1" customWidth="1"/>
    <col min="12552" max="12552" width="20" style="1" bestFit="1" customWidth="1"/>
    <col min="12553" max="12553" width="8.6640625" style="1"/>
    <col min="12554" max="12554" width="26.25" style="1" bestFit="1" customWidth="1"/>
    <col min="12555" max="12555" width="7.33203125" style="1" bestFit="1" customWidth="1"/>
    <col min="12556" max="12556" width="26" style="1" bestFit="1" customWidth="1"/>
    <col min="12557" max="12557" width="8.6640625" style="1"/>
    <col min="12558" max="12558" width="23.4140625" style="1" bestFit="1" customWidth="1"/>
    <col min="12559" max="12559" width="7.33203125" style="1" bestFit="1" customWidth="1"/>
    <col min="12560" max="12560" width="44.08203125" style="1" bestFit="1" customWidth="1"/>
    <col min="12561" max="12561" width="8.6640625" style="1"/>
    <col min="12562" max="12562" width="36.33203125" style="1" bestFit="1" customWidth="1"/>
    <col min="12563" max="12563" width="7.33203125" style="1" bestFit="1" customWidth="1"/>
    <col min="12564" max="12564" width="36.08203125" style="1" bestFit="1" customWidth="1"/>
    <col min="12565" max="12565" width="7.33203125" style="1" bestFit="1" customWidth="1"/>
    <col min="12566" max="12566" width="43.4140625" style="1" bestFit="1" customWidth="1"/>
    <col min="12567" max="12567" width="7.33203125" style="1" bestFit="1" customWidth="1"/>
    <col min="12568" max="12568" width="23.25" style="1" bestFit="1" customWidth="1"/>
    <col min="12569" max="12569" width="7.33203125" style="1" bestFit="1" customWidth="1"/>
    <col min="12570" max="12570" width="48.25" style="1" bestFit="1" customWidth="1"/>
    <col min="12571" max="12571" width="7.33203125" style="1" bestFit="1" customWidth="1"/>
    <col min="12572" max="12572" width="13.6640625" style="1" bestFit="1" customWidth="1"/>
    <col min="12573" max="12573" width="7.33203125" style="1" bestFit="1" customWidth="1"/>
    <col min="12574" max="12574" width="21.5" style="1" bestFit="1" customWidth="1"/>
    <col min="12575" max="12575" width="7.33203125" style="1" bestFit="1" customWidth="1"/>
    <col min="12576" max="12800" width="8.6640625" style="1"/>
    <col min="12801" max="12801" width="3.75" style="1" bestFit="1" customWidth="1"/>
    <col min="12802" max="12802" width="26.9140625" style="1" bestFit="1" customWidth="1"/>
    <col min="12803" max="12803" width="13.33203125" style="1" bestFit="1" customWidth="1"/>
    <col min="12804" max="12804" width="5" style="1" bestFit="1" customWidth="1"/>
    <col min="12805" max="12805" width="11.08203125" style="1" bestFit="1" customWidth="1"/>
    <col min="12806" max="12806" width="15" style="1" bestFit="1" customWidth="1"/>
    <col min="12807" max="12807" width="9.6640625" style="1" bestFit="1" customWidth="1"/>
    <col min="12808" max="12808" width="20" style="1" bestFit="1" customWidth="1"/>
    <col min="12809" max="12809" width="8.6640625" style="1"/>
    <col min="12810" max="12810" width="26.25" style="1" bestFit="1" customWidth="1"/>
    <col min="12811" max="12811" width="7.33203125" style="1" bestFit="1" customWidth="1"/>
    <col min="12812" max="12812" width="26" style="1" bestFit="1" customWidth="1"/>
    <col min="12813" max="12813" width="8.6640625" style="1"/>
    <col min="12814" max="12814" width="23.4140625" style="1" bestFit="1" customWidth="1"/>
    <col min="12815" max="12815" width="7.33203125" style="1" bestFit="1" customWidth="1"/>
    <col min="12816" max="12816" width="44.08203125" style="1" bestFit="1" customWidth="1"/>
    <col min="12817" max="12817" width="8.6640625" style="1"/>
    <col min="12818" max="12818" width="36.33203125" style="1" bestFit="1" customWidth="1"/>
    <col min="12819" max="12819" width="7.33203125" style="1" bestFit="1" customWidth="1"/>
    <col min="12820" max="12820" width="36.08203125" style="1" bestFit="1" customWidth="1"/>
    <col min="12821" max="12821" width="7.33203125" style="1" bestFit="1" customWidth="1"/>
    <col min="12822" max="12822" width="43.4140625" style="1" bestFit="1" customWidth="1"/>
    <col min="12823" max="12823" width="7.33203125" style="1" bestFit="1" customWidth="1"/>
    <col min="12824" max="12824" width="23.25" style="1" bestFit="1" customWidth="1"/>
    <col min="12825" max="12825" width="7.33203125" style="1" bestFit="1" customWidth="1"/>
    <col min="12826" max="12826" width="48.25" style="1" bestFit="1" customWidth="1"/>
    <col min="12827" max="12827" width="7.33203125" style="1" bestFit="1" customWidth="1"/>
    <col min="12828" max="12828" width="13.6640625" style="1" bestFit="1" customWidth="1"/>
    <col min="12829" max="12829" width="7.33203125" style="1" bestFit="1" customWidth="1"/>
    <col min="12830" max="12830" width="21.5" style="1" bestFit="1" customWidth="1"/>
    <col min="12831" max="12831" width="7.33203125" style="1" bestFit="1" customWidth="1"/>
    <col min="12832" max="13056" width="8.6640625" style="1"/>
    <col min="13057" max="13057" width="3.75" style="1" bestFit="1" customWidth="1"/>
    <col min="13058" max="13058" width="26.9140625" style="1" bestFit="1" customWidth="1"/>
    <col min="13059" max="13059" width="13.33203125" style="1" bestFit="1" customWidth="1"/>
    <col min="13060" max="13060" width="5" style="1" bestFit="1" customWidth="1"/>
    <col min="13061" max="13061" width="11.08203125" style="1" bestFit="1" customWidth="1"/>
    <col min="13062" max="13062" width="15" style="1" bestFit="1" customWidth="1"/>
    <col min="13063" max="13063" width="9.6640625" style="1" bestFit="1" customWidth="1"/>
    <col min="13064" max="13064" width="20" style="1" bestFit="1" customWidth="1"/>
    <col min="13065" max="13065" width="8.6640625" style="1"/>
    <col min="13066" max="13066" width="26.25" style="1" bestFit="1" customWidth="1"/>
    <col min="13067" max="13067" width="7.33203125" style="1" bestFit="1" customWidth="1"/>
    <col min="13068" max="13068" width="26" style="1" bestFit="1" customWidth="1"/>
    <col min="13069" max="13069" width="8.6640625" style="1"/>
    <col min="13070" max="13070" width="23.4140625" style="1" bestFit="1" customWidth="1"/>
    <col min="13071" max="13071" width="7.33203125" style="1" bestFit="1" customWidth="1"/>
    <col min="13072" max="13072" width="44.08203125" style="1" bestFit="1" customWidth="1"/>
    <col min="13073" max="13073" width="8.6640625" style="1"/>
    <col min="13074" max="13074" width="36.33203125" style="1" bestFit="1" customWidth="1"/>
    <col min="13075" max="13075" width="7.33203125" style="1" bestFit="1" customWidth="1"/>
    <col min="13076" max="13076" width="36.08203125" style="1" bestFit="1" customWidth="1"/>
    <col min="13077" max="13077" width="7.33203125" style="1" bestFit="1" customWidth="1"/>
    <col min="13078" max="13078" width="43.4140625" style="1" bestFit="1" customWidth="1"/>
    <col min="13079" max="13079" width="7.33203125" style="1" bestFit="1" customWidth="1"/>
    <col min="13080" max="13080" width="23.25" style="1" bestFit="1" customWidth="1"/>
    <col min="13081" max="13081" width="7.33203125" style="1" bestFit="1" customWidth="1"/>
    <col min="13082" max="13082" width="48.25" style="1" bestFit="1" customWidth="1"/>
    <col min="13083" max="13083" width="7.33203125" style="1" bestFit="1" customWidth="1"/>
    <col min="13084" max="13084" width="13.6640625" style="1" bestFit="1" customWidth="1"/>
    <col min="13085" max="13085" width="7.33203125" style="1" bestFit="1" customWidth="1"/>
    <col min="13086" max="13086" width="21.5" style="1" bestFit="1" customWidth="1"/>
    <col min="13087" max="13087" width="7.33203125" style="1" bestFit="1" customWidth="1"/>
    <col min="13088" max="13312" width="8.6640625" style="1"/>
    <col min="13313" max="13313" width="3.75" style="1" bestFit="1" customWidth="1"/>
    <col min="13314" max="13314" width="26.9140625" style="1" bestFit="1" customWidth="1"/>
    <col min="13315" max="13315" width="13.33203125" style="1" bestFit="1" customWidth="1"/>
    <col min="13316" max="13316" width="5" style="1" bestFit="1" customWidth="1"/>
    <col min="13317" max="13317" width="11.08203125" style="1" bestFit="1" customWidth="1"/>
    <col min="13318" max="13318" width="15" style="1" bestFit="1" customWidth="1"/>
    <col min="13319" max="13319" width="9.6640625" style="1" bestFit="1" customWidth="1"/>
    <col min="13320" max="13320" width="20" style="1" bestFit="1" customWidth="1"/>
    <col min="13321" max="13321" width="8.6640625" style="1"/>
    <col min="13322" max="13322" width="26.25" style="1" bestFit="1" customWidth="1"/>
    <col min="13323" max="13323" width="7.33203125" style="1" bestFit="1" customWidth="1"/>
    <col min="13324" max="13324" width="26" style="1" bestFit="1" customWidth="1"/>
    <col min="13325" max="13325" width="8.6640625" style="1"/>
    <col min="13326" max="13326" width="23.4140625" style="1" bestFit="1" customWidth="1"/>
    <col min="13327" max="13327" width="7.33203125" style="1" bestFit="1" customWidth="1"/>
    <col min="13328" max="13328" width="44.08203125" style="1" bestFit="1" customWidth="1"/>
    <col min="13329" max="13329" width="8.6640625" style="1"/>
    <col min="13330" max="13330" width="36.33203125" style="1" bestFit="1" customWidth="1"/>
    <col min="13331" max="13331" width="7.33203125" style="1" bestFit="1" customWidth="1"/>
    <col min="13332" max="13332" width="36.08203125" style="1" bestFit="1" customWidth="1"/>
    <col min="13333" max="13333" width="7.33203125" style="1" bestFit="1" customWidth="1"/>
    <col min="13334" max="13334" width="43.4140625" style="1" bestFit="1" customWidth="1"/>
    <col min="13335" max="13335" width="7.33203125" style="1" bestFit="1" customWidth="1"/>
    <col min="13336" max="13336" width="23.25" style="1" bestFit="1" customWidth="1"/>
    <col min="13337" max="13337" width="7.33203125" style="1" bestFit="1" customWidth="1"/>
    <col min="13338" max="13338" width="48.25" style="1" bestFit="1" customWidth="1"/>
    <col min="13339" max="13339" width="7.33203125" style="1" bestFit="1" customWidth="1"/>
    <col min="13340" max="13340" width="13.6640625" style="1" bestFit="1" customWidth="1"/>
    <col min="13341" max="13341" width="7.33203125" style="1" bestFit="1" customWidth="1"/>
    <col min="13342" max="13342" width="21.5" style="1" bestFit="1" customWidth="1"/>
    <col min="13343" max="13343" width="7.33203125" style="1" bestFit="1" customWidth="1"/>
    <col min="13344" max="13568" width="8.6640625" style="1"/>
    <col min="13569" max="13569" width="3.75" style="1" bestFit="1" customWidth="1"/>
    <col min="13570" max="13570" width="26.9140625" style="1" bestFit="1" customWidth="1"/>
    <col min="13571" max="13571" width="13.33203125" style="1" bestFit="1" customWidth="1"/>
    <col min="13572" max="13572" width="5" style="1" bestFit="1" customWidth="1"/>
    <col min="13573" max="13573" width="11.08203125" style="1" bestFit="1" customWidth="1"/>
    <col min="13574" max="13574" width="15" style="1" bestFit="1" customWidth="1"/>
    <col min="13575" max="13575" width="9.6640625" style="1" bestFit="1" customWidth="1"/>
    <col min="13576" max="13576" width="20" style="1" bestFit="1" customWidth="1"/>
    <col min="13577" max="13577" width="8.6640625" style="1"/>
    <col min="13578" max="13578" width="26.25" style="1" bestFit="1" customWidth="1"/>
    <col min="13579" max="13579" width="7.33203125" style="1" bestFit="1" customWidth="1"/>
    <col min="13580" max="13580" width="26" style="1" bestFit="1" customWidth="1"/>
    <col min="13581" max="13581" width="8.6640625" style="1"/>
    <col min="13582" max="13582" width="23.4140625" style="1" bestFit="1" customWidth="1"/>
    <col min="13583" max="13583" width="7.33203125" style="1" bestFit="1" customWidth="1"/>
    <col min="13584" max="13584" width="44.08203125" style="1" bestFit="1" customWidth="1"/>
    <col min="13585" max="13585" width="8.6640625" style="1"/>
    <col min="13586" max="13586" width="36.33203125" style="1" bestFit="1" customWidth="1"/>
    <col min="13587" max="13587" width="7.33203125" style="1" bestFit="1" customWidth="1"/>
    <col min="13588" max="13588" width="36.08203125" style="1" bestFit="1" customWidth="1"/>
    <col min="13589" max="13589" width="7.33203125" style="1" bestFit="1" customWidth="1"/>
    <col min="13590" max="13590" width="43.4140625" style="1" bestFit="1" customWidth="1"/>
    <col min="13591" max="13591" width="7.33203125" style="1" bestFit="1" customWidth="1"/>
    <col min="13592" max="13592" width="23.25" style="1" bestFit="1" customWidth="1"/>
    <col min="13593" max="13593" width="7.33203125" style="1" bestFit="1" customWidth="1"/>
    <col min="13594" max="13594" width="48.25" style="1" bestFit="1" customWidth="1"/>
    <col min="13595" max="13595" width="7.33203125" style="1" bestFit="1" customWidth="1"/>
    <col min="13596" max="13596" width="13.6640625" style="1" bestFit="1" customWidth="1"/>
    <col min="13597" max="13597" width="7.33203125" style="1" bestFit="1" customWidth="1"/>
    <col min="13598" max="13598" width="21.5" style="1" bestFit="1" customWidth="1"/>
    <col min="13599" max="13599" width="7.33203125" style="1" bestFit="1" customWidth="1"/>
    <col min="13600" max="13824" width="8.6640625" style="1"/>
    <col min="13825" max="13825" width="3.75" style="1" bestFit="1" customWidth="1"/>
    <col min="13826" max="13826" width="26.9140625" style="1" bestFit="1" customWidth="1"/>
    <col min="13827" max="13827" width="13.33203125" style="1" bestFit="1" customWidth="1"/>
    <col min="13828" max="13828" width="5" style="1" bestFit="1" customWidth="1"/>
    <col min="13829" max="13829" width="11.08203125" style="1" bestFit="1" customWidth="1"/>
    <col min="13830" max="13830" width="15" style="1" bestFit="1" customWidth="1"/>
    <col min="13831" max="13831" width="9.6640625" style="1" bestFit="1" customWidth="1"/>
    <col min="13832" max="13832" width="20" style="1" bestFit="1" customWidth="1"/>
    <col min="13833" max="13833" width="8.6640625" style="1"/>
    <col min="13834" max="13834" width="26.25" style="1" bestFit="1" customWidth="1"/>
    <col min="13835" max="13835" width="7.33203125" style="1" bestFit="1" customWidth="1"/>
    <col min="13836" max="13836" width="26" style="1" bestFit="1" customWidth="1"/>
    <col min="13837" max="13837" width="8.6640625" style="1"/>
    <col min="13838" max="13838" width="23.4140625" style="1" bestFit="1" customWidth="1"/>
    <col min="13839" max="13839" width="7.33203125" style="1" bestFit="1" customWidth="1"/>
    <col min="13840" max="13840" width="44.08203125" style="1" bestFit="1" customWidth="1"/>
    <col min="13841" max="13841" width="8.6640625" style="1"/>
    <col min="13842" max="13842" width="36.33203125" style="1" bestFit="1" customWidth="1"/>
    <col min="13843" max="13843" width="7.33203125" style="1" bestFit="1" customWidth="1"/>
    <col min="13844" max="13844" width="36.08203125" style="1" bestFit="1" customWidth="1"/>
    <col min="13845" max="13845" width="7.33203125" style="1" bestFit="1" customWidth="1"/>
    <col min="13846" max="13846" width="43.4140625" style="1" bestFit="1" customWidth="1"/>
    <col min="13847" max="13847" width="7.33203125" style="1" bestFit="1" customWidth="1"/>
    <col min="13848" max="13848" width="23.25" style="1" bestFit="1" customWidth="1"/>
    <col min="13849" max="13849" width="7.33203125" style="1" bestFit="1" customWidth="1"/>
    <col min="13850" max="13850" width="48.25" style="1" bestFit="1" customWidth="1"/>
    <col min="13851" max="13851" width="7.33203125" style="1" bestFit="1" customWidth="1"/>
    <col min="13852" max="13852" width="13.6640625" style="1" bestFit="1" customWidth="1"/>
    <col min="13853" max="13853" width="7.33203125" style="1" bestFit="1" customWidth="1"/>
    <col min="13854" max="13854" width="21.5" style="1" bestFit="1" customWidth="1"/>
    <col min="13855" max="13855" width="7.33203125" style="1" bestFit="1" customWidth="1"/>
    <col min="13856" max="14080" width="8.6640625" style="1"/>
    <col min="14081" max="14081" width="3.75" style="1" bestFit="1" customWidth="1"/>
    <col min="14082" max="14082" width="26.9140625" style="1" bestFit="1" customWidth="1"/>
    <col min="14083" max="14083" width="13.33203125" style="1" bestFit="1" customWidth="1"/>
    <col min="14084" max="14084" width="5" style="1" bestFit="1" customWidth="1"/>
    <col min="14085" max="14085" width="11.08203125" style="1" bestFit="1" customWidth="1"/>
    <col min="14086" max="14086" width="15" style="1" bestFit="1" customWidth="1"/>
    <col min="14087" max="14087" width="9.6640625" style="1" bestFit="1" customWidth="1"/>
    <col min="14088" max="14088" width="20" style="1" bestFit="1" customWidth="1"/>
    <col min="14089" max="14089" width="8.6640625" style="1"/>
    <col min="14090" max="14090" width="26.25" style="1" bestFit="1" customWidth="1"/>
    <col min="14091" max="14091" width="7.33203125" style="1" bestFit="1" customWidth="1"/>
    <col min="14092" max="14092" width="26" style="1" bestFit="1" customWidth="1"/>
    <col min="14093" max="14093" width="8.6640625" style="1"/>
    <col min="14094" max="14094" width="23.4140625" style="1" bestFit="1" customWidth="1"/>
    <col min="14095" max="14095" width="7.33203125" style="1" bestFit="1" customWidth="1"/>
    <col min="14096" max="14096" width="44.08203125" style="1" bestFit="1" customWidth="1"/>
    <col min="14097" max="14097" width="8.6640625" style="1"/>
    <col min="14098" max="14098" width="36.33203125" style="1" bestFit="1" customWidth="1"/>
    <col min="14099" max="14099" width="7.33203125" style="1" bestFit="1" customWidth="1"/>
    <col min="14100" max="14100" width="36.08203125" style="1" bestFit="1" customWidth="1"/>
    <col min="14101" max="14101" width="7.33203125" style="1" bestFit="1" customWidth="1"/>
    <col min="14102" max="14102" width="43.4140625" style="1" bestFit="1" customWidth="1"/>
    <col min="14103" max="14103" width="7.33203125" style="1" bestFit="1" customWidth="1"/>
    <col min="14104" max="14104" width="23.25" style="1" bestFit="1" customWidth="1"/>
    <col min="14105" max="14105" width="7.33203125" style="1" bestFit="1" customWidth="1"/>
    <col min="14106" max="14106" width="48.25" style="1" bestFit="1" customWidth="1"/>
    <col min="14107" max="14107" width="7.33203125" style="1" bestFit="1" customWidth="1"/>
    <col min="14108" max="14108" width="13.6640625" style="1" bestFit="1" customWidth="1"/>
    <col min="14109" max="14109" width="7.33203125" style="1" bestFit="1" customWidth="1"/>
    <col min="14110" max="14110" width="21.5" style="1" bestFit="1" customWidth="1"/>
    <col min="14111" max="14111" width="7.33203125" style="1" bestFit="1" customWidth="1"/>
    <col min="14112" max="14336" width="8.6640625" style="1"/>
    <col min="14337" max="14337" width="3.75" style="1" bestFit="1" customWidth="1"/>
    <col min="14338" max="14338" width="26.9140625" style="1" bestFit="1" customWidth="1"/>
    <col min="14339" max="14339" width="13.33203125" style="1" bestFit="1" customWidth="1"/>
    <col min="14340" max="14340" width="5" style="1" bestFit="1" customWidth="1"/>
    <col min="14341" max="14341" width="11.08203125" style="1" bestFit="1" customWidth="1"/>
    <col min="14342" max="14342" width="15" style="1" bestFit="1" customWidth="1"/>
    <col min="14343" max="14343" width="9.6640625" style="1" bestFit="1" customWidth="1"/>
    <col min="14344" max="14344" width="20" style="1" bestFit="1" customWidth="1"/>
    <col min="14345" max="14345" width="8.6640625" style="1"/>
    <col min="14346" max="14346" width="26.25" style="1" bestFit="1" customWidth="1"/>
    <col min="14347" max="14347" width="7.33203125" style="1" bestFit="1" customWidth="1"/>
    <col min="14348" max="14348" width="26" style="1" bestFit="1" customWidth="1"/>
    <col min="14349" max="14349" width="8.6640625" style="1"/>
    <col min="14350" max="14350" width="23.4140625" style="1" bestFit="1" customWidth="1"/>
    <col min="14351" max="14351" width="7.33203125" style="1" bestFit="1" customWidth="1"/>
    <col min="14352" max="14352" width="44.08203125" style="1" bestFit="1" customWidth="1"/>
    <col min="14353" max="14353" width="8.6640625" style="1"/>
    <col min="14354" max="14354" width="36.33203125" style="1" bestFit="1" customWidth="1"/>
    <col min="14355" max="14355" width="7.33203125" style="1" bestFit="1" customWidth="1"/>
    <col min="14356" max="14356" width="36.08203125" style="1" bestFit="1" customWidth="1"/>
    <col min="14357" max="14357" width="7.33203125" style="1" bestFit="1" customWidth="1"/>
    <col min="14358" max="14358" width="43.4140625" style="1" bestFit="1" customWidth="1"/>
    <col min="14359" max="14359" width="7.33203125" style="1" bestFit="1" customWidth="1"/>
    <col min="14360" max="14360" width="23.25" style="1" bestFit="1" customWidth="1"/>
    <col min="14361" max="14361" width="7.33203125" style="1" bestFit="1" customWidth="1"/>
    <col min="14362" max="14362" width="48.25" style="1" bestFit="1" customWidth="1"/>
    <col min="14363" max="14363" width="7.33203125" style="1" bestFit="1" customWidth="1"/>
    <col min="14364" max="14364" width="13.6640625" style="1" bestFit="1" customWidth="1"/>
    <col min="14365" max="14365" width="7.33203125" style="1" bestFit="1" customWidth="1"/>
    <col min="14366" max="14366" width="21.5" style="1" bestFit="1" customWidth="1"/>
    <col min="14367" max="14367" width="7.33203125" style="1" bestFit="1" customWidth="1"/>
    <col min="14368" max="14592" width="8.6640625" style="1"/>
    <col min="14593" max="14593" width="3.75" style="1" bestFit="1" customWidth="1"/>
    <col min="14594" max="14594" width="26.9140625" style="1" bestFit="1" customWidth="1"/>
    <col min="14595" max="14595" width="13.33203125" style="1" bestFit="1" customWidth="1"/>
    <col min="14596" max="14596" width="5" style="1" bestFit="1" customWidth="1"/>
    <col min="14597" max="14597" width="11.08203125" style="1" bestFit="1" customWidth="1"/>
    <col min="14598" max="14598" width="15" style="1" bestFit="1" customWidth="1"/>
    <col min="14599" max="14599" width="9.6640625" style="1" bestFit="1" customWidth="1"/>
    <col min="14600" max="14600" width="20" style="1" bestFit="1" customWidth="1"/>
    <col min="14601" max="14601" width="8.6640625" style="1"/>
    <col min="14602" max="14602" width="26.25" style="1" bestFit="1" customWidth="1"/>
    <col min="14603" max="14603" width="7.33203125" style="1" bestFit="1" customWidth="1"/>
    <col min="14604" max="14604" width="26" style="1" bestFit="1" customWidth="1"/>
    <col min="14605" max="14605" width="8.6640625" style="1"/>
    <col min="14606" max="14606" width="23.4140625" style="1" bestFit="1" customWidth="1"/>
    <col min="14607" max="14607" width="7.33203125" style="1" bestFit="1" customWidth="1"/>
    <col min="14608" max="14608" width="44.08203125" style="1" bestFit="1" customWidth="1"/>
    <col min="14609" max="14609" width="8.6640625" style="1"/>
    <col min="14610" max="14610" width="36.33203125" style="1" bestFit="1" customWidth="1"/>
    <col min="14611" max="14611" width="7.33203125" style="1" bestFit="1" customWidth="1"/>
    <col min="14612" max="14612" width="36.08203125" style="1" bestFit="1" customWidth="1"/>
    <col min="14613" max="14613" width="7.33203125" style="1" bestFit="1" customWidth="1"/>
    <col min="14614" max="14614" width="43.4140625" style="1" bestFit="1" customWidth="1"/>
    <col min="14615" max="14615" width="7.33203125" style="1" bestFit="1" customWidth="1"/>
    <col min="14616" max="14616" width="23.25" style="1" bestFit="1" customWidth="1"/>
    <col min="14617" max="14617" width="7.33203125" style="1" bestFit="1" customWidth="1"/>
    <col min="14618" max="14618" width="48.25" style="1" bestFit="1" customWidth="1"/>
    <col min="14619" max="14619" width="7.33203125" style="1" bestFit="1" customWidth="1"/>
    <col min="14620" max="14620" width="13.6640625" style="1" bestFit="1" customWidth="1"/>
    <col min="14621" max="14621" width="7.33203125" style="1" bestFit="1" customWidth="1"/>
    <col min="14622" max="14622" width="21.5" style="1" bestFit="1" customWidth="1"/>
    <col min="14623" max="14623" width="7.33203125" style="1" bestFit="1" customWidth="1"/>
    <col min="14624" max="14848" width="8.6640625" style="1"/>
    <col min="14849" max="14849" width="3.75" style="1" bestFit="1" customWidth="1"/>
    <col min="14850" max="14850" width="26.9140625" style="1" bestFit="1" customWidth="1"/>
    <col min="14851" max="14851" width="13.33203125" style="1" bestFit="1" customWidth="1"/>
    <col min="14852" max="14852" width="5" style="1" bestFit="1" customWidth="1"/>
    <col min="14853" max="14853" width="11.08203125" style="1" bestFit="1" customWidth="1"/>
    <col min="14854" max="14854" width="15" style="1" bestFit="1" customWidth="1"/>
    <col min="14855" max="14855" width="9.6640625" style="1" bestFit="1" customWidth="1"/>
    <col min="14856" max="14856" width="20" style="1" bestFit="1" customWidth="1"/>
    <col min="14857" max="14857" width="8.6640625" style="1"/>
    <col min="14858" max="14858" width="26.25" style="1" bestFit="1" customWidth="1"/>
    <col min="14859" max="14859" width="7.33203125" style="1" bestFit="1" customWidth="1"/>
    <col min="14860" max="14860" width="26" style="1" bestFit="1" customWidth="1"/>
    <col min="14861" max="14861" width="8.6640625" style="1"/>
    <col min="14862" max="14862" width="23.4140625" style="1" bestFit="1" customWidth="1"/>
    <col min="14863" max="14863" width="7.33203125" style="1" bestFit="1" customWidth="1"/>
    <col min="14864" max="14864" width="44.08203125" style="1" bestFit="1" customWidth="1"/>
    <col min="14865" max="14865" width="8.6640625" style="1"/>
    <col min="14866" max="14866" width="36.33203125" style="1" bestFit="1" customWidth="1"/>
    <col min="14867" max="14867" width="7.33203125" style="1" bestFit="1" customWidth="1"/>
    <col min="14868" max="14868" width="36.08203125" style="1" bestFit="1" customWidth="1"/>
    <col min="14869" max="14869" width="7.33203125" style="1" bestFit="1" customWidth="1"/>
    <col min="14870" max="14870" width="43.4140625" style="1" bestFit="1" customWidth="1"/>
    <col min="14871" max="14871" width="7.33203125" style="1" bestFit="1" customWidth="1"/>
    <col min="14872" max="14872" width="23.25" style="1" bestFit="1" customWidth="1"/>
    <col min="14873" max="14873" width="7.33203125" style="1" bestFit="1" customWidth="1"/>
    <col min="14874" max="14874" width="48.25" style="1" bestFit="1" customWidth="1"/>
    <col min="14875" max="14875" width="7.33203125" style="1" bestFit="1" customWidth="1"/>
    <col min="14876" max="14876" width="13.6640625" style="1" bestFit="1" customWidth="1"/>
    <col min="14877" max="14877" width="7.33203125" style="1" bestFit="1" customWidth="1"/>
    <col min="14878" max="14878" width="21.5" style="1" bestFit="1" customWidth="1"/>
    <col min="14879" max="14879" width="7.33203125" style="1" bestFit="1" customWidth="1"/>
    <col min="14880" max="15104" width="8.6640625" style="1"/>
    <col min="15105" max="15105" width="3.75" style="1" bestFit="1" customWidth="1"/>
    <col min="15106" max="15106" width="26.9140625" style="1" bestFit="1" customWidth="1"/>
    <col min="15107" max="15107" width="13.33203125" style="1" bestFit="1" customWidth="1"/>
    <col min="15108" max="15108" width="5" style="1" bestFit="1" customWidth="1"/>
    <col min="15109" max="15109" width="11.08203125" style="1" bestFit="1" customWidth="1"/>
    <col min="15110" max="15110" width="15" style="1" bestFit="1" customWidth="1"/>
    <col min="15111" max="15111" width="9.6640625" style="1" bestFit="1" customWidth="1"/>
    <col min="15112" max="15112" width="20" style="1" bestFit="1" customWidth="1"/>
    <col min="15113" max="15113" width="8.6640625" style="1"/>
    <col min="15114" max="15114" width="26.25" style="1" bestFit="1" customWidth="1"/>
    <col min="15115" max="15115" width="7.33203125" style="1" bestFit="1" customWidth="1"/>
    <col min="15116" max="15116" width="26" style="1" bestFit="1" customWidth="1"/>
    <col min="15117" max="15117" width="8.6640625" style="1"/>
    <col min="15118" max="15118" width="23.4140625" style="1" bestFit="1" customWidth="1"/>
    <col min="15119" max="15119" width="7.33203125" style="1" bestFit="1" customWidth="1"/>
    <col min="15120" max="15120" width="44.08203125" style="1" bestFit="1" customWidth="1"/>
    <col min="15121" max="15121" width="8.6640625" style="1"/>
    <col min="15122" max="15122" width="36.33203125" style="1" bestFit="1" customWidth="1"/>
    <col min="15123" max="15123" width="7.33203125" style="1" bestFit="1" customWidth="1"/>
    <col min="15124" max="15124" width="36.08203125" style="1" bestFit="1" customWidth="1"/>
    <col min="15125" max="15125" width="7.33203125" style="1" bestFit="1" customWidth="1"/>
    <col min="15126" max="15126" width="43.4140625" style="1" bestFit="1" customWidth="1"/>
    <col min="15127" max="15127" width="7.33203125" style="1" bestFit="1" customWidth="1"/>
    <col min="15128" max="15128" width="23.25" style="1" bestFit="1" customWidth="1"/>
    <col min="15129" max="15129" width="7.33203125" style="1" bestFit="1" customWidth="1"/>
    <col min="15130" max="15130" width="48.25" style="1" bestFit="1" customWidth="1"/>
    <col min="15131" max="15131" width="7.33203125" style="1" bestFit="1" customWidth="1"/>
    <col min="15132" max="15132" width="13.6640625" style="1" bestFit="1" customWidth="1"/>
    <col min="15133" max="15133" width="7.33203125" style="1" bestFit="1" customWidth="1"/>
    <col min="15134" max="15134" width="21.5" style="1" bestFit="1" customWidth="1"/>
    <col min="15135" max="15135" width="7.33203125" style="1" bestFit="1" customWidth="1"/>
    <col min="15136" max="15360" width="8.6640625" style="1"/>
    <col min="15361" max="15361" width="3.75" style="1" bestFit="1" customWidth="1"/>
    <col min="15362" max="15362" width="26.9140625" style="1" bestFit="1" customWidth="1"/>
    <col min="15363" max="15363" width="13.33203125" style="1" bestFit="1" customWidth="1"/>
    <col min="15364" max="15364" width="5" style="1" bestFit="1" customWidth="1"/>
    <col min="15365" max="15365" width="11.08203125" style="1" bestFit="1" customWidth="1"/>
    <col min="15366" max="15366" width="15" style="1" bestFit="1" customWidth="1"/>
    <col min="15367" max="15367" width="9.6640625" style="1" bestFit="1" customWidth="1"/>
    <col min="15368" max="15368" width="20" style="1" bestFit="1" customWidth="1"/>
    <col min="15369" max="15369" width="8.6640625" style="1"/>
    <col min="15370" max="15370" width="26.25" style="1" bestFit="1" customWidth="1"/>
    <col min="15371" max="15371" width="7.33203125" style="1" bestFit="1" customWidth="1"/>
    <col min="15372" max="15372" width="26" style="1" bestFit="1" customWidth="1"/>
    <col min="15373" max="15373" width="8.6640625" style="1"/>
    <col min="15374" max="15374" width="23.4140625" style="1" bestFit="1" customWidth="1"/>
    <col min="15375" max="15375" width="7.33203125" style="1" bestFit="1" customWidth="1"/>
    <col min="15376" max="15376" width="44.08203125" style="1" bestFit="1" customWidth="1"/>
    <col min="15377" max="15377" width="8.6640625" style="1"/>
    <col min="15378" max="15378" width="36.33203125" style="1" bestFit="1" customWidth="1"/>
    <col min="15379" max="15379" width="7.33203125" style="1" bestFit="1" customWidth="1"/>
    <col min="15380" max="15380" width="36.08203125" style="1" bestFit="1" customWidth="1"/>
    <col min="15381" max="15381" width="7.33203125" style="1" bestFit="1" customWidth="1"/>
    <col min="15382" max="15382" width="43.4140625" style="1" bestFit="1" customWidth="1"/>
    <col min="15383" max="15383" width="7.33203125" style="1" bestFit="1" customWidth="1"/>
    <col min="15384" max="15384" width="23.25" style="1" bestFit="1" customWidth="1"/>
    <col min="15385" max="15385" width="7.33203125" style="1" bestFit="1" customWidth="1"/>
    <col min="15386" max="15386" width="48.25" style="1" bestFit="1" customWidth="1"/>
    <col min="15387" max="15387" width="7.33203125" style="1" bestFit="1" customWidth="1"/>
    <col min="15388" max="15388" width="13.6640625" style="1" bestFit="1" customWidth="1"/>
    <col min="15389" max="15389" width="7.33203125" style="1" bestFit="1" customWidth="1"/>
    <col min="15390" max="15390" width="21.5" style="1" bestFit="1" customWidth="1"/>
    <col min="15391" max="15391" width="7.33203125" style="1" bestFit="1" customWidth="1"/>
    <col min="15392" max="15616" width="8.6640625" style="1"/>
    <col min="15617" max="15617" width="3.75" style="1" bestFit="1" customWidth="1"/>
    <col min="15618" max="15618" width="26.9140625" style="1" bestFit="1" customWidth="1"/>
    <col min="15619" max="15619" width="13.33203125" style="1" bestFit="1" customWidth="1"/>
    <col min="15620" max="15620" width="5" style="1" bestFit="1" customWidth="1"/>
    <col min="15621" max="15621" width="11.08203125" style="1" bestFit="1" customWidth="1"/>
    <col min="15622" max="15622" width="15" style="1" bestFit="1" customWidth="1"/>
    <col min="15623" max="15623" width="9.6640625" style="1" bestFit="1" customWidth="1"/>
    <col min="15624" max="15624" width="20" style="1" bestFit="1" customWidth="1"/>
    <col min="15625" max="15625" width="8.6640625" style="1"/>
    <col min="15626" max="15626" width="26.25" style="1" bestFit="1" customWidth="1"/>
    <col min="15627" max="15627" width="7.33203125" style="1" bestFit="1" customWidth="1"/>
    <col min="15628" max="15628" width="26" style="1" bestFit="1" customWidth="1"/>
    <col min="15629" max="15629" width="8.6640625" style="1"/>
    <col min="15630" max="15630" width="23.4140625" style="1" bestFit="1" customWidth="1"/>
    <col min="15631" max="15631" width="7.33203125" style="1" bestFit="1" customWidth="1"/>
    <col min="15632" max="15632" width="44.08203125" style="1" bestFit="1" customWidth="1"/>
    <col min="15633" max="15633" width="8.6640625" style="1"/>
    <col min="15634" max="15634" width="36.33203125" style="1" bestFit="1" customWidth="1"/>
    <col min="15635" max="15635" width="7.33203125" style="1" bestFit="1" customWidth="1"/>
    <col min="15636" max="15636" width="36.08203125" style="1" bestFit="1" customWidth="1"/>
    <col min="15637" max="15637" width="7.33203125" style="1" bestFit="1" customWidth="1"/>
    <col min="15638" max="15638" width="43.4140625" style="1" bestFit="1" customWidth="1"/>
    <col min="15639" max="15639" width="7.33203125" style="1" bestFit="1" customWidth="1"/>
    <col min="15640" max="15640" width="23.25" style="1" bestFit="1" customWidth="1"/>
    <col min="15641" max="15641" width="7.33203125" style="1" bestFit="1" customWidth="1"/>
    <col min="15642" max="15642" width="48.25" style="1" bestFit="1" customWidth="1"/>
    <col min="15643" max="15643" width="7.33203125" style="1" bestFit="1" customWidth="1"/>
    <col min="15644" max="15644" width="13.6640625" style="1" bestFit="1" customWidth="1"/>
    <col min="15645" max="15645" width="7.33203125" style="1" bestFit="1" customWidth="1"/>
    <col min="15646" max="15646" width="21.5" style="1" bestFit="1" customWidth="1"/>
    <col min="15647" max="15647" width="7.33203125" style="1" bestFit="1" customWidth="1"/>
    <col min="15648" max="15872" width="8.6640625" style="1"/>
    <col min="15873" max="15873" width="3.75" style="1" bestFit="1" customWidth="1"/>
    <col min="15874" max="15874" width="26.9140625" style="1" bestFit="1" customWidth="1"/>
    <col min="15875" max="15875" width="13.33203125" style="1" bestFit="1" customWidth="1"/>
    <col min="15876" max="15876" width="5" style="1" bestFit="1" customWidth="1"/>
    <col min="15877" max="15877" width="11.08203125" style="1" bestFit="1" customWidth="1"/>
    <col min="15878" max="15878" width="15" style="1" bestFit="1" customWidth="1"/>
    <col min="15879" max="15879" width="9.6640625" style="1" bestFit="1" customWidth="1"/>
    <col min="15880" max="15880" width="20" style="1" bestFit="1" customWidth="1"/>
    <col min="15881" max="15881" width="8.6640625" style="1"/>
    <col min="15882" max="15882" width="26.25" style="1" bestFit="1" customWidth="1"/>
    <col min="15883" max="15883" width="7.33203125" style="1" bestFit="1" customWidth="1"/>
    <col min="15884" max="15884" width="26" style="1" bestFit="1" customWidth="1"/>
    <col min="15885" max="15885" width="8.6640625" style="1"/>
    <col min="15886" max="15886" width="23.4140625" style="1" bestFit="1" customWidth="1"/>
    <col min="15887" max="15887" width="7.33203125" style="1" bestFit="1" customWidth="1"/>
    <col min="15888" max="15888" width="44.08203125" style="1" bestFit="1" customWidth="1"/>
    <col min="15889" max="15889" width="8.6640625" style="1"/>
    <col min="15890" max="15890" width="36.33203125" style="1" bestFit="1" customWidth="1"/>
    <col min="15891" max="15891" width="7.33203125" style="1" bestFit="1" customWidth="1"/>
    <col min="15892" max="15892" width="36.08203125" style="1" bestFit="1" customWidth="1"/>
    <col min="15893" max="15893" width="7.33203125" style="1" bestFit="1" customWidth="1"/>
    <col min="15894" max="15894" width="43.4140625" style="1" bestFit="1" customWidth="1"/>
    <col min="15895" max="15895" width="7.33203125" style="1" bestFit="1" customWidth="1"/>
    <col min="15896" max="15896" width="23.25" style="1" bestFit="1" customWidth="1"/>
    <col min="15897" max="15897" width="7.33203125" style="1" bestFit="1" customWidth="1"/>
    <col min="15898" max="15898" width="48.25" style="1" bestFit="1" customWidth="1"/>
    <col min="15899" max="15899" width="7.33203125" style="1" bestFit="1" customWidth="1"/>
    <col min="15900" max="15900" width="13.6640625" style="1" bestFit="1" customWidth="1"/>
    <col min="15901" max="15901" width="7.33203125" style="1" bestFit="1" customWidth="1"/>
    <col min="15902" max="15902" width="21.5" style="1" bestFit="1" customWidth="1"/>
    <col min="15903" max="15903" width="7.33203125" style="1" bestFit="1" customWidth="1"/>
    <col min="15904" max="16128" width="8.6640625" style="1"/>
    <col min="16129" max="16129" width="3.75" style="1" bestFit="1" customWidth="1"/>
    <col min="16130" max="16130" width="26.9140625" style="1" bestFit="1" customWidth="1"/>
    <col min="16131" max="16131" width="13.33203125" style="1" bestFit="1" customWidth="1"/>
    <col min="16132" max="16132" width="5" style="1" bestFit="1" customWidth="1"/>
    <col min="16133" max="16133" width="11.08203125" style="1" bestFit="1" customWidth="1"/>
    <col min="16134" max="16134" width="15" style="1" bestFit="1" customWidth="1"/>
    <col min="16135" max="16135" width="9.6640625" style="1" bestFit="1" customWidth="1"/>
    <col min="16136" max="16136" width="20" style="1" bestFit="1" customWidth="1"/>
    <col min="16137" max="16137" width="8.6640625" style="1"/>
    <col min="16138" max="16138" width="26.25" style="1" bestFit="1" customWidth="1"/>
    <col min="16139" max="16139" width="7.33203125" style="1" bestFit="1" customWidth="1"/>
    <col min="16140" max="16140" width="26" style="1" bestFit="1" customWidth="1"/>
    <col min="16141" max="16141" width="8.6640625" style="1"/>
    <col min="16142" max="16142" width="23.4140625" style="1" bestFit="1" customWidth="1"/>
    <col min="16143" max="16143" width="7.33203125" style="1" bestFit="1" customWidth="1"/>
    <col min="16144" max="16144" width="44.08203125" style="1" bestFit="1" customWidth="1"/>
    <col min="16145" max="16145" width="8.6640625" style="1"/>
    <col min="16146" max="16146" width="36.33203125" style="1" bestFit="1" customWidth="1"/>
    <col min="16147" max="16147" width="7.33203125" style="1" bestFit="1" customWidth="1"/>
    <col min="16148" max="16148" width="36.08203125" style="1" bestFit="1" customWidth="1"/>
    <col min="16149" max="16149" width="7.33203125" style="1" bestFit="1" customWidth="1"/>
    <col min="16150" max="16150" width="43.4140625" style="1" bestFit="1" customWidth="1"/>
    <col min="16151" max="16151" width="7.33203125" style="1" bestFit="1" customWidth="1"/>
    <col min="16152" max="16152" width="23.25" style="1" bestFit="1" customWidth="1"/>
    <col min="16153" max="16153" width="7.33203125" style="1" bestFit="1" customWidth="1"/>
    <col min="16154" max="16154" width="48.25" style="1" bestFit="1" customWidth="1"/>
    <col min="16155" max="16155" width="7.33203125" style="1" bestFit="1" customWidth="1"/>
    <col min="16156" max="16156" width="13.6640625" style="1" bestFit="1" customWidth="1"/>
    <col min="16157" max="16157" width="7.33203125" style="1" bestFit="1" customWidth="1"/>
    <col min="16158" max="16158" width="21.5" style="1" bestFit="1" customWidth="1"/>
    <col min="16159" max="16159" width="7.33203125" style="1" bestFit="1" customWidth="1"/>
    <col min="16160" max="16384" width="8.6640625" style="1"/>
  </cols>
  <sheetData>
    <row r="1" spans="1:31" x14ac:dyDescent="0.25">
      <c r="A1" s="1" t="s">
        <v>150</v>
      </c>
      <c r="B1" s="1" t="s">
        <v>148</v>
      </c>
      <c r="C1" s="1" t="s">
        <v>147</v>
      </c>
      <c r="D1" s="1" t="s">
        <v>146</v>
      </c>
      <c r="E1" s="1" t="s">
        <v>145</v>
      </c>
      <c r="F1" s="1" t="s">
        <v>144</v>
      </c>
      <c r="G1" s="1" t="s">
        <v>143</v>
      </c>
      <c r="H1" s="1" t="s">
        <v>151</v>
      </c>
      <c r="J1" s="1" t="s">
        <v>139</v>
      </c>
      <c r="K1" s="1" t="s">
        <v>152</v>
      </c>
      <c r="L1" s="1" t="s">
        <v>138</v>
      </c>
      <c r="N1" s="1" t="s">
        <v>137</v>
      </c>
      <c r="O1" s="1" t="s">
        <v>152</v>
      </c>
      <c r="P1" s="1" t="s">
        <v>153</v>
      </c>
      <c r="R1" s="1" t="s">
        <v>154</v>
      </c>
      <c r="S1" s="1" t="s">
        <v>152</v>
      </c>
      <c r="T1" s="1" t="s">
        <v>155</v>
      </c>
      <c r="U1" s="1" t="s">
        <v>152</v>
      </c>
      <c r="V1" s="1" t="s">
        <v>156</v>
      </c>
      <c r="W1" s="1" t="s">
        <v>152</v>
      </c>
      <c r="X1" s="1" t="s">
        <v>129</v>
      </c>
      <c r="Y1" s="1" t="s">
        <v>152</v>
      </c>
      <c r="Z1" s="1" t="s">
        <v>157</v>
      </c>
      <c r="AA1" s="1" t="s">
        <v>152</v>
      </c>
      <c r="AB1" s="1" t="s">
        <v>127</v>
      </c>
      <c r="AC1" s="1" t="s">
        <v>152</v>
      </c>
      <c r="AD1" s="1" t="s">
        <v>124</v>
      </c>
      <c r="AE1" s="1" t="s">
        <v>152</v>
      </c>
    </row>
    <row r="2" spans="1:31" x14ac:dyDescent="0.25">
      <c r="A2" s="1">
        <v>2</v>
      </c>
      <c r="B2" s="1" t="s">
        <v>522</v>
      </c>
      <c r="D2" s="1" t="s">
        <v>159</v>
      </c>
      <c r="E2" s="1">
        <v>2</v>
      </c>
      <c r="F2" s="1">
        <v>0</v>
      </c>
      <c r="G2" s="1">
        <v>0</v>
      </c>
      <c r="H2" s="1">
        <v>3.2</v>
      </c>
      <c r="J2" s="2">
        <v>0.8</v>
      </c>
      <c r="L2" s="2">
        <v>0.73</v>
      </c>
      <c r="N2" s="2">
        <v>0.71</v>
      </c>
      <c r="P2" s="1">
        <v>-2</v>
      </c>
      <c r="R2" s="2">
        <v>0.81</v>
      </c>
      <c r="T2" s="2">
        <v>0</v>
      </c>
      <c r="V2" s="2">
        <v>0.87</v>
      </c>
      <c r="X2" s="3" t="s">
        <v>523</v>
      </c>
      <c r="Z2" s="2">
        <v>0.42</v>
      </c>
      <c r="AB2" s="2">
        <v>0.74</v>
      </c>
      <c r="AD2" s="2">
        <v>0.45</v>
      </c>
    </row>
    <row r="3" spans="1:31" x14ac:dyDescent="0.25">
      <c r="A3" s="1">
        <v>2</v>
      </c>
      <c r="B3" s="1" t="s">
        <v>524</v>
      </c>
      <c r="D3" s="1" t="s">
        <v>162</v>
      </c>
      <c r="E3" s="1">
        <v>2</v>
      </c>
      <c r="F3" s="1">
        <v>0</v>
      </c>
      <c r="G3" s="1">
        <v>0</v>
      </c>
      <c r="H3" s="1">
        <v>2.9</v>
      </c>
      <c r="J3" s="2">
        <v>0.84</v>
      </c>
      <c r="L3" s="2">
        <v>0.7</v>
      </c>
      <c r="N3" s="2">
        <v>0.72</v>
      </c>
      <c r="P3" s="1">
        <v>2</v>
      </c>
      <c r="R3" s="2">
        <v>0.77</v>
      </c>
      <c r="T3" s="4">
        <v>3.0000000000000001E-3</v>
      </c>
      <c r="V3" s="2">
        <v>0.99</v>
      </c>
      <c r="X3" s="3" t="s">
        <v>181</v>
      </c>
      <c r="Z3" s="2">
        <v>0.31</v>
      </c>
      <c r="AB3" s="2">
        <v>0.87</v>
      </c>
      <c r="AD3" s="2">
        <v>0.45</v>
      </c>
    </row>
    <row r="4" spans="1:31" x14ac:dyDescent="0.25">
      <c r="A4" s="1">
        <v>2</v>
      </c>
      <c r="B4" s="1" t="s">
        <v>525</v>
      </c>
      <c r="D4" s="1" t="s">
        <v>9</v>
      </c>
      <c r="E4" s="1">
        <v>2</v>
      </c>
      <c r="F4" s="1">
        <v>0</v>
      </c>
      <c r="G4" s="1">
        <v>0</v>
      </c>
      <c r="H4" s="1">
        <v>3</v>
      </c>
      <c r="J4" s="2">
        <v>0.84</v>
      </c>
      <c r="L4" s="2">
        <v>0.72</v>
      </c>
      <c r="N4" s="2">
        <v>0.71</v>
      </c>
      <c r="P4" s="1">
        <v>-1</v>
      </c>
      <c r="R4" s="2">
        <v>0.61</v>
      </c>
      <c r="T4" s="2">
        <v>0.03</v>
      </c>
      <c r="V4" s="2">
        <v>0.94</v>
      </c>
      <c r="X4" s="3" t="s">
        <v>236</v>
      </c>
      <c r="Z4" s="2">
        <v>0.37</v>
      </c>
      <c r="AB4" s="2">
        <v>0.79</v>
      </c>
      <c r="AD4" s="2">
        <v>0.36</v>
      </c>
    </row>
    <row r="5" spans="1:31" x14ac:dyDescent="0.25">
      <c r="A5" s="1">
        <v>2</v>
      </c>
      <c r="B5" s="1" t="s">
        <v>526</v>
      </c>
      <c r="D5" s="1" t="s">
        <v>162</v>
      </c>
      <c r="E5" s="1">
        <v>2</v>
      </c>
      <c r="F5" s="1">
        <v>0</v>
      </c>
      <c r="G5" s="1">
        <v>0</v>
      </c>
      <c r="H5" s="1">
        <v>2.7</v>
      </c>
      <c r="J5" s="2">
        <v>0.86</v>
      </c>
      <c r="L5" s="2">
        <v>0.71</v>
      </c>
      <c r="N5" s="2">
        <v>0.75</v>
      </c>
      <c r="P5" s="1">
        <v>4</v>
      </c>
      <c r="R5" s="2">
        <v>0.56999999999999995</v>
      </c>
      <c r="T5" s="2">
        <v>0.02</v>
      </c>
      <c r="V5" s="2">
        <v>0.87</v>
      </c>
      <c r="X5" s="3" t="s">
        <v>181</v>
      </c>
      <c r="Z5" s="2">
        <v>0.37</v>
      </c>
      <c r="AB5" s="2">
        <v>0.82</v>
      </c>
      <c r="AD5" s="2">
        <v>0.31</v>
      </c>
    </row>
    <row r="6" spans="1:31" x14ac:dyDescent="0.25">
      <c r="A6" s="1">
        <v>2</v>
      </c>
      <c r="B6" s="1" t="s">
        <v>527</v>
      </c>
      <c r="D6" s="1" t="s">
        <v>169</v>
      </c>
      <c r="E6" s="1">
        <v>2</v>
      </c>
      <c r="F6" s="1">
        <v>0</v>
      </c>
      <c r="G6" s="1">
        <v>0</v>
      </c>
      <c r="H6" s="1">
        <v>2.8</v>
      </c>
      <c r="J6" s="2">
        <v>0.86</v>
      </c>
      <c r="L6" s="2">
        <v>0.66</v>
      </c>
      <c r="N6" s="2">
        <v>0.72</v>
      </c>
      <c r="P6" s="1">
        <v>6</v>
      </c>
      <c r="R6" s="2">
        <v>0.54</v>
      </c>
      <c r="T6" s="2">
        <v>0.03</v>
      </c>
      <c r="V6" s="2">
        <v>0.86</v>
      </c>
      <c r="X6" s="3" t="s">
        <v>170</v>
      </c>
      <c r="Z6" s="2">
        <v>0.31</v>
      </c>
      <c r="AB6" s="2">
        <v>0.77</v>
      </c>
      <c r="AD6" s="2">
        <v>0.38</v>
      </c>
    </row>
    <row r="7" spans="1:31" x14ac:dyDescent="0.25">
      <c r="A7" s="1">
        <v>2</v>
      </c>
      <c r="B7" s="1" t="s">
        <v>528</v>
      </c>
      <c r="D7" s="1" t="s">
        <v>172</v>
      </c>
      <c r="E7" s="1">
        <v>2</v>
      </c>
      <c r="F7" s="1">
        <v>0</v>
      </c>
      <c r="G7" s="1">
        <v>0</v>
      </c>
      <c r="H7" s="1">
        <v>2.9</v>
      </c>
      <c r="J7" s="2">
        <v>0.85</v>
      </c>
      <c r="L7" s="2">
        <v>0.73</v>
      </c>
      <c r="N7" s="2">
        <v>0.72</v>
      </c>
      <c r="P7" s="1">
        <v>-1</v>
      </c>
      <c r="R7" s="2">
        <v>0.57999999999999996</v>
      </c>
      <c r="T7" s="2">
        <v>0.01</v>
      </c>
      <c r="V7" s="2">
        <v>0.89</v>
      </c>
      <c r="X7" s="3" t="s">
        <v>502</v>
      </c>
      <c r="Z7" s="2">
        <v>0.4</v>
      </c>
      <c r="AB7" s="2">
        <v>0.8</v>
      </c>
      <c r="AD7" s="2">
        <v>0.33</v>
      </c>
    </row>
    <row r="8" spans="1:31" x14ac:dyDescent="0.25">
      <c r="A8" s="1">
        <v>2</v>
      </c>
      <c r="B8" s="1" t="s">
        <v>529</v>
      </c>
      <c r="D8" s="1" t="s">
        <v>6</v>
      </c>
      <c r="E8" s="1">
        <v>2</v>
      </c>
      <c r="F8" s="1">
        <v>0</v>
      </c>
      <c r="G8" s="1">
        <v>0</v>
      </c>
      <c r="H8" s="1">
        <v>3.2</v>
      </c>
      <c r="J8" s="2">
        <v>0.9</v>
      </c>
      <c r="L8" s="2">
        <v>0.69</v>
      </c>
      <c r="N8" s="2">
        <v>0.69</v>
      </c>
      <c r="P8" s="1" t="s">
        <v>58</v>
      </c>
      <c r="R8" s="2">
        <v>0.76</v>
      </c>
      <c r="T8" s="2">
        <v>0</v>
      </c>
      <c r="V8" s="2">
        <v>0.94</v>
      </c>
      <c r="X8" s="3" t="s">
        <v>530</v>
      </c>
      <c r="Z8" s="2">
        <v>0.4</v>
      </c>
      <c r="AB8" s="2">
        <v>0.66</v>
      </c>
      <c r="AD8" s="2">
        <v>0.41</v>
      </c>
    </row>
    <row r="9" spans="1:31" x14ac:dyDescent="0.25">
      <c r="A9" s="1">
        <v>2</v>
      </c>
      <c r="B9" s="1" t="s">
        <v>531</v>
      </c>
      <c r="D9" s="1" t="s">
        <v>105</v>
      </c>
      <c r="E9" s="1">
        <v>2</v>
      </c>
      <c r="F9" s="1">
        <v>0</v>
      </c>
      <c r="G9" s="1">
        <v>0</v>
      </c>
      <c r="H9" s="1">
        <v>2.8</v>
      </c>
      <c r="J9" s="2">
        <v>0.8</v>
      </c>
      <c r="L9" s="2">
        <v>0.72</v>
      </c>
      <c r="N9" s="2">
        <v>0.82</v>
      </c>
      <c r="P9" s="1">
        <v>10</v>
      </c>
      <c r="R9" s="2">
        <v>0.89</v>
      </c>
      <c r="T9" s="2">
        <v>0</v>
      </c>
      <c r="V9" s="2">
        <v>0.85</v>
      </c>
      <c r="X9" s="3" t="s">
        <v>188</v>
      </c>
      <c r="Z9" s="2">
        <v>0.48</v>
      </c>
      <c r="AB9" s="2">
        <v>0.65</v>
      </c>
      <c r="AD9" s="2">
        <v>0.36</v>
      </c>
    </row>
    <row r="10" spans="1:31" x14ac:dyDescent="0.25">
      <c r="A10" s="1">
        <v>2</v>
      </c>
      <c r="B10" s="1" t="s">
        <v>532</v>
      </c>
      <c r="D10" s="1" t="s">
        <v>179</v>
      </c>
      <c r="E10" s="1">
        <v>2</v>
      </c>
      <c r="F10" s="1">
        <v>0</v>
      </c>
      <c r="G10" s="1">
        <v>0</v>
      </c>
      <c r="H10" s="1">
        <v>3</v>
      </c>
      <c r="J10" s="2">
        <v>0.84</v>
      </c>
      <c r="L10" s="2">
        <v>0.76</v>
      </c>
      <c r="N10" s="2">
        <v>0.79</v>
      </c>
      <c r="P10" s="1">
        <v>3</v>
      </c>
      <c r="R10" s="2">
        <v>0.59</v>
      </c>
      <c r="T10" s="4">
        <v>3.0000000000000001E-3</v>
      </c>
      <c r="V10" s="2">
        <v>0.9</v>
      </c>
      <c r="X10" s="3" t="s">
        <v>28</v>
      </c>
      <c r="Z10" s="2">
        <v>0.43</v>
      </c>
      <c r="AB10" s="2">
        <v>0.92</v>
      </c>
      <c r="AD10" s="2">
        <v>0.35</v>
      </c>
    </row>
    <row r="11" spans="1:31" x14ac:dyDescent="0.25">
      <c r="A11" s="1">
        <v>2</v>
      </c>
      <c r="B11" s="1" t="s">
        <v>533</v>
      </c>
      <c r="D11" s="1" t="s">
        <v>99</v>
      </c>
      <c r="E11" s="1">
        <v>2</v>
      </c>
      <c r="F11" s="1">
        <v>0</v>
      </c>
      <c r="G11" s="1">
        <v>0</v>
      </c>
      <c r="H11" s="1">
        <v>2.8</v>
      </c>
      <c r="J11" s="2">
        <v>0.81</v>
      </c>
      <c r="L11" s="2">
        <v>0.66</v>
      </c>
      <c r="N11" s="2">
        <v>0.57999999999999996</v>
      </c>
      <c r="P11" s="1">
        <v>-8</v>
      </c>
      <c r="R11" s="2">
        <v>0.75</v>
      </c>
      <c r="T11" s="2">
        <v>0</v>
      </c>
      <c r="V11" s="2">
        <v>0.82</v>
      </c>
      <c r="X11" s="3" t="s">
        <v>181</v>
      </c>
      <c r="Z11" s="2">
        <v>0.28000000000000003</v>
      </c>
      <c r="AB11" s="2">
        <v>0.77</v>
      </c>
      <c r="AD11" s="2">
        <v>0.31</v>
      </c>
    </row>
    <row r="12" spans="1:31" x14ac:dyDescent="0.25">
      <c r="A12" s="1">
        <v>2</v>
      </c>
      <c r="B12" s="1" t="s">
        <v>534</v>
      </c>
      <c r="D12" s="1" t="s">
        <v>65</v>
      </c>
      <c r="E12" s="1">
        <v>2</v>
      </c>
      <c r="F12" s="1">
        <v>0</v>
      </c>
      <c r="G12" s="1">
        <v>0</v>
      </c>
      <c r="H12" s="1">
        <v>2.6</v>
      </c>
      <c r="J12" s="2">
        <v>0.88</v>
      </c>
      <c r="L12" s="2">
        <v>0.65</v>
      </c>
      <c r="N12" s="2">
        <v>0.76</v>
      </c>
      <c r="P12" s="1">
        <v>11</v>
      </c>
      <c r="R12" s="2">
        <v>0.43</v>
      </c>
      <c r="T12" s="4">
        <v>4.0000000000000001E-3</v>
      </c>
      <c r="V12" s="2">
        <v>0.95</v>
      </c>
      <c r="X12" s="3" t="s">
        <v>215</v>
      </c>
      <c r="Z12" s="2">
        <v>0.43</v>
      </c>
      <c r="AB12" s="2">
        <v>0.82</v>
      </c>
      <c r="AD12" s="2">
        <v>0.33</v>
      </c>
    </row>
    <row r="13" spans="1:31" x14ac:dyDescent="0.25">
      <c r="A13" s="1">
        <v>2</v>
      </c>
      <c r="B13" s="1" t="s">
        <v>535</v>
      </c>
      <c r="D13" s="1" t="s">
        <v>50</v>
      </c>
      <c r="E13" s="1">
        <v>2</v>
      </c>
      <c r="F13" s="1">
        <v>0</v>
      </c>
      <c r="G13" s="1">
        <v>0</v>
      </c>
      <c r="H13" s="1">
        <v>3.3</v>
      </c>
      <c r="J13" s="2">
        <v>0.86</v>
      </c>
      <c r="L13" s="2">
        <v>0.72</v>
      </c>
      <c r="N13" s="2">
        <v>0.73</v>
      </c>
      <c r="P13" s="1">
        <v>1</v>
      </c>
      <c r="R13" s="2">
        <v>0.67</v>
      </c>
      <c r="T13" s="2">
        <v>0.02</v>
      </c>
      <c r="V13" s="2">
        <v>0.92</v>
      </c>
      <c r="X13" s="3" t="s">
        <v>191</v>
      </c>
      <c r="Z13" s="2">
        <v>0.35</v>
      </c>
      <c r="AB13" s="2">
        <v>0.72</v>
      </c>
      <c r="AD13" s="2">
        <v>0.38</v>
      </c>
    </row>
    <row r="14" spans="1:31" x14ac:dyDescent="0.25">
      <c r="A14" s="1">
        <v>2</v>
      </c>
      <c r="B14" s="1" t="s">
        <v>536</v>
      </c>
      <c r="D14" s="1" t="s">
        <v>99</v>
      </c>
      <c r="E14" s="1">
        <v>2</v>
      </c>
      <c r="F14" s="1">
        <v>0</v>
      </c>
      <c r="G14" s="1">
        <v>0</v>
      </c>
      <c r="H14" s="1">
        <v>2.9</v>
      </c>
      <c r="J14" s="2">
        <v>0.81</v>
      </c>
      <c r="L14" s="2">
        <v>0.66</v>
      </c>
      <c r="N14" s="2">
        <v>0.63</v>
      </c>
      <c r="P14" s="1">
        <v>-3</v>
      </c>
      <c r="R14" s="2">
        <v>0.69</v>
      </c>
      <c r="T14" s="2">
        <v>0</v>
      </c>
      <c r="V14" s="2">
        <v>0.91</v>
      </c>
      <c r="X14" s="3" t="s">
        <v>181</v>
      </c>
      <c r="Z14" s="2">
        <v>0.26</v>
      </c>
      <c r="AB14" s="2">
        <v>0.7</v>
      </c>
      <c r="AD14" s="2">
        <v>0.36</v>
      </c>
    </row>
    <row r="15" spans="1:31" x14ac:dyDescent="0.25">
      <c r="A15" s="1">
        <v>2</v>
      </c>
      <c r="B15" s="1" t="s">
        <v>537</v>
      </c>
      <c r="D15" s="1" t="s">
        <v>50</v>
      </c>
      <c r="E15" s="1">
        <v>2</v>
      </c>
      <c r="F15" s="1">
        <v>0</v>
      </c>
      <c r="G15" s="1">
        <v>0</v>
      </c>
      <c r="H15" s="1">
        <v>3.3</v>
      </c>
      <c r="J15" s="2">
        <v>0.87</v>
      </c>
      <c r="L15" s="2">
        <v>0.69</v>
      </c>
      <c r="N15" s="2">
        <v>0.73</v>
      </c>
      <c r="P15" s="1">
        <v>4</v>
      </c>
      <c r="R15" s="2">
        <v>0.66</v>
      </c>
      <c r="T15" s="4">
        <v>2E-3</v>
      </c>
      <c r="V15" s="2">
        <v>0.99</v>
      </c>
      <c r="X15" s="3" t="s">
        <v>538</v>
      </c>
      <c r="Z15" s="2">
        <v>0.5</v>
      </c>
      <c r="AB15" s="2">
        <v>0.57999999999999996</v>
      </c>
      <c r="AD15" s="2">
        <v>0.41</v>
      </c>
    </row>
    <row r="16" spans="1:31" x14ac:dyDescent="0.25">
      <c r="A16" s="1">
        <v>2</v>
      </c>
      <c r="B16" s="1" t="s">
        <v>539</v>
      </c>
      <c r="D16" s="1" t="s">
        <v>186</v>
      </c>
      <c r="E16" s="1">
        <v>2</v>
      </c>
      <c r="F16" s="1">
        <v>0</v>
      </c>
      <c r="G16" s="1">
        <v>0</v>
      </c>
      <c r="H16" s="1">
        <v>3</v>
      </c>
      <c r="J16" s="2">
        <v>0.86</v>
      </c>
      <c r="L16" s="2">
        <v>0.77</v>
      </c>
      <c r="N16" s="2">
        <v>0.78</v>
      </c>
      <c r="P16" s="1">
        <v>1</v>
      </c>
      <c r="R16" s="2">
        <v>0.75</v>
      </c>
      <c r="T16" s="2">
        <v>0.02</v>
      </c>
      <c r="V16" s="2">
        <v>0.92</v>
      </c>
      <c r="X16" s="3" t="s">
        <v>540</v>
      </c>
      <c r="Z16" s="2">
        <v>0.39</v>
      </c>
      <c r="AB16" s="2">
        <v>0.72</v>
      </c>
      <c r="AD16" s="2">
        <v>0.36</v>
      </c>
    </row>
    <row r="17" spans="1:30" x14ac:dyDescent="0.25">
      <c r="A17" s="1">
        <v>2</v>
      </c>
      <c r="B17" s="1" t="s">
        <v>541</v>
      </c>
      <c r="D17" s="1" t="s">
        <v>2</v>
      </c>
      <c r="E17" s="1">
        <v>2</v>
      </c>
      <c r="F17" s="1">
        <v>0</v>
      </c>
      <c r="G17" s="1">
        <v>0</v>
      </c>
      <c r="H17" s="1">
        <v>3.6</v>
      </c>
      <c r="J17" s="2">
        <v>0.86</v>
      </c>
      <c r="L17" s="2">
        <v>0.7</v>
      </c>
      <c r="N17" s="2">
        <v>0.68</v>
      </c>
      <c r="P17" s="1">
        <v>-2</v>
      </c>
      <c r="R17" s="2">
        <v>0.68</v>
      </c>
      <c r="T17" s="2">
        <v>0.04</v>
      </c>
      <c r="V17" s="2">
        <v>0.95</v>
      </c>
      <c r="X17" s="3" t="s">
        <v>542</v>
      </c>
      <c r="Z17" s="2">
        <v>0.26</v>
      </c>
      <c r="AB17" s="2">
        <v>0.8</v>
      </c>
      <c r="AD17" s="2">
        <v>0.35</v>
      </c>
    </row>
    <row r="18" spans="1:30" x14ac:dyDescent="0.25">
      <c r="A18" s="1">
        <v>2</v>
      </c>
      <c r="B18" s="1" t="s">
        <v>543</v>
      </c>
      <c r="D18" s="1" t="s">
        <v>190</v>
      </c>
      <c r="E18" s="1">
        <v>2</v>
      </c>
      <c r="F18" s="1">
        <v>0</v>
      </c>
      <c r="G18" s="1">
        <v>0</v>
      </c>
      <c r="H18" s="1">
        <v>3</v>
      </c>
      <c r="J18" s="2">
        <v>0.79</v>
      </c>
      <c r="L18" s="2">
        <v>0.69</v>
      </c>
      <c r="N18" s="2">
        <v>0.65</v>
      </c>
      <c r="P18" s="1">
        <v>-4</v>
      </c>
      <c r="R18" s="2">
        <v>0.75</v>
      </c>
      <c r="T18" s="4">
        <v>4.0000000000000001E-3</v>
      </c>
      <c r="V18" s="2">
        <v>0.76</v>
      </c>
      <c r="X18" s="3" t="s">
        <v>502</v>
      </c>
      <c r="Z18" s="2">
        <v>0.31</v>
      </c>
      <c r="AB18" s="2">
        <v>0.73</v>
      </c>
      <c r="AD18" s="2">
        <v>0.38</v>
      </c>
    </row>
    <row r="19" spans="1:30" x14ac:dyDescent="0.25">
      <c r="A19" s="1">
        <v>2</v>
      </c>
      <c r="B19" s="1" t="s">
        <v>544</v>
      </c>
      <c r="D19" s="1" t="s">
        <v>65</v>
      </c>
      <c r="E19" s="1">
        <v>2</v>
      </c>
      <c r="F19" s="1">
        <v>0</v>
      </c>
      <c r="G19" s="1">
        <v>0</v>
      </c>
      <c r="H19" s="1">
        <v>3.1</v>
      </c>
      <c r="J19" s="2">
        <v>0.91</v>
      </c>
      <c r="L19" s="2">
        <v>0.68</v>
      </c>
      <c r="N19" s="2">
        <v>0.81</v>
      </c>
      <c r="P19" s="1">
        <v>13</v>
      </c>
      <c r="R19" s="2">
        <v>0.52</v>
      </c>
      <c r="T19" s="2">
        <v>0.04</v>
      </c>
      <c r="V19" s="2">
        <v>0.9</v>
      </c>
      <c r="X19" s="3" t="s">
        <v>170</v>
      </c>
      <c r="Z19" s="2">
        <v>0.39</v>
      </c>
      <c r="AB19" s="2">
        <v>0.76</v>
      </c>
      <c r="AD19" s="2">
        <v>0.38</v>
      </c>
    </row>
    <row r="20" spans="1:30" x14ac:dyDescent="0.25">
      <c r="A20" s="1">
        <v>2</v>
      </c>
      <c r="B20" s="1" t="s">
        <v>545</v>
      </c>
      <c r="D20" s="1" t="s">
        <v>53</v>
      </c>
      <c r="E20" s="1">
        <v>2</v>
      </c>
      <c r="F20" s="1">
        <v>0</v>
      </c>
      <c r="G20" s="1">
        <v>0</v>
      </c>
      <c r="H20" s="1">
        <v>2.9</v>
      </c>
      <c r="J20" s="2">
        <v>0.79</v>
      </c>
      <c r="K20" s="1">
        <v>9</v>
      </c>
      <c r="L20" s="2">
        <v>0.71</v>
      </c>
      <c r="N20" s="2">
        <v>0.56000000000000005</v>
      </c>
      <c r="O20" s="1">
        <v>9</v>
      </c>
      <c r="P20" s="1">
        <v>-15</v>
      </c>
      <c r="R20" s="2">
        <v>0.73</v>
      </c>
      <c r="T20" s="2">
        <v>0</v>
      </c>
      <c r="V20" s="2">
        <v>0.95</v>
      </c>
      <c r="X20" s="3" t="s">
        <v>31</v>
      </c>
      <c r="Y20" s="1">
        <v>2</v>
      </c>
      <c r="Z20" s="2">
        <v>0.26</v>
      </c>
      <c r="AA20" s="1">
        <v>6</v>
      </c>
      <c r="AB20" s="2">
        <v>0.59</v>
      </c>
      <c r="AD20" s="1" t="s">
        <v>176</v>
      </c>
    </row>
    <row r="21" spans="1:30" x14ac:dyDescent="0.25">
      <c r="A21" s="1">
        <v>2</v>
      </c>
      <c r="B21" s="1" t="s">
        <v>546</v>
      </c>
      <c r="D21" s="1" t="s">
        <v>2</v>
      </c>
      <c r="E21" s="1">
        <v>2</v>
      </c>
      <c r="F21" s="1">
        <v>0</v>
      </c>
      <c r="G21" s="1">
        <v>0</v>
      </c>
      <c r="H21" s="1">
        <v>2.7</v>
      </c>
      <c r="J21" s="2">
        <v>0.83</v>
      </c>
      <c r="L21" s="2">
        <v>0.7</v>
      </c>
      <c r="N21" s="2">
        <v>0.68</v>
      </c>
      <c r="P21" s="1">
        <v>-2</v>
      </c>
      <c r="R21" s="2">
        <v>0.72</v>
      </c>
      <c r="T21" s="2">
        <v>0.01</v>
      </c>
      <c r="V21" s="2">
        <v>0.96</v>
      </c>
      <c r="X21" s="3" t="s">
        <v>252</v>
      </c>
      <c r="Z21" s="2">
        <v>0.31</v>
      </c>
      <c r="AB21" s="2">
        <v>0.8</v>
      </c>
      <c r="AD21" s="2">
        <v>0.31</v>
      </c>
    </row>
    <row r="22" spans="1:30" x14ac:dyDescent="0.25">
      <c r="A22" s="1">
        <v>2</v>
      </c>
      <c r="B22" s="1" t="s">
        <v>547</v>
      </c>
      <c r="D22" s="1" t="s">
        <v>200</v>
      </c>
      <c r="E22" s="1">
        <v>2</v>
      </c>
      <c r="F22" s="1">
        <v>0</v>
      </c>
      <c r="G22" s="1">
        <v>0</v>
      </c>
      <c r="H22" s="1">
        <v>3.1</v>
      </c>
      <c r="J22" s="2">
        <v>0.84</v>
      </c>
      <c r="L22" s="2">
        <v>0.72</v>
      </c>
      <c r="N22" s="2">
        <v>0.62</v>
      </c>
      <c r="P22" s="1">
        <v>-10</v>
      </c>
      <c r="R22" s="2">
        <v>0.53</v>
      </c>
      <c r="T22" s="2">
        <v>0.02</v>
      </c>
      <c r="V22" s="2">
        <v>0.95</v>
      </c>
      <c r="X22" s="3" t="s">
        <v>201</v>
      </c>
      <c r="Z22" s="2">
        <v>0.41</v>
      </c>
      <c r="AB22" s="2">
        <v>0.82</v>
      </c>
      <c r="AD22" s="2">
        <v>0.42</v>
      </c>
    </row>
    <row r="23" spans="1:30" x14ac:dyDescent="0.25">
      <c r="A23" s="1">
        <v>2</v>
      </c>
      <c r="B23" s="1" t="s">
        <v>548</v>
      </c>
      <c r="D23" s="1" t="s">
        <v>162</v>
      </c>
      <c r="E23" s="1">
        <v>2</v>
      </c>
      <c r="F23" s="1">
        <v>0</v>
      </c>
      <c r="G23" s="1">
        <v>0</v>
      </c>
      <c r="H23" s="1">
        <v>2.2000000000000002</v>
      </c>
      <c r="J23" s="2">
        <v>0.88</v>
      </c>
      <c r="L23" s="2">
        <v>0.72</v>
      </c>
      <c r="N23" s="2">
        <v>0.71</v>
      </c>
      <c r="P23" s="1">
        <v>-1</v>
      </c>
      <c r="R23" s="2">
        <v>0.75</v>
      </c>
      <c r="T23" s="2">
        <v>0.01</v>
      </c>
      <c r="V23" s="2">
        <v>0.87</v>
      </c>
      <c r="X23" s="3" t="s">
        <v>170</v>
      </c>
      <c r="Z23" s="2">
        <v>0.42</v>
      </c>
      <c r="AB23" s="2">
        <v>0.85</v>
      </c>
      <c r="AD23" s="2">
        <v>0.28999999999999998</v>
      </c>
    </row>
    <row r="24" spans="1:30" x14ac:dyDescent="0.25">
      <c r="A24" s="1">
        <v>2</v>
      </c>
      <c r="B24" s="1" t="s">
        <v>549</v>
      </c>
      <c r="D24" s="1" t="s">
        <v>26</v>
      </c>
      <c r="E24" s="1">
        <v>2</v>
      </c>
      <c r="F24" s="1">
        <v>0</v>
      </c>
      <c r="G24" s="1">
        <v>0</v>
      </c>
      <c r="H24" s="1">
        <v>3.1</v>
      </c>
      <c r="J24" s="2">
        <v>0.85</v>
      </c>
      <c r="L24" s="2">
        <v>0.66</v>
      </c>
      <c r="N24" s="2">
        <v>0.74</v>
      </c>
      <c r="P24" s="1">
        <v>8</v>
      </c>
      <c r="R24" s="2">
        <v>0.61</v>
      </c>
      <c r="T24" s="2">
        <v>0.02</v>
      </c>
      <c r="V24" s="2">
        <v>0.96</v>
      </c>
      <c r="X24" s="3" t="s">
        <v>550</v>
      </c>
      <c r="Z24" s="2">
        <v>0.3</v>
      </c>
      <c r="AA24" s="1">
        <v>6</v>
      </c>
      <c r="AB24" s="2">
        <v>0.69</v>
      </c>
      <c r="AD24" s="2">
        <v>0.37</v>
      </c>
    </row>
    <row r="25" spans="1:30" x14ac:dyDescent="0.25">
      <c r="A25" s="1">
        <v>2</v>
      </c>
      <c r="B25" s="1" t="s">
        <v>551</v>
      </c>
      <c r="D25" s="1" t="s">
        <v>94</v>
      </c>
      <c r="E25" s="1">
        <v>2</v>
      </c>
      <c r="F25" s="1">
        <v>0</v>
      </c>
      <c r="G25" s="1">
        <v>0</v>
      </c>
      <c r="H25" s="1">
        <v>2.7</v>
      </c>
      <c r="J25" s="2">
        <v>0.8</v>
      </c>
      <c r="L25" s="2">
        <v>0.67</v>
      </c>
      <c r="N25" s="2">
        <v>0.65</v>
      </c>
      <c r="P25" s="1">
        <v>-2</v>
      </c>
      <c r="R25" s="2">
        <v>0.77</v>
      </c>
      <c r="T25" s="2">
        <v>0</v>
      </c>
      <c r="V25" s="2">
        <v>0.9</v>
      </c>
      <c r="X25" s="3" t="s">
        <v>552</v>
      </c>
      <c r="Z25" s="2">
        <v>0.24</v>
      </c>
      <c r="AB25" s="2">
        <v>0.81</v>
      </c>
      <c r="AD25" s="2">
        <v>0.45</v>
      </c>
    </row>
    <row r="26" spans="1:30" x14ac:dyDescent="0.25">
      <c r="A26" s="1">
        <v>2</v>
      </c>
      <c r="B26" s="1" t="s">
        <v>553</v>
      </c>
      <c r="D26" s="1" t="s">
        <v>162</v>
      </c>
      <c r="E26" s="1">
        <v>2</v>
      </c>
      <c r="F26" s="1">
        <v>0</v>
      </c>
      <c r="G26" s="1">
        <v>0</v>
      </c>
      <c r="H26" s="1">
        <v>2.9</v>
      </c>
      <c r="J26" s="2">
        <v>0.87</v>
      </c>
      <c r="L26" s="2">
        <v>0.67</v>
      </c>
      <c r="N26" s="2">
        <v>0.72</v>
      </c>
      <c r="P26" s="1">
        <v>5</v>
      </c>
      <c r="R26" s="2">
        <v>0.55000000000000004</v>
      </c>
      <c r="T26" s="2">
        <v>0.02</v>
      </c>
      <c r="V26" s="2">
        <v>0.88</v>
      </c>
      <c r="X26" s="3" t="s">
        <v>167</v>
      </c>
      <c r="Z26" s="2">
        <v>0.33</v>
      </c>
      <c r="AB26" s="2">
        <v>0.89</v>
      </c>
      <c r="AD26" s="2">
        <v>0.37</v>
      </c>
    </row>
    <row r="27" spans="1:30" x14ac:dyDescent="0.25">
      <c r="A27" s="1">
        <v>2</v>
      </c>
      <c r="B27" s="1" t="s">
        <v>554</v>
      </c>
      <c r="D27" s="1" t="s">
        <v>9</v>
      </c>
      <c r="E27" s="1">
        <v>2</v>
      </c>
      <c r="F27" s="1">
        <v>0</v>
      </c>
      <c r="G27" s="1">
        <v>0</v>
      </c>
      <c r="H27" s="1">
        <v>2.5</v>
      </c>
      <c r="J27" s="2">
        <v>0.87</v>
      </c>
      <c r="L27" s="2">
        <v>0.66</v>
      </c>
      <c r="N27" s="2">
        <v>0.73</v>
      </c>
      <c r="P27" s="1">
        <v>7</v>
      </c>
      <c r="R27" s="2">
        <v>0.64</v>
      </c>
      <c r="T27" s="2">
        <v>0.02</v>
      </c>
      <c r="V27" s="2">
        <v>0.9</v>
      </c>
      <c r="X27" s="3" t="s">
        <v>555</v>
      </c>
      <c r="Z27" s="2">
        <v>0.39</v>
      </c>
      <c r="AB27" s="2">
        <v>0.79</v>
      </c>
      <c r="AD27" s="2">
        <v>0.37</v>
      </c>
    </row>
    <row r="28" spans="1:30" x14ac:dyDescent="0.25">
      <c r="A28" s="1">
        <v>2</v>
      </c>
      <c r="B28" s="1" t="s">
        <v>556</v>
      </c>
      <c r="D28" s="1" t="s">
        <v>162</v>
      </c>
      <c r="E28" s="1">
        <v>2</v>
      </c>
      <c r="F28" s="1">
        <v>0</v>
      </c>
      <c r="G28" s="1">
        <v>0</v>
      </c>
      <c r="H28" s="1">
        <v>3.2</v>
      </c>
      <c r="J28" s="2">
        <v>0.89</v>
      </c>
      <c r="L28" s="2">
        <v>0.8</v>
      </c>
      <c r="N28" s="2">
        <v>0.73</v>
      </c>
      <c r="P28" s="1">
        <v>-7</v>
      </c>
      <c r="R28" s="2">
        <v>0.61</v>
      </c>
      <c r="T28" s="2">
        <v>0</v>
      </c>
      <c r="V28" s="2">
        <v>0.97</v>
      </c>
      <c r="X28" s="3" t="s">
        <v>557</v>
      </c>
      <c r="Z28" s="2">
        <v>0.43</v>
      </c>
      <c r="AB28" s="2">
        <v>0.78</v>
      </c>
      <c r="AD28" s="2">
        <v>0.31</v>
      </c>
    </row>
    <row r="29" spans="1:30" x14ac:dyDescent="0.25">
      <c r="A29" s="1">
        <v>2</v>
      </c>
      <c r="B29" s="1" t="s">
        <v>558</v>
      </c>
      <c r="D29" s="1" t="s">
        <v>169</v>
      </c>
      <c r="E29" s="1">
        <v>2</v>
      </c>
      <c r="F29" s="1">
        <v>0</v>
      </c>
      <c r="G29" s="1">
        <v>0</v>
      </c>
      <c r="H29" s="1">
        <v>3</v>
      </c>
      <c r="J29" s="2">
        <v>0.87</v>
      </c>
      <c r="L29" s="2">
        <v>0.73</v>
      </c>
      <c r="N29" s="2">
        <v>0.71</v>
      </c>
      <c r="P29" s="1">
        <v>-2</v>
      </c>
      <c r="R29" s="2">
        <v>0.64</v>
      </c>
      <c r="T29" s="2">
        <v>0.01</v>
      </c>
      <c r="V29" s="2">
        <v>0.92</v>
      </c>
      <c r="X29" s="3" t="s">
        <v>28</v>
      </c>
      <c r="Z29" s="2">
        <v>0.34</v>
      </c>
      <c r="AB29" s="2">
        <v>0.72</v>
      </c>
      <c r="AD29" s="2">
        <v>0.36</v>
      </c>
    </row>
    <row r="30" spans="1:30" x14ac:dyDescent="0.25">
      <c r="A30" s="1">
        <v>2</v>
      </c>
      <c r="B30" s="1" t="s">
        <v>559</v>
      </c>
      <c r="D30" s="1" t="s">
        <v>169</v>
      </c>
      <c r="E30" s="1">
        <v>2</v>
      </c>
      <c r="F30" s="1">
        <v>0</v>
      </c>
      <c r="G30" s="1">
        <v>0</v>
      </c>
      <c r="H30" s="1">
        <v>2.9</v>
      </c>
      <c r="J30" s="2">
        <v>0.77</v>
      </c>
      <c r="L30" s="2">
        <v>0.63</v>
      </c>
      <c r="N30" s="2">
        <v>0.67</v>
      </c>
      <c r="P30" s="1">
        <v>4</v>
      </c>
      <c r="R30" s="2">
        <v>0.56999999999999995</v>
      </c>
      <c r="T30" s="4">
        <v>4.0000000000000001E-3</v>
      </c>
      <c r="V30" s="2">
        <v>0.8</v>
      </c>
      <c r="X30" s="3" t="s">
        <v>163</v>
      </c>
      <c r="Z30" s="2">
        <v>0.23</v>
      </c>
      <c r="AB30" s="2">
        <v>0.69</v>
      </c>
      <c r="AD30" s="2">
        <v>0.28000000000000003</v>
      </c>
    </row>
    <row r="31" spans="1:30" x14ac:dyDescent="0.25">
      <c r="A31" s="1">
        <v>2</v>
      </c>
      <c r="B31" s="1" t="s">
        <v>560</v>
      </c>
      <c r="D31" s="1" t="s">
        <v>217</v>
      </c>
      <c r="E31" s="1">
        <v>2</v>
      </c>
      <c r="F31" s="1">
        <v>0</v>
      </c>
      <c r="G31" s="1">
        <v>0</v>
      </c>
      <c r="H31" s="1">
        <v>3.2</v>
      </c>
      <c r="J31" s="2">
        <v>0.82</v>
      </c>
      <c r="L31" s="2">
        <v>0.73</v>
      </c>
      <c r="N31" s="2">
        <v>0.62</v>
      </c>
      <c r="P31" s="1">
        <v>-11</v>
      </c>
      <c r="R31" s="2">
        <v>0.65</v>
      </c>
      <c r="T31" s="2">
        <v>0.02</v>
      </c>
      <c r="V31" s="2">
        <v>0.8</v>
      </c>
      <c r="X31" s="3" t="s">
        <v>20</v>
      </c>
      <c r="Y31" s="1">
        <v>2</v>
      </c>
      <c r="Z31" s="2">
        <v>0.36</v>
      </c>
      <c r="AB31" s="2">
        <v>0.67</v>
      </c>
      <c r="AD31" s="2">
        <v>0.31</v>
      </c>
    </row>
    <row r="32" spans="1:30" x14ac:dyDescent="0.25">
      <c r="A32" s="1">
        <v>2</v>
      </c>
      <c r="B32" s="1" t="s">
        <v>561</v>
      </c>
      <c r="D32" s="1" t="s">
        <v>99</v>
      </c>
      <c r="E32" s="1">
        <v>2</v>
      </c>
      <c r="F32" s="1">
        <v>0</v>
      </c>
      <c r="G32" s="1">
        <v>0</v>
      </c>
      <c r="H32" s="1">
        <v>2.8</v>
      </c>
      <c r="J32" s="2">
        <v>0.86</v>
      </c>
      <c r="L32" s="2">
        <v>0.67</v>
      </c>
      <c r="N32" s="2">
        <v>0.72</v>
      </c>
      <c r="P32" s="1">
        <v>5</v>
      </c>
      <c r="R32" s="2">
        <v>0.42</v>
      </c>
      <c r="T32" s="2">
        <v>0.02</v>
      </c>
      <c r="V32" s="2">
        <v>0.91</v>
      </c>
      <c r="X32" s="3" t="s">
        <v>167</v>
      </c>
      <c r="Z32" s="2">
        <v>0.35</v>
      </c>
      <c r="AB32" s="2">
        <v>0.83</v>
      </c>
      <c r="AD32" s="2">
        <v>0.39</v>
      </c>
    </row>
    <row r="33" spans="1:31" x14ac:dyDescent="0.25">
      <c r="A33" s="1">
        <v>2</v>
      </c>
      <c r="B33" s="1" t="s">
        <v>562</v>
      </c>
      <c r="D33" s="1" t="s">
        <v>221</v>
      </c>
      <c r="E33" s="1">
        <v>2</v>
      </c>
      <c r="F33" s="1">
        <v>0</v>
      </c>
      <c r="G33" s="1">
        <v>0</v>
      </c>
      <c r="H33" s="1">
        <v>3</v>
      </c>
      <c r="J33" s="2">
        <v>0.84</v>
      </c>
      <c r="L33" s="2">
        <v>0.72</v>
      </c>
      <c r="N33" s="2">
        <v>0.7</v>
      </c>
      <c r="P33" s="1">
        <v>-2</v>
      </c>
      <c r="R33" s="2">
        <v>0.66</v>
      </c>
      <c r="T33" s="4">
        <v>3.0000000000000001E-3</v>
      </c>
      <c r="V33" s="2">
        <v>0.98</v>
      </c>
      <c r="X33" s="3" t="s">
        <v>170</v>
      </c>
      <c r="Z33" s="2">
        <v>0.46</v>
      </c>
      <c r="AB33" s="2">
        <v>0.86</v>
      </c>
      <c r="AD33" s="2">
        <v>0.32</v>
      </c>
    </row>
    <row r="34" spans="1:31" x14ac:dyDescent="0.25">
      <c r="A34" s="1">
        <v>2</v>
      </c>
      <c r="B34" s="1" t="s">
        <v>563</v>
      </c>
      <c r="D34" s="1" t="s">
        <v>18</v>
      </c>
      <c r="E34" s="1">
        <v>2</v>
      </c>
      <c r="F34" s="1">
        <v>0</v>
      </c>
      <c r="G34" s="1">
        <v>0</v>
      </c>
      <c r="H34" s="1">
        <v>3.2</v>
      </c>
      <c r="J34" s="2">
        <v>0.79</v>
      </c>
      <c r="L34" s="2">
        <v>0.67</v>
      </c>
      <c r="N34" s="2">
        <v>0.61</v>
      </c>
      <c r="P34" s="1">
        <v>-6</v>
      </c>
      <c r="R34" s="2">
        <v>0.89</v>
      </c>
      <c r="T34" s="2">
        <v>0.01</v>
      </c>
      <c r="V34" s="2">
        <v>0.79</v>
      </c>
      <c r="X34" s="3" t="s">
        <v>564</v>
      </c>
      <c r="Z34" s="2">
        <v>0.39</v>
      </c>
      <c r="AB34" s="2">
        <v>0.85</v>
      </c>
      <c r="AD34" s="2">
        <v>0.36</v>
      </c>
    </row>
    <row r="35" spans="1:31" x14ac:dyDescent="0.25">
      <c r="A35" s="1">
        <v>2</v>
      </c>
      <c r="B35" s="1" t="s">
        <v>565</v>
      </c>
      <c r="D35" s="1" t="s">
        <v>9</v>
      </c>
      <c r="E35" s="1">
        <v>2</v>
      </c>
      <c r="F35" s="1">
        <v>0</v>
      </c>
      <c r="G35" s="1">
        <v>0</v>
      </c>
      <c r="H35" s="1">
        <v>2.8</v>
      </c>
      <c r="J35" s="2">
        <v>0.92</v>
      </c>
      <c r="L35" s="2">
        <v>0.67</v>
      </c>
      <c r="N35" s="2">
        <v>0.83</v>
      </c>
      <c r="P35" s="1">
        <v>16</v>
      </c>
      <c r="R35" s="2">
        <v>0.53</v>
      </c>
      <c r="T35" s="2">
        <v>0.02</v>
      </c>
      <c r="V35" s="2">
        <v>0.85</v>
      </c>
      <c r="X35" s="3" t="s">
        <v>566</v>
      </c>
      <c r="Y35" s="1">
        <v>2</v>
      </c>
      <c r="Z35" s="2">
        <v>0.37</v>
      </c>
      <c r="AB35" s="2">
        <v>0.35</v>
      </c>
      <c r="AD35" s="2">
        <v>0.38</v>
      </c>
    </row>
    <row r="36" spans="1:31" x14ac:dyDescent="0.25">
      <c r="A36" s="1">
        <v>2</v>
      </c>
      <c r="B36" s="1" t="s">
        <v>567</v>
      </c>
      <c r="E36" s="1">
        <v>2</v>
      </c>
      <c r="F36" s="1">
        <v>0</v>
      </c>
      <c r="G36" s="1">
        <v>0</v>
      </c>
      <c r="H36" s="1">
        <v>3.1</v>
      </c>
      <c r="J36" s="2">
        <v>0.79</v>
      </c>
      <c r="L36" s="2">
        <v>0.68</v>
      </c>
      <c r="N36" s="2">
        <v>0.57999999999999996</v>
      </c>
      <c r="P36" s="1">
        <v>-10</v>
      </c>
      <c r="R36" s="2">
        <v>0.57999999999999996</v>
      </c>
      <c r="T36" s="2">
        <v>0.01</v>
      </c>
      <c r="V36" s="2">
        <v>0.88</v>
      </c>
      <c r="X36" s="3" t="s">
        <v>540</v>
      </c>
      <c r="Y36" s="1">
        <v>3</v>
      </c>
      <c r="Z36" s="2">
        <v>0.32</v>
      </c>
      <c r="AB36" s="2">
        <v>0.79</v>
      </c>
      <c r="AD36" s="2">
        <v>0.37</v>
      </c>
    </row>
    <row r="37" spans="1:31" x14ac:dyDescent="0.25">
      <c r="A37" s="1">
        <v>2</v>
      </c>
      <c r="B37" s="1" t="s">
        <v>568</v>
      </c>
      <c r="D37" s="1" t="s">
        <v>18</v>
      </c>
      <c r="E37" s="1">
        <v>2</v>
      </c>
      <c r="F37" s="1">
        <v>0</v>
      </c>
      <c r="G37" s="1">
        <v>0</v>
      </c>
      <c r="H37" s="1">
        <v>3.5</v>
      </c>
      <c r="J37" s="2">
        <v>0.84</v>
      </c>
      <c r="L37" s="2">
        <v>0.68</v>
      </c>
      <c r="N37" s="2">
        <v>0.59</v>
      </c>
      <c r="P37" s="1">
        <v>-9</v>
      </c>
      <c r="R37" s="2">
        <v>0.56000000000000005</v>
      </c>
      <c r="T37" s="2">
        <v>0.02</v>
      </c>
      <c r="V37" s="2">
        <v>0.9</v>
      </c>
      <c r="X37" s="3" t="s">
        <v>538</v>
      </c>
      <c r="Z37" s="2">
        <v>0.32</v>
      </c>
      <c r="AB37" s="2">
        <v>0.54</v>
      </c>
      <c r="AD37" s="2">
        <v>0.3</v>
      </c>
    </row>
    <row r="38" spans="1:31" x14ac:dyDescent="0.25">
      <c r="A38" s="1">
        <v>2</v>
      </c>
      <c r="B38" s="1" t="s">
        <v>569</v>
      </c>
      <c r="D38" s="1" t="s">
        <v>21</v>
      </c>
      <c r="E38" s="1">
        <v>2</v>
      </c>
      <c r="F38" s="1">
        <v>0</v>
      </c>
      <c r="G38" s="1">
        <v>0</v>
      </c>
      <c r="H38" s="1">
        <v>2.7</v>
      </c>
      <c r="J38" s="2">
        <v>0.87</v>
      </c>
      <c r="L38" s="2">
        <v>0.66</v>
      </c>
      <c r="N38" s="2">
        <v>0.73</v>
      </c>
      <c r="P38" s="1">
        <v>7</v>
      </c>
      <c r="R38" s="2">
        <v>0.63</v>
      </c>
      <c r="T38" s="2">
        <v>0</v>
      </c>
      <c r="V38" s="2">
        <v>0.88</v>
      </c>
      <c r="X38" s="3" t="s">
        <v>570</v>
      </c>
      <c r="Z38" s="2">
        <v>0.28999999999999998</v>
      </c>
      <c r="AB38" s="2">
        <v>0.78</v>
      </c>
      <c r="AD38" s="2">
        <v>0.24</v>
      </c>
    </row>
    <row r="39" spans="1:31" x14ac:dyDescent="0.25">
      <c r="A39" s="1">
        <v>2</v>
      </c>
      <c r="B39" s="1" t="s">
        <v>571</v>
      </c>
      <c r="D39" s="1" t="s">
        <v>169</v>
      </c>
      <c r="E39" s="1">
        <v>2</v>
      </c>
      <c r="F39" s="1">
        <v>0</v>
      </c>
      <c r="G39" s="1">
        <v>0</v>
      </c>
      <c r="H39" s="1">
        <v>2</v>
      </c>
      <c r="J39" s="2">
        <v>0.88</v>
      </c>
      <c r="L39" s="2">
        <v>0.64</v>
      </c>
      <c r="N39" s="2">
        <v>0.75</v>
      </c>
      <c r="P39" s="1">
        <v>11</v>
      </c>
      <c r="R39" s="2">
        <v>0.96</v>
      </c>
      <c r="T39" s="2">
        <v>0</v>
      </c>
      <c r="V39" s="2">
        <v>0.85</v>
      </c>
      <c r="X39" s="3" t="s">
        <v>344</v>
      </c>
      <c r="Y39" s="1">
        <v>3</v>
      </c>
      <c r="Z39" s="2">
        <v>0.19</v>
      </c>
      <c r="AB39" s="2">
        <v>0.93</v>
      </c>
      <c r="AD39" s="2">
        <v>0.24</v>
      </c>
    </row>
    <row r="40" spans="1:31" x14ac:dyDescent="0.25">
      <c r="A40" s="1">
        <v>2</v>
      </c>
      <c r="B40" s="1" t="s">
        <v>572</v>
      </c>
      <c r="D40" s="1" t="s">
        <v>94</v>
      </c>
      <c r="E40" s="1">
        <v>2</v>
      </c>
      <c r="F40" s="1">
        <v>0</v>
      </c>
      <c r="G40" s="1">
        <v>0</v>
      </c>
      <c r="H40" s="1">
        <v>2.9</v>
      </c>
      <c r="J40" s="2">
        <v>0.77</v>
      </c>
      <c r="L40" s="2">
        <v>0.69</v>
      </c>
      <c r="N40" s="2">
        <v>0.6</v>
      </c>
      <c r="P40" s="1">
        <v>-9</v>
      </c>
      <c r="R40" s="2">
        <v>0.79</v>
      </c>
      <c r="T40" s="2">
        <v>0</v>
      </c>
      <c r="V40" s="2">
        <v>0.91</v>
      </c>
      <c r="X40" s="3" t="s">
        <v>573</v>
      </c>
      <c r="Z40" s="2">
        <v>0.43</v>
      </c>
      <c r="AB40" s="2">
        <v>0.87</v>
      </c>
      <c r="AD40" s="2">
        <v>0.52</v>
      </c>
    </row>
    <row r="41" spans="1:31" x14ac:dyDescent="0.25">
      <c r="A41" s="1">
        <v>2</v>
      </c>
      <c r="B41" s="1" t="s">
        <v>574</v>
      </c>
      <c r="C41" s="1">
        <v>1</v>
      </c>
      <c r="D41" s="1" t="s">
        <v>217</v>
      </c>
      <c r="E41" s="1">
        <v>2</v>
      </c>
      <c r="F41" s="1">
        <v>0</v>
      </c>
      <c r="G41" s="1">
        <v>0</v>
      </c>
      <c r="H41" s="1">
        <v>3.9</v>
      </c>
      <c r="J41" s="2">
        <v>0.87</v>
      </c>
      <c r="K41" s="1">
        <v>9</v>
      </c>
      <c r="L41" s="2">
        <v>0.85</v>
      </c>
      <c r="N41" s="2">
        <v>0.7</v>
      </c>
      <c r="P41" s="1">
        <v>-15</v>
      </c>
      <c r="R41" s="2">
        <v>0.67</v>
      </c>
      <c r="T41" s="2">
        <v>0.04</v>
      </c>
      <c r="V41" s="2">
        <v>0.98</v>
      </c>
      <c r="X41" s="3" t="s">
        <v>101</v>
      </c>
      <c r="Y41" s="1">
        <v>3</v>
      </c>
      <c r="Z41" s="2">
        <v>0.51</v>
      </c>
      <c r="AB41" s="2">
        <v>0.71</v>
      </c>
      <c r="AD41" s="2">
        <v>0.25</v>
      </c>
      <c r="AE41" s="1">
        <v>8</v>
      </c>
    </row>
    <row r="42" spans="1:31" x14ac:dyDescent="0.25">
      <c r="A42" s="1">
        <v>2</v>
      </c>
      <c r="B42" s="1" t="s">
        <v>575</v>
      </c>
      <c r="D42" s="1" t="s">
        <v>172</v>
      </c>
      <c r="E42" s="1">
        <v>2</v>
      </c>
      <c r="F42" s="1">
        <v>0</v>
      </c>
      <c r="G42" s="1">
        <v>0</v>
      </c>
      <c r="H42" s="1">
        <v>3.1</v>
      </c>
      <c r="J42" s="2">
        <v>0.88</v>
      </c>
      <c r="L42" s="2">
        <v>0.76</v>
      </c>
      <c r="N42" s="2">
        <v>0.66</v>
      </c>
      <c r="P42" s="1">
        <v>-10</v>
      </c>
      <c r="R42" s="2">
        <v>0.66</v>
      </c>
      <c r="T42" s="4">
        <v>4.0000000000000001E-3</v>
      </c>
      <c r="V42" s="2">
        <v>0.88</v>
      </c>
      <c r="X42" s="3" t="s">
        <v>55</v>
      </c>
      <c r="Z42" s="2">
        <v>0.52</v>
      </c>
      <c r="AB42" s="2">
        <v>0.59</v>
      </c>
      <c r="AD42" s="2">
        <v>0.31</v>
      </c>
    </row>
    <row r="43" spans="1:31" x14ac:dyDescent="0.25">
      <c r="A43" s="1">
        <v>2</v>
      </c>
      <c r="B43" s="1" t="s">
        <v>576</v>
      </c>
      <c r="D43" s="1" t="s">
        <v>159</v>
      </c>
      <c r="E43" s="1">
        <v>2</v>
      </c>
      <c r="F43" s="1">
        <v>0</v>
      </c>
      <c r="G43" s="1">
        <v>0</v>
      </c>
      <c r="H43" s="1">
        <v>3.4</v>
      </c>
      <c r="J43" s="2">
        <v>0.9</v>
      </c>
      <c r="L43" s="2">
        <v>0.61</v>
      </c>
      <c r="N43" s="2">
        <v>0.76</v>
      </c>
      <c r="P43" s="1">
        <v>15</v>
      </c>
      <c r="R43" s="2">
        <v>0.38</v>
      </c>
      <c r="T43" s="2">
        <v>0.04</v>
      </c>
      <c r="V43" s="2">
        <v>0.91</v>
      </c>
      <c r="X43" s="3" t="s">
        <v>577</v>
      </c>
      <c r="Z43" s="2">
        <v>0.33</v>
      </c>
      <c r="AB43" s="2">
        <v>0.49</v>
      </c>
      <c r="AD43" s="2">
        <v>0.13</v>
      </c>
    </row>
    <row r="44" spans="1:31" x14ac:dyDescent="0.25">
      <c r="A44" s="1">
        <v>2</v>
      </c>
      <c r="B44" s="1" t="s">
        <v>578</v>
      </c>
      <c r="D44" s="1" t="s">
        <v>65</v>
      </c>
      <c r="E44" s="1">
        <v>2</v>
      </c>
      <c r="F44" s="1">
        <v>0</v>
      </c>
      <c r="G44" s="1">
        <v>0</v>
      </c>
      <c r="H44" s="1">
        <v>2.9</v>
      </c>
      <c r="J44" s="2">
        <v>0.91</v>
      </c>
      <c r="L44" s="2">
        <v>0.6</v>
      </c>
      <c r="N44" s="2">
        <v>0.74</v>
      </c>
      <c r="P44" s="1">
        <v>14</v>
      </c>
      <c r="R44" s="2">
        <v>0.43</v>
      </c>
      <c r="T44" s="4">
        <v>4.0000000000000001E-3</v>
      </c>
      <c r="V44" s="2">
        <v>0.92</v>
      </c>
      <c r="X44" s="3" t="s">
        <v>163</v>
      </c>
      <c r="Z44" s="2">
        <v>0.23</v>
      </c>
      <c r="AB44" s="2">
        <v>0.85</v>
      </c>
      <c r="AD44" s="2">
        <v>0.38</v>
      </c>
    </row>
    <row r="45" spans="1:31" x14ac:dyDescent="0.25">
      <c r="A45" s="1">
        <v>2</v>
      </c>
      <c r="B45" s="1" t="s">
        <v>579</v>
      </c>
      <c r="D45" s="1" t="s">
        <v>26</v>
      </c>
      <c r="E45" s="1">
        <v>2</v>
      </c>
      <c r="F45" s="1">
        <v>0</v>
      </c>
      <c r="G45" s="1">
        <v>0</v>
      </c>
      <c r="H45" s="1">
        <v>3.2</v>
      </c>
      <c r="J45" s="2">
        <v>0.84</v>
      </c>
      <c r="L45" s="2">
        <v>0.67</v>
      </c>
      <c r="N45" s="2">
        <v>0.71</v>
      </c>
      <c r="P45" s="1">
        <v>4</v>
      </c>
      <c r="R45" s="2">
        <v>0.66</v>
      </c>
      <c r="T45" s="2">
        <v>0.01</v>
      </c>
      <c r="V45" s="2">
        <v>0.94</v>
      </c>
      <c r="X45" s="3" t="s">
        <v>204</v>
      </c>
      <c r="Z45" s="2">
        <v>0.36</v>
      </c>
      <c r="AB45" s="2">
        <v>0.61</v>
      </c>
      <c r="AD45" s="2">
        <v>0.36</v>
      </c>
    </row>
    <row r="46" spans="1:31" x14ac:dyDescent="0.25">
      <c r="A46" s="1">
        <v>2</v>
      </c>
      <c r="B46" s="1" t="s">
        <v>580</v>
      </c>
      <c r="E46" s="1">
        <v>1</v>
      </c>
      <c r="F46" s="1">
        <v>0</v>
      </c>
      <c r="G46" s="1">
        <v>0</v>
      </c>
      <c r="H46" s="1">
        <v>2.9</v>
      </c>
      <c r="J46" s="2">
        <v>0.85</v>
      </c>
      <c r="L46" s="2">
        <v>0.69</v>
      </c>
      <c r="N46" s="2">
        <v>0.72</v>
      </c>
      <c r="P46" s="1">
        <v>3</v>
      </c>
      <c r="R46" s="2">
        <v>0.63</v>
      </c>
      <c r="T46" s="2">
        <v>0.01</v>
      </c>
      <c r="V46" s="2">
        <v>0.87</v>
      </c>
      <c r="X46" s="3" t="s">
        <v>581</v>
      </c>
      <c r="Z46" s="2">
        <v>0.45</v>
      </c>
      <c r="AA46" s="1">
        <v>6</v>
      </c>
      <c r="AB46" s="2">
        <v>0.71</v>
      </c>
      <c r="AD46" s="2">
        <v>0.22</v>
      </c>
    </row>
    <row r="47" spans="1:31" x14ac:dyDescent="0.25">
      <c r="A47" s="1">
        <v>2</v>
      </c>
      <c r="B47" s="1" t="s">
        <v>582</v>
      </c>
      <c r="D47" s="1" t="s">
        <v>65</v>
      </c>
      <c r="E47" s="1">
        <v>2</v>
      </c>
      <c r="F47" s="1">
        <v>0</v>
      </c>
      <c r="G47" s="1">
        <v>0</v>
      </c>
      <c r="H47" s="1">
        <v>3.5</v>
      </c>
      <c r="J47" s="2">
        <v>0.92</v>
      </c>
      <c r="L47" s="2">
        <v>0.72</v>
      </c>
      <c r="N47" s="2">
        <v>0.8</v>
      </c>
      <c r="P47" s="1">
        <v>8</v>
      </c>
      <c r="R47" s="2">
        <v>0.41</v>
      </c>
      <c r="T47" s="2">
        <v>0.03</v>
      </c>
      <c r="V47" s="2">
        <v>0.82</v>
      </c>
      <c r="X47" s="3" t="s">
        <v>509</v>
      </c>
      <c r="Y47" s="1">
        <v>3</v>
      </c>
      <c r="Z47" s="2">
        <v>0.49</v>
      </c>
      <c r="AB47" s="2">
        <v>0.76</v>
      </c>
      <c r="AD47" s="2">
        <v>0.36</v>
      </c>
    </row>
    <row r="48" spans="1:31" x14ac:dyDescent="0.25">
      <c r="A48" s="1">
        <v>2</v>
      </c>
      <c r="B48" s="1" t="s">
        <v>583</v>
      </c>
      <c r="D48" s="1" t="s">
        <v>94</v>
      </c>
      <c r="E48" s="1">
        <v>2</v>
      </c>
      <c r="F48" s="1">
        <v>0</v>
      </c>
      <c r="G48" s="1">
        <v>0</v>
      </c>
      <c r="H48" s="1">
        <v>2.9</v>
      </c>
      <c r="J48" s="2">
        <v>0.81</v>
      </c>
      <c r="L48" s="2">
        <v>0.65</v>
      </c>
      <c r="N48" s="2">
        <v>0.73</v>
      </c>
      <c r="P48" s="1">
        <v>8</v>
      </c>
      <c r="R48" s="2">
        <v>0.89</v>
      </c>
      <c r="T48" s="2">
        <v>0</v>
      </c>
      <c r="V48" s="2">
        <v>0.83</v>
      </c>
      <c r="X48" s="3" t="s">
        <v>584</v>
      </c>
      <c r="Z48" s="2">
        <v>0.33</v>
      </c>
      <c r="AB48" s="2">
        <v>0.81</v>
      </c>
      <c r="AD48" s="2">
        <v>0.44</v>
      </c>
    </row>
    <row r="49" spans="1:30" x14ac:dyDescent="0.25">
      <c r="A49" s="1">
        <v>2</v>
      </c>
      <c r="B49" s="1" t="s">
        <v>585</v>
      </c>
      <c r="D49" s="1" t="s">
        <v>18</v>
      </c>
      <c r="E49" s="1">
        <v>2</v>
      </c>
      <c r="F49" s="1">
        <v>0</v>
      </c>
      <c r="G49" s="1">
        <v>0</v>
      </c>
      <c r="H49" s="1">
        <v>2.4</v>
      </c>
      <c r="J49" s="2">
        <v>0.85</v>
      </c>
      <c r="L49" s="2">
        <v>0.75</v>
      </c>
      <c r="N49" s="2">
        <v>0.78</v>
      </c>
      <c r="P49" s="1">
        <v>3</v>
      </c>
      <c r="R49" s="2">
        <v>0.93</v>
      </c>
      <c r="T49" s="2">
        <v>0</v>
      </c>
      <c r="V49" s="2">
        <v>0.98</v>
      </c>
      <c r="X49" s="3" t="s">
        <v>586</v>
      </c>
      <c r="Z49" s="2">
        <v>0.35</v>
      </c>
      <c r="AA49" s="1">
        <v>6</v>
      </c>
      <c r="AB49" s="2">
        <v>0.87</v>
      </c>
      <c r="AD49" s="2">
        <v>0.36</v>
      </c>
    </row>
    <row r="50" spans="1:30" x14ac:dyDescent="0.25">
      <c r="A50" s="1">
        <v>2</v>
      </c>
      <c r="B50" s="1" t="s">
        <v>587</v>
      </c>
      <c r="D50" s="1" t="s">
        <v>29</v>
      </c>
      <c r="E50" s="1">
        <v>2</v>
      </c>
      <c r="F50" s="1">
        <v>0</v>
      </c>
      <c r="G50" s="1">
        <v>0</v>
      </c>
      <c r="H50" s="1">
        <v>2.7</v>
      </c>
      <c r="J50" s="2">
        <v>0.79</v>
      </c>
      <c r="L50" s="2">
        <v>0.75</v>
      </c>
      <c r="N50" s="2">
        <v>0.66</v>
      </c>
      <c r="P50" s="1">
        <v>-9</v>
      </c>
      <c r="R50" s="2">
        <v>0.61</v>
      </c>
      <c r="T50" s="2">
        <v>0</v>
      </c>
      <c r="V50" s="2">
        <v>0.94</v>
      </c>
      <c r="X50" s="3" t="s">
        <v>163</v>
      </c>
      <c r="Z50" s="2">
        <v>0.42</v>
      </c>
      <c r="AB50" s="2">
        <v>0.87</v>
      </c>
      <c r="AD50" s="2">
        <v>0.52</v>
      </c>
    </row>
    <row r="51" spans="1:30" x14ac:dyDescent="0.25">
      <c r="A51" s="1">
        <v>2</v>
      </c>
      <c r="B51" s="1" t="s">
        <v>588</v>
      </c>
      <c r="D51" s="1" t="s">
        <v>37</v>
      </c>
      <c r="E51" s="1">
        <v>2</v>
      </c>
      <c r="F51" s="1">
        <v>0</v>
      </c>
      <c r="G51" s="1">
        <v>0</v>
      </c>
      <c r="H51" s="1">
        <v>3.1</v>
      </c>
      <c r="J51" s="2">
        <v>0.85</v>
      </c>
      <c r="L51" s="2">
        <v>0.74</v>
      </c>
      <c r="N51" s="2">
        <v>0.72</v>
      </c>
      <c r="P51" s="1">
        <v>-2</v>
      </c>
      <c r="R51" s="2">
        <v>0.53</v>
      </c>
      <c r="T51" s="2">
        <v>0.01</v>
      </c>
      <c r="V51" s="2">
        <v>0.94</v>
      </c>
      <c r="X51" s="3" t="s">
        <v>79</v>
      </c>
      <c r="Z51" s="2">
        <v>0.45</v>
      </c>
      <c r="AB51" s="2">
        <v>0.67</v>
      </c>
      <c r="AD51" s="2">
        <v>0.19</v>
      </c>
    </row>
    <row r="52" spans="1:30" x14ac:dyDescent="0.25">
      <c r="A52" s="1">
        <v>2</v>
      </c>
      <c r="B52" s="1" t="s">
        <v>589</v>
      </c>
      <c r="D52" s="1" t="s">
        <v>9</v>
      </c>
      <c r="E52" s="1">
        <v>2</v>
      </c>
      <c r="F52" s="1">
        <v>0</v>
      </c>
      <c r="G52" s="1">
        <v>0</v>
      </c>
      <c r="H52" s="1">
        <v>2.8</v>
      </c>
      <c r="J52" s="2">
        <v>0.89</v>
      </c>
      <c r="L52" s="2">
        <v>0.71</v>
      </c>
      <c r="N52" s="2">
        <v>0.79</v>
      </c>
      <c r="P52" s="1">
        <v>8</v>
      </c>
      <c r="R52" s="2">
        <v>0.76</v>
      </c>
      <c r="T52" s="4">
        <v>4.0000000000000001E-3</v>
      </c>
      <c r="V52" s="2">
        <v>0.85</v>
      </c>
      <c r="X52" s="3" t="s">
        <v>267</v>
      </c>
      <c r="Y52" s="1">
        <v>2</v>
      </c>
      <c r="Z52" s="2">
        <v>0.4</v>
      </c>
      <c r="AB52" s="2">
        <v>0.78</v>
      </c>
      <c r="AD52" s="2">
        <v>0.3</v>
      </c>
    </row>
    <row r="53" spans="1:30" x14ac:dyDescent="0.25">
      <c r="A53" s="1">
        <v>2</v>
      </c>
      <c r="B53" s="1" t="s">
        <v>590</v>
      </c>
      <c r="E53" s="1">
        <v>1</v>
      </c>
      <c r="F53" s="1">
        <v>0</v>
      </c>
      <c r="G53" s="1">
        <v>0</v>
      </c>
      <c r="H53" s="1">
        <v>2.8</v>
      </c>
      <c r="J53" s="2">
        <v>0.84</v>
      </c>
      <c r="L53" s="2">
        <v>0.56000000000000005</v>
      </c>
      <c r="N53" s="2">
        <v>0.7</v>
      </c>
      <c r="P53" s="1">
        <v>14</v>
      </c>
      <c r="R53" s="2">
        <v>0.67</v>
      </c>
      <c r="T53" s="2">
        <v>0</v>
      </c>
      <c r="V53" s="2">
        <v>0.87</v>
      </c>
      <c r="X53" s="3" t="s">
        <v>591</v>
      </c>
      <c r="Z53" s="2">
        <v>0.15</v>
      </c>
      <c r="AB53" s="2">
        <v>0.63</v>
      </c>
      <c r="AD53" s="2">
        <v>0.34</v>
      </c>
    </row>
    <row r="54" spans="1:30" x14ac:dyDescent="0.25">
      <c r="A54" s="1">
        <v>2</v>
      </c>
      <c r="B54" s="1" t="s">
        <v>592</v>
      </c>
      <c r="D54" s="1" t="s">
        <v>9</v>
      </c>
      <c r="E54" s="1">
        <v>2</v>
      </c>
      <c r="F54" s="1">
        <v>0</v>
      </c>
      <c r="G54" s="1">
        <v>0</v>
      </c>
      <c r="H54" s="1">
        <v>2.8</v>
      </c>
      <c r="J54" s="2">
        <v>0.85</v>
      </c>
      <c r="L54" s="2">
        <v>0.63</v>
      </c>
      <c r="N54" s="2">
        <v>0.7</v>
      </c>
      <c r="P54" s="1">
        <v>7</v>
      </c>
      <c r="R54" s="2">
        <v>0.56999999999999995</v>
      </c>
      <c r="T54" s="2">
        <v>0</v>
      </c>
      <c r="V54" s="2">
        <v>0.93</v>
      </c>
      <c r="X54" s="3" t="s">
        <v>318</v>
      </c>
      <c r="Z54" s="2">
        <v>0.32</v>
      </c>
      <c r="AB54" s="2">
        <v>0.85</v>
      </c>
      <c r="AD54" s="2">
        <v>0.27</v>
      </c>
    </row>
    <row r="55" spans="1:30" x14ac:dyDescent="0.25">
      <c r="A55" s="1">
        <v>2</v>
      </c>
      <c r="B55" s="1" t="s">
        <v>593</v>
      </c>
      <c r="D55" s="1" t="s">
        <v>190</v>
      </c>
      <c r="E55" s="1">
        <v>2</v>
      </c>
      <c r="F55" s="1">
        <v>0</v>
      </c>
      <c r="G55" s="1">
        <v>0</v>
      </c>
      <c r="H55" s="1">
        <v>2.7</v>
      </c>
      <c r="J55" s="2">
        <v>0.8</v>
      </c>
      <c r="L55" s="2">
        <v>0.62</v>
      </c>
      <c r="N55" s="2">
        <v>0.66</v>
      </c>
      <c r="P55" s="1">
        <v>4</v>
      </c>
      <c r="R55" s="2">
        <v>0.72</v>
      </c>
      <c r="T55" s="2">
        <v>0.01</v>
      </c>
      <c r="V55" s="2">
        <v>0.88</v>
      </c>
      <c r="X55" s="3" t="s">
        <v>211</v>
      </c>
      <c r="Y55" s="1">
        <v>3</v>
      </c>
      <c r="Z55" s="2">
        <v>0.42</v>
      </c>
      <c r="AB55" s="2">
        <v>0.73</v>
      </c>
      <c r="AD55" s="2">
        <v>0.33</v>
      </c>
    </row>
    <row r="56" spans="1:30" x14ac:dyDescent="0.25">
      <c r="A56" s="1">
        <v>2</v>
      </c>
      <c r="B56" s="1" t="s">
        <v>594</v>
      </c>
      <c r="D56" s="1" t="s">
        <v>26</v>
      </c>
      <c r="E56" s="1">
        <v>2</v>
      </c>
      <c r="F56" s="1">
        <v>0</v>
      </c>
      <c r="G56" s="1">
        <v>0</v>
      </c>
      <c r="H56" s="1">
        <v>2.6</v>
      </c>
      <c r="J56" s="2">
        <v>0.78</v>
      </c>
      <c r="L56" s="2">
        <v>0.68</v>
      </c>
      <c r="N56" s="2">
        <v>0.66</v>
      </c>
      <c r="P56" s="1">
        <v>-2</v>
      </c>
      <c r="R56" s="2">
        <v>0.81</v>
      </c>
      <c r="T56" s="2">
        <v>0</v>
      </c>
      <c r="V56" s="2">
        <v>0.89</v>
      </c>
      <c r="X56" s="3" t="s">
        <v>595</v>
      </c>
      <c r="Z56" s="2">
        <v>0.26</v>
      </c>
      <c r="AB56" s="2">
        <v>0.88</v>
      </c>
      <c r="AD56" s="2">
        <v>0.34</v>
      </c>
    </row>
    <row r="57" spans="1:30" x14ac:dyDescent="0.25">
      <c r="A57" s="1">
        <v>2</v>
      </c>
      <c r="B57" s="1" t="s">
        <v>596</v>
      </c>
      <c r="D57" s="1" t="s">
        <v>9</v>
      </c>
      <c r="E57" s="1">
        <v>2</v>
      </c>
      <c r="F57" s="1">
        <v>0</v>
      </c>
      <c r="G57" s="1">
        <v>0</v>
      </c>
      <c r="H57" s="1">
        <v>2.6</v>
      </c>
      <c r="J57" s="2">
        <v>0.88</v>
      </c>
      <c r="L57" s="2">
        <v>0.61</v>
      </c>
      <c r="N57" s="2">
        <v>0.75</v>
      </c>
      <c r="P57" s="1">
        <v>14</v>
      </c>
      <c r="R57" s="2">
        <v>0.68</v>
      </c>
      <c r="T57" s="4">
        <v>2E-3</v>
      </c>
      <c r="V57" s="2">
        <v>0.88</v>
      </c>
      <c r="X57" s="3" t="s">
        <v>597</v>
      </c>
      <c r="Z57" s="2">
        <v>0.24</v>
      </c>
      <c r="AB57" s="2">
        <v>0.86</v>
      </c>
      <c r="AD57" s="2">
        <v>0.38</v>
      </c>
    </row>
    <row r="58" spans="1:30" x14ac:dyDescent="0.25">
      <c r="A58" s="1">
        <v>2</v>
      </c>
      <c r="B58" s="1" t="s">
        <v>598</v>
      </c>
      <c r="D58" s="1" t="s">
        <v>169</v>
      </c>
      <c r="E58" s="1">
        <v>2</v>
      </c>
      <c r="F58" s="1">
        <v>0</v>
      </c>
      <c r="G58" s="1">
        <v>0</v>
      </c>
      <c r="H58" s="1">
        <v>3.1</v>
      </c>
      <c r="J58" s="2">
        <v>0.94</v>
      </c>
      <c r="L58" s="2">
        <v>0.82</v>
      </c>
      <c r="N58" s="2">
        <v>0.87</v>
      </c>
      <c r="P58" s="1">
        <v>5</v>
      </c>
      <c r="R58" s="2">
        <v>0.51</v>
      </c>
      <c r="T58" s="2">
        <v>0.03</v>
      </c>
      <c r="V58" s="2">
        <v>0.86</v>
      </c>
      <c r="X58" s="3" t="s">
        <v>599</v>
      </c>
      <c r="Z58" s="2">
        <v>0.6</v>
      </c>
      <c r="AB58" s="2">
        <v>0.56999999999999995</v>
      </c>
      <c r="AD58" s="2">
        <v>0.39</v>
      </c>
    </row>
    <row r="59" spans="1:30" x14ac:dyDescent="0.25">
      <c r="A59" s="1">
        <v>2</v>
      </c>
      <c r="B59" s="1" t="s">
        <v>598</v>
      </c>
      <c r="D59" s="1" t="s">
        <v>53</v>
      </c>
      <c r="E59" s="1">
        <v>2</v>
      </c>
      <c r="F59" s="1">
        <v>0</v>
      </c>
      <c r="G59" s="1">
        <v>0</v>
      </c>
      <c r="H59" s="1">
        <v>3.2</v>
      </c>
      <c r="J59" s="2">
        <v>0.85</v>
      </c>
      <c r="L59" s="2">
        <v>0.65</v>
      </c>
      <c r="N59" s="2">
        <v>0.71</v>
      </c>
      <c r="P59" s="1">
        <v>6</v>
      </c>
      <c r="R59" s="2">
        <v>0.67</v>
      </c>
      <c r="T59" s="2">
        <v>0.06</v>
      </c>
      <c r="V59" s="2">
        <v>0.92</v>
      </c>
      <c r="X59" s="3" t="s">
        <v>502</v>
      </c>
      <c r="Y59" s="1">
        <v>2</v>
      </c>
      <c r="Z59" s="2">
        <v>0.28999999999999998</v>
      </c>
      <c r="AB59" s="2">
        <v>0.61</v>
      </c>
      <c r="AD59" s="2">
        <v>0.4</v>
      </c>
    </row>
    <row r="60" spans="1:30" x14ac:dyDescent="0.25">
      <c r="A60" s="1">
        <v>2</v>
      </c>
      <c r="B60" s="1" t="s">
        <v>600</v>
      </c>
      <c r="D60" s="1" t="s">
        <v>50</v>
      </c>
      <c r="E60" s="1">
        <v>2</v>
      </c>
      <c r="F60" s="1">
        <v>0</v>
      </c>
      <c r="G60" s="1">
        <v>0</v>
      </c>
      <c r="H60" s="1">
        <v>2.8</v>
      </c>
      <c r="J60" s="2">
        <v>0.84</v>
      </c>
      <c r="L60" s="2">
        <v>0.69</v>
      </c>
      <c r="N60" s="2">
        <v>0.73</v>
      </c>
      <c r="P60" s="1">
        <v>4</v>
      </c>
      <c r="R60" s="2">
        <v>0.55000000000000004</v>
      </c>
      <c r="T60" s="2">
        <v>0</v>
      </c>
      <c r="V60" s="2">
        <v>0.86</v>
      </c>
      <c r="X60" s="3" t="s">
        <v>269</v>
      </c>
      <c r="Z60" s="2">
        <v>0.39</v>
      </c>
      <c r="AB60" s="2">
        <v>0.83</v>
      </c>
      <c r="AD60" s="2">
        <v>0.28000000000000003</v>
      </c>
    </row>
    <row r="61" spans="1:30" x14ac:dyDescent="0.25">
      <c r="A61" s="1">
        <v>2</v>
      </c>
      <c r="B61" s="1" t="s">
        <v>601</v>
      </c>
      <c r="D61" s="1" t="s">
        <v>21</v>
      </c>
      <c r="E61" s="1">
        <v>2</v>
      </c>
      <c r="F61" s="1">
        <v>0</v>
      </c>
      <c r="G61" s="1">
        <v>0</v>
      </c>
      <c r="H61" s="1">
        <v>2.9</v>
      </c>
      <c r="J61" s="2">
        <v>0.89</v>
      </c>
      <c r="L61" s="2">
        <v>0.72</v>
      </c>
      <c r="N61" s="2">
        <v>0.79</v>
      </c>
      <c r="P61" s="1">
        <v>7</v>
      </c>
      <c r="R61" s="2">
        <v>0.59</v>
      </c>
      <c r="T61" s="2">
        <v>0.01</v>
      </c>
      <c r="V61" s="2">
        <v>0.87</v>
      </c>
      <c r="X61" s="3" t="s">
        <v>602</v>
      </c>
      <c r="Z61" s="2">
        <v>0.5</v>
      </c>
      <c r="AB61" s="2">
        <v>0.82</v>
      </c>
      <c r="AD61" s="2">
        <v>0.37</v>
      </c>
    </row>
    <row r="62" spans="1:30" x14ac:dyDescent="0.25">
      <c r="A62" s="1">
        <v>3</v>
      </c>
      <c r="B62" s="1" t="s">
        <v>603</v>
      </c>
      <c r="D62" s="1" t="s">
        <v>354</v>
      </c>
      <c r="E62" s="1">
        <v>2</v>
      </c>
      <c r="F62" s="1">
        <v>0</v>
      </c>
      <c r="G62" s="1">
        <v>0</v>
      </c>
      <c r="H62" s="1">
        <v>2.2000000000000002</v>
      </c>
      <c r="J62" s="2">
        <v>0.6</v>
      </c>
      <c r="K62" s="1">
        <v>9</v>
      </c>
      <c r="L62" s="2">
        <v>0.64</v>
      </c>
      <c r="N62" s="2">
        <v>0.46</v>
      </c>
      <c r="O62" s="1">
        <v>9</v>
      </c>
      <c r="P62" s="1">
        <v>-18</v>
      </c>
      <c r="R62" s="2">
        <v>0.8</v>
      </c>
      <c r="T62" s="2">
        <v>0.01</v>
      </c>
      <c r="V62" s="2">
        <v>0.96</v>
      </c>
      <c r="X62" s="3" t="s">
        <v>181</v>
      </c>
      <c r="Z62" s="2">
        <v>0.31</v>
      </c>
      <c r="AB62" s="2">
        <v>0.98</v>
      </c>
      <c r="AD62" s="2">
        <v>0.16</v>
      </c>
    </row>
    <row r="63" spans="1:30" x14ac:dyDescent="0.25">
      <c r="A63" s="1">
        <v>3</v>
      </c>
      <c r="B63" s="1" t="s">
        <v>604</v>
      </c>
      <c r="D63" s="1" t="s">
        <v>9</v>
      </c>
      <c r="E63" s="1">
        <v>2</v>
      </c>
      <c r="F63" s="1">
        <v>0</v>
      </c>
      <c r="G63" s="1">
        <v>0</v>
      </c>
      <c r="H63" s="1">
        <v>2.2000000000000002</v>
      </c>
      <c r="J63" s="2">
        <v>0.78</v>
      </c>
      <c r="L63" s="2">
        <v>0.55000000000000004</v>
      </c>
      <c r="N63" s="2">
        <v>0.62</v>
      </c>
      <c r="P63" s="1">
        <v>7</v>
      </c>
      <c r="R63" s="2">
        <v>0.63</v>
      </c>
      <c r="T63" s="2">
        <v>0.01</v>
      </c>
      <c r="V63" s="2">
        <v>0.87</v>
      </c>
      <c r="X63" s="3" t="s">
        <v>605</v>
      </c>
      <c r="Z63" s="2">
        <v>0.19</v>
      </c>
      <c r="AB63" s="2">
        <v>0.73</v>
      </c>
      <c r="AD63" s="2">
        <v>0.24</v>
      </c>
    </row>
    <row r="64" spans="1:30" x14ac:dyDescent="0.25">
      <c r="A64" s="1">
        <v>3</v>
      </c>
      <c r="B64" s="1" t="s">
        <v>606</v>
      </c>
      <c r="D64" s="1" t="s">
        <v>50</v>
      </c>
      <c r="E64" s="1">
        <v>2</v>
      </c>
      <c r="F64" s="1">
        <v>0</v>
      </c>
      <c r="G64" s="1">
        <v>0</v>
      </c>
      <c r="H64" s="1">
        <v>2.6</v>
      </c>
      <c r="J64" s="2">
        <v>0.76</v>
      </c>
      <c r="L64" s="2">
        <v>0.68</v>
      </c>
      <c r="N64" s="2">
        <v>0.45</v>
      </c>
      <c r="P64" s="1">
        <v>-23</v>
      </c>
      <c r="R64" s="2">
        <v>0.85</v>
      </c>
      <c r="T64" s="2">
        <v>0</v>
      </c>
      <c r="V64" s="2">
        <v>1</v>
      </c>
      <c r="X64" s="3" t="s">
        <v>167</v>
      </c>
      <c r="Y64" s="1">
        <v>4</v>
      </c>
      <c r="Z64" s="1" t="s">
        <v>176</v>
      </c>
      <c r="AB64" s="2">
        <v>0.82</v>
      </c>
      <c r="AD64" s="2">
        <v>0.32</v>
      </c>
    </row>
    <row r="65" spans="1:31" x14ac:dyDescent="0.25">
      <c r="A65" s="1">
        <v>3</v>
      </c>
      <c r="B65" s="1" t="s">
        <v>607</v>
      </c>
      <c r="D65" s="1" t="s">
        <v>279</v>
      </c>
      <c r="E65" s="1">
        <v>2</v>
      </c>
      <c r="F65" s="1">
        <v>0</v>
      </c>
      <c r="G65" s="1">
        <v>0</v>
      </c>
      <c r="H65" s="1">
        <v>2.2999999999999998</v>
      </c>
      <c r="J65" s="2">
        <v>0.82</v>
      </c>
      <c r="L65" s="2">
        <v>0.57999999999999996</v>
      </c>
      <c r="N65" s="2">
        <v>0.55000000000000004</v>
      </c>
      <c r="P65" s="1">
        <v>-3</v>
      </c>
      <c r="R65" s="2">
        <v>0.69</v>
      </c>
      <c r="T65" s="2">
        <v>0.01</v>
      </c>
      <c r="V65" s="2">
        <v>0.95</v>
      </c>
      <c r="X65" s="3" t="s">
        <v>608</v>
      </c>
      <c r="Z65" s="2">
        <v>0.26</v>
      </c>
      <c r="AB65" s="2">
        <v>0.71</v>
      </c>
      <c r="AD65" s="2">
        <v>0.31</v>
      </c>
    </row>
    <row r="66" spans="1:31" x14ac:dyDescent="0.25">
      <c r="A66" s="1">
        <v>3</v>
      </c>
      <c r="B66" s="1" t="s">
        <v>609</v>
      </c>
      <c r="D66" s="1" t="s">
        <v>9</v>
      </c>
      <c r="E66" s="1">
        <v>2</v>
      </c>
      <c r="F66" s="1">
        <v>0</v>
      </c>
      <c r="G66" s="1">
        <v>0</v>
      </c>
      <c r="H66" s="1">
        <v>2.2999999999999998</v>
      </c>
      <c r="J66" s="2">
        <v>0.73</v>
      </c>
      <c r="L66" s="2">
        <v>0.56000000000000005</v>
      </c>
      <c r="N66" s="2">
        <v>0.5</v>
      </c>
      <c r="P66" s="1">
        <v>-6</v>
      </c>
      <c r="R66" s="2">
        <v>0.7</v>
      </c>
      <c r="T66" s="2">
        <v>0</v>
      </c>
      <c r="V66" s="2">
        <v>0.96</v>
      </c>
      <c r="X66" s="3" t="s">
        <v>307</v>
      </c>
      <c r="Z66" s="2">
        <v>0.08</v>
      </c>
      <c r="AB66" s="2">
        <v>0.77</v>
      </c>
      <c r="AD66" s="2">
        <v>0.34</v>
      </c>
    </row>
    <row r="67" spans="1:31" x14ac:dyDescent="0.25">
      <c r="A67" s="1">
        <v>3</v>
      </c>
      <c r="B67" s="1" t="s">
        <v>610</v>
      </c>
      <c r="D67" s="1" t="s">
        <v>65</v>
      </c>
      <c r="E67" s="1">
        <v>2</v>
      </c>
      <c r="F67" s="1">
        <v>0</v>
      </c>
      <c r="G67" s="1">
        <v>0</v>
      </c>
      <c r="H67" s="1">
        <v>2.4</v>
      </c>
      <c r="J67" s="2">
        <v>0.8</v>
      </c>
      <c r="L67" s="2">
        <v>0.62</v>
      </c>
      <c r="N67" s="2">
        <v>0.66</v>
      </c>
      <c r="P67" s="1">
        <v>4</v>
      </c>
      <c r="R67" s="2">
        <v>0.48</v>
      </c>
      <c r="T67" s="2">
        <v>0.02</v>
      </c>
      <c r="V67" s="2">
        <v>0.91</v>
      </c>
      <c r="X67" s="3" t="s">
        <v>285</v>
      </c>
      <c r="Z67" s="2">
        <v>0.28000000000000003</v>
      </c>
      <c r="AB67" s="2">
        <v>0.86</v>
      </c>
      <c r="AD67" s="2">
        <v>0.28000000000000003</v>
      </c>
    </row>
    <row r="68" spans="1:31" x14ac:dyDescent="0.25">
      <c r="A68" s="1">
        <v>3</v>
      </c>
      <c r="B68" s="1" t="s">
        <v>611</v>
      </c>
      <c r="D68" s="1" t="s">
        <v>288</v>
      </c>
      <c r="E68" s="1">
        <v>2</v>
      </c>
      <c r="F68" s="1">
        <v>0</v>
      </c>
      <c r="G68" s="1">
        <v>0</v>
      </c>
      <c r="H68" s="1">
        <v>2.6</v>
      </c>
      <c r="J68" s="2">
        <v>0.78</v>
      </c>
      <c r="L68" s="2">
        <v>0.7</v>
      </c>
      <c r="N68" s="2">
        <v>0.66</v>
      </c>
      <c r="P68" s="1">
        <v>-4</v>
      </c>
      <c r="R68" s="2">
        <v>0.46</v>
      </c>
      <c r="T68" s="2">
        <v>0</v>
      </c>
      <c r="V68" s="2">
        <v>0.89</v>
      </c>
      <c r="X68" s="3" t="s">
        <v>252</v>
      </c>
      <c r="Z68" s="2">
        <v>0.23</v>
      </c>
      <c r="AB68" s="2">
        <v>0.78</v>
      </c>
      <c r="AD68" s="2">
        <v>0.22</v>
      </c>
    </row>
    <row r="69" spans="1:31" x14ac:dyDescent="0.25">
      <c r="A69" s="1">
        <v>3</v>
      </c>
      <c r="B69" s="1" t="s">
        <v>612</v>
      </c>
      <c r="D69" s="1" t="s">
        <v>94</v>
      </c>
      <c r="E69" s="1">
        <v>2</v>
      </c>
      <c r="F69" s="1">
        <v>0</v>
      </c>
      <c r="G69" s="1">
        <v>0</v>
      </c>
      <c r="H69" s="1">
        <v>2.5</v>
      </c>
      <c r="J69" s="2">
        <v>0.72</v>
      </c>
      <c r="L69" s="2">
        <v>0.54</v>
      </c>
      <c r="N69" s="2">
        <v>0.57999999999999996</v>
      </c>
      <c r="P69" s="1">
        <v>4</v>
      </c>
      <c r="R69" s="2">
        <v>0.61</v>
      </c>
      <c r="T69" s="2">
        <v>0</v>
      </c>
      <c r="V69" s="2">
        <v>0.86</v>
      </c>
      <c r="X69" s="3" t="s">
        <v>613</v>
      </c>
      <c r="Z69" s="2">
        <v>0.26</v>
      </c>
      <c r="AB69" s="2">
        <v>0.78</v>
      </c>
      <c r="AD69" s="2">
        <v>0.51</v>
      </c>
    </row>
    <row r="70" spans="1:31" x14ac:dyDescent="0.25">
      <c r="A70" s="1">
        <v>3</v>
      </c>
      <c r="B70" s="1" t="s">
        <v>614</v>
      </c>
      <c r="D70" s="1" t="s">
        <v>21</v>
      </c>
      <c r="E70" s="1">
        <v>2</v>
      </c>
      <c r="F70" s="1">
        <v>0</v>
      </c>
      <c r="G70" s="1">
        <v>0</v>
      </c>
      <c r="H70" s="1">
        <v>2.2000000000000002</v>
      </c>
      <c r="J70" s="2">
        <v>0.81</v>
      </c>
      <c r="L70" s="2">
        <v>0.68</v>
      </c>
      <c r="N70" s="2">
        <v>0.7</v>
      </c>
      <c r="P70" s="1">
        <v>2</v>
      </c>
      <c r="R70" s="2">
        <v>0.7</v>
      </c>
      <c r="T70" s="2">
        <v>0</v>
      </c>
      <c r="V70" s="2">
        <v>0.84</v>
      </c>
      <c r="X70" s="3" t="s">
        <v>252</v>
      </c>
      <c r="Y70" s="1">
        <v>3</v>
      </c>
      <c r="Z70" s="2">
        <v>0.32</v>
      </c>
      <c r="AB70" s="2">
        <v>0.72</v>
      </c>
      <c r="AD70" s="2">
        <v>0.35</v>
      </c>
    </row>
    <row r="71" spans="1:31" x14ac:dyDescent="0.25">
      <c r="A71" s="1">
        <v>3</v>
      </c>
      <c r="B71" s="1" t="s">
        <v>615</v>
      </c>
      <c r="D71" s="1" t="s">
        <v>15</v>
      </c>
      <c r="E71" s="1">
        <v>2</v>
      </c>
      <c r="F71" s="1">
        <v>0</v>
      </c>
      <c r="G71" s="1">
        <v>0</v>
      </c>
      <c r="H71" s="1">
        <v>2.5</v>
      </c>
      <c r="J71" s="2">
        <v>0.89</v>
      </c>
      <c r="L71" s="2">
        <v>0.6</v>
      </c>
      <c r="N71" s="2">
        <v>0.61</v>
      </c>
      <c r="P71" s="1">
        <v>1</v>
      </c>
      <c r="R71" s="2">
        <v>0.68</v>
      </c>
      <c r="T71" s="2">
        <v>0.01</v>
      </c>
      <c r="V71" s="2">
        <v>0.85</v>
      </c>
      <c r="X71" s="3" t="s">
        <v>393</v>
      </c>
      <c r="Z71" s="2">
        <v>0.14000000000000001</v>
      </c>
      <c r="AB71" s="2">
        <v>0.65</v>
      </c>
      <c r="AD71" s="2">
        <v>0.33</v>
      </c>
    </row>
    <row r="72" spans="1:31" x14ac:dyDescent="0.25">
      <c r="A72" s="1">
        <v>3</v>
      </c>
      <c r="B72" s="1" t="s">
        <v>616</v>
      </c>
      <c r="D72" s="1" t="s">
        <v>29</v>
      </c>
      <c r="E72" s="1">
        <v>2</v>
      </c>
      <c r="F72" s="1">
        <v>0</v>
      </c>
      <c r="G72" s="1">
        <v>0</v>
      </c>
      <c r="H72" s="1">
        <v>2.4</v>
      </c>
      <c r="J72" s="2">
        <v>0.79</v>
      </c>
      <c r="L72" s="2">
        <v>0.66</v>
      </c>
      <c r="N72" s="2">
        <v>0.61</v>
      </c>
      <c r="P72" s="1">
        <v>-5</v>
      </c>
      <c r="R72" s="2">
        <v>0.56000000000000005</v>
      </c>
      <c r="T72" s="2">
        <v>0</v>
      </c>
      <c r="V72" s="2">
        <v>0.89</v>
      </c>
      <c r="X72" s="3" t="s">
        <v>285</v>
      </c>
      <c r="Z72" s="2">
        <v>0.38</v>
      </c>
      <c r="AB72" s="2">
        <v>0.95</v>
      </c>
      <c r="AD72" s="2">
        <v>0.17</v>
      </c>
    </row>
    <row r="73" spans="1:31" x14ac:dyDescent="0.25">
      <c r="A73" s="1">
        <v>3</v>
      </c>
      <c r="B73" s="1" t="s">
        <v>617</v>
      </c>
      <c r="D73" s="1" t="s">
        <v>53</v>
      </c>
      <c r="E73" s="1">
        <v>2</v>
      </c>
      <c r="F73" s="1">
        <v>0</v>
      </c>
      <c r="G73" s="1">
        <v>0</v>
      </c>
      <c r="H73" s="1">
        <v>2.2999999999999998</v>
      </c>
      <c r="J73" s="2">
        <v>0.86</v>
      </c>
      <c r="L73" s="2">
        <v>0.63</v>
      </c>
      <c r="N73" s="2">
        <v>0.68</v>
      </c>
      <c r="P73" s="1">
        <v>5</v>
      </c>
      <c r="R73" s="2">
        <v>0.57999999999999996</v>
      </c>
      <c r="T73" s="2">
        <v>7.0000000000000007E-2</v>
      </c>
      <c r="V73" s="2">
        <v>0.86</v>
      </c>
      <c r="X73" s="3" t="s">
        <v>502</v>
      </c>
      <c r="Z73" s="2">
        <v>0.28000000000000003</v>
      </c>
      <c r="AB73" s="2">
        <v>0.78</v>
      </c>
      <c r="AD73" s="2">
        <v>0.35</v>
      </c>
    </row>
    <row r="74" spans="1:31" x14ac:dyDescent="0.25">
      <c r="A74" s="1">
        <v>3</v>
      </c>
      <c r="B74" s="1" t="s">
        <v>618</v>
      </c>
      <c r="D74" s="1" t="s">
        <v>2</v>
      </c>
      <c r="E74" s="1">
        <v>2</v>
      </c>
      <c r="F74" s="1">
        <v>0</v>
      </c>
      <c r="G74" s="1">
        <v>0</v>
      </c>
      <c r="H74" s="1">
        <v>2.5</v>
      </c>
      <c r="J74" s="2">
        <v>0.78</v>
      </c>
      <c r="L74" s="2">
        <v>0.63</v>
      </c>
      <c r="N74" s="2">
        <v>0.64</v>
      </c>
      <c r="P74" s="1">
        <v>1</v>
      </c>
      <c r="R74" s="2">
        <v>0.69</v>
      </c>
      <c r="T74" s="2">
        <v>0.04</v>
      </c>
      <c r="V74" s="2">
        <v>0.85</v>
      </c>
      <c r="X74" s="3" t="s">
        <v>619</v>
      </c>
      <c r="Y74" s="1">
        <v>3</v>
      </c>
      <c r="Z74" s="2">
        <v>0.28000000000000003</v>
      </c>
      <c r="AB74" s="2">
        <v>0.46</v>
      </c>
      <c r="AD74" s="2">
        <v>0.4</v>
      </c>
    </row>
    <row r="75" spans="1:31" x14ac:dyDescent="0.25">
      <c r="A75" s="1">
        <v>3</v>
      </c>
      <c r="B75" s="1" t="s">
        <v>620</v>
      </c>
      <c r="D75" s="1" t="s">
        <v>102</v>
      </c>
      <c r="E75" s="1">
        <v>2</v>
      </c>
      <c r="F75" s="1">
        <v>0</v>
      </c>
      <c r="G75" s="1">
        <v>0</v>
      </c>
      <c r="H75" s="1">
        <v>2.7</v>
      </c>
      <c r="J75" s="2">
        <v>0.76</v>
      </c>
      <c r="L75" s="2">
        <v>0.67</v>
      </c>
      <c r="N75" s="2">
        <v>0.72</v>
      </c>
      <c r="P75" s="1">
        <v>5</v>
      </c>
      <c r="R75" s="2">
        <v>0.65</v>
      </c>
      <c r="T75" s="2">
        <v>0.01</v>
      </c>
      <c r="V75" s="2">
        <v>0.76</v>
      </c>
      <c r="X75" s="3" t="s">
        <v>252</v>
      </c>
      <c r="Z75" s="2">
        <v>0.19</v>
      </c>
      <c r="AB75" s="2">
        <v>0.79</v>
      </c>
      <c r="AD75" s="2">
        <v>0.25</v>
      </c>
    </row>
    <row r="76" spans="1:31" x14ac:dyDescent="0.25">
      <c r="A76" s="1">
        <v>3</v>
      </c>
      <c r="B76" s="1" t="s">
        <v>621</v>
      </c>
      <c r="D76" s="1" t="s">
        <v>94</v>
      </c>
      <c r="E76" s="1">
        <v>2</v>
      </c>
      <c r="F76" s="1">
        <v>0</v>
      </c>
      <c r="G76" s="1">
        <v>0</v>
      </c>
      <c r="H76" s="1">
        <v>2.8</v>
      </c>
      <c r="J76" s="2">
        <v>0.76</v>
      </c>
      <c r="L76" s="2">
        <v>0.67</v>
      </c>
      <c r="N76" s="2">
        <v>0.54</v>
      </c>
      <c r="P76" s="1">
        <v>-13</v>
      </c>
      <c r="R76" s="2">
        <v>0.7</v>
      </c>
      <c r="T76" s="4">
        <v>3.0000000000000001E-3</v>
      </c>
      <c r="V76" s="2">
        <v>0.89</v>
      </c>
      <c r="X76" s="3" t="s">
        <v>622</v>
      </c>
      <c r="Z76" s="2">
        <v>0.13</v>
      </c>
      <c r="AB76" s="2">
        <v>0.77</v>
      </c>
      <c r="AD76" s="2">
        <v>0.4</v>
      </c>
    </row>
    <row r="77" spans="1:31" x14ac:dyDescent="0.25">
      <c r="A77" s="1">
        <v>3</v>
      </c>
      <c r="B77" s="1" t="s">
        <v>623</v>
      </c>
      <c r="C77" s="1">
        <v>1</v>
      </c>
      <c r="D77" s="1" t="s">
        <v>26</v>
      </c>
      <c r="E77" s="1">
        <v>2</v>
      </c>
      <c r="F77" s="1">
        <v>0</v>
      </c>
      <c r="G77" s="1">
        <v>0</v>
      </c>
      <c r="H77" s="1">
        <v>2.6</v>
      </c>
      <c r="J77" s="2">
        <v>0.76</v>
      </c>
      <c r="K77" s="1">
        <v>10</v>
      </c>
      <c r="L77" s="2">
        <v>0.62</v>
      </c>
      <c r="N77" s="2">
        <v>0.6</v>
      </c>
      <c r="O77" s="1">
        <v>7</v>
      </c>
      <c r="P77" s="1">
        <v>-2</v>
      </c>
      <c r="R77" s="1" t="s">
        <v>176</v>
      </c>
      <c r="T77" s="1" t="s">
        <v>176</v>
      </c>
      <c r="V77" s="1" t="s">
        <v>176</v>
      </c>
      <c r="X77" s="3" t="s">
        <v>595</v>
      </c>
      <c r="Y77" s="1">
        <v>5</v>
      </c>
      <c r="Z77" s="2">
        <v>0.21</v>
      </c>
      <c r="AA77" s="1">
        <v>5</v>
      </c>
      <c r="AB77" s="2">
        <v>0.89</v>
      </c>
      <c r="AC77" s="1">
        <v>5</v>
      </c>
      <c r="AD77" s="2">
        <v>0.25</v>
      </c>
      <c r="AE77" s="1">
        <v>8</v>
      </c>
    </row>
    <row r="78" spans="1:31" x14ac:dyDescent="0.25">
      <c r="A78" s="1">
        <v>3</v>
      </c>
      <c r="B78" s="1" t="s">
        <v>624</v>
      </c>
      <c r="D78" s="1" t="s">
        <v>50</v>
      </c>
      <c r="E78" s="1">
        <v>2</v>
      </c>
      <c r="F78" s="1">
        <v>0</v>
      </c>
      <c r="G78" s="1">
        <v>0</v>
      </c>
      <c r="H78" s="1">
        <v>2.5</v>
      </c>
      <c r="J78" s="2">
        <v>0.77</v>
      </c>
      <c r="L78" s="2">
        <v>0.66</v>
      </c>
      <c r="N78" s="2">
        <v>0.67</v>
      </c>
      <c r="P78" s="1">
        <v>1</v>
      </c>
      <c r="R78" s="2">
        <v>0.75</v>
      </c>
      <c r="T78" s="2">
        <v>0</v>
      </c>
      <c r="V78" s="2">
        <v>0.86</v>
      </c>
      <c r="X78" s="3" t="s">
        <v>625</v>
      </c>
      <c r="Z78" s="2">
        <v>0.3</v>
      </c>
      <c r="AB78" s="2">
        <v>0.89</v>
      </c>
      <c r="AD78" s="2">
        <v>0.36</v>
      </c>
    </row>
    <row r="79" spans="1:31" x14ac:dyDescent="0.25">
      <c r="A79" s="1">
        <v>3</v>
      </c>
      <c r="B79" s="1" t="s">
        <v>626</v>
      </c>
      <c r="D79" s="1" t="s">
        <v>26</v>
      </c>
      <c r="E79" s="1">
        <v>2</v>
      </c>
      <c r="F79" s="1">
        <v>0</v>
      </c>
      <c r="G79" s="1">
        <v>0</v>
      </c>
      <c r="H79" s="1">
        <v>2.2000000000000002</v>
      </c>
      <c r="J79" s="2">
        <v>0.85</v>
      </c>
      <c r="L79" s="2">
        <v>0.67</v>
      </c>
      <c r="N79" s="2">
        <v>0.73</v>
      </c>
      <c r="P79" s="1">
        <v>6</v>
      </c>
      <c r="R79" s="2">
        <v>0.61</v>
      </c>
      <c r="T79" s="2">
        <v>0.02</v>
      </c>
      <c r="V79" s="2">
        <v>0.93</v>
      </c>
      <c r="X79" s="3" t="s">
        <v>627</v>
      </c>
      <c r="Z79" s="2">
        <v>0.34</v>
      </c>
      <c r="AB79" s="2">
        <v>0.91</v>
      </c>
      <c r="AD79" s="2">
        <v>0.3</v>
      </c>
    </row>
    <row r="80" spans="1:31" x14ac:dyDescent="0.25">
      <c r="A80" s="1">
        <v>3</v>
      </c>
      <c r="B80" s="1" t="s">
        <v>628</v>
      </c>
      <c r="D80" s="1" t="s">
        <v>179</v>
      </c>
      <c r="E80" s="1">
        <v>2</v>
      </c>
      <c r="F80" s="1">
        <v>0</v>
      </c>
      <c r="G80" s="1">
        <v>0</v>
      </c>
      <c r="H80" s="1">
        <v>2.2999999999999998</v>
      </c>
      <c r="J80" s="2">
        <v>0.75</v>
      </c>
      <c r="L80" s="2">
        <v>0.59</v>
      </c>
      <c r="N80" s="2">
        <v>0.5</v>
      </c>
      <c r="P80" s="1">
        <v>-9</v>
      </c>
      <c r="R80" s="2">
        <v>0.71</v>
      </c>
      <c r="T80" s="2">
        <v>0</v>
      </c>
      <c r="V80" s="2">
        <v>0.84</v>
      </c>
      <c r="X80" s="3" t="s">
        <v>285</v>
      </c>
      <c r="Z80" s="2">
        <v>0.49</v>
      </c>
      <c r="AB80" s="2">
        <v>0.82</v>
      </c>
      <c r="AD80" s="2">
        <v>0.28999999999999998</v>
      </c>
    </row>
    <row r="81" spans="1:30" x14ac:dyDescent="0.25">
      <c r="A81" s="1">
        <v>3</v>
      </c>
      <c r="B81" s="1" t="s">
        <v>629</v>
      </c>
      <c r="D81" s="1" t="s">
        <v>9</v>
      </c>
      <c r="E81" s="1">
        <v>2</v>
      </c>
      <c r="F81" s="1">
        <v>0</v>
      </c>
      <c r="G81" s="1">
        <v>0</v>
      </c>
      <c r="H81" s="1">
        <v>2.2999999999999998</v>
      </c>
      <c r="J81" s="2">
        <v>0.78</v>
      </c>
      <c r="L81" s="2">
        <v>0.55000000000000004</v>
      </c>
      <c r="N81" s="2">
        <v>0.71</v>
      </c>
      <c r="P81" s="1">
        <v>16</v>
      </c>
      <c r="R81" s="2">
        <v>0.59</v>
      </c>
      <c r="T81" s="2">
        <v>0.02</v>
      </c>
      <c r="V81" s="2">
        <v>0.89</v>
      </c>
      <c r="X81" s="3" t="s">
        <v>630</v>
      </c>
      <c r="Z81" s="2">
        <v>0.22</v>
      </c>
      <c r="AB81" s="2">
        <v>0.79</v>
      </c>
      <c r="AD81" s="2">
        <v>0.25</v>
      </c>
    </row>
    <row r="82" spans="1:30" x14ac:dyDescent="0.25">
      <c r="A82" s="1">
        <v>3</v>
      </c>
      <c r="B82" s="1" t="s">
        <v>631</v>
      </c>
      <c r="D82" s="1" t="s">
        <v>200</v>
      </c>
      <c r="E82" s="1">
        <v>2</v>
      </c>
      <c r="F82" s="1">
        <v>0</v>
      </c>
      <c r="G82" s="1">
        <v>0</v>
      </c>
      <c r="H82" s="1">
        <v>2.5</v>
      </c>
      <c r="J82" s="2">
        <v>0.78</v>
      </c>
      <c r="L82" s="2">
        <v>0.76</v>
      </c>
      <c r="N82" s="2">
        <v>0.54</v>
      </c>
      <c r="P82" s="1">
        <v>-22</v>
      </c>
      <c r="R82" s="2">
        <v>0.71</v>
      </c>
      <c r="T82" s="2">
        <v>0.01</v>
      </c>
      <c r="V82" s="2">
        <v>0.89</v>
      </c>
      <c r="X82" s="3" t="s">
        <v>163</v>
      </c>
      <c r="Z82" s="2">
        <v>0.46</v>
      </c>
      <c r="AB82" s="2">
        <v>0.78</v>
      </c>
      <c r="AD82" s="2">
        <v>0.28000000000000003</v>
      </c>
    </row>
    <row r="83" spans="1:30" x14ac:dyDescent="0.25">
      <c r="A83" s="1">
        <v>3</v>
      </c>
      <c r="B83" s="1" t="s">
        <v>632</v>
      </c>
      <c r="D83" s="1" t="s">
        <v>105</v>
      </c>
      <c r="E83" s="1">
        <v>2</v>
      </c>
      <c r="F83" s="1">
        <v>0</v>
      </c>
      <c r="G83" s="1">
        <v>0</v>
      </c>
      <c r="H83" s="1">
        <v>2.2000000000000002</v>
      </c>
      <c r="J83" s="2">
        <v>0.69</v>
      </c>
      <c r="L83" s="2">
        <v>0.64</v>
      </c>
      <c r="N83" s="2">
        <v>0.48</v>
      </c>
      <c r="P83" s="1">
        <v>-16</v>
      </c>
      <c r="R83" s="2">
        <v>0.96</v>
      </c>
      <c r="T83" s="2">
        <v>0</v>
      </c>
      <c r="V83" s="2">
        <v>0.86</v>
      </c>
      <c r="X83" s="3" t="s">
        <v>267</v>
      </c>
      <c r="Z83" s="2">
        <v>0.13</v>
      </c>
      <c r="AB83" s="2">
        <v>0.87</v>
      </c>
      <c r="AD83" s="2">
        <v>0.51</v>
      </c>
    </row>
    <row r="84" spans="1:30" x14ac:dyDescent="0.25">
      <c r="A84" s="1">
        <v>3</v>
      </c>
      <c r="B84" s="1" t="s">
        <v>633</v>
      </c>
      <c r="D84" s="1" t="s">
        <v>94</v>
      </c>
      <c r="E84" s="1">
        <v>1</v>
      </c>
      <c r="F84" s="1">
        <v>0</v>
      </c>
      <c r="G84" s="1">
        <v>0</v>
      </c>
      <c r="H84" s="1">
        <v>2.8</v>
      </c>
      <c r="J84" s="2">
        <v>0.85</v>
      </c>
      <c r="L84" s="2">
        <v>0.63</v>
      </c>
      <c r="N84" s="2">
        <v>0.69</v>
      </c>
      <c r="P84" s="1">
        <v>6</v>
      </c>
      <c r="R84" s="2">
        <v>0.4</v>
      </c>
      <c r="T84" s="2">
        <v>0.04</v>
      </c>
      <c r="V84" s="2">
        <v>0.82</v>
      </c>
      <c r="X84" s="3" t="s">
        <v>634</v>
      </c>
      <c r="Z84" s="2">
        <v>0.44</v>
      </c>
      <c r="AB84" s="2">
        <v>0.55000000000000004</v>
      </c>
      <c r="AD84" s="2">
        <v>0.3</v>
      </c>
    </row>
    <row r="85" spans="1:30" x14ac:dyDescent="0.25">
      <c r="A85" s="1">
        <v>3</v>
      </c>
      <c r="B85" s="1" t="s">
        <v>635</v>
      </c>
      <c r="E85" s="1">
        <v>2</v>
      </c>
      <c r="F85" s="1">
        <v>0</v>
      </c>
      <c r="G85" s="1">
        <v>0</v>
      </c>
      <c r="H85" s="1">
        <v>2.4</v>
      </c>
      <c r="J85" s="2">
        <v>0.85</v>
      </c>
      <c r="L85" s="2">
        <v>0.71</v>
      </c>
      <c r="N85" s="2">
        <v>0.72</v>
      </c>
      <c r="P85" s="1">
        <v>1</v>
      </c>
      <c r="R85" s="2">
        <v>0.63</v>
      </c>
      <c r="T85" s="2">
        <v>0</v>
      </c>
      <c r="V85" s="2">
        <v>0.81</v>
      </c>
      <c r="X85" s="3" t="s">
        <v>230</v>
      </c>
      <c r="Z85" s="2">
        <v>0.61</v>
      </c>
      <c r="AA85" s="1">
        <v>6</v>
      </c>
      <c r="AB85" s="2">
        <v>0.8</v>
      </c>
      <c r="AD85" s="2">
        <v>0.33</v>
      </c>
    </row>
    <row r="86" spans="1:30" x14ac:dyDescent="0.25">
      <c r="A86" s="1">
        <v>3</v>
      </c>
      <c r="B86" s="1" t="s">
        <v>636</v>
      </c>
      <c r="D86" s="1" t="s">
        <v>169</v>
      </c>
      <c r="E86" s="1">
        <v>2</v>
      </c>
      <c r="F86" s="1">
        <v>0</v>
      </c>
      <c r="G86" s="1">
        <v>0</v>
      </c>
      <c r="H86" s="1">
        <v>2.4</v>
      </c>
      <c r="J86" s="2">
        <v>0.79</v>
      </c>
      <c r="L86" s="2">
        <v>0.56000000000000005</v>
      </c>
      <c r="N86" s="2">
        <v>0.69</v>
      </c>
      <c r="P86" s="1">
        <v>13</v>
      </c>
      <c r="R86" s="2">
        <v>0.61</v>
      </c>
      <c r="T86" s="2">
        <v>0.01</v>
      </c>
      <c r="V86" s="2">
        <v>0.84</v>
      </c>
      <c r="X86" s="3" t="s">
        <v>177</v>
      </c>
      <c r="Y86" s="1">
        <v>3</v>
      </c>
      <c r="Z86" s="2">
        <v>0.2</v>
      </c>
      <c r="AB86" s="2">
        <v>0.79</v>
      </c>
      <c r="AD86" s="2">
        <v>0.3</v>
      </c>
    </row>
    <row r="87" spans="1:30" x14ac:dyDescent="0.25">
      <c r="A87" s="1">
        <v>3</v>
      </c>
      <c r="B87" s="1" t="s">
        <v>637</v>
      </c>
      <c r="D87" s="1" t="s">
        <v>9</v>
      </c>
      <c r="E87" s="1">
        <v>2</v>
      </c>
      <c r="F87" s="1">
        <v>0</v>
      </c>
      <c r="G87" s="1">
        <v>0</v>
      </c>
      <c r="H87" s="1">
        <v>2.4</v>
      </c>
      <c r="J87" s="2">
        <v>0.82</v>
      </c>
      <c r="L87" s="2">
        <v>0.63</v>
      </c>
      <c r="N87" s="2">
        <v>0.72</v>
      </c>
      <c r="P87" s="1">
        <v>9</v>
      </c>
      <c r="R87" s="2">
        <v>0.61</v>
      </c>
      <c r="T87" s="2">
        <v>0.01</v>
      </c>
      <c r="V87" s="2">
        <v>0.78</v>
      </c>
      <c r="X87" s="3" t="s">
        <v>638</v>
      </c>
      <c r="Y87" s="1">
        <v>3</v>
      </c>
      <c r="Z87" s="2">
        <v>0.25</v>
      </c>
      <c r="AB87" s="2">
        <v>0.68</v>
      </c>
      <c r="AD87" s="2">
        <v>0.24</v>
      </c>
    </row>
    <row r="88" spans="1:30" x14ac:dyDescent="0.25">
      <c r="A88" s="1">
        <v>3</v>
      </c>
      <c r="B88" s="1" t="s">
        <v>639</v>
      </c>
      <c r="D88" s="1" t="s">
        <v>159</v>
      </c>
      <c r="E88" s="1">
        <v>2</v>
      </c>
      <c r="F88" s="1">
        <v>0</v>
      </c>
      <c r="G88" s="1">
        <v>0</v>
      </c>
      <c r="H88" s="1">
        <v>3.2</v>
      </c>
      <c r="J88" s="2">
        <v>0.85</v>
      </c>
      <c r="L88" s="2">
        <v>0.64</v>
      </c>
      <c r="N88" s="2">
        <v>0.62</v>
      </c>
      <c r="P88" s="1">
        <v>-2</v>
      </c>
      <c r="R88" s="2">
        <v>0.56999999999999995</v>
      </c>
      <c r="T88" s="2">
        <v>0.01</v>
      </c>
      <c r="V88" s="2">
        <v>0.89</v>
      </c>
      <c r="X88" s="3" t="s">
        <v>640</v>
      </c>
      <c r="Z88" s="2">
        <v>0.43</v>
      </c>
      <c r="AB88" s="2">
        <v>0.77</v>
      </c>
      <c r="AD88" s="2">
        <v>0.16</v>
      </c>
    </row>
    <row r="89" spans="1:30" x14ac:dyDescent="0.25">
      <c r="A89" s="1">
        <v>3</v>
      </c>
      <c r="B89" s="1" t="s">
        <v>641</v>
      </c>
      <c r="E89" s="1">
        <v>2</v>
      </c>
      <c r="F89" s="1">
        <v>0</v>
      </c>
      <c r="G89" s="1">
        <v>0</v>
      </c>
      <c r="H89" s="1">
        <v>2.5</v>
      </c>
      <c r="J89" s="2">
        <v>0.8</v>
      </c>
      <c r="L89" s="2">
        <v>0.6</v>
      </c>
      <c r="N89" s="2">
        <v>0.62</v>
      </c>
      <c r="P89" s="1">
        <v>2</v>
      </c>
      <c r="R89" s="2">
        <v>0.57999999999999996</v>
      </c>
      <c r="T89" s="2">
        <v>0.03</v>
      </c>
      <c r="V89" s="2">
        <v>0.82</v>
      </c>
      <c r="X89" s="3" t="s">
        <v>181</v>
      </c>
      <c r="Z89" s="2">
        <v>0.23</v>
      </c>
      <c r="AB89" s="2">
        <v>0.93</v>
      </c>
      <c r="AD89" s="2">
        <v>0.25</v>
      </c>
    </row>
    <row r="90" spans="1:30" x14ac:dyDescent="0.25">
      <c r="A90" s="1">
        <v>3</v>
      </c>
      <c r="B90" s="1" t="s">
        <v>642</v>
      </c>
      <c r="D90" s="1" t="s">
        <v>159</v>
      </c>
      <c r="E90" s="1">
        <v>2</v>
      </c>
      <c r="F90" s="1">
        <v>0</v>
      </c>
      <c r="G90" s="1">
        <v>0</v>
      </c>
      <c r="H90" s="1">
        <v>2.7</v>
      </c>
      <c r="J90" s="2">
        <v>0.8</v>
      </c>
      <c r="L90" s="2">
        <v>0.73</v>
      </c>
      <c r="N90" s="2">
        <v>0.52</v>
      </c>
      <c r="P90" s="1">
        <v>-21</v>
      </c>
      <c r="R90" s="2">
        <v>0.7</v>
      </c>
      <c r="T90" s="2">
        <v>0</v>
      </c>
      <c r="V90" s="2">
        <v>0.71</v>
      </c>
      <c r="X90" s="3" t="s">
        <v>643</v>
      </c>
      <c r="Z90" s="2">
        <v>0.44</v>
      </c>
      <c r="AB90" s="2">
        <v>0.86</v>
      </c>
      <c r="AD90" s="1" t="s">
        <v>176</v>
      </c>
    </row>
    <row r="91" spans="1:30" x14ac:dyDescent="0.25">
      <c r="A91" s="1">
        <v>3</v>
      </c>
      <c r="B91" s="1" t="s">
        <v>644</v>
      </c>
      <c r="D91" s="1" t="s">
        <v>94</v>
      </c>
      <c r="E91" s="1">
        <v>2</v>
      </c>
      <c r="F91" s="1">
        <v>0</v>
      </c>
      <c r="G91" s="1">
        <v>0</v>
      </c>
      <c r="H91" s="1">
        <v>2.9</v>
      </c>
      <c r="J91" s="2">
        <v>0.78</v>
      </c>
      <c r="L91" s="2">
        <v>0.57999999999999996</v>
      </c>
      <c r="N91" s="2">
        <v>0.64</v>
      </c>
      <c r="P91" s="1">
        <v>6</v>
      </c>
      <c r="R91" s="2">
        <v>0.67</v>
      </c>
      <c r="T91" s="2">
        <v>0</v>
      </c>
      <c r="V91" s="2">
        <v>0.83</v>
      </c>
      <c r="X91" s="3" t="s">
        <v>409</v>
      </c>
      <c r="Y91" s="1">
        <v>3</v>
      </c>
      <c r="Z91" s="2">
        <v>0.12</v>
      </c>
      <c r="AB91" s="2">
        <v>0.8</v>
      </c>
      <c r="AD91" s="2">
        <v>0.32</v>
      </c>
    </row>
    <row r="92" spans="1:30" x14ac:dyDescent="0.25">
      <c r="A92" s="1">
        <v>3</v>
      </c>
      <c r="B92" s="1" t="s">
        <v>645</v>
      </c>
      <c r="D92" s="1" t="s">
        <v>6</v>
      </c>
      <c r="E92" s="1">
        <v>2</v>
      </c>
      <c r="F92" s="1">
        <v>0</v>
      </c>
      <c r="G92" s="1">
        <v>0</v>
      </c>
      <c r="H92" s="1">
        <v>2.7</v>
      </c>
      <c r="J92" s="2">
        <v>0.86</v>
      </c>
      <c r="L92" s="2">
        <v>0.64</v>
      </c>
      <c r="N92" s="2">
        <v>0.66</v>
      </c>
      <c r="P92" s="1">
        <v>2</v>
      </c>
      <c r="R92" s="2">
        <v>0.67</v>
      </c>
      <c r="T92" s="2">
        <v>0.01</v>
      </c>
      <c r="V92" s="2">
        <v>0.84</v>
      </c>
      <c r="X92" s="3" t="s">
        <v>177</v>
      </c>
      <c r="Z92" s="2">
        <v>0.21</v>
      </c>
      <c r="AB92" s="2">
        <v>0.84</v>
      </c>
      <c r="AD92" s="2">
        <v>0.42</v>
      </c>
    </row>
    <row r="93" spans="1:30" x14ac:dyDescent="0.25">
      <c r="A93" s="1">
        <v>3</v>
      </c>
      <c r="B93" s="1" t="s">
        <v>646</v>
      </c>
      <c r="D93" s="1" t="s">
        <v>94</v>
      </c>
      <c r="E93" s="1">
        <v>2</v>
      </c>
      <c r="F93" s="1">
        <v>0</v>
      </c>
      <c r="G93" s="1">
        <v>0</v>
      </c>
      <c r="H93" s="1">
        <v>2.7</v>
      </c>
      <c r="J93" s="2">
        <v>0.77</v>
      </c>
      <c r="L93" s="2">
        <v>0.61</v>
      </c>
      <c r="N93" s="2">
        <v>0.62</v>
      </c>
      <c r="P93" s="1">
        <v>1</v>
      </c>
      <c r="R93" s="2">
        <v>0.61</v>
      </c>
      <c r="T93" s="2">
        <v>0</v>
      </c>
      <c r="V93" s="2">
        <v>0.87</v>
      </c>
      <c r="X93" s="3" t="s">
        <v>318</v>
      </c>
      <c r="Z93" s="2">
        <v>0.25</v>
      </c>
      <c r="AB93" s="2">
        <v>0.74</v>
      </c>
      <c r="AD93" s="2">
        <v>0.28000000000000003</v>
      </c>
    </row>
    <row r="94" spans="1:30" x14ac:dyDescent="0.25">
      <c r="A94" s="1">
        <v>3</v>
      </c>
      <c r="B94" s="1" t="s">
        <v>647</v>
      </c>
      <c r="D94" s="1" t="s">
        <v>9</v>
      </c>
      <c r="E94" s="1">
        <v>2</v>
      </c>
      <c r="F94" s="1">
        <v>0</v>
      </c>
      <c r="G94" s="1">
        <v>0</v>
      </c>
      <c r="H94" s="1">
        <v>1.9</v>
      </c>
      <c r="J94" s="2">
        <v>0.76</v>
      </c>
      <c r="L94" s="2">
        <v>0.56000000000000005</v>
      </c>
      <c r="N94" s="2">
        <v>0.7</v>
      </c>
      <c r="P94" s="1">
        <v>14</v>
      </c>
      <c r="R94" s="2">
        <v>0.91</v>
      </c>
      <c r="T94" s="2">
        <v>0</v>
      </c>
      <c r="V94" s="2">
        <v>0.51</v>
      </c>
      <c r="X94" s="3" t="s">
        <v>648</v>
      </c>
      <c r="Y94" s="1">
        <v>3</v>
      </c>
      <c r="Z94" s="2">
        <v>0.37</v>
      </c>
      <c r="AA94" s="1">
        <v>6</v>
      </c>
      <c r="AB94" s="2">
        <v>0.81</v>
      </c>
      <c r="AD94" s="2">
        <v>0.25</v>
      </c>
    </row>
    <row r="95" spans="1:30" x14ac:dyDescent="0.25">
      <c r="A95" s="1">
        <v>3</v>
      </c>
      <c r="B95" s="1" t="s">
        <v>649</v>
      </c>
      <c r="D95" s="1" t="s">
        <v>102</v>
      </c>
      <c r="E95" s="1">
        <v>2</v>
      </c>
      <c r="F95" s="1">
        <v>0</v>
      </c>
      <c r="G95" s="1">
        <v>0</v>
      </c>
      <c r="H95" s="1">
        <v>2.2999999999999998</v>
      </c>
      <c r="J95" s="2">
        <v>0.8</v>
      </c>
      <c r="L95" s="2">
        <v>0.64</v>
      </c>
      <c r="N95" s="2">
        <v>0.59</v>
      </c>
      <c r="P95" s="1">
        <v>-5</v>
      </c>
      <c r="R95" s="2">
        <v>0.78</v>
      </c>
      <c r="T95" s="2">
        <v>0</v>
      </c>
      <c r="V95" s="2">
        <v>0.8</v>
      </c>
      <c r="X95" s="3" t="s">
        <v>650</v>
      </c>
      <c r="Z95" s="2">
        <v>0.28000000000000003</v>
      </c>
      <c r="AB95" s="2">
        <v>0.76</v>
      </c>
      <c r="AD95" s="2">
        <v>0.44</v>
      </c>
    </row>
    <row r="96" spans="1:30" x14ac:dyDescent="0.25">
      <c r="A96" s="1">
        <v>3</v>
      </c>
      <c r="B96" s="1" t="s">
        <v>651</v>
      </c>
      <c r="D96" s="1" t="s">
        <v>26</v>
      </c>
      <c r="E96" s="1">
        <v>2</v>
      </c>
      <c r="F96" s="1">
        <v>0</v>
      </c>
      <c r="G96" s="1">
        <v>0</v>
      </c>
      <c r="H96" s="1">
        <v>2.4</v>
      </c>
      <c r="J96" s="2">
        <v>0.88</v>
      </c>
      <c r="L96" s="2">
        <v>0.61</v>
      </c>
      <c r="N96" s="2">
        <v>0.75</v>
      </c>
      <c r="P96" s="1">
        <v>14</v>
      </c>
      <c r="R96" s="2">
        <v>0.44</v>
      </c>
      <c r="T96" s="2">
        <v>0</v>
      </c>
      <c r="V96" s="2">
        <v>0.82</v>
      </c>
      <c r="X96" s="3" t="s">
        <v>234</v>
      </c>
      <c r="Y96" s="1">
        <v>3</v>
      </c>
      <c r="Z96" s="2">
        <v>0.22</v>
      </c>
      <c r="AA96" s="1">
        <v>6</v>
      </c>
      <c r="AB96" s="2">
        <v>0.69</v>
      </c>
      <c r="AD96" s="2">
        <v>0.28000000000000003</v>
      </c>
    </row>
    <row r="97" spans="1:30" x14ac:dyDescent="0.25">
      <c r="A97" s="1">
        <v>3</v>
      </c>
      <c r="B97" s="1" t="s">
        <v>652</v>
      </c>
      <c r="D97" s="1" t="s">
        <v>326</v>
      </c>
      <c r="E97" s="1">
        <v>2</v>
      </c>
      <c r="F97" s="1">
        <v>0</v>
      </c>
      <c r="G97" s="1">
        <v>0</v>
      </c>
      <c r="H97" s="1">
        <v>2.2999999999999998</v>
      </c>
      <c r="J97" s="2">
        <v>0.83</v>
      </c>
      <c r="L97" s="2">
        <v>0.55000000000000004</v>
      </c>
      <c r="N97" s="2">
        <v>0.73</v>
      </c>
      <c r="P97" s="1">
        <v>18</v>
      </c>
      <c r="R97" s="2">
        <v>0.51</v>
      </c>
      <c r="T97" s="2">
        <v>0.02</v>
      </c>
      <c r="V97" s="2">
        <v>0.9</v>
      </c>
      <c r="X97" s="3" t="s">
        <v>234</v>
      </c>
      <c r="Z97" s="2">
        <v>0.16</v>
      </c>
      <c r="AB97" s="2">
        <v>0.75</v>
      </c>
      <c r="AD97" s="2">
        <v>0.33</v>
      </c>
    </row>
    <row r="98" spans="1:30" x14ac:dyDescent="0.25">
      <c r="A98" s="1">
        <v>3</v>
      </c>
      <c r="B98" s="1" t="s">
        <v>653</v>
      </c>
      <c r="D98" s="1" t="s">
        <v>331</v>
      </c>
      <c r="E98" s="1">
        <v>2</v>
      </c>
      <c r="F98" s="1">
        <v>0</v>
      </c>
      <c r="G98" s="1">
        <v>0</v>
      </c>
      <c r="H98" s="1">
        <v>3.1</v>
      </c>
      <c r="J98" s="2">
        <v>0.82</v>
      </c>
      <c r="K98" s="1">
        <v>9</v>
      </c>
      <c r="L98" s="2">
        <v>0.81</v>
      </c>
      <c r="N98" s="2">
        <v>0.54</v>
      </c>
      <c r="P98" s="1">
        <v>-27</v>
      </c>
      <c r="R98" s="2">
        <v>0.96</v>
      </c>
      <c r="T98" s="2">
        <v>0.01</v>
      </c>
      <c r="V98" s="2">
        <v>0.99</v>
      </c>
      <c r="X98" s="3" t="s">
        <v>654</v>
      </c>
      <c r="Y98" s="1">
        <v>2</v>
      </c>
      <c r="Z98" s="2">
        <v>0.24</v>
      </c>
      <c r="AB98" s="2">
        <v>0.86</v>
      </c>
      <c r="AD98" s="1" t="s">
        <v>176</v>
      </c>
    </row>
    <row r="99" spans="1:30" x14ac:dyDescent="0.25">
      <c r="A99" s="1">
        <v>3</v>
      </c>
      <c r="B99" s="1" t="s">
        <v>653</v>
      </c>
      <c r="C99" s="1">
        <v>1</v>
      </c>
      <c r="D99" s="1" t="s">
        <v>190</v>
      </c>
      <c r="E99" s="1">
        <v>2</v>
      </c>
      <c r="F99" s="1">
        <v>0</v>
      </c>
      <c r="G99" s="1">
        <v>0</v>
      </c>
      <c r="H99" s="1">
        <v>3.5</v>
      </c>
      <c r="J99" s="2">
        <v>0.81</v>
      </c>
      <c r="K99" s="1">
        <v>10</v>
      </c>
      <c r="L99" s="2">
        <v>0.8</v>
      </c>
      <c r="N99" s="2">
        <v>0.66</v>
      </c>
      <c r="O99" s="1">
        <v>10</v>
      </c>
      <c r="P99" s="1">
        <v>-14</v>
      </c>
      <c r="R99" s="1" t="s">
        <v>176</v>
      </c>
      <c r="T99" s="1" t="s">
        <v>176</v>
      </c>
      <c r="V99" s="1" t="s">
        <v>176</v>
      </c>
      <c r="X99" s="3" t="s">
        <v>62</v>
      </c>
      <c r="Y99" s="1">
        <v>5</v>
      </c>
      <c r="Z99" s="2">
        <v>0.33</v>
      </c>
      <c r="AA99" s="1">
        <v>5</v>
      </c>
      <c r="AB99" s="2">
        <v>0.78</v>
      </c>
      <c r="AC99" s="1">
        <v>5</v>
      </c>
      <c r="AD99" s="1" t="s">
        <v>176</v>
      </c>
    </row>
    <row r="100" spans="1:30" x14ac:dyDescent="0.25">
      <c r="A100" s="1">
        <v>3</v>
      </c>
      <c r="B100" s="1" t="s">
        <v>655</v>
      </c>
      <c r="D100" s="1" t="s">
        <v>9</v>
      </c>
      <c r="E100" s="1">
        <v>2</v>
      </c>
      <c r="F100" s="1">
        <v>0</v>
      </c>
      <c r="G100" s="1">
        <v>0</v>
      </c>
      <c r="H100" s="1">
        <v>2</v>
      </c>
      <c r="J100" s="2">
        <v>0.86</v>
      </c>
      <c r="L100" s="2">
        <v>0.7</v>
      </c>
      <c r="N100" s="2">
        <v>0.68</v>
      </c>
      <c r="P100" s="1">
        <v>-2</v>
      </c>
      <c r="R100" s="2">
        <v>0.54</v>
      </c>
      <c r="T100" s="2">
        <v>0</v>
      </c>
      <c r="V100" s="2">
        <v>0.84</v>
      </c>
      <c r="X100" s="3" t="s">
        <v>282</v>
      </c>
      <c r="Z100" s="2">
        <v>0.26</v>
      </c>
      <c r="AB100" s="2">
        <v>0.84</v>
      </c>
      <c r="AD100" s="2">
        <v>0.3</v>
      </c>
    </row>
    <row r="101" spans="1:30" x14ac:dyDescent="0.25">
      <c r="A101" s="1">
        <v>3</v>
      </c>
      <c r="B101" s="1" t="s">
        <v>656</v>
      </c>
      <c r="D101" s="1" t="s">
        <v>9</v>
      </c>
      <c r="E101" s="1">
        <v>2</v>
      </c>
      <c r="F101" s="1">
        <v>0</v>
      </c>
      <c r="G101" s="1">
        <v>0</v>
      </c>
      <c r="H101" s="1">
        <v>2.7</v>
      </c>
      <c r="J101" s="2">
        <v>0.87</v>
      </c>
      <c r="L101" s="2">
        <v>0.66</v>
      </c>
      <c r="N101" s="2">
        <v>0.77</v>
      </c>
      <c r="P101" s="1">
        <v>11</v>
      </c>
      <c r="R101" s="2">
        <v>0.43</v>
      </c>
      <c r="T101" s="4">
        <v>2E-3</v>
      </c>
      <c r="V101" s="2">
        <v>0.85</v>
      </c>
      <c r="X101" s="3" t="s">
        <v>263</v>
      </c>
      <c r="Y101" s="1">
        <v>2</v>
      </c>
      <c r="Z101" s="2">
        <v>0.28000000000000003</v>
      </c>
      <c r="AB101" s="2">
        <v>0.76</v>
      </c>
      <c r="AD101" s="2">
        <v>0.26</v>
      </c>
    </row>
    <row r="102" spans="1:30" x14ac:dyDescent="0.25">
      <c r="A102" s="1">
        <v>3</v>
      </c>
      <c r="B102" s="1" t="s">
        <v>657</v>
      </c>
      <c r="E102" s="1">
        <v>2</v>
      </c>
      <c r="F102" s="1">
        <v>0</v>
      </c>
      <c r="G102" s="1">
        <v>0</v>
      </c>
      <c r="H102" s="1">
        <v>2.6</v>
      </c>
      <c r="J102" s="2">
        <v>0.82</v>
      </c>
      <c r="L102" s="2">
        <v>0.63</v>
      </c>
      <c r="N102" s="2">
        <v>0.64</v>
      </c>
      <c r="P102" s="1">
        <v>1</v>
      </c>
      <c r="R102" s="2">
        <v>0.49</v>
      </c>
      <c r="T102" s="2">
        <v>0.01</v>
      </c>
      <c r="V102" s="2">
        <v>0.77</v>
      </c>
      <c r="X102" s="3" t="s">
        <v>337</v>
      </c>
      <c r="Z102" s="2">
        <v>0.47</v>
      </c>
      <c r="AB102" s="2">
        <v>0.85</v>
      </c>
      <c r="AD102" s="2">
        <v>0.27</v>
      </c>
    </row>
    <row r="103" spans="1:30" x14ac:dyDescent="0.25">
      <c r="A103" s="1">
        <v>3</v>
      </c>
      <c r="B103" s="1" t="s">
        <v>658</v>
      </c>
      <c r="D103" s="1" t="s">
        <v>18</v>
      </c>
      <c r="E103" s="1">
        <v>2</v>
      </c>
      <c r="F103" s="1">
        <v>0</v>
      </c>
      <c r="G103" s="1">
        <v>0</v>
      </c>
      <c r="H103" s="1">
        <v>2</v>
      </c>
      <c r="J103" s="2">
        <v>0.82</v>
      </c>
      <c r="L103" s="2">
        <v>0.69</v>
      </c>
      <c r="N103" s="2">
        <v>0.67</v>
      </c>
      <c r="P103" s="1">
        <v>-2</v>
      </c>
      <c r="R103" s="2">
        <v>1</v>
      </c>
      <c r="T103" s="2">
        <v>0</v>
      </c>
      <c r="V103" s="1" t="s">
        <v>176</v>
      </c>
      <c r="X103" s="3" t="s">
        <v>659</v>
      </c>
      <c r="Z103" s="2">
        <v>0.5</v>
      </c>
      <c r="AB103" s="2">
        <v>0.27</v>
      </c>
      <c r="AD103" s="1" t="s">
        <v>176</v>
      </c>
    </row>
    <row r="104" spans="1:30" x14ac:dyDescent="0.25">
      <c r="A104" s="1">
        <v>3</v>
      </c>
      <c r="B104" s="1" t="s">
        <v>660</v>
      </c>
      <c r="E104" s="1">
        <v>1</v>
      </c>
      <c r="F104" s="1">
        <v>0</v>
      </c>
      <c r="G104" s="1">
        <v>0</v>
      </c>
      <c r="H104" s="1">
        <v>2.4</v>
      </c>
      <c r="J104" s="2">
        <v>0.81</v>
      </c>
      <c r="L104" s="2">
        <v>0.6</v>
      </c>
      <c r="N104" s="2">
        <v>0.68</v>
      </c>
      <c r="P104" s="1">
        <v>8</v>
      </c>
      <c r="R104" s="2">
        <v>0.64</v>
      </c>
      <c r="T104" s="2">
        <v>7.0000000000000007E-2</v>
      </c>
      <c r="V104" s="2">
        <v>1</v>
      </c>
      <c r="X104" s="3" t="s">
        <v>163</v>
      </c>
      <c r="Z104" s="2">
        <v>0.45</v>
      </c>
      <c r="AB104" s="2">
        <v>0.84</v>
      </c>
      <c r="AD104" s="2">
        <v>0.16</v>
      </c>
    </row>
    <row r="105" spans="1:30" x14ac:dyDescent="0.25">
      <c r="A105" s="1">
        <v>3</v>
      </c>
      <c r="B105" s="1" t="s">
        <v>661</v>
      </c>
      <c r="E105" s="1">
        <v>1</v>
      </c>
      <c r="F105" s="1">
        <v>0</v>
      </c>
      <c r="G105" s="1">
        <v>0</v>
      </c>
      <c r="H105" s="1">
        <v>2.8</v>
      </c>
      <c r="J105" s="2">
        <v>0.78</v>
      </c>
      <c r="L105" s="2">
        <v>0.56999999999999995</v>
      </c>
      <c r="N105" s="2">
        <v>0.53</v>
      </c>
      <c r="P105" s="1">
        <v>-4</v>
      </c>
      <c r="R105" s="2">
        <v>0.53</v>
      </c>
      <c r="T105" s="2">
        <v>0.01</v>
      </c>
      <c r="V105" s="2">
        <v>0.8</v>
      </c>
      <c r="X105" s="3" t="s">
        <v>662</v>
      </c>
      <c r="Z105" s="2">
        <v>0.24</v>
      </c>
      <c r="AB105" s="2">
        <v>0.59</v>
      </c>
      <c r="AD105" s="2">
        <v>0.11</v>
      </c>
    </row>
    <row r="106" spans="1:30" x14ac:dyDescent="0.25">
      <c r="A106" s="1">
        <v>3</v>
      </c>
      <c r="B106" s="1" t="s">
        <v>663</v>
      </c>
      <c r="D106" s="1" t="s">
        <v>159</v>
      </c>
      <c r="E106" s="1">
        <v>2</v>
      </c>
      <c r="F106" s="1">
        <v>0</v>
      </c>
      <c r="G106" s="1">
        <v>0</v>
      </c>
      <c r="H106" s="1">
        <v>2.4</v>
      </c>
      <c r="J106" s="2">
        <v>0.68</v>
      </c>
      <c r="L106" s="2">
        <v>0.69</v>
      </c>
      <c r="N106" s="2">
        <v>0.46</v>
      </c>
      <c r="P106" s="1">
        <v>-23</v>
      </c>
      <c r="R106" s="2">
        <v>0.85</v>
      </c>
      <c r="T106" s="2">
        <v>0</v>
      </c>
      <c r="V106" s="2">
        <v>0.83</v>
      </c>
      <c r="X106" s="3" t="s">
        <v>340</v>
      </c>
      <c r="Z106" s="2">
        <v>0.36</v>
      </c>
      <c r="AB106" s="2">
        <v>0.74</v>
      </c>
      <c r="AD106" s="2">
        <v>0.36</v>
      </c>
    </row>
    <row r="107" spans="1:30" x14ac:dyDescent="0.25">
      <c r="A107" s="1">
        <v>3</v>
      </c>
      <c r="B107" s="1" t="s">
        <v>596</v>
      </c>
      <c r="D107" s="1" t="s">
        <v>329</v>
      </c>
      <c r="E107" s="1">
        <v>2</v>
      </c>
      <c r="F107" s="1">
        <v>0</v>
      </c>
      <c r="G107" s="1">
        <v>0</v>
      </c>
      <c r="H107" s="1">
        <v>2.2999999999999998</v>
      </c>
      <c r="J107" s="2">
        <v>0.75</v>
      </c>
      <c r="L107" s="2">
        <v>0.66</v>
      </c>
      <c r="N107" s="2">
        <v>0.6</v>
      </c>
      <c r="P107" s="1">
        <v>-6</v>
      </c>
      <c r="R107" s="2">
        <v>0.63</v>
      </c>
      <c r="T107" s="2">
        <v>0</v>
      </c>
      <c r="V107" s="2">
        <v>0.85</v>
      </c>
      <c r="X107" s="3" t="s">
        <v>285</v>
      </c>
      <c r="Z107" s="2">
        <v>0.18</v>
      </c>
      <c r="AB107" s="2">
        <v>0.88</v>
      </c>
      <c r="AD107" s="2">
        <v>0.25</v>
      </c>
    </row>
    <row r="108" spans="1:30" x14ac:dyDescent="0.25">
      <c r="A108" s="1">
        <v>3</v>
      </c>
      <c r="B108" s="1" t="s">
        <v>664</v>
      </c>
      <c r="D108" s="1" t="s">
        <v>18</v>
      </c>
      <c r="E108" s="1">
        <v>2</v>
      </c>
      <c r="F108" s="1">
        <v>0</v>
      </c>
      <c r="G108" s="1">
        <v>0</v>
      </c>
      <c r="H108" s="1">
        <v>2.4</v>
      </c>
      <c r="J108" s="2">
        <v>0.84</v>
      </c>
      <c r="L108" s="2">
        <v>0.69</v>
      </c>
      <c r="N108" s="2">
        <v>0.69</v>
      </c>
      <c r="P108" s="1" t="s">
        <v>58</v>
      </c>
      <c r="R108" s="2">
        <v>0.59</v>
      </c>
      <c r="T108" s="2">
        <v>0.04</v>
      </c>
      <c r="V108" s="2">
        <v>0.82</v>
      </c>
      <c r="X108" s="3" t="s">
        <v>665</v>
      </c>
      <c r="Z108" s="2">
        <v>0.44</v>
      </c>
      <c r="AB108" s="2">
        <v>0.75</v>
      </c>
      <c r="AD108" s="2">
        <v>0.33</v>
      </c>
    </row>
    <row r="109" spans="1:30" x14ac:dyDescent="0.25">
      <c r="A109" s="1">
        <v>3</v>
      </c>
      <c r="B109" s="1" t="s">
        <v>666</v>
      </c>
      <c r="D109" s="1" t="s">
        <v>18</v>
      </c>
      <c r="E109" s="1">
        <v>2</v>
      </c>
      <c r="F109" s="1">
        <v>0</v>
      </c>
      <c r="G109" s="1">
        <v>0</v>
      </c>
      <c r="H109" s="1">
        <v>2.8</v>
      </c>
      <c r="J109" s="2">
        <v>0.75</v>
      </c>
      <c r="L109" s="2">
        <v>0.56000000000000005</v>
      </c>
      <c r="N109" s="2">
        <v>0.53</v>
      </c>
      <c r="P109" s="1">
        <v>-3</v>
      </c>
      <c r="R109" s="2">
        <v>0.6</v>
      </c>
      <c r="T109" s="2">
        <v>0.02</v>
      </c>
      <c r="V109" s="2">
        <v>0.82</v>
      </c>
      <c r="X109" s="3" t="s">
        <v>650</v>
      </c>
      <c r="Z109" s="2">
        <v>0.27</v>
      </c>
      <c r="AA109" s="1">
        <v>6</v>
      </c>
      <c r="AB109" s="2">
        <v>0.8</v>
      </c>
      <c r="AD109" s="2">
        <v>0.26</v>
      </c>
    </row>
    <row r="110" spans="1:30" x14ac:dyDescent="0.25">
      <c r="A110" s="1">
        <v>3</v>
      </c>
      <c r="B110" s="1" t="s">
        <v>667</v>
      </c>
      <c r="D110" s="1" t="s">
        <v>329</v>
      </c>
      <c r="E110" s="1">
        <v>2</v>
      </c>
      <c r="F110" s="1">
        <v>0</v>
      </c>
      <c r="G110" s="1">
        <v>0</v>
      </c>
      <c r="H110" s="1">
        <v>2.4</v>
      </c>
      <c r="J110" s="2">
        <v>0.79</v>
      </c>
      <c r="L110" s="2">
        <v>0.65</v>
      </c>
      <c r="N110" s="2">
        <v>0.6</v>
      </c>
      <c r="P110" s="1">
        <v>-5</v>
      </c>
      <c r="R110" s="2">
        <v>0.8</v>
      </c>
      <c r="T110" s="4">
        <v>3.0000000000000001E-3</v>
      </c>
      <c r="V110" s="2">
        <v>0.84</v>
      </c>
      <c r="X110" s="3" t="s">
        <v>285</v>
      </c>
      <c r="Z110" s="2">
        <v>0.37</v>
      </c>
      <c r="AB110" s="2">
        <v>0.8</v>
      </c>
      <c r="AD110" s="2">
        <v>0.25</v>
      </c>
    </row>
    <row r="111" spans="1:30" x14ac:dyDescent="0.25">
      <c r="A111" s="1">
        <v>4</v>
      </c>
      <c r="B111" s="1" t="s">
        <v>668</v>
      </c>
      <c r="D111" s="1" t="s">
        <v>162</v>
      </c>
      <c r="E111" s="1">
        <v>2</v>
      </c>
      <c r="F111" s="1">
        <v>0</v>
      </c>
      <c r="G111" s="1">
        <v>0</v>
      </c>
      <c r="H111" s="1">
        <v>2.4</v>
      </c>
      <c r="J111" s="2">
        <v>0.73</v>
      </c>
      <c r="L111" s="2">
        <v>0.54</v>
      </c>
      <c r="N111" s="2">
        <v>0.43</v>
      </c>
      <c r="P111" s="1">
        <v>-11</v>
      </c>
      <c r="R111" s="2">
        <v>0.7</v>
      </c>
      <c r="T111" s="4">
        <v>4.0000000000000001E-3</v>
      </c>
      <c r="V111" s="2">
        <v>0.83</v>
      </c>
      <c r="X111" s="3" t="s">
        <v>669</v>
      </c>
      <c r="Y111" s="1">
        <v>3</v>
      </c>
      <c r="Z111" s="2">
        <v>0.14000000000000001</v>
      </c>
      <c r="AB111" s="2">
        <v>0.9</v>
      </c>
      <c r="AD111" s="2">
        <v>0.24</v>
      </c>
    </row>
    <row r="112" spans="1:30" x14ac:dyDescent="0.25">
      <c r="A112" s="1">
        <v>4</v>
      </c>
      <c r="B112" s="1" t="s">
        <v>670</v>
      </c>
      <c r="E112" s="1">
        <v>2</v>
      </c>
      <c r="F112" s="1">
        <v>0</v>
      </c>
      <c r="G112" s="1">
        <v>0</v>
      </c>
      <c r="H112" s="1">
        <v>1.5</v>
      </c>
      <c r="J112" s="2">
        <v>0.33</v>
      </c>
      <c r="K112" s="1">
        <v>9</v>
      </c>
      <c r="L112" s="1" t="s">
        <v>176</v>
      </c>
      <c r="N112" s="2">
        <v>0.48</v>
      </c>
      <c r="P112" s="1" t="s">
        <v>176</v>
      </c>
      <c r="R112" s="2">
        <v>0.74</v>
      </c>
      <c r="T112" s="2">
        <v>0</v>
      </c>
      <c r="V112" s="2">
        <v>0.71</v>
      </c>
      <c r="X112" s="3" t="s">
        <v>176</v>
      </c>
      <c r="Y112" s="1">
        <v>2</v>
      </c>
      <c r="Z112" s="2">
        <v>0.1</v>
      </c>
      <c r="AB112" s="2">
        <v>1</v>
      </c>
      <c r="AD112" s="2">
        <v>0.05</v>
      </c>
    </row>
    <row r="113" spans="1:31" x14ac:dyDescent="0.25">
      <c r="A113" s="1">
        <v>4</v>
      </c>
      <c r="B113" s="1" t="s">
        <v>671</v>
      </c>
      <c r="D113" s="1" t="s">
        <v>102</v>
      </c>
      <c r="E113" s="1">
        <v>2</v>
      </c>
      <c r="F113" s="1">
        <v>0</v>
      </c>
      <c r="G113" s="1">
        <v>0</v>
      </c>
      <c r="H113" s="1">
        <v>1.5</v>
      </c>
      <c r="J113" s="2">
        <v>0.55000000000000004</v>
      </c>
      <c r="K113" s="1">
        <v>9</v>
      </c>
      <c r="L113" s="2">
        <v>0.24</v>
      </c>
      <c r="N113" s="2">
        <v>0.12</v>
      </c>
      <c r="O113" s="1">
        <v>10</v>
      </c>
      <c r="P113" s="1">
        <v>-12</v>
      </c>
      <c r="R113" s="2">
        <v>0.65</v>
      </c>
      <c r="S113" s="1">
        <v>4</v>
      </c>
      <c r="T113" s="2">
        <v>0.01</v>
      </c>
      <c r="U113" s="1">
        <v>4</v>
      </c>
      <c r="V113" s="2">
        <v>0.88</v>
      </c>
      <c r="W113" s="1">
        <v>4</v>
      </c>
      <c r="X113" s="3" t="s">
        <v>672</v>
      </c>
      <c r="Y113" s="1">
        <v>4</v>
      </c>
      <c r="Z113" s="2">
        <v>0.03</v>
      </c>
      <c r="AA113" s="1">
        <v>4</v>
      </c>
      <c r="AB113" s="2">
        <v>0.51</v>
      </c>
      <c r="AC113" s="1">
        <v>4</v>
      </c>
      <c r="AD113" s="2">
        <v>0.08</v>
      </c>
      <c r="AE113" s="1">
        <v>4</v>
      </c>
    </row>
    <row r="114" spans="1:31" x14ac:dyDescent="0.25">
      <c r="A114" s="1">
        <v>4</v>
      </c>
      <c r="B114" s="1" t="s">
        <v>673</v>
      </c>
      <c r="D114" s="1" t="s">
        <v>102</v>
      </c>
      <c r="E114" s="1">
        <v>2</v>
      </c>
      <c r="F114" s="1">
        <v>0</v>
      </c>
      <c r="G114" s="1">
        <v>0</v>
      </c>
      <c r="H114" s="1">
        <v>1.7</v>
      </c>
      <c r="J114" s="2">
        <v>0.67</v>
      </c>
      <c r="L114" s="2">
        <v>0.35</v>
      </c>
      <c r="N114" s="2">
        <v>0.34</v>
      </c>
      <c r="P114" s="1">
        <v>-1</v>
      </c>
      <c r="R114" s="2">
        <v>0.69</v>
      </c>
      <c r="S114" s="1">
        <v>4</v>
      </c>
      <c r="T114" s="2">
        <v>0.01</v>
      </c>
      <c r="U114" s="1">
        <v>4</v>
      </c>
      <c r="V114" s="2">
        <v>0.97</v>
      </c>
      <c r="X114" s="3" t="s">
        <v>674</v>
      </c>
      <c r="Z114" s="1" t="s">
        <v>176</v>
      </c>
      <c r="AB114" s="2">
        <v>0.62</v>
      </c>
      <c r="AD114" s="2">
        <v>0.13</v>
      </c>
    </row>
    <row r="115" spans="1:31" x14ac:dyDescent="0.25">
      <c r="A115" s="1">
        <v>4</v>
      </c>
      <c r="B115" s="1" t="s">
        <v>675</v>
      </c>
      <c r="D115" s="1" t="s">
        <v>15</v>
      </c>
      <c r="E115" s="1">
        <v>2</v>
      </c>
      <c r="F115" s="1">
        <v>0</v>
      </c>
      <c r="G115" s="1">
        <v>0</v>
      </c>
      <c r="H115" s="1">
        <v>1.8</v>
      </c>
      <c r="J115" s="2">
        <v>0.57999999999999996</v>
      </c>
      <c r="L115" s="2">
        <v>0.3</v>
      </c>
      <c r="N115" s="2">
        <v>0.21</v>
      </c>
      <c r="P115" s="1">
        <v>-9</v>
      </c>
      <c r="R115" s="2">
        <v>0.66</v>
      </c>
      <c r="T115" s="2">
        <v>0.01</v>
      </c>
      <c r="V115" s="2">
        <v>0.84</v>
      </c>
      <c r="X115" s="3" t="s">
        <v>676</v>
      </c>
      <c r="Y115" s="1">
        <v>3</v>
      </c>
      <c r="Z115" s="2">
        <v>0.12</v>
      </c>
      <c r="AB115" s="2">
        <v>0.63</v>
      </c>
      <c r="AD115" s="2">
        <v>0.18</v>
      </c>
    </row>
    <row r="116" spans="1:31" x14ac:dyDescent="0.25">
      <c r="A116" s="1">
        <v>4</v>
      </c>
      <c r="B116" s="1" t="s">
        <v>677</v>
      </c>
      <c r="D116" s="1" t="s">
        <v>169</v>
      </c>
      <c r="E116" s="1">
        <v>2</v>
      </c>
      <c r="F116" s="1">
        <v>0</v>
      </c>
      <c r="G116" s="1">
        <v>0</v>
      </c>
      <c r="H116" s="1">
        <v>1.8</v>
      </c>
      <c r="J116" s="2">
        <v>0.6</v>
      </c>
      <c r="L116" s="2">
        <v>0.51</v>
      </c>
      <c r="N116" s="2">
        <v>0.42</v>
      </c>
      <c r="O116" s="1">
        <v>9</v>
      </c>
      <c r="P116" s="1">
        <v>-9</v>
      </c>
      <c r="R116" s="2">
        <v>0.78</v>
      </c>
      <c r="T116" s="2">
        <v>0.01</v>
      </c>
      <c r="V116" s="2">
        <v>0.82</v>
      </c>
      <c r="X116" s="3" t="s">
        <v>678</v>
      </c>
      <c r="Y116" s="1">
        <v>3</v>
      </c>
      <c r="Z116" s="2">
        <v>0.13</v>
      </c>
      <c r="AB116" s="2">
        <v>0.68</v>
      </c>
      <c r="AD116" s="2">
        <v>0.43</v>
      </c>
    </row>
    <row r="117" spans="1:31" x14ac:dyDescent="0.25">
      <c r="A117" s="1">
        <v>4</v>
      </c>
      <c r="B117" s="1" t="s">
        <v>679</v>
      </c>
      <c r="D117" s="1" t="s">
        <v>94</v>
      </c>
      <c r="E117" s="1">
        <v>2</v>
      </c>
      <c r="F117" s="1">
        <v>0</v>
      </c>
      <c r="G117" s="1">
        <v>0</v>
      </c>
      <c r="H117" s="1">
        <v>2.2000000000000002</v>
      </c>
      <c r="J117" s="2">
        <v>0.77</v>
      </c>
      <c r="L117" s="2">
        <v>0.53</v>
      </c>
      <c r="N117" s="2">
        <v>0.61</v>
      </c>
      <c r="P117" s="1">
        <v>8</v>
      </c>
      <c r="R117" s="2">
        <v>0.56999999999999995</v>
      </c>
      <c r="T117" s="2">
        <v>0.03</v>
      </c>
      <c r="V117" s="2">
        <v>0.93</v>
      </c>
      <c r="X117" s="3" t="s">
        <v>680</v>
      </c>
      <c r="Z117" s="2">
        <v>0.31</v>
      </c>
      <c r="AB117" s="2">
        <v>0.87</v>
      </c>
      <c r="AD117" s="2">
        <v>0.24</v>
      </c>
    </row>
    <row r="118" spans="1:31" x14ac:dyDescent="0.25">
      <c r="A118" s="1">
        <v>4</v>
      </c>
      <c r="B118" s="1" t="s">
        <v>681</v>
      </c>
      <c r="D118" s="1" t="s">
        <v>105</v>
      </c>
      <c r="E118" s="1">
        <v>2</v>
      </c>
      <c r="F118" s="1">
        <v>0</v>
      </c>
      <c r="G118" s="1">
        <v>0</v>
      </c>
      <c r="H118" s="1">
        <v>2.1</v>
      </c>
      <c r="J118" s="1" t="s">
        <v>176</v>
      </c>
      <c r="L118" s="1" t="s">
        <v>176</v>
      </c>
      <c r="N118" s="1" t="s">
        <v>176</v>
      </c>
      <c r="P118" s="1" t="s">
        <v>176</v>
      </c>
      <c r="R118" s="1" t="s">
        <v>176</v>
      </c>
      <c r="T118" s="1" t="s">
        <v>176</v>
      </c>
      <c r="V118" s="1" t="s">
        <v>176</v>
      </c>
      <c r="X118" s="3" t="s">
        <v>176</v>
      </c>
      <c r="Y118" s="1">
        <v>2</v>
      </c>
      <c r="Z118" s="1" t="s">
        <v>176</v>
      </c>
      <c r="AB118" s="2">
        <v>0.95</v>
      </c>
      <c r="AC118" s="1">
        <v>5</v>
      </c>
      <c r="AD118" s="1" t="s">
        <v>176</v>
      </c>
    </row>
    <row r="119" spans="1:31" x14ac:dyDescent="0.25">
      <c r="A119" s="1">
        <v>4</v>
      </c>
      <c r="B119" s="1" t="s">
        <v>682</v>
      </c>
      <c r="D119" s="1" t="s">
        <v>94</v>
      </c>
      <c r="E119" s="1">
        <v>2</v>
      </c>
      <c r="F119" s="1">
        <v>0</v>
      </c>
      <c r="G119" s="1">
        <v>0</v>
      </c>
      <c r="H119" s="1">
        <v>1.6</v>
      </c>
      <c r="J119" s="2">
        <v>0.81</v>
      </c>
      <c r="L119" s="2">
        <v>0.7</v>
      </c>
      <c r="N119" s="2">
        <v>0.65</v>
      </c>
      <c r="P119" s="1">
        <v>-5</v>
      </c>
      <c r="R119" s="2">
        <v>0.53</v>
      </c>
      <c r="T119" s="2">
        <v>0</v>
      </c>
      <c r="V119" s="2">
        <v>0.81</v>
      </c>
      <c r="X119" s="3" t="s">
        <v>683</v>
      </c>
      <c r="Z119" s="2">
        <v>0.25</v>
      </c>
      <c r="AA119" s="1">
        <v>6</v>
      </c>
      <c r="AB119" s="2">
        <v>0.81</v>
      </c>
      <c r="AD119" s="2">
        <v>0.32</v>
      </c>
    </row>
    <row r="120" spans="1:31" x14ac:dyDescent="0.25">
      <c r="A120" s="1">
        <v>4</v>
      </c>
      <c r="B120" s="1" t="s">
        <v>684</v>
      </c>
      <c r="C120" s="1">
        <v>1</v>
      </c>
      <c r="D120" s="1" t="s">
        <v>18</v>
      </c>
      <c r="E120" s="1">
        <v>2</v>
      </c>
      <c r="F120" s="1">
        <v>0</v>
      </c>
      <c r="G120" s="1">
        <v>0</v>
      </c>
      <c r="H120" s="1">
        <v>1.4</v>
      </c>
      <c r="J120" s="2">
        <v>0.71</v>
      </c>
      <c r="K120" s="1">
        <v>10</v>
      </c>
      <c r="L120" s="2">
        <v>0.48</v>
      </c>
      <c r="N120" s="2">
        <v>0.47</v>
      </c>
      <c r="O120" s="1">
        <v>10</v>
      </c>
      <c r="P120" s="1">
        <v>-1</v>
      </c>
      <c r="R120" s="1" t="s">
        <v>176</v>
      </c>
      <c r="T120" s="1" t="s">
        <v>176</v>
      </c>
      <c r="V120" s="2">
        <v>0.69</v>
      </c>
      <c r="W120" s="1">
        <v>4</v>
      </c>
      <c r="X120" s="3" t="s">
        <v>685</v>
      </c>
      <c r="Y120" s="1">
        <v>4</v>
      </c>
      <c r="Z120" s="2">
        <v>0.15</v>
      </c>
      <c r="AA120" s="1">
        <v>4</v>
      </c>
      <c r="AB120" s="2">
        <v>0.79</v>
      </c>
      <c r="AC120" s="1">
        <v>5</v>
      </c>
      <c r="AD120" s="2">
        <v>0.05</v>
      </c>
      <c r="AE120" s="1">
        <v>4</v>
      </c>
    </row>
    <row r="121" spans="1:31" x14ac:dyDescent="0.25">
      <c r="A121" s="1">
        <v>4</v>
      </c>
      <c r="B121" s="1" t="s">
        <v>686</v>
      </c>
      <c r="D121" s="1" t="s">
        <v>94</v>
      </c>
      <c r="E121" s="1">
        <v>1</v>
      </c>
      <c r="F121" s="1">
        <v>0</v>
      </c>
      <c r="G121" s="1">
        <v>0</v>
      </c>
      <c r="H121" s="1">
        <v>1.9</v>
      </c>
      <c r="J121" s="2">
        <v>0.74</v>
      </c>
      <c r="L121" s="2">
        <v>0.33</v>
      </c>
      <c r="N121" s="2">
        <v>0.34</v>
      </c>
      <c r="P121" s="1">
        <v>1</v>
      </c>
      <c r="R121" s="2">
        <v>0.31</v>
      </c>
      <c r="T121" s="2">
        <v>0.03</v>
      </c>
      <c r="V121" s="2">
        <v>0.81</v>
      </c>
      <c r="X121" s="3" t="s">
        <v>687</v>
      </c>
      <c r="Z121" s="2">
        <v>0.17</v>
      </c>
      <c r="AB121" s="2">
        <v>0.48</v>
      </c>
      <c r="AD121" s="2">
        <v>0.15</v>
      </c>
    </row>
    <row r="122" spans="1:31" x14ac:dyDescent="0.25">
      <c r="A122" s="1">
        <v>4</v>
      </c>
      <c r="B122" s="1" t="s">
        <v>688</v>
      </c>
      <c r="D122" s="1" t="s">
        <v>21</v>
      </c>
      <c r="E122" s="1">
        <v>1</v>
      </c>
      <c r="F122" s="1">
        <v>0</v>
      </c>
      <c r="G122" s="1">
        <v>0</v>
      </c>
      <c r="H122" s="1">
        <v>2</v>
      </c>
      <c r="J122" s="2">
        <v>0.67</v>
      </c>
      <c r="L122" s="2">
        <v>0.35</v>
      </c>
      <c r="N122" s="2">
        <v>0.37</v>
      </c>
      <c r="P122" s="1">
        <v>2</v>
      </c>
      <c r="R122" s="2">
        <v>0.36</v>
      </c>
      <c r="T122" s="2">
        <v>7.0000000000000007E-2</v>
      </c>
      <c r="V122" s="2">
        <v>0.81</v>
      </c>
      <c r="X122" s="3" t="s">
        <v>689</v>
      </c>
      <c r="Z122" s="2">
        <v>0.12</v>
      </c>
      <c r="AB122" s="2">
        <v>0.74</v>
      </c>
      <c r="AD122" s="2">
        <v>7.0000000000000007E-2</v>
      </c>
    </row>
    <row r="123" spans="1:31" x14ac:dyDescent="0.25">
      <c r="A123" s="1">
        <v>4</v>
      </c>
      <c r="B123" s="1" t="s">
        <v>690</v>
      </c>
      <c r="C123" s="1">
        <v>1</v>
      </c>
      <c r="D123" s="1" t="s">
        <v>77</v>
      </c>
      <c r="E123" s="1">
        <v>2</v>
      </c>
      <c r="F123" s="1">
        <v>0</v>
      </c>
      <c r="G123" s="1">
        <v>0</v>
      </c>
      <c r="H123" s="1">
        <v>2.2000000000000002</v>
      </c>
      <c r="J123" s="2">
        <v>0.9</v>
      </c>
      <c r="K123" s="1">
        <v>10</v>
      </c>
      <c r="L123" s="2">
        <v>0.81</v>
      </c>
      <c r="N123" s="2">
        <v>0.62</v>
      </c>
      <c r="O123" s="1">
        <v>10</v>
      </c>
      <c r="P123" s="1">
        <v>-19</v>
      </c>
      <c r="R123" s="1" t="s">
        <v>176</v>
      </c>
      <c r="T123" s="1" t="s">
        <v>176</v>
      </c>
      <c r="V123" s="1" t="s">
        <v>176</v>
      </c>
      <c r="X123" s="3" t="s">
        <v>691</v>
      </c>
      <c r="Y123" s="1">
        <v>5</v>
      </c>
      <c r="Z123" s="2">
        <v>0.18</v>
      </c>
      <c r="AA123" s="1">
        <v>5</v>
      </c>
      <c r="AB123" s="2">
        <v>0.75</v>
      </c>
      <c r="AC123" s="1">
        <v>5</v>
      </c>
      <c r="AD123" s="1" t="s">
        <v>176</v>
      </c>
    </row>
    <row r="124" spans="1:31" x14ac:dyDescent="0.25">
      <c r="A124" s="1">
        <v>4</v>
      </c>
      <c r="B124" s="1" t="s">
        <v>692</v>
      </c>
      <c r="D124" s="1" t="s">
        <v>94</v>
      </c>
      <c r="E124" s="1">
        <v>2</v>
      </c>
      <c r="F124" s="1">
        <v>0</v>
      </c>
      <c r="G124" s="1">
        <v>0</v>
      </c>
      <c r="H124" s="1">
        <v>2</v>
      </c>
      <c r="J124" s="2">
        <v>0.77</v>
      </c>
      <c r="L124" s="2">
        <v>0.6</v>
      </c>
      <c r="N124" s="2">
        <v>0.63</v>
      </c>
      <c r="P124" s="1">
        <v>3</v>
      </c>
      <c r="R124" s="2">
        <v>0.54</v>
      </c>
      <c r="T124" s="2">
        <v>0.04</v>
      </c>
      <c r="V124" s="2">
        <v>0.87</v>
      </c>
      <c r="X124" s="3" t="s">
        <v>693</v>
      </c>
      <c r="Z124" s="2">
        <v>0.28999999999999998</v>
      </c>
      <c r="AA124" s="1">
        <v>4</v>
      </c>
      <c r="AB124" s="2">
        <v>0.7</v>
      </c>
      <c r="AD124" s="2">
        <v>0.34</v>
      </c>
    </row>
    <row r="125" spans="1:31" x14ac:dyDescent="0.25">
      <c r="A125" s="1">
        <v>4</v>
      </c>
      <c r="B125" s="1" t="s">
        <v>694</v>
      </c>
      <c r="D125" s="1" t="s">
        <v>37</v>
      </c>
      <c r="E125" s="1">
        <v>1</v>
      </c>
      <c r="F125" s="1">
        <v>0</v>
      </c>
      <c r="G125" s="1">
        <v>0</v>
      </c>
      <c r="H125" s="1">
        <v>2.9</v>
      </c>
      <c r="J125" s="2">
        <v>0.69</v>
      </c>
      <c r="L125" s="2">
        <v>0.53</v>
      </c>
      <c r="N125" s="2">
        <v>0.56000000000000005</v>
      </c>
      <c r="P125" s="1">
        <v>3</v>
      </c>
      <c r="R125" s="1" t="s">
        <v>176</v>
      </c>
      <c r="T125" s="1" t="s">
        <v>176</v>
      </c>
      <c r="V125" s="2">
        <v>0.92</v>
      </c>
      <c r="X125" s="3" t="s">
        <v>252</v>
      </c>
      <c r="Z125" s="2">
        <v>7.0000000000000007E-2</v>
      </c>
      <c r="AA125" s="1">
        <v>6</v>
      </c>
      <c r="AB125" s="2">
        <v>0.82</v>
      </c>
      <c r="AD125" s="2">
        <v>0.08</v>
      </c>
    </row>
    <row r="126" spans="1:31" x14ac:dyDescent="0.25">
      <c r="A126" s="1">
        <v>4</v>
      </c>
      <c r="B126" s="1" t="s">
        <v>695</v>
      </c>
      <c r="D126" s="1" t="s">
        <v>375</v>
      </c>
      <c r="E126" s="1">
        <v>1</v>
      </c>
      <c r="F126" s="1">
        <v>0</v>
      </c>
      <c r="G126" s="1">
        <v>0</v>
      </c>
      <c r="H126" s="1">
        <v>2.2000000000000002</v>
      </c>
      <c r="J126" s="2">
        <v>0.56000000000000005</v>
      </c>
      <c r="L126" s="2">
        <v>0.35</v>
      </c>
      <c r="N126" s="2">
        <v>0.28000000000000003</v>
      </c>
      <c r="P126" s="1">
        <v>-7</v>
      </c>
      <c r="R126" s="2">
        <v>0.51</v>
      </c>
      <c r="T126" s="2">
        <v>0.04</v>
      </c>
      <c r="V126" s="2">
        <v>0.87</v>
      </c>
      <c r="X126" s="3" t="s">
        <v>376</v>
      </c>
      <c r="Z126" s="2">
        <v>0.06</v>
      </c>
      <c r="AB126" s="2">
        <v>0.84</v>
      </c>
      <c r="AD126" s="2">
        <v>0.12</v>
      </c>
    </row>
    <row r="127" spans="1:31" x14ac:dyDescent="0.25">
      <c r="A127" s="1">
        <v>4</v>
      </c>
      <c r="B127" s="1" t="s">
        <v>696</v>
      </c>
      <c r="D127" s="1" t="s">
        <v>326</v>
      </c>
      <c r="E127" s="1">
        <v>2</v>
      </c>
      <c r="F127" s="1">
        <v>0</v>
      </c>
      <c r="G127" s="1">
        <v>0</v>
      </c>
      <c r="H127" s="1">
        <v>2</v>
      </c>
      <c r="J127" s="2">
        <v>0.65</v>
      </c>
      <c r="L127" s="2">
        <v>0.33</v>
      </c>
      <c r="N127" s="2">
        <v>0.44</v>
      </c>
      <c r="P127" s="1">
        <v>11</v>
      </c>
      <c r="R127" s="2">
        <v>0.68</v>
      </c>
      <c r="T127" s="2">
        <v>0.02</v>
      </c>
      <c r="V127" s="2">
        <v>0.72</v>
      </c>
      <c r="X127" s="3" t="s">
        <v>697</v>
      </c>
      <c r="Z127" s="2">
        <v>0.06</v>
      </c>
      <c r="AB127" s="2">
        <v>0.81</v>
      </c>
      <c r="AD127" s="2">
        <v>0.09</v>
      </c>
    </row>
    <row r="128" spans="1:31" x14ac:dyDescent="0.25">
      <c r="A128" s="1">
        <v>4</v>
      </c>
      <c r="B128" s="1" t="s">
        <v>698</v>
      </c>
      <c r="D128" s="1" t="s">
        <v>102</v>
      </c>
      <c r="E128" s="1">
        <v>2</v>
      </c>
      <c r="F128" s="1">
        <v>0</v>
      </c>
      <c r="G128" s="1">
        <v>0</v>
      </c>
      <c r="H128" s="1">
        <v>2.2000000000000002</v>
      </c>
      <c r="J128" s="2">
        <v>0.61</v>
      </c>
      <c r="L128" s="2">
        <v>0.45</v>
      </c>
      <c r="N128" s="2">
        <v>0.46</v>
      </c>
      <c r="P128" s="1">
        <v>1</v>
      </c>
      <c r="R128" s="2">
        <v>0.74</v>
      </c>
      <c r="T128" s="2">
        <v>0</v>
      </c>
      <c r="V128" s="2">
        <v>0.74</v>
      </c>
      <c r="X128" s="3" t="s">
        <v>699</v>
      </c>
      <c r="Z128" s="2">
        <v>0.02</v>
      </c>
      <c r="AB128" s="2">
        <v>0.78</v>
      </c>
      <c r="AD128" s="2">
        <v>0.18</v>
      </c>
    </row>
    <row r="129" spans="1:30" x14ac:dyDescent="0.25">
      <c r="A129" s="1">
        <v>4</v>
      </c>
      <c r="B129" s="1" t="s">
        <v>700</v>
      </c>
      <c r="D129" s="1" t="s">
        <v>382</v>
      </c>
      <c r="E129" s="1">
        <v>2</v>
      </c>
      <c r="F129" s="1">
        <v>0</v>
      </c>
      <c r="G129" s="1">
        <v>0</v>
      </c>
      <c r="H129" s="1">
        <v>2.2999999999999998</v>
      </c>
      <c r="J129" s="2">
        <v>0.77</v>
      </c>
      <c r="L129" s="2">
        <v>0.61</v>
      </c>
      <c r="N129" s="2">
        <v>0.57999999999999996</v>
      </c>
      <c r="P129" s="1">
        <v>-3</v>
      </c>
      <c r="R129" s="2">
        <v>0.66</v>
      </c>
      <c r="T129" s="2">
        <v>0.02</v>
      </c>
      <c r="V129" s="2">
        <v>0.86</v>
      </c>
      <c r="X129" s="3" t="s">
        <v>285</v>
      </c>
      <c r="Y129" s="1">
        <v>3</v>
      </c>
      <c r="Z129" s="2">
        <v>0.22</v>
      </c>
      <c r="AB129" s="2">
        <v>0.8</v>
      </c>
      <c r="AD129" s="2">
        <v>0.18</v>
      </c>
    </row>
    <row r="130" spans="1:30" x14ac:dyDescent="0.25">
      <c r="A130" s="1">
        <v>4</v>
      </c>
      <c r="B130" s="1" t="s">
        <v>701</v>
      </c>
      <c r="D130" s="1" t="s">
        <v>179</v>
      </c>
      <c r="E130" s="1">
        <v>2</v>
      </c>
      <c r="F130" s="1">
        <v>0</v>
      </c>
      <c r="G130" s="1">
        <v>0</v>
      </c>
      <c r="H130" s="1">
        <v>1.9</v>
      </c>
      <c r="J130" s="2">
        <v>0.62</v>
      </c>
      <c r="L130" s="2">
        <v>0.53</v>
      </c>
      <c r="N130" s="2">
        <v>0.33</v>
      </c>
      <c r="P130" s="1">
        <v>-20</v>
      </c>
      <c r="R130" s="2">
        <v>0.85</v>
      </c>
      <c r="T130" s="2">
        <v>0.01</v>
      </c>
      <c r="V130" s="2">
        <v>0.97</v>
      </c>
      <c r="X130" s="3" t="s">
        <v>387</v>
      </c>
      <c r="Z130" s="2">
        <v>0.16</v>
      </c>
      <c r="AA130" s="1">
        <v>6</v>
      </c>
      <c r="AB130" s="2">
        <v>0.81</v>
      </c>
      <c r="AD130" s="2">
        <v>0.38</v>
      </c>
    </row>
    <row r="131" spans="1:30" x14ac:dyDescent="0.25">
      <c r="A131" s="1">
        <v>4</v>
      </c>
      <c r="B131" s="1" t="s">
        <v>702</v>
      </c>
      <c r="D131" s="1" t="s">
        <v>15</v>
      </c>
      <c r="E131" s="1">
        <v>2</v>
      </c>
      <c r="F131" s="1">
        <v>0</v>
      </c>
      <c r="G131" s="1">
        <v>0</v>
      </c>
      <c r="H131" s="1">
        <v>2.1</v>
      </c>
      <c r="J131" s="2">
        <v>0.73</v>
      </c>
      <c r="L131" s="2">
        <v>0.67</v>
      </c>
      <c r="N131" s="2">
        <v>0.46</v>
      </c>
      <c r="P131" s="1">
        <v>-21</v>
      </c>
      <c r="R131" s="2">
        <v>0.71</v>
      </c>
      <c r="T131" s="2">
        <v>0.01</v>
      </c>
      <c r="V131" s="2">
        <v>0.81</v>
      </c>
      <c r="X131" s="3" t="s">
        <v>703</v>
      </c>
      <c r="Y131" s="1">
        <v>3</v>
      </c>
      <c r="Z131" s="2">
        <v>0.3</v>
      </c>
      <c r="AB131" s="2">
        <v>0.64</v>
      </c>
      <c r="AD131" s="2">
        <v>0.15</v>
      </c>
    </row>
    <row r="132" spans="1:30" x14ac:dyDescent="0.25">
      <c r="A132" s="1">
        <v>4</v>
      </c>
      <c r="B132" s="1" t="s">
        <v>704</v>
      </c>
      <c r="D132" s="1" t="s">
        <v>15</v>
      </c>
      <c r="E132" s="1">
        <v>2</v>
      </c>
      <c r="F132" s="1">
        <v>0</v>
      </c>
      <c r="G132" s="1">
        <v>0</v>
      </c>
      <c r="H132" s="1">
        <v>1.6</v>
      </c>
      <c r="J132" s="2">
        <v>0.74</v>
      </c>
      <c r="L132" s="2">
        <v>0.18</v>
      </c>
      <c r="N132" s="2">
        <v>0.28999999999999998</v>
      </c>
      <c r="P132" s="1">
        <v>11</v>
      </c>
      <c r="R132" s="2">
        <v>0.66</v>
      </c>
      <c r="T132" s="2">
        <v>0.02</v>
      </c>
      <c r="V132" s="2">
        <v>1</v>
      </c>
      <c r="X132" s="3" t="s">
        <v>273</v>
      </c>
      <c r="Z132" s="2">
        <v>0.28000000000000003</v>
      </c>
      <c r="AB132" s="2">
        <v>0.39</v>
      </c>
      <c r="AD132" s="2">
        <v>0.16</v>
      </c>
    </row>
    <row r="133" spans="1:30" x14ac:dyDescent="0.25">
      <c r="A133" s="1">
        <v>4</v>
      </c>
      <c r="B133" s="1" t="s">
        <v>705</v>
      </c>
      <c r="D133" s="1" t="s">
        <v>102</v>
      </c>
      <c r="E133" s="1">
        <v>2</v>
      </c>
      <c r="F133" s="1">
        <v>0</v>
      </c>
      <c r="G133" s="1">
        <v>0</v>
      </c>
      <c r="H133" s="1">
        <v>1.8</v>
      </c>
      <c r="J133" s="2">
        <v>0.77</v>
      </c>
      <c r="L133" s="2">
        <v>0.41</v>
      </c>
      <c r="N133" s="2">
        <v>0.3</v>
      </c>
      <c r="O133" s="1">
        <v>9</v>
      </c>
      <c r="P133" s="1">
        <v>-11</v>
      </c>
      <c r="R133" s="2">
        <v>0.7</v>
      </c>
      <c r="T133" s="2">
        <v>0.01</v>
      </c>
      <c r="V133" s="2">
        <v>0.87</v>
      </c>
      <c r="X133" s="3" t="s">
        <v>697</v>
      </c>
      <c r="Z133" s="2">
        <v>0.1</v>
      </c>
      <c r="AB133" s="2">
        <v>0.84</v>
      </c>
      <c r="AD133" s="2">
        <v>0.11</v>
      </c>
    </row>
    <row r="134" spans="1:30" x14ac:dyDescent="0.25">
      <c r="A134" s="1">
        <v>4</v>
      </c>
      <c r="B134" s="1" t="s">
        <v>706</v>
      </c>
      <c r="D134" s="1" t="s">
        <v>29</v>
      </c>
      <c r="E134" s="1">
        <v>2</v>
      </c>
      <c r="F134" s="1">
        <v>0</v>
      </c>
      <c r="G134" s="1">
        <v>0</v>
      </c>
      <c r="H134" s="1">
        <v>1.6</v>
      </c>
      <c r="J134" s="2">
        <v>0.53</v>
      </c>
      <c r="L134" s="2">
        <v>0.3</v>
      </c>
      <c r="N134" s="2">
        <v>0.22</v>
      </c>
      <c r="P134" s="1">
        <v>-8</v>
      </c>
      <c r="R134" s="2">
        <v>0.68</v>
      </c>
      <c r="T134" s="2">
        <v>0.01</v>
      </c>
      <c r="V134" s="2">
        <v>0.85</v>
      </c>
      <c r="X134" s="3" t="s">
        <v>707</v>
      </c>
      <c r="Y134" s="1">
        <v>2</v>
      </c>
      <c r="Z134" s="2">
        <v>0.13</v>
      </c>
      <c r="AB134" s="2">
        <v>0.73</v>
      </c>
      <c r="AD134" s="2">
        <v>0.06</v>
      </c>
    </row>
    <row r="135" spans="1:30" x14ac:dyDescent="0.25">
      <c r="A135" s="1">
        <v>4</v>
      </c>
      <c r="B135" s="1" t="s">
        <v>708</v>
      </c>
      <c r="D135" s="1" t="s">
        <v>26</v>
      </c>
      <c r="E135" s="1">
        <v>2</v>
      </c>
      <c r="F135" s="1">
        <v>0</v>
      </c>
      <c r="G135" s="1">
        <v>0</v>
      </c>
      <c r="H135" s="1">
        <v>1.9</v>
      </c>
      <c r="J135" s="2">
        <v>0.71</v>
      </c>
      <c r="L135" s="2">
        <v>0.57999999999999996</v>
      </c>
      <c r="N135" s="2">
        <v>0.44</v>
      </c>
      <c r="P135" s="1">
        <v>-14</v>
      </c>
      <c r="R135" s="2">
        <v>0.76</v>
      </c>
      <c r="T135" s="2">
        <v>0.01</v>
      </c>
      <c r="V135" s="2">
        <v>0.59</v>
      </c>
      <c r="X135" s="3" t="s">
        <v>709</v>
      </c>
      <c r="Z135" s="2">
        <v>0.22</v>
      </c>
      <c r="AB135" s="2">
        <v>0.67</v>
      </c>
      <c r="AD135" s="2">
        <v>0.12</v>
      </c>
    </row>
    <row r="136" spans="1:30" x14ac:dyDescent="0.25">
      <c r="A136" s="1">
        <v>4</v>
      </c>
      <c r="B136" s="1" t="s">
        <v>710</v>
      </c>
      <c r="D136" s="1" t="s">
        <v>26</v>
      </c>
      <c r="E136" s="1">
        <v>2</v>
      </c>
      <c r="F136" s="1">
        <v>0</v>
      </c>
      <c r="G136" s="1">
        <v>0</v>
      </c>
      <c r="H136" s="1">
        <v>2.1</v>
      </c>
      <c r="J136" s="2">
        <v>0.8</v>
      </c>
      <c r="L136" s="2">
        <v>0.56000000000000005</v>
      </c>
      <c r="N136" s="2">
        <v>0.56999999999999995</v>
      </c>
      <c r="P136" s="1">
        <v>1</v>
      </c>
      <c r="R136" s="2">
        <v>0.73</v>
      </c>
      <c r="T136" s="2">
        <v>0</v>
      </c>
      <c r="V136" s="2">
        <v>0.41</v>
      </c>
      <c r="X136" s="3" t="s">
        <v>711</v>
      </c>
      <c r="Y136" s="1">
        <v>3</v>
      </c>
      <c r="Z136" s="2">
        <v>0.25</v>
      </c>
      <c r="AB136" s="2">
        <v>0.56999999999999995</v>
      </c>
      <c r="AD136" s="2">
        <v>0.23</v>
      </c>
    </row>
    <row r="137" spans="1:30" x14ac:dyDescent="0.25">
      <c r="A137" s="1">
        <v>4</v>
      </c>
      <c r="B137" s="1" t="s">
        <v>712</v>
      </c>
      <c r="E137" s="1">
        <v>1</v>
      </c>
      <c r="F137" s="1">
        <v>0</v>
      </c>
      <c r="G137" s="1">
        <v>0</v>
      </c>
      <c r="H137" s="1">
        <v>2.2000000000000002</v>
      </c>
      <c r="J137" s="2">
        <v>0.72</v>
      </c>
      <c r="L137" s="2">
        <v>0.4</v>
      </c>
      <c r="N137" s="2">
        <v>0.37</v>
      </c>
      <c r="P137" s="1">
        <v>-3</v>
      </c>
      <c r="R137" s="2">
        <v>0.65</v>
      </c>
      <c r="T137" s="2">
        <v>0</v>
      </c>
      <c r="V137" s="2">
        <v>0.86</v>
      </c>
      <c r="X137" s="3" t="s">
        <v>713</v>
      </c>
      <c r="Y137" s="1">
        <v>3</v>
      </c>
      <c r="Z137" s="1" t="s">
        <v>176</v>
      </c>
      <c r="AB137" s="2">
        <v>0.7</v>
      </c>
      <c r="AD137" s="2">
        <v>0.18</v>
      </c>
    </row>
    <row r="138" spans="1:30" x14ac:dyDescent="0.25">
      <c r="A138" s="1">
        <v>4</v>
      </c>
      <c r="B138" s="1" t="s">
        <v>714</v>
      </c>
      <c r="D138" s="1" t="s">
        <v>375</v>
      </c>
      <c r="E138" s="1">
        <v>1</v>
      </c>
      <c r="F138" s="1">
        <v>0</v>
      </c>
      <c r="G138" s="1">
        <v>0</v>
      </c>
      <c r="H138" s="1">
        <v>1.7</v>
      </c>
      <c r="J138" s="2">
        <v>0.6</v>
      </c>
      <c r="L138" s="2">
        <v>0.28999999999999998</v>
      </c>
      <c r="N138" s="2">
        <v>0.28999999999999998</v>
      </c>
      <c r="P138" s="1" t="s">
        <v>58</v>
      </c>
      <c r="R138" s="2">
        <v>0.49</v>
      </c>
      <c r="T138" s="2">
        <v>0.06</v>
      </c>
      <c r="V138" s="2">
        <v>0.85</v>
      </c>
      <c r="X138" s="3" t="s">
        <v>359</v>
      </c>
      <c r="Z138" s="2">
        <v>0.1</v>
      </c>
      <c r="AB138" s="2">
        <v>0.84</v>
      </c>
      <c r="AD138" s="2">
        <v>0.12</v>
      </c>
    </row>
    <row r="139" spans="1:30" x14ac:dyDescent="0.25">
      <c r="A139" s="1">
        <v>4</v>
      </c>
      <c r="B139" s="1" t="s">
        <v>715</v>
      </c>
      <c r="D139" s="1" t="s">
        <v>99</v>
      </c>
      <c r="E139" s="1">
        <v>2</v>
      </c>
      <c r="F139" s="1">
        <v>0</v>
      </c>
      <c r="G139" s="1">
        <v>0</v>
      </c>
      <c r="H139" s="1">
        <v>1.7</v>
      </c>
      <c r="J139" s="2">
        <v>0.65</v>
      </c>
      <c r="L139" s="2">
        <v>0.4</v>
      </c>
      <c r="N139" s="2">
        <v>0.37</v>
      </c>
      <c r="P139" s="1">
        <v>-3</v>
      </c>
      <c r="R139" s="2">
        <v>0.68</v>
      </c>
      <c r="T139" s="2">
        <v>0</v>
      </c>
      <c r="V139" s="2">
        <v>0.7</v>
      </c>
      <c r="X139" s="3" t="s">
        <v>359</v>
      </c>
      <c r="Z139" s="2">
        <v>7.0000000000000007E-2</v>
      </c>
      <c r="AB139" s="2">
        <v>0.75</v>
      </c>
      <c r="AD139" s="2">
        <v>0.18</v>
      </c>
    </row>
    <row r="140" spans="1:30" x14ac:dyDescent="0.25">
      <c r="A140" s="1">
        <v>4</v>
      </c>
      <c r="B140" s="1" t="s">
        <v>716</v>
      </c>
      <c r="D140" s="1" t="s">
        <v>50</v>
      </c>
      <c r="E140" s="1">
        <v>2</v>
      </c>
      <c r="F140" s="1">
        <v>0</v>
      </c>
      <c r="G140" s="1">
        <v>0</v>
      </c>
      <c r="H140" s="1">
        <v>2.4</v>
      </c>
      <c r="J140" s="2">
        <v>0.79</v>
      </c>
      <c r="L140" s="2">
        <v>0.55000000000000004</v>
      </c>
      <c r="N140" s="2">
        <v>0.61</v>
      </c>
      <c r="P140" s="1">
        <v>6</v>
      </c>
      <c r="R140" s="2">
        <v>0.55000000000000004</v>
      </c>
      <c r="T140" s="4">
        <v>4.0000000000000001E-3</v>
      </c>
      <c r="V140" s="2">
        <v>0.83</v>
      </c>
      <c r="X140" s="3" t="s">
        <v>669</v>
      </c>
      <c r="Y140" s="1">
        <v>3</v>
      </c>
      <c r="Z140" s="2">
        <v>0.27</v>
      </c>
      <c r="AB140" s="2">
        <v>0.86</v>
      </c>
      <c r="AD140" s="2">
        <v>0.21</v>
      </c>
    </row>
    <row r="141" spans="1:30" x14ac:dyDescent="0.25">
      <c r="A141" s="1">
        <v>4</v>
      </c>
      <c r="B141" s="1" t="s">
        <v>717</v>
      </c>
      <c r="D141" s="1" t="s">
        <v>162</v>
      </c>
      <c r="E141" s="1">
        <v>2</v>
      </c>
      <c r="F141" s="1">
        <v>0</v>
      </c>
      <c r="G141" s="1">
        <v>0</v>
      </c>
      <c r="H141" s="1">
        <v>2</v>
      </c>
      <c r="J141" s="2">
        <v>0.72</v>
      </c>
      <c r="L141" s="2">
        <v>0.38</v>
      </c>
      <c r="N141" s="2">
        <v>0.27</v>
      </c>
      <c r="P141" s="1">
        <v>-11</v>
      </c>
      <c r="R141" s="2">
        <v>0.63</v>
      </c>
      <c r="T141" s="2">
        <v>0.01</v>
      </c>
      <c r="V141" s="2">
        <v>0.71</v>
      </c>
      <c r="X141" s="3" t="s">
        <v>718</v>
      </c>
      <c r="Y141" s="1">
        <v>3</v>
      </c>
      <c r="Z141" s="2">
        <v>0.2</v>
      </c>
      <c r="AA141" s="1">
        <v>6</v>
      </c>
      <c r="AB141" s="2">
        <v>0.88</v>
      </c>
      <c r="AD141" s="2">
        <v>0.13</v>
      </c>
    </row>
    <row r="142" spans="1:30" x14ac:dyDescent="0.25">
      <c r="A142" s="1">
        <v>4</v>
      </c>
      <c r="B142" s="1" t="s">
        <v>719</v>
      </c>
      <c r="D142" s="1" t="s">
        <v>159</v>
      </c>
      <c r="E142" s="1">
        <v>2</v>
      </c>
      <c r="F142" s="1">
        <v>0</v>
      </c>
      <c r="G142" s="1">
        <v>0</v>
      </c>
      <c r="H142" s="1">
        <v>2</v>
      </c>
      <c r="J142" s="2">
        <v>0.64</v>
      </c>
      <c r="L142" s="2">
        <v>0.21</v>
      </c>
      <c r="N142" s="2">
        <v>0.26</v>
      </c>
      <c r="P142" s="1">
        <v>5</v>
      </c>
      <c r="R142" s="2">
        <v>0.64</v>
      </c>
      <c r="T142" s="2">
        <v>0</v>
      </c>
      <c r="V142" s="2">
        <v>0.91</v>
      </c>
      <c r="X142" s="3" t="s">
        <v>720</v>
      </c>
      <c r="Z142" s="1" t="s">
        <v>176</v>
      </c>
      <c r="AB142" s="2">
        <v>0.28000000000000003</v>
      </c>
      <c r="AD142" s="2">
        <v>7.0000000000000007E-2</v>
      </c>
    </row>
    <row r="143" spans="1:30" x14ac:dyDescent="0.25">
      <c r="A143" s="1">
        <v>4</v>
      </c>
      <c r="B143" s="1" t="s">
        <v>721</v>
      </c>
      <c r="D143" s="1" t="s">
        <v>53</v>
      </c>
      <c r="E143" s="1">
        <v>2</v>
      </c>
      <c r="F143" s="1">
        <v>0</v>
      </c>
      <c r="G143" s="1">
        <v>0</v>
      </c>
      <c r="H143" s="1">
        <v>1.8</v>
      </c>
      <c r="J143" s="2">
        <v>0.72</v>
      </c>
      <c r="K143" s="1">
        <v>9</v>
      </c>
      <c r="L143" s="2">
        <v>0.34</v>
      </c>
      <c r="N143" s="2">
        <v>0.49</v>
      </c>
      <c r="P143" s="1">
        <v>15</v>
      </c>
      <c r="R143" s="2">
        <v>0.81</v>
      </c>
      <c r="T143" s="2">
        <v>0</v>
      </c>
      <c r="V143" s="2">
        <v>0.71</v>
      </c>
      <c r="X143" s="3" t="s">
        <v>722</v>
      </c>
      <c r="Y143" s="1">
        <v>4</v>
      </c>
      <c r="Z143" s="2">
        <v>7.0000000000000007E-2</v>
      </c>
      <c r="AA143" s="1">
        <v>6</v>
      </c>
      <c r="AB143" s="2">
        <v>0.73</v>
      </c>
      <c r="AD143" s="2">
        <v>0.22</v>
      </c>
    </row>
    <row r="144" spans="1:30" x14ac:dyDescent="0.25">
      <c r="A144" s="1">
        <v>4</v>
      </c>
      <c r="B144" s="1" t="s">
        <v>723</v>
      </c>
      <c r="E144" s="1">
        <v>1</v>
      </c>
      <c r="F144" s="1">
        <v>0</v>
      </c>
      <c r="G144" s="1">
        <v>0</v>
      </c>
      <c r="H144" s="1">
        <v>2.2000000000000002</v>
      </c>
      <c r="J144" s="2">
        <v>0.83</v>
      </c>
      <c r="L144" s="2">
        <v>0.51</v>
      </c>
      <c r="N144" s="2">
        <v>0.62</v>
      </c>
      <c r="P144" s="1">
        <v>11</v>
      </c>
      <c r="R144" s="2">
        <v>0.28999999999999998</v>
      </c>
      <c r="T144" s="2">
        <v>0.02</v>
      </c>
      <c r="V144" s="2">
        <v>0.8</v>
      </c>
      <c r="X144" s="3" t="s">
        <v>724</v>
      </c>
      <c r="Z144" s="2">
        <v>0.19</v>
      </c>
      <c r="AB144" s="2">
        <v>0.45</v>
      </c>
      <c r="AD144" s="2">
        <v>0.23</v>
      </c>
    </row>
    <row r="145" spans="1:31" x14ac:dyDescent="0.25">
      <c r="A145" s="1">
        <v>4</v>
      </c>
      <c r="B145" s="1" t="s">
        <v>725</v>
      </c>
      <c r="D145" s="1" t="s">
        <v>172</v>
      </c>
      <c r="E145" s="1">
        <v>2</v>
      </c>
      <c r="F145" s="1">
        <v>0</v>
      </c>
      <c r="G145" s="1">
        <v>0</v>
      </c>
      <c r="H145" s="1">
        <v>1.9</v>
      </c>
      <c r="J145" s="2">
        <v>0.66</v>
      </c>
      <c r="L145" s="2">
        <v>0.47</v>
      </c>
      <c r="N145" s="2">
        <v>0.23</v>
      </c>
      <c r="P145" s="1">
        <v>-24</v>
      </c>
      <c r="R145" s="2">
        <v>0.69</v>
      </c>
      <c r="T145" s="2">
        <v>0</v>
      </c>
      <c r="V145" s="2">
        <v>0.89</v>
      </c>
      <c r="X145" s="3" t="s">
        <v>726</v>
      </c>
      <c r="Z145" s="2">
        <v>0.15</v>
      </c>
      <c r="AB145" s="2">
        <v>0.69</v>
      </c>
      <c r="AD145" s="2">
        <v>0.12</v>
      </c>
    </row>
    <row r="146" spans="1:31" x14ac:dyDescent="0.25">
      <c r="A146" s="1">
        <v>4</v>
      </c>
      <c r="B146" s="1" t="s">
        <v>727</v>
      </c>
      <c r="D146" s="1" t="s">
        <v>9</v>
      </c>
      <c r="E146" s="1">
        <v>2</v>
      </c>
      <c r="F146" s="1">
        <v>0</v>
      </c>
      <c r="G146" s="1">
        <v>0</v>
      </c>
      <c r="H146" s="1">
        <v>2.2999999999999998</v>
      </c>
      <c r="J146" s="2">
        <v>0.68</v>
      </c>
      <c r="L146" s="2">
        <v>0.59</v>
      </c>
      <c r="N146" s="2">
        <v>0.55000000000000004</v>
      </c>
      <c r="P146" s="1">
        <v>-4</v>
      </c>
      <c r="R146" s="2">
        <v>0.65</v>
      </c>
      <c r="T146" s="4">
        <v>4.0000000000000001E-3</v>
      </c>
      <c r="V146" s="2">
        <v>0.67</v>
      </c>
      <c r="X146" s="3" t="s">
        <v>728</v>
      </c>
      <c r="Y146" s="1">
        <v>2</v>
      </c>
      <c r="Z146" s="2">
        <v>0.21</v>
      </c>
      <c r="AB146" s="2">
        <v>0.78</v>
      </c>
      <c r="AD146" s="2">
        <v>0.33</v>
      </c>
    </row>
    <row r="147" spans="1:31" x14ac:dyDescent="0.25">
      <c r="A147" s="1">
        <v>4</v>
      </c>
      <c r="B147" s="1" t="s">
        <v>729</v>
      </c>
      <c r="D147" s="1" t="s">
        <v>50</v>
      </c>
      <c r="E147" s="1">
        <v>1</v>
      </c>
      <c r="F147" s="1">
        <v>0</v>
      </c>
      <c r="G147" s="1">
        <v>0</v>
      </c>
      <c r="H147" s="1">
        <v>1.8</v>
      </c>
      <c r="J147" s="2">
        <v>0.57999999999999996</v>
      </c>
      <c r="L147" s="2">
        <v>0.28999999999999998</v>
      </c>
      <c r="N147" s="2">
        <v>0.38</v>
      </c>
      <c r="P147" s="1">
        <v>9</v>
      </c>
      <c r="R147" s="2">
        <v>0.53</v>
      </c>
      <c r="T147" s="2">
        <v>0.03</v>
      </c>
      <c r="V147" s="2">
        <v>0.73</v>
      </c>
      <c r="X147" s="3" t="s">
        <v>376</v>
      </c>
      <c r="Y147" s="1">
        <v>2</v>
      </c>
      <c r="Z147" s="2">
        <v>0.13</v>
      </c>
      <c r="AA147" s="1">
        <v>5</v>
      </c>
      <c r="AB147" s="2">
        <v>1</v>
      </c>
      <c r="AD147" s="2">
        <v>0.01</v>
      </c>
    </row>
    <row r="148" spans="1:31" x14ac:dyDescent="0.25">
      <c r="A148" s="1">
        <v>4</v>
      </c>
      <c r="B148" s="1" t="s">
        <v>730</v>
      </c>
      <c r="D148" s="1" t="s">
        <v>102</v>
      </c>
      <c r="E148" s="1">
        <v>2</v>
      </c>
      <c r="F148" s="1">
        <v>0</v>
      </c>
      <c r="G148" s="1">
        <v>0</v>
      </c>
      <c r="H148" s="1">
        <v>2</v>
      </c>
      <c r="J148" s="2">
        <v>0.6</v>
      </c>
      <c r="L148" s="2">
        <v>0.52</v>
      </c>
      <c r="N148" s="2">
        <v>0.35</v>
      </c>
      <c r="O148" s="1">
        <v>9</v>
      </c>
      <c r="P148" s="1">
        <v>-17</v>
      </c>
      <c r="R148" s="2">
        <v>0.74</v>
      </c>
      <c r="T148" s="4">
        <v>4.0000000000000001E-3</v>
      </c>
      <c r="V148" s="2">
        <v>0.67</v>
      </c>
      <c r="X148" s="3" t="s">
        <v>731</v>
      </c>
      <c r="Z148" s="1" t="s">
        <v>176</v>
      </c>
      <c r="AB148" s="2">
        <v>0.87</v>
      </c>
      <c r="AD148" s="2">
        <v>0.19</v>
      </c>
    </row>
    <row r="149" spans="1:31" x14ac:dyDescent="0.25">
      <c r="A149" s="1">
        <v>4</v>
      </c>
      <c r="B149" s="1" t="s">
        <v>732</v>
      </c>
      <c r="D149" s="1" t="s">
        <v>102</v>
      </c>
      <c r="E149" s="1">
        <v>2</v>
      </c>
      <c r="F149" s="1">
        <v>0</v>
      </c>
      <c r="G149" s="1">
        <v>0</v>
      </c>
      <c r="H149" s="1">
        <v>1.8</v>
      </c>
      <c r="J149" s="2">
        <v>0.62</v>
      </c>
      <c r="L149" s="2">
        <v>0.38</v>
      </c>
      <c r="N149" s="2">
        <v>0.3</v>
      </c>
      <c r="P149" s="1">
        <v>-8</v>
      </c>
      <c r="R149" s="2">
        <v>0.55000000000000004</v>
      </c>
      <c r="T149" s="2">
        <v>0.01</v>
      </c>
      <c r="V149" s="2">
        <v>0.87</v>
      </c>
      <c r="X149" s="3" t="s">
        <v>733</v>
      </c>
      <c r="Z149" s="2">
        <v>0.03</v>
      </c>
      <c r="AB149" s="2">
        <v>0.41</v>
      </c>
      <c r="AD149" s="2">
        <v>0.12</v>
      </c>
    </row>
    <row r="150" spans="1:31" x14ac:dyDescent="0.25">
      <c r="A150" s="1">
        <v>4</v>
      </c>
      <c r="B150" s="1" t="s">
        <v>734</v>
      </c>
      <c r="D150" s="1" t="s">
        <v>329</v>
      </c>
      <c r="E150" s="1">
        <v>2</v>
      </c>
      <c r="F150" s="1">
        <v>0</v>
      </c>
      <c r="G150" s="1">
        <v>0</v>
      </c>
      <c r="H150" s="1">
        <v>2.2999999999999998</v>
      </c>
      <c r="J150" s="2">
        <v>0.68</v>
      </c>
      <c r="L150" s="2">
        <v>0.53</v>
      </c>
      <c r="N150" s="2">
        <v>0.5</v>
      </c>
      <c r="P150" s="1">
        <v>-3</v>
      </c>
      <c r="R150" s="2">
        <v>0.85</v>
      </c>
      <c r="T150" s="2">
        <v>0</v>
      </c>
      <c r="V150" s="2">
        <v>0.87</v>
      </c>
      <c r="X150" s="3" t="s">
        <v>330</v>
      </c>
      <c r="Y150" s="1">
        <v>3</v>
      </c>
      <c r="Z150" s="2">
        <v>0.37</v>
      </c>
      <c r="AB150" s="2">
        <v>0.82</v>
      </c>
      <c r="AD150" s="2">
        <v>0.23</v>
      </c>
    </row>
    <row r="151" spans="1:31" x14ac:dyDescent="0.25">
      <c r="A151" s="1">
        <v>4</v>
      </c>
      <c r="B151" s="1" t="s">
        <v>735</v>
      </c>
      <c r="D151" s="1" t="s">
        <v>179</v>
      </c>
      <c r="E151" s="1">
        <v>2</v>
      </c>
      <c r="F151" s="1">
        <v>0</v>
      </c>
      <c r="G151" s="1">
        <v>0</v>
      </c>
      <c r="H151" s="1">
        <v>1.8</v>
      </c>
      <c r="J151" s="2">
        <v>0.69</v>
      </c>
      <c r="L151" s="2">
        <v>0.49</v>
      </c>
      <c r="N151" s="2">
        <v>0.39</v>
      </c>
      <c r="P151" s="1">
        <v>-10</v>
      </c>
      <c r="R151" s="2">
        <v>0.63</v>
      </c>
      <c r="T151" s="2">
        <v>0.01</v>
      </c>
      <c r="V151" s="2">
        <v>0.94</v>
      </c>
      <c r="X151" s="3" t="s">
        <v>419</v>
      </c>
      <c r="Z151" s="2">
        <v>0.14000000000000001</v>
      </c>
      <c r="AA151" s="1">
        <v>5</v>
      </c>
      <c r="AB151" s="2">
        <v>0.7</v>
      </c>
      <c r="AD151" s="1" t="s">
        <v>176</v>
      </c>
    </row>
    <row r="152" spans="1:31" x14ac:dyDescent="0.25">
      <c r="A152" s="1">
        <v>4</v>
      </c>
      <c r="B152" s="1" t="s">
        <v>736</v>
      </c>
      <c r="E152" s="1">
        <v>1</v>
      </c>
      <c r="F152" s="1">
        <v>0</v>
      </c>
      <c r="G152" s="1">
        <v>0</v>
      </c>
      <c r="H152" s="1">
        <v>2.2000000000000002</v>
      </c>
      <c r="J152" s="2">
        <v>0.72</v>
      </c>
      <c r="L152" s="2">
        <v>0.62</v>
      </c>
      <c r="N152" s="2">
        <v>0.27</v>
      </c>
      <c r="O152" s="1">
        <v>9</v>
      </c>
      <c r="P152" s="1">
        <v>-35</v>
      </c>
      <c r="R152" s="2">
        <v>0.66</v>
      </c>
      <c r="T152" s="2">
        <v>0.06</v>
      </c>
      <c r="V152" s="1" t="s">
        <v>176</v>
      </c>
      <c r="X152" s="3" t="s">
        <v>737</v>
      </c>
      <c r="Y152" s="1">
        <v>3</v>
      </c>
      <c r="Z152" s="2">
        <v>0.48</v>
      </c>
      <c r="AB152" s="2">
        <v>0.87</v>
      </c>
      <c r="AD152" s="2">
        <v>0.01</v>
      </c>
      <c r="AE152" s="1">
        <v>4</v>
      </c>
    </row>
    <row r="153" spans="1:31" x14ac:dyDescent="0.25">
      <c r="A153" s="1">
        <v>4</v>
      </c>
      <c r="B153" s="1" t="s">
        <v>738</v>
      </c>
      <c r="C153" s="1">
        <v>1</v>
      </c>
      <c r="D153" s="1" t="s">
        <v>221</v>
      </c>
      <c r="E153" s="1">
        <v>2</v>
      </c>
      <c r="F153" s="1">
        <v>0</v>
      </c>
      <c r="G153" s="1">
        <v>0</v>
      </c>
      <c r="H153" s="1">
        <v>2</v>
      </c>
      <c r="J153" s="2">
        <v>0.78</v>
      </c>
      <c r="K153" s="1">
        <v>9</v>
      </c>
      <c r="L153" s="2">
        <v>0.33</v>
      </c>
      <c r="N153" s="2">
        <v>0.48</v>
      </c>
      <c r="O153" s="1">
        <v>9</v>
      </c>
      <c r="P153" s="1">
        <v>15</v>
      </c>
      <c r="R153" s="2">
        <v>0.62</v>
      </c>
      <c r="S153" s="1">
        <v>4</v>
      </c>
      <c r="T153" s="2">
        <v>0</v>
      </c>
      <c r="U153" s="1">
        <v>4</v>
      </c>
      <c r="V153" s="2">
        <v>0.87</v>
      </c>
      <c r="W153" s="1">
        <v>4</v>
      </c>
      <c r="X153" s="3" t="s">
        <v>739</v>
      </c>
      <c r="Y153" s="1">
        <v>4</v>
      </c>
      <c r="Z153" s="1" t="s">
        <v>176</v>
      </c>
      <c r="AB153" s="2">
        <v>0.84</v>
      </c>
      <c r="AC153" s="1">
        <v>5</v>
      </c>
      <c r="AD153" s="2">
        <v>0.09</v>
      </c>
      <c r="AE153" s="1">
        <v>4</v>
      </c>
    </row>
    <row r="154" spans="1:31" x14ac:dyDescent="0.25">
      <c r="A154" s="1">
        <v>4</v>
      </c>
      <c r="B154" s="1" t="s">
        <v>740</v>
      </c>
      <c r="E154" s="1">
        <v>1</v>
      </c>
      <c r="F154" s="1">
        <v>0</v>
      </c>
      <c r="G154" s="1">
        <v>0</v>
      </c>
      <c r="H154" s="1">
        <v>2.2999999999999998</v>
      </c>
      <c r="J154" s="2">
        <v>0.6</v>
      </c>
      <c r="L154" s="2">
        <v>0.36</v>
      </c>
      <c r="N154" s="2">
        <v>0.3</v>
      </c>
      <c r="P154" s="1">
        <v>-6</v>
      </c>
      <c r="R154" s="2">
        <v>0.52</v>
      </c>
      <c r="T154" s="2">
        <v>0.03</v>
      </c>
      <c r="V154" s="2">
        <v>0.9</v>
      </c>
      <c r="X154" s="3" t="s">
        <v>741</v>
      </c>
      <c r="Z154" s="2">
        <v>0.16</v>
      </c>
      <c r="AB154" s="2">
        <v>0.63</v>
      </c>
      <c r="AD154" s="2">
        <v>0.11</v>
      </c>
    </row>
    <row r="155" spans="1:31" x14ac:dyDescent="0.25">
      <c r="A155" s="1">
        <v>4</v>
      </c>
      <c r="B155" s="1" t="s">
        <v>742</v>
      </c>
      <c r="E155" s="1">
        <v>1</v>
      </c>
      <c r="F155" s="1">
        <v>0</v>
      </c>
      <c r="G155" s="1">
        <v>0</v>
      </c>
      <c r="H155" s="1">
        <v>2</v>
      </c>
      <c r="J155" s="2">
        <v>0.63</v>
      </c>
      <c r="L155" s="2">
        <v>0.15</v>
      </c>
      <c r="N155" s="2">
        <v>0.42</v>
      </c>
      <c r="P155" s="1">
        <v>27</v>
      </c>
      <c r="R155" s="2">
        <v>0.73</v>
      </c>
      <c r="T155" s="2">
        <v>0</v>
      </c>
      <c r="V155" s="2">
        <v>0.76</v>
      </c>
      <c r="X155" s="3" t="s">
        <v>176</v>
      </c>
      <c r="Y155" s="1">
        <v>2</v>
      </c>
      <c r="Z155" s="2">
        <v>0.05</v>
      </c>
      <c r="AB155" s="2">
        <v>0.49</v>
      </c>
      <c r="AD155" s="2">
        <v>7.0000000000000007E-2</v>
      </c>
    </row>
    <row r="156" spans="1:31" x14ac:dyDescent="0.25">
      <c r="A156" s="1">
        <v>4</v>
      </c>
      <c r="B156" s="1" t="s">
        <v>743</v>
      </c>
      <c r="E156" s="1">
        <v>1</v>
      </c>
      <c r="F156" s="1">
        <v>0</v>
      </c>
      <c r="G156" s="1">
        <v>0</v>
      </c>
      <c r="H156" s="1">
        <v>1.8</v>
      </c>
      <c r="J156" s="2">
        <v>0.67</v>
      </c>
      <c r="L156" s="2">
        <v>0.37</v>
      </c>
      <c r="N156" s="2">
        <v>0.38</v>
      </c>
      <c r="P156" s="1">
        <v>1</v>
      </c>
      <c r="R156" s="2">
        <v>0.67</v>
      </c>
      <c r="T156" s="2">
        <v>0.02</v>
      </c>
      <c r="V156" s="2">
        <v>0.82</v>
      </c>
      <c r="X156" s="3" t="s">
        <v>744</v>
      </c>
      <c r="Z156" s="2">
        <v>0.05</v>
      </c>
      <c r="AB156" s="2">
        <v>0.82</v>
      </c>
      <c r="AD156" s="2">
        <v>0.14000000000000001</v>
      </c>
    </row>
    <row r="157" spans="1:31" x14ac:dyDescent="0.25">
      <c r="A157" s="1">
        <v>4</v>
      </c>
      <c r="B157" s="1" t="s">
        <v>745</v>
      </c>
      <c r="E157" s="1">
        <v>1</v>
      </c>
      <c r="F157" s="1">
        <v>0</v>
      </c>
      <c r="G157" s="1">
        <v>0</v>
      </c>
      <c r="H157" s="1">
        <v>1.8</v>
      </c>
      <c r="J157" s="2">
        <v>0.74</v>
      </c>
      <c r="L157" s="2">
        <v>0.49</v>
      </c>
      <c r="N157" s="2">
        <v>0.45</v>
      </c>
      <c r="P157" s="1">
        <v>-4</v>
      </c>
      <c r="R157" s="2">
        <v>0.36</v>
      </c>
      <c r="T157" s="2">
        <v>7.0000000000000007E-2</v>
      </c>
      <c r="V157" s="2">
        <v>0.78</v>
      </c>
      <c r="X157" s="3" t="s">
        <v>746</v>
      </c>
      <c r="Y157" s="1">
        <v>3</v>
      </c>
      <c r="Z157" s="2">
        <v>0.09</v>
      </c>
      <c r="AB157" s="2">
        <v>0.78</v>
      </c>
      <c r="AD157" s="1" t="s">
        <v>176</v>
      </c>
    </row>
    <row r="158" spans="1:31" x14ac:dyDescent="0.25">
      <c r="A158" s="1">
        <v>4</v>
      </c>
      <c r="B158" s="1" t="s">
        <v>747</v>
      </c>
      <c r="E158" s="1">
        <v>1</v>
      </c>
      <c r="F158" s="1">
        <v>0</v>
      </c>
      <c r="G158" s="1">
        <v>0</v>
      </c>
      <c r="H158" s="1">
        <v>2.2999999999999998</v>
      </c>
      <c r="J158" s="2">
        <v>0.68</v>
      </c>
      <c r="L158" s="2">
        <v>0.48</v>
      </c>
      <c r="N158" s="2">
        <v>0.42</v>
      </c>
      <c r="P158" s="1">
        <v>-6</v>
      </c>
      <c r="R158" s="2">
        <v>0.7</v>
      </c>
      <c r="T158" s="2">
        <v>0.01</v>
      </c>
      <c r="V158" s="2">
        <v>0.86</v>
      </c>
      <c r="X158" s="3" t="s">
        <v>748</v>
      </c>
      <c r="Z158" s="2">
        <v>0.22</v>
      </c>
      <c r="AB158" s="2">
        <v>0.77</v>
      </c>
      <c r="AD158" s="2">
        <v>0.11</v>
      </c>
    </row>
    <row r="159" spans="1:31" x14ac:dyDescent="0.25">
      <c r="A159" s="1">
        <v>4</v>
      </c>
      <c r="B159" s="1" t="s">
        <v>749</v>
      </c>
      <c r="C159" s="1">
        <v>1</v>
      </c>
      <c r="E159" s="1">
        <v>2</v>
      </c>
      <c r="F159" s="1">
        <v>0</v>
      </c>
      <c r="G159" s="1">
        <v>0</v>
      </c>
      <c r="H159" s="1">
        <v>2</v>
      </c>
      <c r="J159" s="2">
        <v>0.64</v>
      </c>
      <c r="K159" s="1">
        <v>9</v>
      </c>
      <c r="L159" s="2">
        <v>0.24</v>
      </c>
      <c r="N159" s="2">
        <v>0.22</v>
      </c>
      <c r="O159" s="1">
        <v>9</v>
      </c>
      <c r="P159" s="1">
        <v>-2</v>
      </c>
      <c r="R159" s="1" t="s">
        <v>176</v>
      </c>
      <c r="T159" s="1" t="s">
        <v>176</v>
      </c>
      <c r="V159" s="1" t="s">
        <v>176</v>
      </c>
      <c r="X159" s="3" t="s">
        <v>750</v>
      </c>
      <c r="Y159" s="1">
        <v>5</v>
      </c>
      <c r="Z159" s="1" t="s">
        <v>176</v>
      </c>
      <c r="AB159" s="2">
        <v>0.95</v>
      </c>
      <c r="AC159" s="1">
        <v>5</v>
      </c>
      <c r="AD159" s="2">
        <v>0.13</v>
      </c>
      <c r="AE159" s="1">
        <v>8</v>
      </c>
    </row>
    <row r="160" spans="1:31" x14ac:dyDescent="0.25">
      <c r="A160" s="1">
        <v>4</v>
      </c>
      <c r="B160" s="1" t="s">
        <v>751</v>
      </c>
      <c r="E160" s="1">
        <v>2</v>
      </c>
      <c r="F160" s="1">
        <v>0</v>
      </c>
      <c r="G160" s="1">
        <v>0</v>
      </c>
      <c r="H160" s="1">
        <v>2.1</v>
      </c>
      <c r="J160" s="2">
        <v>0.63</v>
      </c>
      <c r="L160" s="2">
        <v>0.54</v>
      </c>
      <c r="N160" s="2">
        <v>0.36</v>
      </c>
      <c r="P160" s="1">
        <v>-18</v>
      </c>
      <c r="R160" s="2">
        <v>0.84</v>
      </c>
      <c r="T160" s="2">
        <v>0</v>
      </c>
      <c r="V160" s="2">
        <v>0.84</v>
      </c>
      <c r="X160" s="3" t="s">
        <v>752</v>
      </c>
      <c r="Z160" s="2">
        <v>0.13</v>
      </c>
      <c r="AB160" s="2">
        <v>0.8</v>
      </c>
      <c r="AD160" s="2">
        <v>0.09</v>
      </c>
    </row>
    <row r="161" spans="1:31" x14ac:dyDescent="0.25">
      <c r="A161" s="1">
        <v>4</v>
      </c>
      <c r="B161" s="1" t="s">
        <v>753</v>
      </c>
      <c r="D161" s="1" t="s">
        <v>217</v>
      </c>
      <c r="E161" s="1">
        <v>2</v>
      </c>
      <c r="F161" s="1">
        <v>0</v>
      </c>
      <c r="G161" s="1">
        <v>0</v>
      </c>
      <c r="H161" s="1">
        <v>1.8</v>
      </c>
      <c r="J161" s="2">
        <v>0.71</v>
      </c>
      <c r="L161" s="2">
        <v>0.59</v>
      </c>
      <c r="N161" s="2">
        <v>0.35</v>
      </c>
      <c r="P161" s="1">
        <v>-24</v>
      </c>
      <c r="R161" s="2">
        <v>0.77</v>
      </c>
      <c r="T161" s="2">
        <v>0</v>
      </c>
      <c r="V161" s="2">
        <v>0.82</v>
      </c>
      <c r="X161" s="3" t="s">
        <v>754</v>
      </c>
      <c r="Y161" s="1">
        <v>4</v>
      </c>
      <c r="Z161" s="1" t="s">
        <v>176</v>
      </c>
      <c r="AB161" s="2">
        <v>0.77</v>
      </c>
      <c r="AC161" s="1">
        <v>4</v>
      </c>
      <c r="AD161" s="2">
        <v>0.14000000000000001</v>
      </c>
      <c r="AE161" s="1">
        <v>4</v>
      </c>
    </row>
    <row r="162" spans="1:31" x14ac:dyDescent="0.25">
      <c r="A162" s="1">
        <v>4</v>
      </c>
      <c r="B162" s="1" t="s">
        <v>755</v>
      </c>
      <c r="E162" s="1">
        <v>1</v>
      </c>
      <c r="F162" s="1">
        <v>0</v>
      </c>
      <c r="G162" s="1">
        <v>0</v>
      </c>
      <c r="H162" s="1">
        <v>1.8</v>
      </c>
      <c r="J162" s="2">
        <v>0.56000000000000005</v>
      </c>
      <c r="L162" s="2">
        <v>0.35</v>
      </c>
      <c r="N162" s="2">
        <v>0.27</v>
      </c>
      <c r="P162" s="1">
        <v>-8</v>
      </c>
      <c r="R162" s="2">
        <v>0.46</v>
      </c>
      <c r="T162" s="2">
        <v>0.02</v>
      </c>
      <c r="V162" s="2">
        <v>0.92</v>
      </c>
      <c r="X162" s="3" t="s">
        <v>756</v>
      </c>
      <c r="Y162" s="1">
        <v>3</v>
      </c>
      <c r="Z162" s="2">
        <v>0.06</v>
      </c>
      <c r="AB162" s="2">
        <v>0.85</v>
      </c>
      <c r="AD162" s="2">
        <v>0.12</v>
      </c>
    </row>
    <row r="163" spans="1:31" x14ac:dyDescent="0.25">
      <c r="A163" s="1">
        <v>4</v>
      </c>
      <c r="B163" s="1" t="s">
        <v>757</v>
      </c>
      <c r="E163" s="1">
        <v>2</v>
      </c>
      <c r="F163" s="1">
        <v>0</v>
      </c>
      <c r="G163" s="1">
        <v>0</v>
      </c>
      <c r="H163" s="1">
        <v>2.2000000000000002</v>
      </c>
      <c r="J163" s="2">
        <v>0.76</v>
      </c>
      <c r="L163" s="2">
        <v>0.57999999999999996</v>
      </c>
      <c r="N163" s="2">
        <v>0.57999999999999996</v>
      </c>
      <c r="P163" s="1" t="s">
        <v>58</v>
      </c>
      <c r="R163" s="2">
        <v>0.48</v>
      </c>
      <c r="T163" s="2">
        <v>0.01</v>
      </c>
      <c r="V163" s="2">
        <v>0.81</v>
      </c>
      <c r="X163" s="3" t="s">
        <v>758</v>
      </c>
      <c r="Z163" s="2">
        <v>0.2</v>
      </c>
      <c r="AB163" s="2">
        <v>0.86</v>
      </c>
      <c r="AD163" s="2">
        <v>0.16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3A5D-7F9E-42BC-8F52-2FCCBA2B6578}">
  <dimension ref="A1:AS111"/>
  <sheetViews>
    <sheetView topLeftCell="AI1" workbookViewId="0">
      <pane ySplit="1" topLeftCell="A2" activePane="bottomLeft" state="frozen"/>
      <selection pane="bottomLeft" activeCell="AR1" sqref="AR1:AR65536"/>
    </sheetView>
  </sheetViews>
  <sheetFormatPr defaultRowHeight="12.5" x14ac:dyDescent="0.25"/>
  <cols>
    <col min="1" max="1" width="4.75" style="1" bestFit="1" customWidth="1"/>
    <col min="2" max="2" width="26.83203125" style="1" bestFit="1" customWidth="1"/>
    <col min="3" max="3" width="7.33203125" style="1" bestFit="1" customWidth="1"/>
    <col min="4" max="4" width="5" style="1" bestFit="1" customWidth="1"/>
    <col min="5" max="5" width="8" style="1" customWidth="1"/>
    <col min="6" max="6" width="8.25" style="1" customWidth="1"/>
    <col min="7" max="7" width="6.25" style="1" customWidth="1"/>
    <col min="8" max="8" width="7.1640625" style="1" customWidth="1"/>
    <col min="9" max="9" width="2.33203125" style="1" customWidth="1"/>
    <col min="10" max="10" width="12.6640625" style="1" customWidth="1"/>
    <col min="11" max="11" width="4.75" style="1" customWidth="1"/>
    <col min="12" max="12" width="11.5" style="1" customWidth="1"/>
    <col min="13" max="13" width="8.6640625" style="1"/>
    <col min="14" max="14" width="26.75" style="1" bestFit="1" customWidth="1"/>
    <col min="15" max="15" width="7.33203125" style="1" bestFit="1" customWidth="1"/>
    <col min="16" max="16" width="20.58203125" style="1" bestFit="1" customWidth="1"/>
    <col min="17" max="17" width="7.33203125" style="1" bestFit="1" customWidth="1"/>
    <col min="18" max="18" width="18.08203125" style="1" bestFit="1" customWidth="1"/>
    <col min="19" max="19" width="7.33203125" style="1" bestFit="1" customWidth="1"/>
    <col min="20" max="20" width="18.83203125" style="1" bestFit="1" customWidth="1"/>
    <col min="21" max="21" width="7.33203125" style="1" bestFit="1" customWidth="1"/>
    <col min="22" max="22" width="19" style="1" bestFit="1" customWidth="1"/>
    <col min="23" max="23" width="7.33203125" style="1" bestFit="1" customWidth="1"/>
    <col min="24" max="24" width="17.83203125" style="1" bestFit="1" customWidth="1"/>
    <col min="25" max="25" width="7.33203125" style="1" bestFit="1" customWidth="1"/>
    <col min="26" max="26" width="29.33203125" style="1" bestFit="1" customWidth="1"/>
    <col min="27" max="27" width="7.33203125" style="1" bestFit="1" customWidth="1"/>
    <col min="28" max="28" width="16.75" style="1" bestFit="1" customWidth="1"/>
    <col min="29" max="29" width="7.33203125" style="1" bestFit="1" customWidth="1"/>
    <col min="30" max="30" width="22.1640625" style="1" bestFit="1" customWidth="1"/>
    <col min="31" max="31" width="7.33203125" style="1" bestFit="1" customWidth="1"/>
    <col min="32" max="32" width="12.58203125" style="1" bestFit="1" customWidth="1"/>
    <col min="33" max="33" width="7.33203125" style="1" bestFit="1" customWidth="1"/>
    <col min="34" max="34" width="23.08203125" style="1" bestFit="1" customWidth="1"/>
    <col min="35" max="35" width="7.33203125" style="1" bestFit="1" customWidth="1"/>
    <col min="36" max="36" width="25.83203125" style="1" bestFit="1" customWidth="1"/>
    <col min="37" max="37" width="7.33203125" style="1" bestFit="1" customWidth="1"/>
    <col min="38" max="38" width="13.58203125" style="1" bestFit="1" customWidth="1"/>
    <col min="39" max="39" width="7.33203125" style="1" bestFit="1" customWidth="1"/>
    <col min="40" max="40" width="20.4140625" style="1" bestFit="1" customWidth="1"/>
    <col min="41" max="41" width="7.33203125" style="1" bestFit="1" customWidth="1"/>
    <col min="42" max="42" width="10.33203125" style="1" customWidth="1"/>
    <col min="43" max="43" width="7.33203125" style="1" bestFit="1" customWidth="1"/>
    <col min="44" max="44" width="14.6640625" style="1" customWidth="1"/>
    <col min="45" max="45" width="7.33203125" style="1" bestFit="1" customWidth="1"/>
    <col min="46" max="256" width="8.6640625" style="1"/>
    <col min="257" max="257" width="4.75" style="1" bestFit="1" customWidth="1"/>
    <col min="258" max="258" width="26.83203125" style="1" bestFit="1" customWidth="1"/>
    <col min="259" max="259" width="7.33203125" style="1" bestFit="1" customWidth="1"/>
    <col min="260" max="260" width="5" style="1" bestFit="1" customWidth="1"/>
    <col min="261" max="261" width="8" style="1" customWidth="1"/>
    <col min="262" max="262" width="8.25" style="1" customWidth="1"/>
    <col min="263" max="263" width="6.25" style="1" customWidth="1"/>
    <col min="264" max="264" width="7.1640625" style="1" customWidth="1"/>
    <col min="265" max="265" width="2.33203125" style="1" customWidth="1"/>
    <col min="266" max="266" width="12.6640625" style="1" customWidth="1"/>
    <col min="267" max="267" width="4.75" style="1" customWidth="1"/>
    <col min="268" max="268" width="11.5" style="1" customWidth="1"/>
    <col min="269" max="269" width="8.6640625" style="1"/>
    <col min="270" max="270" width="26.75" style="1" bestFit="1" customWidth="1"/>
    <col min="271" max="271" width="7.33203125" style="1" bestFit="1" customWidth="1"/>
    <col min="272" max="272" width="20.58203125" style="1" bestFit="1" customWidth="1"/>
    <col min="273" max="273" width="7.33203125" style="1" bestFit="1" customWidth="1"/>
    <col min="274" max="274" width="18.08203125" style="1" bestFit="1" customWidth="1"/>
    <col min="275" max="275" width="7.33203125" style="1" bestFit="1" customWidth="1"/>
    <col min="276" max="276" width="18.83203125" style="1" bestFit="1" customWidth="1"/>
    <col min="277" max="277" width="7.33203125" style="1" bestFit="1" customWidth="1"/>
    <col min="278" max="278" width="19" style="1" bestFit="1" customWidth="1"/>
    <col min="279" max="279" width="7.33203125" style="1" bestFit="1" customWidth="1"/>
    <col min="280" max="280" width="17.83203125" style="1" bestFit="1" customWidth="1"/>
    <col min="281" max="281" width="7.33203125" style="1" bestFit="1" customWidth="1"/>
    <col min="282" max="282" width="29.33203125" style="1" bestFit="1" customWidth="1"/>
    <col min="283" max="283" width="7.33203125" style="1" bestFit="1" customWidth="1"/>
    <col min="284" max="284" width="16.75" style="1" bestFit="1" customWidth="1"/>
    <col min="285" max="285" width="7.33203125" style="1" bestFit="1" customWidth="1"/>
    <col min="286" max="286" width="22.1640625" style="1" bestFit="1" customWidth="1"/>
    <col min="287" max="287" width="7.33203125" style="1" bestFit="1" customWidth="1"/>
    <col min="288" max="288" width="12.58203125" style="1" bestFit="1" customWidth="1"/>
    <col min="289" max="289" width="7.33203125" style="1" bestFit="1" customWidth="1"/>
    <col min="290" max="290" width="23.08203125" style="1" bestFit="1" customWidth="1"/>
    <col min="291" max="291" width="7.33203125" style="1" bestFit="1" customWidth="1"/>
    <col min="292" max="292" width="25.83203125" style="1" bestFit="1" customWidth="1"/>
    <col min="293" max="293" width="7.33203125" style="1" bestFit="1" customWidth="1"/>
    <col min="294" max="294" width="13.58203125" style="1" bestFit="1" customWidth="1"/>
    <col min="295" max="295" width="7.33203125" style="1" bestFit="1" customWidth="1"/>
    <col min="296" max="296" width="20.4140625" style="1" bestFit="1" customWidth="1"/>
    <col min="297" max="297" width="7.33203125" style="1" bestFit="1" customWidth="1"/>
    <col min="298" max="298" width="10.33203125" style="1" customWidth="1"/>
    <col min="299" max="299" width="7.33203125" style="1" bestFit="1" customWidth="1"/>
    <col min="300" max="300" width="14.6640625" style="1" customWidth="1"/>
    <col min="301" max="301" width="7.33203125" style="1" bestFit="1" customWidth="1"/>
    <col min="302" max="512" width="8.6640625" style="1"/>
    <col min="513" max="513" width="4.75" style="1" bestFit="1" customWidth="1"/>
    <col min="514" max="514" width="26.83203125" style="1" bestFit="1" customWidth="1"/>
    <col min="515" max="515" width="7.33203125" style="1" bestFit="1" customWidth="1"/>
    <col min="516" max="516" width="5" style="1" bestFit="1" customWidth="1"/>
    <col min="517" max="517" width="8" style="1" customWidth="1"/>
    <col min="518" max="518" width="8.25" style="1" customWidth="1"/>
    <col min="519" max="519" width="6.25" style="1" customWidth="1"/>
    <col min="520" max="520" width="7.1640625" style="1" customWidth="1"/>
    <col min="521" max="521" width="2.33203125" style="1" customWidth="1"/>
    <col min="522" max="522" width="12.6640625" style="1" customWidth="1"/>
    <col min="523" max="523" width="4.75" style="1" customWidth="1"/>
    <col min="524" max="524" width="11.5" style="1" customWidth="1"/>
    <col min="525" max="525" width="8.6640625" style="1"/>
    <col min="526" max="526" width="26.75" style="1" bestFit="1" customWidth="1"/>
    <col min="527" max="527" width="7.33203125" style="1" bestFit="1" customWidth="1"/>
    <col min="528" max="528" width="20.58203125" style="1" bestFit="1" customWidth="1"/>
    <col min="529" max="529" width="7.33203125" style="1" bestFit="1" customWidth="1"/>
    <col min="530" max="530" width="18.08203125" style="1" bestFit="1" customWidth="1"/>
    <col min="531" max="531" width="7.33203125" style="1" bestFit="1" customWidth="1"/>
    <col min="532" max="532" width="18.83203125" style="1" bestFit="1" customWidth="1"/>
    <col min="533" max="533" width="7.33203125" style="1" bestFit="1" customWidth="1"/>
    <col min="534" max="534" width="19" style="1" bestFit="1" customWidth="1"/>
    <col min="535" max="535" width="7.33203125" style="1" bestFit="1" customWidth="1"/>
    <col min="536" max="536" width="17.83203125" style="1" bestFit="1" customWidth="1"/>
    <col min="537" max="537" width="7.33203125" style="1" bestFit="1" customWidth="1"/>
    <col min="538" max="538" width="29.33203125" style="1" bestFit="1" customWidth="1"/>
    <col min="539" max="539" width="7.33203125" style="1" bestFit="1" customWidth="1"/>
    <col min="540" max="540" width="16.75" style="1" bestFit="1" customWidth="1"/>
    <col min="541" max="541" width="7.33203125" style="1" bestFit="1" customWidth="1"/>
    <col min="542" max="542" width="22.1640625" style="1" bestFit="1" customWidth="1"/>
    <col min="543" max="543" width="7.33203125" style="1" bestFit="1" customWidth="1"/>
    <col min="544" max="544" width="12.58203125" style="1" bestFit="1" customWidth="1"/>
    <col min="545" max="545" width="7.33203125" style="1" bestFit="1" customWidth="1"/>
    <col min="546" max="546" width="23.08203125" style="1" bestFit="1" customWidth="1"/>
    <col min="547" max="547" width="7.33203125" style="1" bestFit="1" customWidth="1"/>
    <col min="548" max="548" width="25.83203125" style="1" bestFit="1" customWidth="1"/>
    <col min="549" max="549" width="7.33203125" style="1" bestFit="1" customWidth="1"/>
    <col min="550" max="550" width="13.58203125" style="1" bestFit="1" customWidth="1"/>
    <col min="551" max="551" width="7.33203125" style="1" bestFit="1" customWidth="1"/>
    <col min="552" max="552" width="20.4140625" style="1" bestFit="1" customWidth="1"/>
    <col min="553" max="553" width="7.33203125" style="1" bestFit="1" customWidth="1"/>
    <col min="554" max="554" width="10.33203125" style="1" customWidth="1"/>
    <col min="555" max="555" width="7.33203125" style="1" bestFit="1" customWidth="1"/>
    <col min="556" max="556" width="14.6640625" style="1" customWidth="1"/>
    <col min="557" max="557" width="7.33203125" style="1" bestFit="1" customWidth="1"/>
    <col min="558" max="768" width="8.6640625" style="1"/>
    <col min="769" max="769" width="4.75" style="1" bestFit="1" customWidth="1"/>
    <col min="770" max="770" width="26.83203125" style="1" bestFit="1" customWidth="1"/>
    <col min="771" max="771" width="7.33203125" style="1" bestFit="1" customWidth="1"/>
    <col min="772" max="772" width="5" style="1" bestFit="1" customWidth="1"/>
    <col min="773" max="773" width="8" style="1" customWidth="1"/>
    <col min="774" max="774" width="8.25" style="1" customWidth="1"/>
    <col min="775" max="775" width="6.25" style="1" customWidth="1"/>
    <col min="776" max="776" width="7.1640625" style="1" customWidth="1"/>
    <col min="777" max="777" width="2.33203125" style="1" customWidth="1"/>
    <col min="778" max="778" width="12.6640625" style="1" customWidth="1"/>
    <col min="779" max="779" width="4.75" style="1" customWidth="1"/>
    <col min="780" max="780" width="11.5" style="1" customWidth="1"/>
    <col min="781" max="781" width="8.6640625" style="1"/>
    <col min="782" max="782" width="26.75" style="1" bestFit="1" customWidth="1"/>
    <col min="783" max="783" width="7.33203125" style="1" bestFit="1" customWidth="1"/>
    <col min="784" max="784" width="20.58203125" style="1" bestFit="1" customWidth="1"/>
    <col min="785" max="785" width="7.33203125" style="1" bestFit="1" customWidth="1"/>
    <col min="786" max="786" width="18.08203125" style="1" bestFit="1" customWidth="1"/>
    <col min="787" max="787" width="7.33203125" style="1" bestFit="1" customWidth="1"/>
    <col min="788" max="788" width="18.83203125" style="1" bestFit="1" customWidth="1"/>
    <col min="789" max="789" width="7.33203125" style="1" bestFit="1" customWidth="1"/>
    <col min="790" max="790" width="19" style="1" bestFit="1" customWidth="1"/>
    <col min="791" max="791" width="7.33203125" style="1" bestFit="1" customWidth="1"/>
    <col min="792" max="792" width="17.83203125" style="1" bestFit="1" customWidth="1"/>
    <col min="793" max="793" width="7.33203125" style="1" bestFit="1" customWidth="1"/>
    <col min="794" max="794" width="29.33203125" style="1" bestFit="1" customWidth="1"/>
    <col min="795" max="795" width="7.33203125" style="1" bestFit="1" customWidth="1"/>
    <col min="796" max="796" width="16.75" style="1" bestFit="1" customWidth="1"/>
    <col min="797" max="797" width="7.33203125" style="1" bestFit="1" customWidth="1"/>
    <col min="798" max="798" width="22.1640625" style="1" bestFit="1" customWidth="1"/>
    <col min="799" max="799" width="7.33203125" style="1" bestFit="1" customWidth="1"/>
    <col min="800" max="800" width="12.58203125" style="1" bestFit="1" customWidth="1"/>
    <col min="801" max="801" width="7.33203125" style="1" bestFit="1" customWidth="1"/>
    <col min="802" max="802" width="23.08203125" style="1" bestFit="1" customWidth="1"/>
    <col min="803" max="803" width="7.33203125" style="1" bestFit="1" customWidth="1"/>
    <col min="804" max="804" width="25.83203125" style="1" bestFit="1" customWidth="1"/>
    <col min="805" max="805" width="7.33203125" style="1" bestFit="1" customWidth="1"/>
    <col min="806" max="806" width="13.58203125" style="1" bestFit="1" customWidth="1"/>
    <col min="807" max="807" width="7.33203125" style="1" bestFit="1" customWidth="1"/>
    <col min="808" max="808" width="20.4140625" style="1" bestFit="1" customWidth="1"/>
    <col min="809" max="809" width="7.33203125" style="1" bestFit="1" customWidth="1"/>
    <col min="810" max="810" width="10.33203125" style="1" customWidth="1"/>
    <col min="811" max="811" width="7.33203125" style="1" bestFit="1" customWidth="1"/>
    <col min="812" max="812" width="14.6640625" style="1" customWidth="1"/>
    <col min="813" max="813" width="7.33203125" style="1" bestFit="1" customWidth="1"/>
    <col min="814" max="1024" width="8.6640625" style="1"/>
    <col min="1025" max="1025" width="4.75" style="1" bestFit="1" customWidth="1"/>
    <col min="1026" max="1026" width="26.83203125" style="1" bestFit="1" customWidth="1"/>
    <col min="1027" max="1027" width="7.33203125" style="1" bestFit="1" customWidth="1"/>
    <col min="1028" max="1028" width="5" style="1" bestFit="1" customWidth="1"/>
    <col min="1029" max="1029" width="8" style="1" customWidth="1"/>
    <col min="1030" max="1030" width="8.25" style="1" customWidth="1"/>
    <col min="1031" max="1031" width="6.25" style="1" customWidth="1"/>
    <col min="1032" max="1032" width="7.1640625" style="1" customWidth="1"/>
    <col min="1033" max="1033" width="2.33203125" style="1" customWidth="1"/>
    <col min="1034" max="1034" width="12.6640625" style="1" customWidth="1"/>
    <col min="1035" max="1035" width="4.75" style="1" customWidth="1"/>
    <col min="1036" max="1036" width="11.5" style="1" customWidth="1"/>
    <col min="1037" max="1037" width="8.6640625" style="1"/>
    <col min="1038" max="1038" width="26.75" style="1" bestFit="1" customWidth="1"/>
    <col min="1039" max="1039" width="7.33203125" style="1" bestFit="1" customWidth="1"/>
    <col min="1040" max="1040" width="20.58203125" style="1" bestFit="1" customWidth="1"/>
    <col min="1041" max="1041" width="7.33203125" style="1" bestFit="1" customWidth="1"/>
    <col min="1042" max="1042" width="18.08203125" style="1" bestFit="1" customWidth="1"/>
    <col min="1043" max="1043" width="7.33203125" style="1" bestFit="1" customWidth="1"/>
    <col min="1044" max="1044" width="18.83203125" style="1" bestFit="1" customWidth="1"/>
    <col min="1045" max="1045" width="7.33203125" style="1" bestFit="1" customWidth="1"/>
    <col min="1046" max="1046" width="19" style="1" bestFit="1" customWidth="1"/>
    <col min="1047" max="1047" width="7.33203125" style="1" bestFit="1" customWidth="1"/>
    <col min="1048" max="1048" width="17.83203125" style="1" bestFit="1" customWidth="1"/>
    <col min="1049" max="1049" width="7.33203125" style="1" bestFit="1" customWidth="1"/>
    <col min="1050" max="1050" width="29.33203125" style="1" bestFit="1" customWidth="1"/>
    <col min="1051" max="1051" width="7.33203125" style="1" bestFit="1" customWidth="1"/>
    <col min="1052" max="1052" width="16.75" style="1" bestFit="1" customWidth="1"/>
    <col min="1053" max="1053" width="7.33203125" style="1" bestFit="1" customWidth="1"/>
    <col min="1054" max="1054" width="22.1640625" style="1" bestFit="1" customWidth="1"/>
    <col min="1055" max="1055" width="7.33203125" style="1" bestFit="1" customWidth="1"/>
    <col min="1056" max="1056" width="12.58203125" style="1" bestFit="1" customWidth="1"/>
    <col min="1057" max="1057" width="7.33203125" style="1" bestFit="1" customWidth="1"/>
    <col min="1058" max="1058" width="23.08203125" style="1" bestFit="1" customWidth="1"/>
    <col min="1059" max="1059" width="7.33203125" style="1" bestFit="1" customWidth="1"/>
    <col min="1060" max="1060" width="25.83203125" style="1" bestFit="1" customWidth="1"/>
    <col min="1061" max="1061" width="7.33203125" style="1" bestFit="1" customWidth="1"/>
    <col min="1062" max="1062" width="13.58203125" style="1" bestFit="1" customWidth="1"/>
    <col min="1063" max="1063" width="7.33203125" style="1" bestFit="1" customWidth="1"/>
    <col min="1064" max="1064" width="20.4140625" style="1" bestFit="1" customWidth="1"/>
    <col min="1065" max="1065" width="7.33203125" style="1" bestFit="1" customWidth="1"/>
    <col min="1066" max="1066" width="10.33203125" style="1" customWidth="1"/>
    <col min="1067" max="1067" width="7.33203125" style="1" bestFit="1" customWidth="1"/>
    <col min="1068" max="1068" width="14.6640625" style="1" customWidth="1"/>
    <col min="1069" max="1069" width="7.33203125" style="1" bestFit="1" customWidth="1"/>
    <col min="1070" max="1280" width="8.6640625" style="1"/>
    <col min="1281" max="1281" width="4.75" style="1" bestFit="1" customWidth="1"/>
    <col min="1282" max="1282" width="26.83203125" style="1" bestFit="1" customWidth="1"/>
    <col min="1283" max="1283" width="7.33203125" style="1" bestFit="1" customWidth="1"/>
    <col min="1284" max="1284" width="5" style="1" bestFit="1" customWidth="1"/>
    <col min="1285" max="1285" width="8" style="1" customWidth="1"/>
    <col min="1286" max="1286" width="8.25" style="1" customWidth="1"/>
    <col min="1287" max="1287" width="6.25" style="1" customWidth="1"/>
    <col min="1288" max="1288" width="7.1640625" style="1" customWidth="1"/>
    <col min="1289" max="1289" width="2.33203125" style="1" customWidth="1"/>
    <col min="1290" max="1290" width="12.6640625" style="1" customWidth="1"/>
    <col min="1291" max="1291" width="4.75" style="1" customWidth="1"/>
    <col min="1292" max="1292" width="11.5" style="1" customWidth="1"/>
    <col min="1293" max="1293" width="8.6640625" style="1"/>
    <col min="1294" max="1294" width="26.75" style="1" bestFit="1" customWidth="1"/>
    <col min="1295" max="1295" width="7.33203125" style="1" bestFit="1" customWidth="1"/>
    <col min="1296" max="1296" width="20.58203125" style="1" bestFit="1" customWidth="1"/>
    <col min="1297" max="1297" width="7.33203125" style="1" bestFit="1" customWidth="1"/>
    <col min="1298" max="1298" width="18.08203125" style="1" bestFit="1" customWidth="1"/>
    <col min="1299" max="1299" width="7.33203125" style="1" bestFit="1" customWidth="1"/>
    <col min="1300" max="1300" width="18.83203125" style="1" bestFit="1" customWidth="1"/>
    <col min="1301" max="1301" width="7.33203125" style="1" bestFit="1" customWidth="1"/>
    <col min="1302" max="1302" width="19" style="1" bestFit="1" customWidth="1"/>
    <col min="1303" max="1303" width="7.33203125" style="1" bestFit="1" customWidth="1"/>
    <col min="1304" max="1304" width="17.83203125" style="1" bestFit="1" customWidth="1"/>
    <col min="1305" max="1305" width="7.33203125" style="1" bestFit="1" customWidth="1"/>
    <col min="1306" max="1306" width="29.33203125" style="1" bestFit="1" customWidth="1"/>
    <col min="1307" max="1307" width="7.33203125" style="1" bestFit="1" customWidth="1"/>
    <col min="1308" max="1308" width="16.75" style="1" bestFit="1" customWidth="1"/>
    <col min="1309" max="1309" width="7.33203125" style="1" bestFit="1" customWidth="1"/>
    <col min="1310" max="1310" width="22.1640625" style="1" bestFit="1" customWidth="1"/>
    <col min="1311" max="1311" width="7.33203125" style="1" bestFit="1" customWidth="1"/>
    <col min="1312" max="1312" width="12.58203125" style="1" bestFit="1" customWidth="1"/>
    <col min="1313" max="1313" width="7.33203125" style="1" bestFit="1" customWidth="1"/>
    <col min="1314" max="1314" width="23.08203125" style="1" bestFit="1" customWidth="1"/>
    <col min="1315" max="1315" width="7.33203125" style="1" bestFit="1" customWidth="1"/>
    <col min="1316" max="1316" width="25.83203125" style="1" bestFit="1" customWidth="1"/>
    <col min="1317" max="1317" width="7.33203125" style="1" bestFit="1" customWidth="1"/>
    <col min="1318" max="1318" width="13.58203125" style="1" bestFit="1" customWidth="1"/>
    <col min="1319" max="1319" width="7.33203125" style="1" bestFit="1" customWidth="1"/>
    <col min="1320" max="1320" width="20.4140625" style="1" bestFit="1" customWidth="1"/>
    <col min="1321" max="1321" width="7.33203125" style="1" bestFit="1" customWidth="1"/>
    <col min="1322" max="1322" width="10.33203125" style="1" customWidth="1"/>
    <col min="1323" max="1323" width="7.33203125" style="1" bestFit="1" customWidth="1"/>
    <col min="1324" max="1324" width="14.6640625" style="1" customWidth="1"/>
    <col min="1325" max="1325" width="7.33203125" style="1" bestFit="1" customWidth="1"/>
    <col min="1326" max="1536" width="8.6640625" style="1"/>
    <col min="1537" max="1537" width="4.75" style="1" bestFit="1" customWidth="1"/>
    <col min="1538" max="1538" width="26.83203125" style="1" bestFit="1" customWidth="1"/>
    <col min="1539" max="1539" width="7.33203125" style="1" bestFit="1" customWidth="1"/>
    <col min="1540" max="1540" width="5" style="1" bestFit="1" customWidth="1"/>
    <col min="1541" max="1541" width="8" style="1" customWidth="1"/>
    <col min="1542" max="1542" width="8.25" style="1" customWidth="1"/>
    <col min="1543" max="1543" width="6.25" style="1" customWidth="1"/>
    <col min="1544" max="1544" width="7.1640625" style="1" customWidth="1"/>
    <col min="1545" max="1545" width="2.33203125" style="1" customWidth="1"/>
    <col min="1546" max="1546" width="12.6640625" style="1" customWidth="1"/>
    <col min="1547" max="1547" width="4.75" style="1" customWidth="1"/>
    <col min="1548" max="1548" width="11.5" style="1" customWidth="1"/>
    <col min="1549" max="1549" width="8.6640625" style="1"/>
    <col min="1550" max="1550" width="26.75" style="1" bestFit="1" customWidth="1"/>
    <col min="1551" max="1551" width="7.33203125" style="1" bestFit="1" customWidth="1"/>
    <col min="1552" max="1552" width="20.58203125" style="1" bestFit="1" customWidth="1"/>
    <col min="1553" max="1553" width="7.33203125" style="1" bestFit="1" customWidth="1"/>
    <col min="1554" max="1554" width="18.08203125" style="1" bestFit="1" customWidth="1"/>
    <col min="1555" max="1555" width="7.33203125" style="1" bestFit="1" customWidth="1"/>
    <col min="1556" max="1556" width="18.83203125" style="1" bestFit="1" customWidth="1"/>
    <col min="1557" max="1557" width="7.33203125" style="1" bestFit="1" customWidth="1"/>
    <col min="1558" max="1558" width="19" style="1" bestFit="1" customWidth="1"/>
    <col min="1559" max="1559" width="7.33203125" style="1" bestFit="1" customWidth="1"/>
    <col min="1560" max="1560" width="17.83203125" style="1" bestFit="1" customWidth="1"/>
    <col min="1561" max="1561" width="7.33203125" style="1" bestFit="1" customWidth="1"/>
    <col min="1562" max="1562" width="29.33203125" style="1" bestFit="1" customWidth="1"/>
    <col min="1563" max="1563" width="7.33203125" style="1" bestFit="1" customWidth="1"/>
    <col min="1564" max="1564" width="16.75" style="1" bestFit="1" customWidth="1"/>
    <col min="1565" max="1565" width="7.33203125" style="1" bestFit="1" customWidth="1"/>
    <col min="1566" max="1566" width="22.1640625" style="1" bestFit="1" customWidth="1"/>
    <col min="1567" max="1567" width="7.33203125" style="1" bestFit="1" customWidth="1"/>
    <col min="1568" max="1568" width="12.58203125" style="1" bestFit="1" customWidth="1"/>
    <col min="1569" max="1569" width="7.33203125" style="1" bestFit="1" customWidth="1"/>
    <col min="1570" max="1570" width="23.08203125" style="1" bestFit="1" customWidth="1"/>
    <col min="1571" max="1571" width="7.33203125" style="1" bestFit="1" customWidth="1"/>
    <col min="1572" max="1572" width="25.83203125" style="1" bestFit="1" customWidth="1"/>
    <col min="1573" max="1573" width="7.33203125" style="1" bestFit="1" customWidth="1"/>
    <col min="1574" max="1574" width="13.58203125" style="1" bestFit="1" customWidth="1"/>
    <col min="1575" max="1575" width="7.33203125" style="1" bestFit="1" customWidth="1"/>
    <col min="1576" max="1576" width="20.4140625" style="1" bestFit="1" customWidth="1"/>
    <col min="1577" max="1577" width="7.33203125" style="1" bestFit="1" customWidth="1"/>
    <col min="1578" max="1578" width="10.33203125" style="1" customWidth="1"/>
    <col min="1579" max="1579" width="7.33203125" style="1" bestFit="1" customWidth="1"/>
    <col min="1580" max="1580" width="14.6640625" style="1" customWidth="1"/>
    <col min="1581" max="1581" width="7.33203125" style="1" bestFit="1" customWidth="1"/>
    <col min="1582" max="1792" width="8.6640625" style="1"/>
    <col min="1793" max="1793" width="4.75" style="1" bestFit="1" customWidth="1"/>
    <col min="1794" max="1794" width="26.83203125" style="1" bestFit="1" customWidth="1"/>
    <col min="1795" max="1795" width="7.33203125" style="1" bestFit="1" customWidth="1"/>
    <col min="1796" max="1796" width="5" style="1" bestFit="1" customWidth="1"/>
    <col min="1797" max="1797" width="8" style="1" customWidth="1"/>
    <col min="1798" max="1798" width="8.25" style="1" customWidth="1"/>
    <col min="1799" max="1799" width="6.25" style="1" customWidth="1"/>
    <col min="1800" max="1800" width="7.1640625" style="1" customWidth="1"/>
    <col min="1801" max="1801" width="2.33203125" style="1" customWidth="1"/>
    <col min="1802" max="1802" width="12.6640625" style="1" customWidth="1"/>
    <col min="1803" max="1803" width="4.75" style="1" customWidth="1"/>
    <col min="1804" max="1804" width="11.5" style="1" customWidth="1"/>
    <col min="1805" max="1805" width="8.6640625" style="1"/>
    <col min="1806" max="1806" width="26.75" style="1" bestFit="1" customWidth="1"/>
    <col min="1807" max="1807" width="7.33203125" style="1" bestFit="1" customWidth="1"/>
    <col min="1808" max="1808" width="20.58203125" style="1" bestFit="1" customWidth="1"/>
    <col min="1809" max="1809" width="7.33203125" style="1" bestFit="1" customWidth="1"/>
    <col min="1810" max="1810" width="18.08203125" style="1" bestFit="1" customWidth="1"/>
    <col min="1811" max="1811" width="7.33203125" style="1" bestFit="1" customWidth="1"/>
    <col min="1812" max="1812" width="18.83203125" style="1" bestFit="1" customWidth="1"/>
    <col min="1813" max="1813" width="7.33203125" style="1" bestFit="1" customWidth="1"/>
    <col min="1814" max="1814" width="19" style="1" bestFit="1" customWidth="1"/>
    <col min="1815" max="1815" width="7.33203125" style="1" bestFit="1" customWidth="1"/>
    <col min="1816" max="1816" width="17.83203125" style="1" bestFit="1" customWidth="1"/>
    <col min="1817" max="1817" width="7.33203125" style="1" bestFit="1" customWidth="1"/>
    <col min="1818" max="1818" width="29.33203125" style="1" bestFit="1" customWidth="1"/>
    <col min="1819" max="1819" width="7.33203125" style="1" bestFit="1" customWidth="1"/>
    <col min="1820" max="1820" width="16.75" style="1" bestFit="1" customWidth="1"/>
    <col min="1821" max="1821" width="7.33203125" style="1" bestFit="1" customWidth="1"/>
    <col min="1822" max="1822" width="22.1640625" style="1" bestFit="1" customWidth="1"/>
    <col min="1823" max="1823" width="7.33203125" style="1" bestFit="1" customWidth="1"/>
    <col min="1824" max="1824" width="12.58203125" style="1" bestFit="1" customWidth="1"/>
    <col min="1825" max="1825" width="7.33203125" style="1" bestFit="1" customWidth="1"/>
    <col min="1826" max="1826" width="23.08203125" style="1" bestFit="1" customWidth="1"/>
    <col min="1827" max="1827" width="7.33203125" style="1" bestFit="1" customWidth="1"/>
    <col min="1828" max="1828" width="25.83203125" style="1" bestFit="1" customWidth="1"/>
    <col min="1829" max="1829" width="7.33203125" style="1" bestFit="1" customWidth="1"/>
    <col min="1830" max="1830" width="13.58203125" style="1" bestFit="1" customWidth="1"/>
    <col min="1831" max="1831" width="7.33203125" style="1" bestFit="1" customWidth="1"/>
    <col min="1832" max="1832" width="20.4140625" style="1" bestFit="1" customWidth="1"/>
    <col min="1833" max="1833" width="7.33203125" style="1" bestFit="1" customWidth="1"/>
    <col min="1834" max="1834" width="10.33203125" style="1" customWidth="1"/>
    <col min="1835" max="1835" width="7.33203125" style="1" bestFit="1" customWidth="1"/>
    <col min="1836" max="1836" width="14.6640625" style="1" customWidth="1"/>
    <col min="1837" max="1837" width="7.33203125" style="1" bestFit="1" customWidth="1"/>
    <col min="1838" max="2048" width="8.6640625" style="1"/>
    <col min="2049" max="2049" width="4.75" style="1" bestFit="1" customWidth="1"/>
    <col min="2050" max="2050" width="26.83203125" style="1" bestFit="1" customWidth="1"/>
    <col min="2051" max="2051" width="7.33203125" style="1" bestFit="1" customWidth="1"/>
    <col min="2052" max="2052" width="5" style="1" bestFit="1" customWidth="1"/>
    <col min="2053" max="2053" width="8" style="1" customWidth="1"/>
    <col min="2054" max="2054" width="8.25" style="1" customWidth="1"/>
    <col min="2055" max="2055" width="6.25" style="1" customWidth="1"/>
    <col min="2056" max="2056" width="7.1640625" style="1" customWidth="1"/>
    <col min="2057" max="2057" width="2.33203125" style="1" customWidth="1"/>
    <col min="2058" max="2058" width="12.6640625" style="1" customWidth="1"/>
    <col min="2059" max="2059" width="4.75" style="1" customWidth="1"/>
    <col min="2060" max="2060" width="11.5" style="1" customWidth="1"/>
    <col min="2061" max="2061" width="8.6640625" style="1"/>
    <col min="2062" max="2062" width="26.75" style="1" bestFit="1" customWidth="1"/>
    <col min="2063" max="2063" width="7.33203125" style="1" bestFit="1" customWidth="1"/>
    <col min="2064" max="2064" width="20.58203125" style="1" bestFit="1" customWidth="1"/>
    <col min="2065" max="2065" width="7.33203125" style="1" bestFit="1" customWidth="1"/>
    <col min="2066" max="2066" width="18.08203125" style="1" bestFit="1" customWidth="1"/>
    <col min="2067" max="2067" width="7.33203125" style="1" bestFit="1" customWidth="1"/>
    <col min="2068" max="2068" width="18.83203125" style="1" bestFit="1" customWidth="1"/>
    <col min="2069" max="2069" width="7.33203125" style="1" bestFit="1" customWidth="1"/>
    <col min="2070" max="2070" width="19" style="1" bestFit="1" customWidth="1"/>
    <col min="2071" max="2071" width="7.33203125" style="1" bestFit="1" customWidth="1"/>
    <col min="2072" max="2072" width="17.83203125" style="1" bestFit="1" customWidth="1"/>
    <col min="2073" max="2073" width="7.33203125" style="1" bestFit="1" customWidth="1"/>
    <col min="2074" max="2074" width="29.33203125" style="1" bestFit="1" customWidth="1"/>
    <col min="2075" max="2075" width="7.33203125" style="1" bestFit="1" customWidth="1"/>
    <col min="2076" max="2076" width="16.75" style="1" bestFit="1" customWidth="1"/>
    <col min="2077" max="2077" width="7.33203125" style="1" bestFit="1" customWidth="1"/>
    <col min="2078" max="2078" width="22.1640625" style="1" bestFit="1" customWidth="1"/>
    <col min="2079" max="2079" width="7.33203125" style="1" bestFit="1" customWidth="1"/>
    <col min="2080" max="2080" width="12.58203125" style="1" bestFit="1" customWidth="1"/>
    <col min="2081" max="2081" width="7.33203125" style="1" bestFit="1" customWidth="1"/>
    <col min="2082" max="2082" width="23.08203125" style="1" bestFit="1" customWidth="1"/>
    <col min="2083" max="2083" width="7.33203125" style="1" bestFit="1" customWidth="1"/>
    <col min="2084" max="2084" width="25.83203125" style="1" bestFit="1" customWidth="1"/>
    <col min="2085" max="2085" width="7.33203125" style="1" bestFit="1" customWidth="1"/>
    <col min="2086" max="2086" width="13.58203125" style="1" bestFit="1" customWidth="1"/>
    <col min="2087" max="2087" width="7.33203125" style="1" bestFit="1" customWidth="1"/>
    <col min="2088" max="2088" width="20.4140625" style="1" bestFit="1" customWidth="1"/>
    <col min="2089" max="2089" width="7.33203125" style="1" bestFit="1" customWidth="1"/>
    <col min="2090" max="2090" width="10.33203125" style="1" customWidth="1"/>
    <col min="2091" max="2091" width="7.33203125" style="1" bestFit="1" customWidth="1"/>
    <col min="2092" max="2092" width="14.6640625" style="1" customWidth="1"/>
    <col min="2093" max="2093" width="7.33203125" style="1" bestFit="1" customWidth="1"/>
    <col min="2094" max="2304" width="8.6640625" style="1"/>
    <col min="2305" max="2305" width="4.75" style="1" bestFit="1" customWidth="1"/>
    <col min="2306" max="2306" width="26.83203125" style="1" bestFit="1" customWidth="1"/>
    <col min="2307" max="2307" width="7.33203125" style="1" bestFit="1" customWidth="1"/>
    <col min="2308" max="2308" width="5" style="1" bestFit="1" customWidth="1"/>
    <col min="2309" max="2309" width="8" style="1" customWidth="1"/>
    <col min="2310" max="2310" width="8.25" style="1" customWidth="1"/>
    <col min="2311" max="2311" width="6.25" style="1" customWidth="1"/>
    <col min="2312" max="2312" width="7.1640625" style="1" customWidth="1"/>
    <col min="2313" max="2313" width="2.33203125" style="1" customWidth="1"/>
    <col min="2314" max="2314" width="12.6640625" style="1" customWidth="1"/>
    <col min="2315" max="2315" width="4.75" style="1" customWidth="1"/>
    <col min="2316" max="2316" width="11.5" style="1" customWidth="1"/>
    <col min="2317" max="2317" width="8.6640625" style="1"/>
    <col min="2318" max="2318" width="26.75" style="1" bestFit="1" customWidth="1"/>
    <col min="2319" max="2319" width="7.33203125" style="1" bestFit="1" customWidth="1"/>
    <col min="2320" max="2320" width="20.58203125" style="1" bestFit="1" customWidth="1"/>
    <col min="2321" max="2321" width="7.33203125" style="1" bestFit="1" customWidth="1"/>
    <col min="2322" max="2322" width="18.08203125" style="1" bestFit="1" customWidth="1"/>
    <col min="2323" max="2323" width="7.33203125" style="1" bestFit="1" customWidth="1"/>
    <col min="2324" max="2324" width="18.83203125" style="1" bestFit="1" customWidth="1"/>
    <col min="2325" max="2325" width="7.33203125" style="1" bestFit="1" customWidth="1"/>
    <col min="2326" max="2326" width="19" style="1" bestFit="1" customWidth="1"/>
    <col min="2327" max="2327" width="7.33203125" style="1" bestFit="1" customWidth="1"/>
    <col min="2328" max="2328" width="17.83203125" style="1" bestFit="1" customWidth="1"/>
    <col min="2329" max="2329" width="7.33203125" style="1" bestFit="1" customWidth="1"/>
    <col min="2330" max="2330" width="29.33203125" style="1" bestFit="1" customWidth="1"/>
    <col min="2331" max="2331" width="7.33203125" style="1" bestFit="1" customWidth="1"/>
    <col min="2332" max="2332" width="16.75" style="1" bestFit="1" customWidth="1"/>
    <col min="2333" max="2333" width="7.33203125" style="1" bestFit="1" customWidth="1"/>
    <col min="2334" max="2334" width="22.1640625" style="1" bestFit="1" customWidth="1"/>
    <col min="2335" max="2335" width="7.33203125" style="1" bestFit="1" customWidth="1"/>
    <col min="2336" max="2336" width="12.58203125" style="1" bestFit="1" customWidth="1"/>
    <col min="2337" max="2337" width="7.33203125" style="1" bestFit="1" customWidth="1"/>
    <col min="2338" max="2338" width="23.08203125" style="1" bestFit="1" customWidth="1"/>
    <col min="2339" max="2339" width="7.33203125" style="1" bestFit="1" customWidth="1"/>
    <col min="2340" max="2340" width="25.83203125" style="1" bestFit="1" customWidth="1"/>
    <col min="2341" max="2341" width="7.33203125" style="1" bestFit="1" customWidth="1"/>
    <col min="2342" max="2342" width="13.58203125" style="1" bestFit="1" customWidth="1"/>
    <col min="2343" max="2343" width="7.33203125" style="1" bestFit="1" customWidth="1"/>
    <col min="2344" max="2344" width="20.4140625" style="1" bestFit="1" customWidth="1"/>
    <col min="2345" max="2345" width="7.33203125" style="1" bestFit="1" customWidth="1"/>
    <col min="2346" max="2346" width="10.33203125" style="1" customWidth="1"/>
    <col min="2347" max="2347" width="7.33203125" style="1" bestFit="1" customWidth="1"/>
    <col min="2348" max="2348" width="14.6640625" style="1" customWidth="1"/>
    <col min="2349" max="2349" width="7.33203125" style="1" bestFit="1" customWidth="1"/>
    <col min="2350" max="2560" width="8.6640625" style="1"/>
    <col min="2561" max="2561" width="4.75" style="1" bestFit="1" customWidth="1"/>
    <col min="2562" max="2562" width="26.83203125" style="1" bestFit="1" customWidth="1"/>
    <col min="2563" max="2563" width="7.33203125" style="1" bestFit="1" customWidth="1"/>
    <col min="2564" max="2564" width="5" style="1" bestFit="1" customWidth="1"/>
    <col min="2565" max="2565" width="8" style="1" customWidth="1"/>
    <col min="2566" max="2566" width="8.25" style="1" customWidth="1"/>
    <col min="2567" max="2567" width="6.25" style="1" customWidth="1"/>
    <col min="2568" max="2568" width="7.1640625" style="1" customWidth="1"/>
    <col min="2569" max="2569" width="2.33203125" style="1" customWidth="1"/>
    <col min="2570" max="2570" width="12.6640625" style="1" customWidth="1"/>
    <col min="2571" max="2571" width="4.75" style="1" customWidth="1"/>
    <col min="2572" max="2572" width="11.5" style="1" customWidth="1"/>
    <col min="2573" max="2573" width="8.6640625" style="1"/>
    <col min="2574" max="2574" width="26.75" style="1" bestFit="1" customWidth="1"/>
    <col min="2575" max="2575" width="7.33203125" style="1" bestFit="1" customWidth="1"/>
    <col min="2576" max="2576" width="20.58203125" style="1" bestFit="1" customWidth="1"/>
    <col min="2577" max="2577" width="7.33203125" style="1" bestFit="1" customWidth="1"/>
    <col min="2578" max="2578" width="18.08203125" style="1" bestFit="1" customWidth="1"/>
    <col min="2579" max="2579" width="7.33203125" style="1" bestFit="1" customWidth="1"/>
    <col min="2580" max="2580" width="18.83203125" style="1" bestFit="1" customWidth="1"/>
    <col min="2581" max="2581" width="7.33203125" style="1" bestFit="1" customWidth="1"/>
    <col min="2582" max="2582" width="19" style="1" bestFit="1" customWidth="1"/>
    <col min="2583" max="2583" width="7.33203125" style="1" bestFit="1" customWidth="1"/>
    <col min="2584" max="2584" width="17.83203125" style="1" bestFit="1" customWidth="1"/>
    <col min="2585" max="2585" width="7.33203125" style="1" bestFit="1" customWidth="1"/>
    <col min="2586" max="2586" width="29.33203125" style="1" bestFit="1" customWidth="1"/>
    <col min="2587" max="2587" width="7.33203125" style="1" bestFit="1" customWidth="1"/>
    <col min="2588" max="2588" width="16.75" style="1" bestFit="1" customWidth="1"/>
    <col min="2589" max="2589" width="7.33203125" style="1" bestFit="1" customWidth="1"/>
    <col min="2590" max="2590" width="22.1640625" style="1" bestFit="1" customWidth="1"/>
    <col min="2591" max="2591" width="7.33203125" style="1" bestFit="1" customWidth="1"/>
    <col min="2592" max="2592" width="12.58203125" style="1" bestFit="1" customWidth="1"/>
    <col min="2593" max="2593" width="7.33203125" style="1" bestFit="1" customWidth="1"/>
    <col min="2594" max="2594" width="23.08203125" style="1" bestFit="1" customWidth="1"/>
    <col min="2595" max="2595" width="7.33203125" style="1" bestFit="1" customWidth="1"/>
    <col min="2596" max="2596" width="25.83203125" style="1" bestFit="1" customWidth="1"/>
    <col min="2597" max="2597" width="7.33203125" style="1" bestFit="1" customWidth="1"/>
    <col min="2598" max="2598" width="13.58203125" style="1" bestFit="1" customWidth="1"/>
    <col min="2599" max="2599" width="7.33203125" style="1" bestFit="1" customWidth="1"/>
    <col min="2600" max="2600" width="20.4140625" style="1" bestFit="1" customWidth="1"/>
    <col min="2601" max="2601" width="7.33203125" style="1" bestFit="1" customWidth="1"/>
    <col min="2602" max="2602" width="10.33203125" style="1" customWidth="1"/>
    <col min="2603" max="2603" width="7.33203125" style="1" bestFit="1" customWidth="1"/>
    <col min="2604" max="2604" width="14.6640625" style="1" customWidth="1"/>
    <col min="2605" max="2605" width="7.33203125" style="1" bestFit="1" customWidth="1"/>
    <col min="2606" max="2816" width="8.6640625" style="1"/>
    <col min="2817" max="2817" width="4.75" style="1" bestFit="1" customWidth="1"/>
    <col min="2818" max="2818" width="26.83203125" style="1" bestFit="1" customWidth="1"/>
    <col min="2819" max="2819" width="7.33203125" style="1" bestFit="1" customWidth="1"/>
    <col min="2820" max="2820" width="5" style="1" bestFit="1" customWidth="1"/>
    <col min="2821" max="2821" width="8" style="1" customWidth="1"/>
    <col min="2822" max="2822" width="8.25" style="1" customWidth="1"/>
    <col min="2823" max="2823" width="6.25" style="1" customWidth="1"/>
    <col min="2824" max="2824" width="7.1640625" style="1" customWidth="1"/>
    <col min="2825" max="2825" width="2.33203125" style="1" customWidth="1"/>
    <col min="2826" max="2826" width="12.6640625" style="1" customWidth="1"/>
    <col min="2827" max="2827" width="4.75" style="1" customWidth="1"/>
    <col min="2828" max="2828" width="11.5" style="1" customWidth="1"/>
    <col min="2829" max="2829" width="8.6640625" style="1"/>
    <col min="2830" max="2830" width="26.75" style="1" bestFit="1" customWidth="1"/>
    <col min="2831" max="2831" width="7.33203125" style="1" bestFit="1" customWidth="1"/>
    <col min="2832" max="2832" width="20.58203125" style="1" bestFit="1" customWidth="1"/>
    <col min="2833" max="2833" width="7.33203125" style="1" bestFit="1" customWidth="1"/>
    <col min="2834" max="2834" width="18.08203125" style="1" bestFit="1" customWidth="1"/>
    <col min="2835" max="2835" width="7.33203125" style="1" bestFit="1" customWidth="1"/>
    <col min="2836" max="2836" width="18.83203125" style="1" bestFit="1" customWidth="1"/>
    <col min="2837" max="2837" width="7.33203125" style="1" bestFit="1" customWidth="1"/>
    <col min="2838" max="2838" width="19" style="1" bestFit="1" customWidth="1"/>
    <col min="2839" max="2839" width="7.33203125" style="1" bestFit="1" customWidth="1"/>
    <col min="2840" max="2840" width="17.83203125" style="1" bestFit="1" customWidth="1"/>
    <col min="2841" max="2841" width="7.33203125" style="1" bestFit="1" customWidth="1"/>
    <col min="2842" max="2842" width="29.33203125" style="1" bestFit="1" customWidth="1"/>
    <col min="2843" max="2843" width="7.33203125" style="1" bestFit="1" customWidth="1"/>
    <col min="2844" max="2844" width="16.75" style="1" bestFit="1" customWidth="1"/>
    <col min="2845" max="2845" width="7.33203125" style="1" bestFit="1" customWidth="1"/>
    <col min="2846" max="2846" width="22.1640625" style="1" bestFit="1" customWidth="1"/>
    <col min="2847" max="2847" width="7.33203125" style="1" bestFit="1" customWidth="1"/>
    <col min="2848" max="2848" width="12.58203125" style="1" bestFit="1" customWidth="1"/>
    <col min="2849" max="2849" width="7.33203125" style="1" bestFit="1" customWidth="1"/>
    <col min="2850" max="2850" width="23.08203125" style="1" bestFit="1" customWidth="1"/>
    <col min="2851" max="2851" width="7.33203125" style="1" bestFit="1" customWidth="1"/>
    <col min="2852" max="2852" width="25.83203125" style="1" bestFit="1" customWidth="1"/>
    <col min="2853" max="2853" width="7.33203125" style="1" bestFit="1" customWidth="1"/>
    <col min="2854" max="2854" width="13.58203125" style="1" bestFit="1" customWidth="1"/>
    <col min="2855" max="2855" width="7.33203125" style="1" bestFit="1" customWidth="1"/>
    <col min="2856" max="2856" width="20.4140625" style="1" bestFit="1" customWidth="1"/>
    <col min="2857" max="2857" width="7.33203125" style="1" bestFit="1" customWidth="1"/>
    <col min="2858" max="2858" width="10.33203125" style="1" customWidth="1"/>
    <col min="2859" max="2859" width="7.33203125" style="1" bestFit="1" customWidth="1"/>
    <col min="2860" max="2860" width="14.6640625" style="1" customWidth="1"/>
    <col min="2861" max="2861" width="7.33203125" style="1" bestFit="1" customWidth="1"/>
    <col min="2862" max="3072" width="8.6640625" style="1"/>
    <col min="3073" max="3073" width="4.75" style="1" bestFit="1" customWidth="1"/>
    <col min="3074" max="3074" width="26.83203125" style="1" bestFit="1" customWidth="1"/>
    <col min="3075" max="3075" width="7.33203125" style="1" bestFit="1" customWidth="1"/>
    <col min="3076" max="3076" width="5" style="1" bestFit="1" customWidth="1"/>
    <col min="3077" max="3077" width="8" style="1" customWidth="1"/>
    <col min="3078" max="3078" width="8.25" style="1" customWidth="1"/>
    <col min="3079" max="3079" width="6.25" style="1" customWidth="1"/>
    <col min="3080" max="3080" width="7.1640625" style="1" customWidth="1"/>
    <col min="3081" max="3081" width="2.33203125" style="1" customWidth="1"/>
    <col min="3082" max="3082" width="12.6640625" style="1" customWidth="1"/>
    <col min="3083" max="3083" width="4.75" style="1" customWidth="1"/>
    <col min="3084" max="3084" width="11.5" style="1" customWidth="1"/>
    <col min="3085" max="3085" width="8.6640625" style="1"/>
    <col min="3086" max="3086" width="26.75" style="1" bestFit="1" customWidth="1"/>
    <col min="3087" max="3087" width="7.33203125" style="1" bestFit="1" customWidth="1"/>
    <col min="3088" max="3088" width="20.58203125" style="1" bestFit="1" customWidth="1"/>
    <col min="3089" max="3089" width="7.33203125" style="1" bestFit="1" customWidth="1"/>
    <col min="3090" max="3090" width="18.08203125" style="1" bestFit="1" customWidth="1"/>
    <col min="3091" max="3091" width="7.33203125" style="1" bestFit="1" customWidth="1"/>
    <col min="3092" max="3092" width="18.83203125" style="1" bestFit="1" customWidth="1"/>
    <col min="3093" max="3093" width="7.33203125" style="1" bestFit="1" customWidth="1"/>
    <col min="3094" max="3094" width="19" style="1" bestFit="1" customWidth="1"/>
    <col min="3095" max="3095" width="7.33203125" style="1" bestFit="1" customWidth="1"/>
    <col min="3096" max="3096" width="17.83203125" style="1" bestFit="1" customWidth="1"/>
    <col min="3097" max="3097" width="7.33203125" style="1" bestFit="1" customWidth="1"/>
    <col min="3098" max="3098" width="29.33203125" style="1" bestFit="1" customWidth="1"/>
    <col min="3099" max="3099" width="7.33203125" style="1" bestFit="1" customWidth="1"/>
    <col min="3100" max="3100" width="16.75" style="1" bestFit="1" customWidth="1"/>
    <col min="3101" max="3101" width="7.33203125" style="1" bestFit="1" customWidth="1"/>
    <col min="3102" max="3102" width="22.1640625" style="1" bestFit="1" customWidth="1"/>
    <col min="3103" max="3103" width="7.33203125" style="1" bestFit="1" customWidth="1"/>
    <col min="3104" max="3104" width="12.58203125" style="1" bestFit="1" customWidth="1"/>
    <col min="3105" max="3105" width="7.33203125" style="1" bestFit="1" customWidth="1"/>
    <col min="3106" max="3106" width="23.08203125" style="1" bestFit="1" customWidth="1"/>
    <col min="3107" max="3107" width="7.33203125" style="1" bestFit="1" customWidth="1"/>
    <col min="3108" max="3108" width="25.83203125" style="1" bestFit="1" customWidth="1"/>
    <col min="3109" max="3109" width="7.33203125" style="1" bestFit="1" customWidth="1"/>
    <col min="3110" max="3110" width="13.58203125" style="1" bestFit="1" customWidth="1"/>
    <col min="3111" max="3111" width="7.33203125" style="1" bestFit="1" customWidth="1"/>
    <col min="3112" max="3112" width="20.4140625" style="1" bestFit="1" customWidth="1"/>
    <col min="3113" max="3113" width="7.33203125" style="1" bestFit="1" customWidth="1"/>
    <col min="3114" max="3114" width="10.33203125" style="1" customWidth="1"/>
    <col min="3115" max="3115" width="7.33203125" style="1" bestFit="1" customWidth="1"/>
    <col min="3116" max="3116" width="14.6640625" style="1" customWidth="1"/>
    <col min="3117" max="3117" width="7.33203125" style="1" bestFit="1" customWidth="1"/>
    <col min="3118" max="3328" width="8.6640625" style="1"/>
    <col min="3329" max="3329" width="4.75" style="1" bestFit="1" customWidth="1"/>
    <col min="3330" max="3330" width="26.83203125" style="1" bestFit="1" customWidth="1"/>
    <col min="3331" max="3331" width="7.33203125" style="1" bestFit="1" customWidth="1"/>
    <col min="3332" max="3332" width="5" style="1" bestFit="1" customWidth="1"/>
    <col min="3333" max="3333" width="8" style="1" customWidth="1"/>
    <col min="3334" max="3334" width="8.25" style="1" customWidth="1"/>
    <col min="3335" max="3335" width="6.25" style="1" customWidth="1"/>
    <col min="3336" max="3336" width="7.1640625" style="1" customWidth="1"/>
    <col min="3337" max="3337" width="2.33203125" style="1" customWidth="1"/>
    <col min="3338" max="3338" width="12.6640625" style="1" customWidth="1"/>
    <col min="3339" max="3339" width="4.75" style="1" customWidth="1"/>
    <col min="3340" max="3340" width="11.5" style="1" customWidth="1"/>
    <col min="3341" max="3341" width="8.6640625" style="1"/>
    <col min="3342" max="3342" width="26.75" style="1" bestFit="1" customWidth="1"/>
    <col min="3343" max="3343" width="7.33203125" style="1" bestFit="1" customWidth="1"/>
    <col min="3344" max="3344" width="20.58203125" style="1" bestFit="1" customWidth="1"/>
    <col min="3345" max="3345" width="7.33203125" style="1" bestFit="1" customWidth="1"/>
    <col min="3346" max="3346" width="18.08203125" style="1" bestFit="1" customWidth="1"/>
    <col min="3347" max="3347" width="7.33203125" style="1" bestFit="1" customWidth="1"/>
    <col min="3348" max="3348" width="18.83203125" style="1" bestFit="1" customWidth="1"/>
    <col min="3349" max="3349" width="7.33203125" style="1" bestFit="1" customWidth="1"/>
    <col min="3350" max="3350" width="19" style="1" bestFit="1" customWidth="1"/>
    <col min="3351" max="3351" width="7.33203125" style="1" bestFit="1" customWidth="1"/>
    <col min="3352" max="3352" width="17.83203125" style="1" bestFit="1" customWidth="1"/>
    <col min="3353" max="3353" width="7.33203125" style="1" bestFit="1" customWidth="1"/>
    <col min="3354" max="3354" width="29.33203125" style="1" bestFit="1" customWidth="1"/>
    <col min="3355" max="3355" width="7.33203125" style="1" bestFit="1" customWidth="1"/>
    <col min="3356" max="3356" width="16.75" style="1" bestFit="1" customWidth="1"/>
    <col min="3357" max="3357" width="7.33203125" style="1" bestFit="1" customWidth="1"/>
    <col min="3358" max="3358" width="22.1640625" style="1" bestFit="1" customWidth="1"/>
    <col min="3359" max="3359" width="7.33203125" style="1" bestFit="1" customWidth="1"/>
    <col min="3360" max="3360" width="12.58203125" style="1" bestFit="1" customWidth="1"/>
    <col min="3361" max="3361" width="7.33203125" style="1" bestFit="1" customWidth="1"/>
    <col min="3362" max="3362" width="23.08203125" style="1" bestFit="1" customWidth="1"/>
    <col min="3363" max="3363" width="7.33203125" style="1" bestFit="1" customWidth="1"/>
    <col min="3364" max="3364" width="25.83203125" style="1" bestFit="1" customWidth="1"/>
    <col min="3365" max="3365" width="7.33203125" style="1" bestFit="1" customWidth="1"/>
    <col min="3366" max="3366" width="13.58203125" style="1" bestFit="1" customWidth="1"/>
    <col min="3367" max="3367" width="7.33203125" style="1" bestFit="1" customWidth="1"/>
    <col min="3368" max="3368" width="20.4140625" style="1" bestFit="1" customWidth="1"/>
    <col min="3369" max="3369" width="7.33203125" style="1" bestFit="1" customWidth="1"/>
    <col min="3370" max="3370" width="10.33203125" style="1" customWidth="1"/>
    <col min="3371" max="3371" width="7.33203125" style="1" bestFit="1" customWidth="1"/>
    <col min="3372" max="3372" width="14.6640625" style="1" customWidth="1"/>
    <col min="3373" max="3373" width="7.33203125" style="1" bestFit="1" customWidth="1"/>
    <col min="3374" max="3584" width="8.6640625" style="1"/>
    <col min="3585" max="3585" width="4.75" style="1" bestFit="1" customWidth="1"/>
    <col min="3586" max="3586" width="26.83203125" style="1" bestFit="1" customWidth="1"/>
    <col min="3587" max="3587" width="7.33203125" style="1" bestFit="1" customWidth="1"/>
    <col min="3588" max="3588" width="5" style="1" bestFit="1" customWidth="1"/>
    <col min="3589" max="3589" width="8" style="1" customWidth="1"/>
    <col min="3590" max="3590" width="8.25" style="1" customWidth="1"/>
    <col min="3591" max="3591" width="6.25" style="1" customWidth="1"/>
    <col min="3592" max="3592" width="7.1640625" style="1" customWidth="1"/>
    <col min="3593" max="3593" width="2.33203125" style="1" customWidth="1"/>
    <col min="3594" max="3594" width="12.6640625" style="1" customWidth="1"/>
    <col min="3595" max="3595" width="4.75" style="1" customWidth="1"/>
    <col min="3596" max="3596" width="11.5" style="1" customWidth="1"/>
    <col min="3597" max="3597" width="8.6640625" style="1"/>
    <col min="3598" max="3598" width="26.75" style="1" bestFit="1" customWidth="1"/>
    <col min="3599" max="3599" width="7.33203125" style="1" bestFit="1" customWidth="1"/>
    <col min="3600" max="3600" width="20.58203125" style="1" bestFit="1" customWidth="1"/>
    <col min="3601" max="3601" width="7.33203125" style="1" bestFit="1" customWidth="1"/>
    <col min="3602" max="3602" width="18.08203125" style="1" bestFit="1" customWidth="1"/>
    <col min="3603" max="3603" width="7.33203125" style="1" bestFit="1" customWidth="1"/>
    <col min="3604" max="3604" width="18.83203125" style="1" bestFit="1" customWidth="1"/>
    <col min="3605" max="3605" width="7.33203125" style="1" bestFit="1" customWidth="1"/>
    <col min="3606" max="3606" width="19" style="1" bestFit="1" customWidth="1"/>
    <col min="3607" max="3607" width="7.33203125" style="1" bestFit="1" customWidth="1"/>
    <col min="3608" max="3608" width="17.83203125" style="1" bestFit="1" customWidth="1"/>
    <col min="3609" max="3609" width="7.33203125" style="1" bestFit="1" customWidth="1"/>
    <col min="3610" max="3610" width="29.33203125" style="1" bestFit="1" customWidth="1"/>
    <col min="3611" max="3611" width="7.33203125" style="1" bestFit="1" customWidth="1"/>
    <col min="3612" max="3612" width="16.75" style="1" bestFit="1" customWidth="1"/>
    <col min="3613" max="3613" width="7.33203125" style="1" bestFit="1" customWidth="1"/>
    <col min="3614" max="3614" width="22.1640625" style="1" bestFit="1" customWidth="1"/>
    <col min="3615" max="3615" width="7.33203125" style="1" bestFit="1" customWidth="1"/>
    <col min="3616" max="3616" width="12.58203125" style="1" bestFit="1" customWidth="1"/>
    <col min="3617" max="3617" width="7.33203125" style="1" bestFit="1" customWidth="1"/>
    <col min="3618" max="3618" width="23.08203125" style="1" bestFit="1" customWidth="1"/>
    <col min="3619" max="3619" width="7.33203125" style="1" bestFit="1" customWidth="1"/>
    <col min="3620" max="3620" width="25.83203125" style="1" bestFit="1" customWidth="1"/>
    <col min="3621" max="3621" width="7.33203125" style="1" bestFit="1" customWidth="1"/>
    <col min="3622" max="3622" width="13.58203125" style="1" bestFit="1" customWidth="1"/>
    <col min="3623" max="3623" width="7.33203125" style="1" bestFit="1" customWidth="1"/>
    <col min="3624" max="3624" width="20.4140625" style="1" bestFit="1" customWidth="1"/>
    <col min="3625" max="3625" width="7.33203125" style="1" bestFit="1" customWidth="1"/>
    <col min="3626" max="3626" width="10.33203125" style="1" customWidth="1"/>
    <col min="3627" max="3627" width="7.33203125" style="1" bestFit="1" customWidth="1"/>
    <col min="3628" max="3628" width="14.6640625" style="1" customWidth="1"/>
    <col min="3629" max="3629" width="7.33203125" style="1" bestFit="1" customWidth="1"/>
    <col min="3630" max="3840" width="8.6640625" style="1"/>
    <col min="3841" max="3841" width="4.75" style="1" bestFit="1" customWidth="1"/>
    <col min="3842" max="3842" width="26.83203125" style="1" bestFit="1" customWidth="1"/>
    <col min="3843" max="3843" width="7.33203125" style="1" bestFit="1" customWidth="1"/>
    <col min="3844" max="3844" width="5" style="1" bestFit="1" customWidth="1"/>
    <col min="3845" max="3845" width="8" style="1" customWidth="1"/>
    <col min="3846" max="3846" width="8.25" style="1" customWidth="1"/>
    <col min="3847" max="3847" width="6.25" style="1" customWidth="1"/>
    <col min="3848" max="3848" width="7.1640625" style="1" customWidth="1"/>
    <col min="3849" max="3849" width="2.33203125" style="1" customWidth="1"/>
    <col min="3850" max="3850" width="12.6640625" style="1" customWidth="1"/>
    <col min="3851" max="3851" width="4.75" style="1" customWidth="1"/>
    <col min="3852" max="3852" width="11.5" style="1" customWidth="1"/>
    <col min="3853" max="3853" width="8.6640625" style="1"/>
    <col min="3854" max="3854" width="26.75" style="1" bestFit="1" customWidth="1"/>
    <col min="3855" max="3855" width="7.33203125" style="1" bestFit="1" customWidth="1"/>
    <col min="3856" max="3856" width="20.58203125" style="1" bestFit="1" customWidth="1"/>
    <col min="3857" max="3857" width="7.33203125" style="1" bestFit="1" customWidth="1"/>
    <col min="3858" max="3858" width="18.08203125" style="1" bestFit="1" customWidth="1"/>
    <col min="3859" max="3859" width="7.33203125" style="1" bestFit="1" customWidth="1"/>
    <col min="3860" max="3860" width="18.83203125" style="1" bestFit="1" customWidth="1"/>
    <col min="3861" max="3861" width="7.33203125" style="1" bestFit="1" customWidth="1"/>
    <col min="3862" max="3862" width="19" style="1" bestFit="1" customWidth="1"/>
    <col min="3863" max="3863" width="7.33203125" style="1" bestFit="1" customWidth="1"/>
    <col min="3864" max="3864" width="17.83203125" style="1" bestFit="1" customWidth="1"/>
    <col min="3865" max="3865" width="7.33203125" style="1" bestFit="1" customWidth="1"/>
    <col min="3866" max="3866" width="29.33203125" style="1" bestFit="1" customWidth="1"/>
    <col min="3867" max="3867" width="7.33203125" style="1" bestFit="1" customWidth="1"/>
    <col min="3868" max="3868" width="16.75" style="1" bestFit="1" customWidth="1"/>
    <col min="3869" max="3869" width="7.33203125" style="1" bestFit="1" customWidth="1"/>
    <col min="3870" max="3870" width="22.1640625" style="1" bestFit="1" customWidth="1"/>
    <col min="3871" max="3871" width="7.33203125" style="1" bestFit="1" customWidth="1"/>
    <col min="3872" max="3872" width="12.58203125" style="1" bestFit="1" customWidth="1"/>
    <col min="3873" max="3873" width="7.33203125" style="1" bestFit="1" customWidth="1"/>
    <col min="3874" max="3874" width="23.08203125" style="1" bestFit="1" customWidth="1"/>
    <col min="3875" max="3875" width="7.33203125" style="1" bestFit="1" customWidth="1"/>
    <col min="3876" max="3876" width="25.83203125" style="1" bestFit="1" customWidth="1"/>
    <col min="3877" max="3877" width="7.33203125" style="1" bestFit="1" customWidth="1"/>
    <col min="3878" max="3878" width="13.58203125" style="1" bestFit="1" customWidth="1"/>
    <col min="3879" max="3879" width="7.33203125" style="1" bestFit="1" customWidth="1"/>
    <col min="3880" max="3880" width="20.4140625" style="1" bestFit="1" customWidth="1"/>
    <col min="3881" max="3881" width="7.33203125" style="1" bestFit="1" customWidth="1"/>
    <col min="3882" max="3882" width="10.33203125" style="1" customWidth="1"/>
    <col min="3883" max="3883" width="7.33203125" style="1" bestFit="1" customWidth="1"/>
    <col min="3884" max="3884" width="14.6640625" style="1" customWidth="1"/>
    <col min="3885" max="3885" width="7.33203125" style="1" bestFit="1" customWidth="1"/>
    <col min="3886" max="4096" width="8.6640625" style="1"/>
    <col min="4097" max="4097" width="4.75" style="1" bestFit="1" customWidth="1"/>
    <col min="4098" max="4098" width="26.83203125" style="1" bestFit="1" customWidth="1"/>
    <col min="4099" max="4099" width="7.33203125" style="1" bestFit="1" customWidth="1"/>
    <col min="4100" max="4100" width="5" style="1" bestFit="1" customWidth="1"/>
    <col min="4101" max="4101" width="8" style="1" customWidth="1"/>
    <col min="4102" max="4102" width="8.25" style="1" customWidth="1"/>
    <col min="4103" max="4103" width="6.25" style="1" customWidth="1"/>
    <col min="4104" max="4104" width="7.1640625" style="1" customWidth="1"/>
    <col min="4105" max="4105" width="2.33203125" style="1" customWidth="1"/>
    <col min="4106" max="4106" width="12.6640625" style="1" customWidth="1"/>
    <col min="4107" max="4107" width="4.75" style="1" customWidth="1"/>
    <col min="4108" max="4108" width="11.5" style="1" customWidth="1"/>
    <col min="4109" max="4109" width="8.6640625" style="1"/>
    <col min="4110" max="4110" width="26.75" style="1" bestFit="1" customWidth="1"/>
    <col min="4111" max="4111" width="7.33203125" style="1" bestFit="1" customWidth="1"/>
    <col min="4112" max="4112" width="20.58203125" style="1" bestFit="1" customWidth="1"/>
    <col min="4113" max="4113" width="7.33203125" style="1" bestFit="1" customWidth="1"/>
    <col min="4114" max="4114" width="18.08203125" style="1" bestFit="1" customWidth="1"/>
    <col min="4115" max="4115" width="7.33203125" style="1" bestFit="1" customWidth="1"/>
    <col min="4116" max="4116" width="18.83203125" style="1" bestFit="1" customWidth="1"/>
    <col min="4117" max="4117" width="7.33203125" style="1" bestFit="1" customWidth="1"/>
    <col min="4118" max="4118" width="19" style="1" bestFit="1" customWidth="1"/>
    <col min="4119" max="4119" width="7.33203125" style="1" bestFit="1" customWidth="1"/>
    <col min="4120" max="4120" width="17.83203125" style="1" bestFit="1" customWidth="1"/>
    <col min="4121" max="4121" width="7.33203125" style="1" bestFit="1" customWidth="1"/>
    <col min="4122" max="4122" width="29.33203125" style="1" bestFit="1" customWidth="1"/>
    <col min="4123" max="4123" width="7.33203125" style="1" bestFit="1" customWidth="1"/>
    <col min="4124" max="4124" width="16.75" style="1" bestFit="1" customWidth="1"/>
    <col min="4125" max="4125" width="7.33203125" style="1" bestFit="1" customWidth="1"/>
    <col min="4126" max="4126" width="22.1640625" style="1" bestFit="1" customWidth="1"/>
    <col min="4127" max="4127" width="7.33203125" style="1" bestFit="1" customWidth="1"/>
    <col min="4128" max="4128" width="12.58203125" style="1" bestFit="1" customWidth="1"/>
    <col min="4129" max="4129" width="7.33203125" style="1" bestFit="1" customWidth="1"/>
    <col min="4130" max="4130" width="23.08203125" style="1" bestFit="1" customWidth="1"/>
    <col min="4131" max="4131" width="7.33203125" style="1" bestFit="1" customWidth="1"/>
    <col min="4132" max="4132" width="25.83203125" style="1" bestFit="1" customWidth="1"/>
    <col min="4133" max="4133" width="7.33203125" style="1" bestFit="1" customWidth="1"/>
    <col min="4134" max="4134" width="13.58203125" style="1" bestFit="1" customWidth="1"/>
    <col min="4135" max="4135" width="7.33203125" style="1" bestFit="1" customWidth="1"/>
    <col min="4136" max="4136" width="20.4140625" style="1" bestFit="1" customWidth="1"/>
    <col min="4137" max="4137" width="7.33203125" style="1" bestFit="1" customWidth="1"/>
    <col min="4138" max="4138" width="10.33203125" style="1" customWidth="1"/>
    <col min="4139" max="4139" width="7.33203125" style="1" bestFit="1" customWidth="1"/>
    <col min="4140" max="4140" width="14.6640625" style="1" customWidth="1"/>
    <col min="4141" max="4141" width="7.33203125" style="1" bestFit="1" customWidth="1"/>
    <col min="4142" max="4352" width="8.6640625" style="1"/>
    <col min="4353" max="4353" width="4.75" style="1" bestFit="1" customWidth="1"/>
    <col min="4354" max="4354" width="26.83203125" style="1" bestFit="1" customWidth="1"/>
    <col min="4355" max="4355" width="7.33203125" style="1" bestFit="1" customWidth="1"/>
    <col min="4356" max="4356" width="5" style="1" bestFit="1" customWidth="1"/>
    <col min="4357" max="4357" width="8" style="1" customWidth="1"/>
    <col min="4358" max="4358" width="8.25" style="1" customWidth="1"/>
    <col min="4359" max="4359" width="6.25" style="1" customWidth="1"/>
    <col min="4360" max="4360" width="7.1640625" style="1" customWidth="1"/>
    <col min="4361" max="4361" width="2.33203125" style="1" customWidth="1"/>
    <col min="4362" max="4362" width="12.6640625" style="1" customWidth="1"/>
    <col min="4363" max="4363" width="4.75" style="1" customWidth="1"/>
    <col min="4364" max="4364" width="11.5" style="1" customWidth="1"/>
    <col min="4365" max="4365" width="8.6640625" style="1"/>
    <col min="4366" max="4366" width="26.75" style="1" bestFit="1" customWidth="1"/>
    <col min="4367" max="4367" width="7.33203125" style="1" bestFit="1" customWidth="1"/>
    <col min="4368" max="4368" width="20.58203125" style="1" bestFit="1" customWidth="1"/>
    <col min="4369" max="4369" width="7.33203125" style="1" bestFit="1" customWidth="1"/>
    <col min="4370" max="4370" width="18.08203125" style="1" bestFit="1" customWidth="1"/>
    <col min="4371" max="4371" width="7.33203125" style="1" bestFit="1" customWidth="1"/>
    <col min="4372" max="4372" width="18.83203125" style="1" bestFit="1" customWidth="1"/>
    <col min="4373" max="4373" width="7.33203125" style="1" bestFit="1" customWidth="1"/>
    <col min="4374" max="4374" width="19" style="1" bestFit="1" customWidth="1"/>
    <col min="4375" max="4375" width="7.33203125" style="1" bestFit="1" customWidth="1"/>
    <col min="4376" max="4376" width="17.83203125" style="1" bestFit="1" customWidth="1"/>
    <col min="4377" max="4377" width="7.33203125" style="1" bestFit="1" customWidth="1"/>
    <col min="4378" max="4378" width="29.33203125" style="1" bestFit="1" customWidth="1"/>
    <col min="4379" max="4379" width="7.33203125" style="1" bestFit="1" customWidth="1"/>
    <col min="4380" max="4380" width="16.75" style="1" bestFit="1" customWidth="1"/>
    <col min="4381" max="4381" width="7.33203125" style="1" bestFit="1" customWidth="1"/>
    <col min="4382" max="4382" width="22.1640625" style="1" bestFit="1" customWidth="1"/>
    <col min="4383" max="4383" width="7.33203125" style="1" bestFit="1" customWidth="1"/>
    <col min="4384" max="4384" width="12.58203125" style="1" bestFit="1" customWidth="1"/>
    <col min="4385" max="4385" width="7.33203125" style="1" bestFit="1" customWidth="1"/>
    <col min="4386" max="4386" width="23.08203125" style="1" bestFit="1" customWidth="1"/>
    <col min="4387" max="4387" width="7.33203125" style="1" bestFit="1" customWidth="1"/>
    <col min="4388" max="4388" width="25.83203125" style="1" bestFit="1" customWidth="1"/>
    <col min="4389" max="4389" width="7.33203125" style="1" bestFit="1" customWidth="1"/>
    <col min="4390" max="4390" width="13.58203125" style="1" bestFit="1" customWidth="1"/>
    <col min="4391" max="4391" width="7.33203125" style="1" bestFit="1" customWidth="1"/>
    <col min="4392" max="4392" width="20.4140625" style="1" bestFit="1" customWidth="1"/>
    <col min="4393" max="4393" width="7.33203125" style="1" bestFit="1" customWidth="1"/>
    <col min="4394" max="4394" width="10.33203125" style="1" customWidth="1"/>
    <col min="4395" max="4395" width="7.33203125" style="1" bestFit="1" customWidth="1"/>
    <col min="4396" max="4396" width="14.6640625" style="1" customWidth="1"/>
    <col min="4397" max="4397" width="7.33203125" style="1" bestFit="1" customWidth="1"/>
    <col min="4398" max="4608" width="8.6640625" style="1"/>
    <col min="4609" max="4609" width="4.75" style="1" bestFit="1" customWidth="1"/>
    <col min="4610" max="4610" width="26.83203125" style="1" bestFit="1" customWidth="1"/>
    <col min="4611" max="4611" width="7.33203125" style="1" bestFit="1" customWidth="1"/>
    <col min="4612" max="4612" width="5" style="1" bestFit="1" customWidth="1"/>
    <col min="4613" max="4613" width="8" style="1" customWidth="1"/>
    <col min="4614" max="4614" width="8.25" style="1" customWidth="1"/>
    <col min="4615" max="4615" width="6.25" style="1" customWidth="1"/>
    <col min="4616" max="4616" width="7.1640625" style="1" customWidth="1"/>
    <col min="4617" max="4617" width="2.33203125" style="1" customWidth="1"/>
    <col min="4618" max="4618" width="12.6640625" style="1" customWidth="1"/>
    <col min="4619" max="4619" width="4.75" style="1" customWidth="1"/>
    <col min="4620" max="4620" width="11.5" style="1" customWidth="1"/>
    <col min="4621" max="4621" width="8.6640625" style="1"/>
    <col min="4622" max="4622" width="26.75" style="1" bestFit="1" customWidth="1"/>
    <col min="4623" max="4623" width="7.33203125" style="1" bestFit="1" customWidth="1"/>
    <col min="4624" max="4624" width="20.58203125" style="1" bestFit="1" customWidth="1"/>
    <col min="4625" max="4625" width="7.33203125" style="1" bestFit="1" customWidth="1"/>
    <col min="4626" max="4626" width="18.08203125" style="1" bestFit="1" customWidth="1"/>
    <col min="4627" max="4627" width="7.33203125" style="1" bestFit="1" customWidth="1"/>
    <col min="4628" max="4628" width="18.83203125" style="1" bestFit="1" customWidth="1"/>
    <col min="4629" max="4629" width="7.33203125" style="1" bestFit="1" customWidth="1"/>
    <col min="4630" max="4630" width="19" style="1" bestFit="1" customWidth="1"/>
    <col min="4631" max="4631" width="7.33203125" style="1" bestFit="1" customWidth="1"/>
    <col min="4632" max="4632" width="17.83203125" style="1" bestFit="1" customWidth="1"/>
    <col min="4633" max="4633" width="7.33203125" style="1" bestFit="1" customWidth="1"/>
    <col min="4634" max="4634" width="29.33203125" style="1" bestFit="1" customWidth="1"/>
    <col min="4635" max="4635" width="7.33203125" style="1" bestFit="1" customWidth="1"/>
    <col min="4636" max="4636" width="16.75" style="1" bestFit="1" customWidth="1"/>
    <col min="4637" max="4637" width="7.33203125" style="1" bestFit="1" customWidth="1"/>
    <col min="4638" max="4638" width="22.1640625" style="1" bestFit="1" customWidth="1"/>
    <col min="4639" max="4639" width="7.33203125" style="1" bestFit="1" customWidth="1"/>
    <col min="4640" max="4640" width="12.58203125" style="1" bestFit="1" customWidth="1"/>
    <col min="4641" max="4641" width="7.33203125" style="1" bestFit="1" customWidth="1"/>
    <col min="4642" max="4642" width="23.08203125" style="1" bestFit="1" customWidth="1"/>
    <col min="4643" max="4643" width="7.33203125" style="1" bestFit="1" customWidth="1"/>
    <col min="4644" max="4644" width="25.83203125" style="1" bestFit="1" customWidth="1"/>
    <col min="4645" max="4645" width="7.33203125" style="1" bestFit="1" customWidth="1"/>
    <col min="4646" max="4646" width="13.58203125" style="1" bestFit="1" customWidth="1"/>
    <col min="4647" max="4647" width="7.33203125" style="1" bestFit="1" customWidth="1"/>
    <col min="4648" max="4648" width="20.4140625" style="1" bestFit="1" customWidth="1"/>
    <col min="4649" max="4649" width="7.33203125" style="1" bestFit="1" customWidth="1"/>
    <col min="4650" max="4650" width="10.33203125" style="1" customWidth="1"/>
    <col min="4651" max="4651" width="7.33203125" style="1" bestFit="1" customWidth="1"/>
    <col min="4652" max="4652" width="14.6640625" style="1" customWidth="1"/>
    <col min="4653" max="4653" width="7.33203125" style="1" bestFit="1" customWidth="1"/>
    <col min="4654" max="4864" width="8.6640625" style="1"/>
    <col min="4865" max="4865" width="4.75" style="1" bestFit="1" customWidth="1"/>
    <col min="4866" max="4866" width="26.83203125" style="1" bestFit="1" customWidth="1"/>
    <col min="4867" max="4867" width="7.33203125" style="1" bestFit="1" customWidth="1"/>
    <col min="4868" max="4868" width="5" style="1" bestFit="1" customWidth="1"/>
    <col min="4869" max="4869" width="8" style="1" customWidth="1"/>
    <col min="4870" max="4870" width="8.25" style="1" customWidth="1"/>
    <col min="4871" max="4871" width="6.25" style="1" customWidth="1"/>
    <col min="4872" max="4872" width="7.1640625" style="1" customWidth="1"/>
    <col min="4873" max="4873" width="2.33203125" style="1" customWidth="1"/>
    <col min="4874" max="4874" width="12.6640625" style="1" customWidth="1"/>
    <col min="4875" max="4875" width="4.75" style="1" customWidth="1"/>
    <col min="4876" max="4876" width="11.5" style="1" customWidth="1"/>
    <col min="4877" max="4877" width="8.6640625" style="1"/>
    <col min="4878" max="4878" width="26.75" style="1" bestFit="1" customWidth="1"/>
    <col min="4879" max="4879" width="7.33203125" style="1" bestFit="1" customWidth="1"/>
    <col min="4880" max="4880" width="20.58203125" style="1" bestFit="1" customWidth="1"/>
    <col min="4881" max="4881" width="7.33203125" style="1" bestFit="1" customWidth="1"/>
    <col min="4882" max="4882" width="18.08203125" style="1" bestFit="1" customWidth="1"/>
    <col min="4883" max="4883" width="7.33203125" style="1" bestFit="1" customWidth="1"/>
    <col min="4884" max="4884" width="18.83203125" style="1" bestFit="1" customWidth="1"/>
    <col min="4885" max="4885" width="7.33203125" style="1" bestFit="1" customWidth="1"/>
    <col min="4886" max="4886" width="19" style="1" bestFit="1" customWidth="1"/>
    <col min="4887" max="4887" width="7.33203125" style="1" bestFit="1" customWidth="1"/>
    <col min="4888" max="4888" width="17.83203125" style="1" bestFit="1" customWidth="1"/>
    <col min="4889" max="4889" width="7.33203125" style="1" bestFit="1" customWidth="1"/>
    <col min="4890" max="4890" width="29.33203125" style="1" bestFit="1" customWidth="1"/>
    <col min="4891" max="4891" width="7.33203125" style="1" bestFit="1" customWidth="1"/>
    <col min="4892" max="4892" width="16.75" style="1" bestFit="1" customWidth="1"/>
    <col min="4893" max="4893" width="7.33203125" style="1" bestFit="1" customWidth="1"/>
    <col min="4894" max="4894" width="22.1640625" style="1" bestFit="1" customWidth="1"/>
    <col min="4895" max="4895" width="7.33203125" style="1" bestFit="1" customWidth="1"/>
    <col min="4896" max="4896" width="12.58203125" style="1" bestFit="1" customWidth="1"/>
    <col min="4897" max="4897" width="7.33203125" style="1" bestFit="1" customWidth="1"/>
    <col min="4898" max="4898" width="23.08203125" style="1" bestFit="1" customWidth="1"/>
    <col min="4899" max="4899" width="7.33203125" style="1" bestFit="1" customWidth="1"/>
    <col min="4900" max="4900" width="25.83203125" style="1" bestFit="1" customWidth="1"/>
    <col min="4901" max="4901" width="7.33203125" style="1" bestFit="1" customWidth="1"/>
    <col min="4902" max="4902" width="13.58203125" style="1" bestFit="1" customWidth="1"/>
    <col min="4903" max="4903" width="7.33203125" style="1" bestFit="1" customWidth="1"/>
    <col min="4904" max="4904" width="20.4140625" style="1" bestFit="1" customWidth="1"/>
    <col min="4905" max="4905" width="7.33203125" style="1" bestFit="1" customWidth="1"/>
    <col min="4906" max="4906" width="10.33203125" style="1" customWidth="1"/>
    <col min="4907" max="4907" width="7.33203125" style="1" bestFit="1" customWidth="1"/>
    <col min="4908" max="4908" width="14.6640625" style="1" customWidth="1"/>
    <col min="4909" max="4909" width="7.33203125" style="1" bestFit="1" customWidth="1"/>
    <col min="4910" max="5120" width="8.6640625" style="1"/>
    <col min="5121" max="5121" width="4.75" style="1" bestFit="1" customWidth="1"/>
    <col min="5122" max="5122" width="26.83203125" style="1" bestFit="1" customWidth="1"/>
    <col min="5123" max="5123" width="7.33203125" style="1" bestFit="1" customWidth="1"/>
    <col min="5124" max="5124" width="5" style="1" bestFit="1" customWidth="1"/>
    <col min="5125" max="5125" width="8" style="1" customWidth="1"/>
    <col min="5126" max="5126" width="8.25" style="1" customWidth="1"/>
    <col min="5127" max="5127" width="6.25" style="1" customWidth="1"/>
    <col min="5128" max="5128" width="7.1640625" style="1" customWidth="1"/>
    <col min="5129" max="5129" width="2.33203125" style="1" customWidth="1"/>
    <col min="5130" max="5130" width="12.6640625" style="1" customWidth="1"/>
    <col min="5131" max="5131" width="4.75" style="1" customWidth="1"/>
    <col min="5132" max="5132" width="11.5" style="1" customWidth="1"/>
    <col min="5133" max="5133" width="8.6640625" style="1"/>
    <col min="5134" max="5134" width="26.75" style="1" bestFit="1" customWidth="1"/>
    <col min="5135" max="5135" width="7.33203125" style="1" bestFit="1" customWidth="1"/>
    <col min="5136" max="5136" width="20.58203125" style="1" bestFit="1" customWidth="1"/>
    <col min="5137" max="5137" width="7.33203125" style="1" bestFit="1" customWidth="1"/>
    <col min="5138" max="5138" width="18.08203125" style="1" bestFit="1" customWidth="1"/>
    <col min="5139" max="5139" width="7.33203125" style="1" bestFit="1" customWidth="1"/>
    <col min="5140" max="5140" width="18.83203125" style="1" bestFit="1" customWidth="1"/>
    <col min="5141" max="5141" width="7.33203125" style="1" bestFit="1" customWidth="1"/>
    <col min="5142" max="5142" width="19" style="1" bestFit="1" customWidth="1"/>
    <col min="5143" max="5143" width="7.33203125" style="1" bestFit="1" customWidth="1"/>
    <col min="5144" max="5144" width="17.83203125" style="1" bestFit="1" customWidth="1"/>
    <col min="5145" max="5145" width="7.33203125" style="1" bestFit="1" customWidth="1"/>
    <col min="5146" max="5146" width="29.33203125" style="1" bestFit="1" customWidth="1"/>
    <col min="5147" max="5147" width="7.33203125" style="1" bestFit="1" customWidth="1"/>
    <col min="5148" max="5148" width="16.75" style="1" bestFit="1" customWidth="1"/>
    <col min="5149" max="5149" width="7.33203125" style="1" bestFit="1" customWidth="1"/>
    <col min="5150" max="5150" width="22.1640625" style="1" bestFit="1" customWidth="1"/>
    <col min="5151" max="5151" width="7.33203125" style="1" bestFit="1" customWidth="1"/>
    <col min="5152" max="5152" width="12.58203125" style="1" bestFit="1" customWidth="1"/>
    <col min="5153" max="5153" width="7.33203125" style="1" bestFit="1" customWidth="1"/>
    <col min="5154" max="5154" width="23.08203125" style="1" bestFit="1" customWidth="1"/>
    <col min="5155" max="5155" width="7.33203125" style="1" bestFit="1" customWidth="1"/>
    <col min="5156" max="5156" width="25.83203125" style="1" bestFit="1" customWidth="1"/>
    <col min="5157" max="5157" width="7.33203125" style="1" bestFit="1" customWidth="1"/>
    <col min="5158" max="5158" width="13.58203125" style="1" bestFit="1" customWidth="1"/>
    <col min="5159" max="5159" width="7.33203125" style="1" bestFit="1" customWidth="1"/>
    <col min="5160" max="5160" width="20.4140625" style="1" bestFit="1" customWidth="1"/>
    <col min="5161" max="5161" width="7.33203125" style="1" bestFit="1" customWidth="1"/>
    <col min="5162" max="5162" width="10.33203125" style="1" customWidth="1"/>
    <col min="5163" max="5163" width="7.33203125" style="1" bestFit="1" customWidth="1"/>
    <col min="5164" max="5164" width="14.6640625" style="1" customWidth="1"/>
    <col min="5165" max="5165" width="7.33203125" style="1" bestFit="1" customWidth="1"/>
    <col min="5166" max="5376" width="8.6640625" style="1"/>
    <col min="5377" max="5377" width="4.75" style="1" bestFit="1" customWidth="1"/>
    <col min="5378" max="5378" width="26.83203125" style="1" bestFit="1" customWidth="1"/>
    <col min="5379" max="5379" width="7.33203125" style="1" bestFit="1" customWidth="1"/>
    <col min="5380" max="5380" width="5" style="1" bestFit="1" customWidth="1"/>
    <col min="5381" max="5381" width="8" style="1" customWidth="1"/>
    <col min="5382" max="5382" width="8.25" style="1" customWidth="1"/>
    <col min="5383" max="5383" width="6.25" style="1" customWidth="1"/>
    <col min="5384" max="5384" width="7.1640625" style="1" customWidth="1"/>
    <col min="5385" max="5385" width="2.33203125" style="1" customWidth="1"/>
    <col min="5386" max="5386" width="12.6640625" style="1" customWidth="1"/>
    <col min="5387" max="5387" width="4.75" style="1" customWidth="1"/>
    <col min="5388" max="5388" width="11.5" style="1" customWidth="1"/>
    <col min="5389" max="5389" width="8.6640625" style="1"/>
    <col min="5390" max="5390" width="26.75" style="1" bestFit="1" customWidth="1"/>
    <col min="5391" max="5391" width="7.33203125" style="1" bestFit="1" customWidth="1"/>
    <col min="5392" max="5392" width="20.58203125" style="1" bestFit="1" customWidth="1"/>
    <col min="5393" max="5393" width="7.33203125" style="1" bestFit="1" customWidth="1"/>
    <col min="5394" max="5394" width="18.08203125" style="1" bestFit="1" customWidth="1"/>
    <col min="5395" max="5395" width="7.33203125" style="1" bestFit="1" customWidth="1"/>
    <col min="5396" max="5396" width="18.83203125" style="1" bestFit="1" customWidth="1"/>
    <col min="5397" max="5397" width="7.33203125" style="1" bestFit="1" customWidth="1"/>
    <col min="5398" max="5398" width="19" style="1" bestFit="1" customWidth="1"/>
    <col min="5399" max="5399" width="7.33203125" style="1" bestFit="1" customWidth="1"/>
    <col min="5400" max="5400" width="17.83203125" style="1" bestFit="1" customWidth="1"/>
    <col min="5401" max="5401" width="7.33203125" style="1" bestFit="1" customWidth="1"/>
    <col min="5402" max="5402" width="29.33203125" style="1" bestFit="1" customWidth="1"/>
    <col min="5403" max="5403" width="7.33203125" style="1" bestFit="1" customWidth="1"/>
    <col min="5404" max="5404" width="16.75" style="1" bestFit="1" customWidth="1"/>
    <col min="5405" max="5405" width="7.33203125" style="1" bestFit="1" customWidth="1"/>
    <col min="5406" max="5406" width="22.1640625" style="1" bestFit="1" customWidth="1"/>
    <col min="5407" max="5407" width="7.33203125" style="1" bestFit="1" customWidth="1"/>
    <col min="5408" max="5408" width="12.58203125" style="1" bestFit="1" customWidth="1"/>
    <col min="5409" max="5409" width="7.33203125" style="1" bestFit="1" customWidth="1"/>
    <col min="5410" max="5410" width="23.08203125" style="1" bestFit="1" customWidth="1"/>
    <col min="5411" max="5411" width="7.33203125" style="1" bestFit="1" customWidth="1"/>
    <col min="5412" max="5412" width="25.83203125" style="1" bestFit="1" customWidth="1"/>
    <col min="5413" max="5413" width="7.33203125" style="1" bestFit="1" customWidth="1"/>
    <col min="5414" max="5414" width="13.58203125" style="1" bestFit="1" customWidth="1"/>
    <col min="5415" max="5415" width="7.33203125" style="1" bestFit="1" customWidth="1"/>
    <col min="5416" max="5416" width="20.4140625" style="1" bestFit="1" customWidth="1"/>
    <col min="5417" max="5417" width="7.33203125" style="1" bestFit="1" customWidth="1"/>
    <col min="5418" max="5418" width="10.33203125" style="1" customWidth="1"/>
    <col min="5419" max="5419" width="7.33203125" style="1" bestFit="1" customWidth="1"/>
    <col min="5420" max="5420" width="14.6640625" style="1" customWidth="1"/>
    <col min="5421" max="5421" width="7.33203125" style="1" bestFit="1" customWidth="1"/>
    <col min="5422" max="5632" width="8.6640625" style="1"/>
    <col min="5633" max="5633" width="4.75" style="1" bestFit="1" customWidth="1"/>
    <col min="5634" max="5634" width="26.83203125" style="1" bestFit="1" customWidth="1"/>
    <col min="5635" max="5635" width="7.33203125" style="1" bestFit="1" customWidth="1"/>
    <col min="5636" max="5636" width="5" style="1" bestFit="1" customWidth="1"/>
    <col min="5637" max="5637" width="8" style="1" customWidth="1"/>
    <col min="5638" max="5638" width="8.25" style="1" customWidth="1"/>
    <col min="5639" max="5639" width="6.25" style="1" customWidth="1"/>
    <col min="5640" max="5640" width="7.1640625" style="1" customWidth="1"/>
    <col min="5641" max="5641" width="2.33203125" style="1" customWidth="1"/>
    <col min="5642" max="5642" width="12.6640625" style="1" customWidth="1"/>
    <col min="5643" max="5643" width="4.75" style="1" customWidth="1"/>
    <col min="5644" max="5644" width="11.5" style="1" customWidth="1"/>
    <col min="5645" max="5645" width="8.6640625" style="1"/>
    <col min="5646" max="5646" width="26.75" style="1" bestFit="1" customWidth="1"/>
    <col min="5647" max="5647" width="7.33203125" style="1" bestFit="1" customWidth="1"/>
    <col min="5648" max="5648" width="20.58203125" style="1" bestFit="1" customWidth="1"/>
    <col min="5649" max="5649" width="7.33203125" style="1" bestFit="1" customWidth="1"/>
    <col min="5650" max="5650" width="18.08203125" style="1" bestFit="1" customWidth="1"/>
    <col min="5651" max="5651" width="7.33203125" style="1" bestFit="1" customWidth="1"/>
    <col min="5652" max="5652" width="18.83203125" style="1" bestFit="1" customWidth="1"/>
    <col min="5653" max="5653" width="7.33203125" style="1" bestFit="1" customWidth="1"/>
    <col min="5654" max="5654" width="19" style="1" bestFit="1" customWidth="1"/>
    <col min="5655" max="5655" width="7.33203125" style="1" bestFit="1" customWidth="1"/>
    <col min="5656" max="5656" width="17.83203125" style="1" bestFit="1" customWidth="1"/>
    <col min="5657" max="5657" width="7.33203125" style="1" bestFit="1" customWidth="1"/>
    <col min="5658" max="5658" width="29.33203125" style="1" bestFit="1" customWidth="1"/>
    <col min="5659" max="5659" width="7.33203125" style="1" bestFit="1" customWidth="1"/>
    <col min="5660" max="5660" width="16.75" style="1" bestFit="1" customWidth="1"/>
    <col min="5661" max="5661" width="7.33203125" style="1" bestFit="1" customWidth="1"/>
    <col min="5662" max="5662" width="22.1640625" style="1" bestFit="1" customWidth="1"/>
    <col min="5663" max="5663" width="7.33203125" style="1" bestFit="1" customWidth="1"/>
    <col min="5664" max="5664" width="12.58203125" style="1" bestFit="1" customWidth="1"/>
    <col min="5665" max="5665" width="7.33203125" style="1" bestFit="1" customWidth="1"/>
    <col min="5666" max="5666" width="23.08203125" style="1" bestFit="1" customWidth="1"/>
    <col min="5667" max="5667" width="7.33203125" style="1" bestFit="1" customWidth="1"/>
    <col min="5668" max="5668" width="25.83203125" style="1" bestFit="1" customWidth="1"/>
    <col min="5669" max="5669" width="7.33203125" style="1" bestFit="1" customWidth="1"/>
    <col min="5670" max="5670" width="13.58203125" style="1" bestFit="1" customWidth="1"/>
    <col min="5671" max="5671" width="7.33203125" style="1" bestFit="1" customWidth="1"/>
    <col min="5672" max="5672" width="20.4140625" style="1" bestFit="1" customWidth="1"/>
    <col min="5673" max="5673" width="7.33203125" style="1" bestFit="1" customWidth="1"/>
    <col min="5674" max="5674" width="10.33203125" style="1" customWidth="1"/>
    <col min="5675" max="5675" width="7.33203125" style="1" bestFit="1" customWidth="1"/>
    <col min="5676" max="5676" width="14.6640625" style="1" customWidth="1"/>
    <col min="5677" max="5677" width="7.33203125" style="1" bestFit="1" customWidth="1"/>
    <col min="5678" max="5888" width="8.6640625" style="1"/>
    <col min="5889" max="5889" width="4.75" style="1" bestFit="1" customWidth="1"/>
    <col min="5890" max="5890" width="26.83203125" style="1" bestFit="1" customWidth="1"/>
    <col min="5891" max="5891" width="7.33203125" style="1" bestFit="1" customWidth="1"/>
    <col min="5892" max="5892" width="5" style="1" bestFit="1" customWidth="1"/>
    <col min="5893" max="5893" width="8" style="1" customWidth="1"/>
    <col min="5894" max="5894" width="8.25" style="1" customWidth="1"/>
    <col min="5895" max="5895" width="6.25" style="1" customWidth="1"/>
    <col min="5896" max="5896" width="7.1640625" style="1" customWidth="1"/>
    <col min="5897" max="5897" width="2.33203125" style="1" customWidth="1"/>
    <col min="5898" max="5898" width="12.6640625" style="1" customWidth="1"/>
    <col min="5899" max="5899" width="4.75" style="1" customWidth="1"/>
    <col min="5900" max="5900" width="11.5" style="1" customWidth="1"/>
    <col min="5901" max="5901" width="8.6640625" style="1"/>
    <col min="5902" max="5902" width="26.75" style="1" bestFit="1" customWidth="1"/>
    <col min="5903" max="5903" width="7.33203125" style="1" bestFit="1" customWidth="1"/>
    <col min="5904" max="5904" width="20.58203125" style="1" bestFit="1" customWidth="1"/>
    <col min="5905" max="5905" width="7.33203125" style="1" bestFit="1" customWidth="1"/>
    <col min="5906" max="5906" width="18.08203125" style="1" bestFit="1" customWidth="1"/>
    <col min="5907" max="5907" width="7.33203125" style="1" bestFit="1" customWidth="1"/>
    <col min="5908" max="5908" width="18.83203125" style="1" bestFit="1" customWidth="1"/>
    <col min="5909" max="5909" width="7.33203125" style="1" bestFit="1" customWidth="1"/>
    <col min="5910" max="5910" width="19" style="1" bestFit="1" customWidth="1"/>
    <col min="5911" max="5911" width="7.33203125" style="1" bestFit="1" customWidth="1"/>
    <col min="5912" max="5912" width="17.83203125" style="1" bestFit="1" customWidth="1"/>
    <col min="5913" max="5913" width="7.33203125" style="1" bestFit="1" customWidth="1"/>
    <col min="5914" max="5914" width="29.33203125" style="1" bestFit="1" customWidth="1"/>
    <col min="5915" max="5915" width="7.33203125" style="1" bestFit="1" customWidth="1"/>
    <col min="5916" max="5916" width="16.75" style="1" bestFit="1" customWidth="1"/>
    <col min="5917" max="5917" width="7.33203125" style="1" bestFit="1" customWidth="1"/>
    <col min="5918" max="5918" width="22.1640625" style="1" bestFit="1" customWidth="1"/>
    <col min="5919" max="5919" width="7.33203125" style="1" bestFit="1" customWidth="1"/>
    <col min="5920" max="5920" width="12.58203125" style="1" bestFit="1" customWidth="1"/>
    <col min="5921" max="5921" width="7.33203125" style="1" bestFit="1" customWidth="1"/>
    <col min="5922" max="5922" width="23.08203125" style="1" bestFit="1" customWidth="1"/>
    <col min="5923" max="5923" width="7.33203125" style="1" bestFit="1" customWidth="1"/>
    <col min="5924" max="5924" width="25.83203125" style="1" bestFit="1" customWidth="1"/>
    <col min="5925" max="5925" width="7.33203125" style="1" bestFit="1" customWidth="1"/>
    <col min="5926" max="5926" width="13.58203125" style="1" bestFit="1" customWidth="1"/>
    <col min="5927" max="5927" width="7.33203125" style="1" bestFit="1" customWidth="1"/>
    <col min="5928" max="5928" width="20.4140625" style="1" bestFit="1" customWidth="1"/>
    <col min="5929" max="5929" width="7.33203125" style="1" bestFit="1" customWidth="1"/>
    <col min="5930" max="5930" width="10.33203125" style="1" customWidth="1"/>
    <col min="5931" max="5931" width="7.33203125" style="1" bestFit="1" customWidth="1"/>
    <col min="5932" max="5932" width="14.6640625" style="1" customWidth="1"/>
    <col min="5933" max="5933" width="7.33203125" style="1" bestFit="1" customWidth="1"/>
    <col min="5934" max="6144" width="8.6640625" style="1"/>
    <col min="6145" max="6145" width="4.75" style="1" bestFit="1" customWidth="1"/>
    <col min="6146" max="6146" width="26.83203125" style="1" bestFit="1" customWidth="1"/>
    <col min="6147" max="6147" width="7.33203125" style="1" bestFit="1" customWidth="1"/>
    <col min="6148" max="6148" width="5" style="1" bestFit="1" customWidth="1"/>
    <col min="6149" max="6149" width="8" style="1" customWidth="1"/>
    <col min="6150" max="6150" width="8.25" style="1" customWidth="1"/>
    <col min="6151" max="6151" width="6.25" style="1" customWidth="1"/>
    <col min="6152" max="6152" width="7.1640625" style="1" customWidth="1"/>
    <col min="6153" max="6153" width="2.33203125" style="1" customWidth="1"/>
    <col min="6154" max="6154" width="12.6640625" style="1" customWidth="1"/>
    <col min="6155" max="6155" width="4.75" style="1" customWidth="1"/>
    <col min="6156" max="6156" width="11.5" style="1" customWidth="1"/>
    <col min="6157" max="6157" width="8.6640625" style="1"/>
    <col min="6158" max="6158" width="26.75" style="1" bestFit="1" customWidth="1"/>
    <col min="6159" max="6159" width="7.33203125" style="1" bestFit="1" customWidth="1"/>
    <col min="6160" max="6160" width="20.58203125" style="1" bestFit="1" customWidth="1"/>
    <col min="6161" max="6161" width="7.33203125" style="1" bestFit="1" customWidth="1"/>
    <col min="6162" max="6162" width="18.08203125" style="1" bestFit="1" customWidth="1"/>
    <col min="6163" max="6163" width="7.33203125" style="1" bestFit="1" customWidth="1"/>
    <col min="6164" max="6164" width="18.83203125" style="1" bestFit="1" customWidth="1"/>
    <col min="6165" max="6165" width="7.33203125" style="1" bestFit="1" customWidth="1"/>
    <col min="6166" max="6166" width="19" style="1" bestFit="1" customWidth="1"/>
    <col min="6167" max="6167" width="7.33203125" style="1" bestFit="1" customWidth="1"/>
    <col min="6168" max="6168" width="17.83203125" style="1" bestFit="1" customWidth="1"/>
    <col min="6169" max="6169" width="7.33203125" style="1" bestFit="1" customWidth="1"/>
    <col min="6170" max="6170" width="29.33203125" style="1" bestFit="1" customWidth="1"/>
    <col min="6171" max="6171" width="7.33203125" style="1" bestFit="1" customWidth="1"/>
    <col min="6172" max="6172" width="16.75" style="1" bestFit="1" customWidth="1"/>
    <col min="6173" max="6173" width="7.33203125" style="1" bestFit="1" customWidth="1"/>
    <col min="6174" max="6174" width="22.1640625" style="1" bestFit="1" customWidth="1"/>
    <col min="6175" max="6175" width="7.33203125" style="1" bestFit="1" customWidth="1"/>
    <col min="6176" max="6176" width="12.58203125" style="1" bestFit="1" customWidth="1"/>
    <col min="6177" max="6177" width="7.33203125" style="1" bestFit="1" customWidth="1"/>
    <col min="6178" max="6178" width="23.08203125" style="1" bestFit="1" customWidth="1"/>
    <col min="6179" max="6179" width="7.33203125" style="1" bestFit="1" customWidth="1"/>
    <col min="6180" max="6180" width="25.83203125" style="1" bestFit="1" customWidth="1"/>
    <col min="6181" max="6181" width="7.33203125" style="1" bestFit="1" customWidth="1"/>
    <col min="6182" max="6182" width="13.58203125" style="1" bestFit="1" customWidth="1"/>
    <col min="6183" max="6183" width="7.33203125" style="1" bestFit="1" customWidth="1"/>
    <col min="6184" max="6184" width="20.4140625" style="1" bestFit="1" customWidth="1"/>
    <col min="6185" max="6185" width="7.33203125" style="1" bestFit="1" customWidth="1"/>
    <col min="6186" max="6186" width="10.33203125" style="1" customWidth="1"/>
    <col min="6187" max="6187" width="7.33203125" style="1" bestFit="1" customWidth="1"/>
    <col min="6188" max="6188" width="14.6640625" style="1" customWidth="1"/>
    <col min="6189" max="6189" width="7.33203125" style="1" bestFit="1" customWidth="1"/>
    <col min="6190" max="6400" width="8.6640625" style="1"/>
    <col min="6401" max="6401" width="4.75" style="1" bestFit="1" customWidth="1"/>
    <col min="6402" max="6402" width="26.83203125" style="1" bestFit="1" customWidth="1"/>
    <col min="6403" max="6403" width="7.33203125" style="1" bestFit="1" customWidth="1"/>
    <col min="6404" max="6404" width="5" style="1" bestFit="1" customWidth="1"/>
    <col min="6405" max="6405" width="8" style="1" customWidth="1"/>
    <col min="6406" max="6406" width="8.25" style="1" customWidth="1"/>
    <col min="6407" max="6407" width="6.25" style="1" customWidth="1"/>
    <col min="6408" max="6408" width="7.1640625" style="1" customWidth="1"/>
    <col min="6409" max="6409" width="2.33203125" style="1" customWidth="1"/>
    <col min="6410" max="6410" width="12.6640625" style="1" customWidth="1"/>
    <col min="6411" max="6411" width="4.75" style="1" customWidth="1"/>
    <col min="6412" max="6412" width="11.5" style="1" customWidth="1"/>
    <col min="6413" max="6413" width="8.6640625" style="1"/>
    <col min="6414" max="6414" width="26.75" style="1" bestFit="1" customWidth="1"/>
    <col min="6415" max="6415" width="7.33203125" style="1" bestFit="1" customWidth="1"/>
    <col min="6416" max="6416" width="20.58203125" style="1" bestFit="1" customWidth="1"/>
    <col min="6417" max="6417" width="7.33203125" style="1" bestFit="1" customWidth="1"/>
    <col min="6418" max="6418" width="18.08203125" style="1" bestFit="1" customWidth="1"/>
    <col min="6419" max="6419" width="7.33203125" style="1" bestFit="1" customWidth="1"/>
    <col min="6420" max="6420" width="18.83203125" style="1" bestFit="1" customWidth="1"/>
    <col min="6421" max="6421" width="7.33203125" style="1" bestFit="1" customWidth="1"/>
    <col min="6422" max="6422" width="19" style="1" bestFit="1" customWidth="1"/>
    <col min="6423" max="6423" width="7.33203125" style="1" bestFit="1" customWidth="1"/>
    <col min="6424" max="6424" width="17.83203125" style="1" bestFit="1" customWidth="1"/>
    <col min="6425" max="6425" width="7.33203125" style="1" bestFit="1" customWidth="1"/>
    <col min="6426" max="6426" width="29.33203125" style="1" bestFit="1" customWidth="1"/>
    <col min="6427" max="6427" width="7.33203125" style="1" bestFit="1" customWidth="1"/>
    <col min="6428" max="6428" width="16.75" style="1" bestFit="1" customWidth="1"/>
    <col min="6429" max="6429" width="7.33203125" style="1" bestFit="1" customWidth="1"/>
    <col min="6430" max="6430" width="22.1640625" style="1" bestFit="1" customWidth="1"/>
    <col min="6431" max="6431" width="7.33203125" style="1" bestFit="1" customWidth="1"/>
    <col min="6432" max="6432" width="12.58203125" style="1" bestFit="1" customWidth="1"/>
    <col min="6433" max="6433" width="7.33203125" style="1" bestFit="1" customWidth="1"/>
    <col min="6434" max="6434" width="23.08203125" style="1" bestFit="1" customWidth="1"/>
    <col min="6435" max="6435" width="7.33203125" style="1" bestFit="1" customWidth="1"/>
    <col min="6436" max="6436" width="25.83203125" style="1" bestFit="1" customWidth="1"/>
    <col min="6437" max="6437" width="7.33203125" style="1" bestFit="1" customWidth="1"/>
    <col min="6438" max="6438" width="13.58203125" style="1" bestFit="1" customWidth="1"/>
    <col min="6439" max="6439" width="7.33203125" style="1" bestFit="1" customWidth="1"/>
    <col min="6440" max="6440" width="20.4140625" style="1" bestFit="1" customWidth="1"/>
    <col min="6441" max="6441" width="7.33203125" style="1" bestFit="1" customWidth="1"/>
    <col min="6442" max="6442" width="10.33203125" style="1" customWidth="1"/>
    <col min="6443" max="6443" width="7.33203125" style="1" bestFit="1" customWidth="1"/>
    <col min="6444" max="6444" width="14.6640625" style="1" customWidth="1"/>
    <col min="6445" max="6445" width="7.33203125" style="1" bestFit="1" customWidth="1"/>
    <col min="6446" max="6656" width="8.6640625" style="1"/>
    <col min="6657" max="6657" width="4.75" style="1" bestFit="1" customWidth="1"/>
    <col min="6658" max="6658" width="26.83203125" style="1" bestFit="1" customWidth="1"/>
    <col min="6659" max="6659" width="7.33203125" style="1" bestFit="1" customWidth="1"/>
    <col min="6660" max="6660" width="5" style="1" bestFit="1" customWidth="1"/>
    <col min="6661" max="6661" width="8" style="1" customWidth="1"/>
    <col min="6662" max="6662" width="8.25" style="1" customWidth="1"/>
    <col min="6663" max="6663" width="6.25" style="1" customWidth="1"/>
    <col min="6664" max="6664" width="7.1640625" style="1" customWidth="1"/>
    <col min="6665" max="6665" width="2.33203125" style="1" customWidth="1"/>
    <col min="6666" max="6666" width="12.6640625" style="1" customWidth="1"/>
    <col min="6667" max="6667" width="4.75" style="1" customWidth="1"/>
    <col min="6668" max="6668" width="11.5" style="1" customWidth="1"/>
    <col min="6669" max="6669" width="8.6640625" style="1"/>
    <col min="6670" max="6670" width="26.75" style="1" bestFit="1" customWidth="1"/>
    <col min="6671" max="6671" width="7.33203125" style="1" bestFit="1" customWidth="1"/>
    <col min="6672" max="6672" width="20.58203125" style="1" bestFit="1" customWidth="1"/>
    <col min="6673" max="6673" width="7.33203125" style="1" bestFit="1" customWidth="1"/>
    <col min="6674" max="6674" width="18.08203125" style="1" bestFit="1" customWidth="1"/>
    <col min="6675" max="6675" width="7.33203125" style="1" bestFit="1" customWidth="1"/>
    <col min="6676" max="6676" width="18.83203125" style="1" bestFit="1" customWidth="1"/>
    <col min="6677" max="6677" width="7.33203125" style="1" bestFit="1" customWidth="1"/>
    <col min="6678" max="6678" width="19" style="1" bestFit="1" customWidth="1"/>
    <col min="6679" max="6679" width="7.33203125" style="1" bestFit="1" customWidth="1"/>
    <col min="6680" max="6680" width="17.83203125" style="1" bestFit="1" customWidth="1"/>
    <col min="6681" max="6681" width="7.33203125" style="1" bestFit="1" customWidth="1"/>
    <col min="6682" max="6682" width="29.33203125" style="1" bestFit="1" customWidth="1"/>
    <col min="6683" max="6683" width="7.33203125" style="1" bestFit="1" customWidth="1"/>
    <col min="6684" max="6684" width="16.75" style="1" bestFit="1" customWidth="1"/>
    <col min="6685" max="6685" width="7.33203125" style="1" bestFit="1" customWidth="1"/>
    <col min="6686" max="6686" width="22.1640625" style="1" bestFit="1" customWidth="1"/>
    <col min="6687" max="6687" width="7.33203125" style="1" bestFit="1" customWidth="1"/>
    <col min="6688" max="6688" width="12.58203125" style="1" bestFit="1" customWidth="1"/>
    <col min="6689" max="6689" width="7.33203125" style="1" bestFit="1" customWidth="1"/>
    <col min="6690" max="6690" width="23.08203125" style="1" bestFit="1" customWidth="1"/>
    <col min="6691" max="6691" width="7.33203125" style="1" bestFit="1" customWidth="1"/>
    <col min="6692" max="6692" width="25.83203125" style="1" bestFit="1" customWidth="1"/>
    <col min="6693" max="6693" width="7.33203125" style="1" bestFit="1" customWidth="1"/>
    <col min="6694" max="6694" width="13.58203125" style="1" bestFit="1" customWidth="1"/>
    <col min="6695" max="6695" width="7.33203125" style="1" bestFit="1" customWidth="1"/>
    <col min="6696" max="6696" width="20.4140625" style="1" bestFit="1" customWidth="1"/>
    <col min="6697" max="6697" width="7.33203125" style="1" bestFit="1" customWidth="1"/>
    <col min="6698" max="6698" width="10.33203125" style="1" customWidth="1"/>
    <col min="6699" max="6699" width="7.33203125" style="1" bestFit="1" customWidth="1"/>
    <col min="6700" max="6700" width="14.6640625" style="1" customWidth="1"/>
    <col min="6701" max="6701" width="7.33203125" style="1" bestFit="1" customWidth="1"/>
    <col min="6702" max="6912" width="8.6640625" style="1"/>
    <col min="6913" max="6913" width="4.75" style="1" bestFit="1" customWidth="1"/>
    <col min="6914" max="6914" width="26.83203125" style="1" bestFit="1" customWidth="1"/>
    <col min="6915" max="6915" width="7.33203125" style="1" bestFit="1" customWidth="1"/>
    <col min="6916" max="6916" width="5" style="1" bestFit="1" customWidth="1"/>
    <col min="6917" max="6917" width="8" style="1" customWidth="1"/>
    <col min="6918" max="6918" width="8.25" style="1" customWidth="1"/>
    <col min="6919" max="6919" width="6.25" style="1" customWidth="1"/>
    <col min="6920" max="6920" width="7.1640625" style="1" customWidth="1"/>
    <col min="6921" max="6921" width="2.33203125" style="1" customWidth="1"/>
    <col min="6922" max="6922" width="12.6640625" style="1" customWidth="1"/>
    <col min="6923" max="6923" width="4.75" style="1" customWidth="1"/>
    <col min="6924" max="6924" width="11.5" style="1" customWidth="1"/>
    <col min="6925" max="6925" width="8.6640625" style="1"/>
    <col min="6926" max="6926" width="26.75" style="1" bestFit="1" customWidth="1"/>
    <col min="6927" max="6927" width="7.33203125" style="1" bestFit="1" customWidth="1"/>
    <col min="6928" max="6928" width="20.58203125" style="1" bestFit="1" customWidth="1"/>
    <col min="6929" max="6929" width="7.33203125" style="1" bestFit="1" customWidth="1"/>
    <col min="6930" max="6930" width="18.08203125" style="1" bestFit="1" customWidth="1"/>
    <col min="6931" max="6931" width="7.33203125" style="1" bestFit="1" customWidth="1"/>
    <col min="6932" max="6932" width="18.83203125" style="1" bestFit="1" customWidth="1"/>
    <col min="6933" max="6933" width="7.33203125" style="1" bestFit="1" customWidth="1"/>
    <col min="6934" max="6934" width="19" style="1" bestFit="1" customWidth="1"/>
    <col min="6935" max="6935" width="7.33203125" style="1" bestFit="1" customWidth="1"/>
    <col min="6936" max="6936" width="17.83203125" style="1" bestFit="1" customWidth="1"/>
    <col min="6937" max="6937" width="7.33203125" style="1" bestFit="1" customWidth="1"/>
    <col min="6938" max="6938" width="29.33203125" style="1" bestFit="1" customWidth="1"/>
    <col min="6939" max="6939" width="7.33203125" style="1" bestFit="1" customWidth="1"/>
    <col min="6940" max="6940" width="16.75" style="1" bestFit="1" customWidth="1"/>
    <col min="6941" max="6941" width="7.33203125" style="1" bestFit="1" customWidth="1"/>
    <col min="6942" max="6942" width="22.1640625" style="1" bestFit="1" customWidth="1"/>
    <col min="6943" max="6943" width="7.33203125" style="1" bestFit="1" customWidth="1"/>
    <col min="6944" max="6944" width="12.58203125" style="1" bestFit="1" customWidth="1"/>
    <col min="6945" max="6945" width="7.33203125" style="1" bestFit="1" customWidth="1"/>
    <col min="6946" max="6946" width="23.08203125" style="1" bestFit="1" customWidth="1"/>
    <col min="6947" max="6947" width="7.33203125" style="1" bestFit="1" customWidth="1"/>
    <col min="6948" max="6948" width="25.83203125" style="1" bestFit="1" customWidth="1"/>
    <col min="6949" max="6949" width="7.33203125" style="1" bestFit="1" customWidth="1"/>
    <col min="6950" max="6950" width="13.58203125" style="1" bestFit="1" customWidth="1"/>
    <col min="6951" max="6951" width="7.33203125" style="1" bestFit="1" customWidth="1"/>
    <col min="6952" max="6952" width="20.4140625" style="1" bestFit="1" customWidth="1"/>
    <col min="6953" max="6953" width="7.33203125" style="1" bestFit="1" customWidth="1"/>
    <col min="6954" max="6954" width="10.33203125" style="1" customWidth="1"/>
    <col min="6955" max="6955" width="7.33203125" style="1" bestFit="1" customWidth="1"/>
    <col min="6956" max="6956" width="14.6640625" style="1" customWidth="1"/>
    <col min="6957" max="6957" width="7.33203125" style="1" bestFit="1" customWidth="1"/>
    <col min="6958" max="7168" width="8.6640625" style="1"/>
    <col min="7169" max="7169" width="4.75" style="1" bestFit="1" customWidth="1"/>
    <col min="7170" max="7170" width="26.83203125" style="1" bestFit="1" customWidth="1"/>
    <col min="7171" max="7171" width="7.33203125" style="1" bestFit="1" customWidth="1"/>
    <col min="7172" max="7172" width="5" style="1" bestFit="1" customWidth="1"/>
    <col min="7173" max="7173" width="8" style="1" customWidth="1"/>
    <col min="7174" max="7174" width="8.25" style="1" customWidth="1"/>
    <col min="7175" max="7175" width="6.25" style="1" customWidth="1"/>
    <col min="7176" max="7176" width="7.1640625" style="1" customWidth="1"/>
    <col min="7177" max="7177" width="2.33203125" style="1" customWidth="1"/>
    <col min="7178" max="7178" width="12.6640625" style="1" customWidth="1"/>
    <col min="7179" max="7179" width="4.75" style="1" customWidth="1"/>
    <col min="7180" max="7180" width="11.5" style="1" customWidth="1"/>
    <col min="7181" max="7181" width="8.6640625" style="1"/>
    <col min="7182" max="7182" width="26.75" style="1" bestFit="1" customWidth="1"/>
    <col min="7183" max="7183" width="7.33203125" style="1" bestFit="1" customWidth="1"/>
    <col min="7184" max="7184" width="20.58203125" style="1" bestFit="1" customWidth="1"/>
    <col min="7185" max="7185" width="7.33203125" style="1" bestFit="1" customWidth="1"/>
    <col min="7186" max="7186" width="18.08203125" style="1" bestFit="1" customWidth="1"/>
    <col min="7187" max="7187" width="7.33203125" style="1" bestFit="1" customWidth="1"/>
    <col min="7188" max="7188" width="18.83203125" style="1" bestFit="1" customWidth="1"/>
    <col min="7189" max="7189" width="7.33203125" style="1" bestFit="1" customWidth="1"/>
    <col min="7190" max="7190" width="19" style="1" bestFit="1" customWidth="1"/>
    <col min="7191" max="7191" width="7.33203125" style="1" bestFit="1" customWidth="1"/>
    <col min="7192" max="7192" width="17.83203125" style="1" bestFit="1" customWidth="1"/>
    <col min="7193" max="7193" width="7.33203125" style="1" bestFit="1" customWidth="1"/>
    <col min="7194" max="7194" width="29.33203125" style="1" bestFit="1" customWidth="1"/>
    <col min="7195" max="7195" width="7.33203125" style="1" bestFit="1" customWidth="1"/>
    <col min="7196" max="7196" width="16.75" style="1" bestFit="1" customWidth="1"/>
    <col min="7197" max="7197" width="7.33203125" style="1" bestFit="1" customWidth="1"/>
    <col min="7198" max="7198" width="22.1640625" style="1" bestFit="1" customWidth="1"/>
    <col min="7199" max="7199" width="7.33203125" style="1" bestFit="1" customWidth="1"/>
    <col min="7200" max="7200" width="12.58203125" style="1" bestFit="1" customWidth="1"/>
    <col min="7201" max="7201" width="7.33203125" style="1" bestFit="1" customWidth="1"/>
    <col min="7202" max="7202" width="23.08203125" style="1" bestFit="1" customWidth="1"/>
    <col min="7203" max="7203" width="7.33203125" style="1" bestFit="1" customWidth="1"/>
    <col min="7204" max="7204" width="25.83203125" style="1" bestFit="1" customWidth="1"/>
    <col min="7205" max="7205" width="7.33203125" style="1" bestFit="1" customWidth="1"/>
    <col min="7206" max="7206" width="13.58203125" style="1" bestFit="1" customWidth="1"/>
    <col min="7207" max="7207" width="7.33203125" style="1" bestFit="1" customWidth="1"/>
    <col min="7208" max="7208" width="20.4140625" style="1" bestFit="1" customWidth="1"/>
    <col min="7209" max="7209" width="7.33203125" style="1" bestFit="1" customWidth="1"/>
    <col min="7210" max="7210" width="10.33203125" style="1" customWidth="1"/>
    <col min="7211" max="7211" width="7.33203125" style="1" bestFit="1" customWidth="1"/>
    <col min="7212" max="7212" width="14.6640625" style="1" customWidth="1"/>
    <col min="7213" max="7213" width="7.33203125" style="1" bestFit="1" customWidth="1"/>
    <col min="7214" max="7424" width="8.6640625" style="1"/>
    <col min="7425" max="7425" width="4.75" style="1" bestFit="1" customWidth="1"/>
    <col min="7426" max="7426" width="26.83203125" style="1" bestFit="1" customWidth="1"/>
    <col min="7427" max="7427" width="7.33203125" style="1" bestFit="1" customWidth="1"/>
    <col min="7428" max="7428" width="5" style="1" bestFit="1" customWidth="1"/>
    <col min="7429" max="7429" width="8" style="1" customWidth="1"/>
    <col min="7430" max="7430" width="8.25" style="1" customWidth="1"/>
    <col min="7431" max="7431" width="6.25" style="1" customWidth="1"/>
    <col min="7432" max="7432" width="7.1640625" style="1" customWidth="1"/>
    <col min="7433" max="7433" width="2.33203125" style="1" customWidth="1"/>
    <col min="7434" max="7434" width="12.6640625" style="1" customWidth="1"/>
    <col min="7435" max="7435" width="4.75" style="1" customWidth="1"/>
    <col min="7436" max="7436" width="11.5" style="1" customWidth="1"/>
    <col min="7437" max="7437" width="8.6640625" style="1"/>
    <col min="7438" max="7438" width="26.75" style="1" bestFit="1" customWidth="1"/>
    <col min="7439" max="7439" width="7.33203125" style="1" bestFit="1" customWidth="1"/>
    <col min="7440" max="7440" width="20.58203125" style="1" bestFit="1" customWidth="1"/>
    <col min="7441" max="7441" width="7.33203125" style="1" bestFit="1" customWidth="1"/>
    <col min="7442" max="7442" width="18.08203125" style="1" bestFit="1" customWidth="1"/>
    <col min="7443" max="7443" width="7.33203125" style="1" bestFit="1" customWidth="1"/>
    <col min="7444" max="7444" width="18.83203125" style="1" bestFit="1" customWidth="1"/>
    <col min="7445" max="7445" width="7.33203125" style="1" bestFit="1" customWidth="1"/>
    <col min="7446" max="7446" width="19" style="1" bestFit="1" customWidth="1"/>
    <col min="7447" max="7447" width="7.33203125" style="1" bestFit="1" customWidth="1"/>
    <col min="7448" max="7448" width="17.83203125" style="1" bestFit="1" customWidth="1"/>
    <col min="7449" max="7449" width="7.33203125" style="1" bestFit="1" customWidth="1"/>
    <col min="7450" max="7450" width="29.33203125" style="1" bestFit="1" customWidth="1"/>
    <col min="7451" max="7451" width="7.33203125" style="1" bestFit="1" customWidth="1"/>
    <col min="7452" max="7452" width="16.75" style="1" bestFit="1" customWidth="1"/>
    <col min="7453" max="7453" width="7.33203125" style="1" bestFit="1" customWidth="1"/>
    <col min="7454" max="7454" width="22.1640625" style="1" bestFit="1" customWidth="1"/>
    <col min="7455" max="7455" width="7.33203125" style="1" bestFit="1" customWidth="1"/>
    <col min="7456" max="7456" width="12.58203125" style="1" bestFit="1" customWidth="1"/>
    <col min="7457" max="7457" width="7.33203125" style="1" bestFit="1" customWidth="1"/>
    <col min="7458" max="7458" width="23.08203125" style="1" bestFit="1" customWidth="1"/>
    <col min="7459" max="7459" width="7.33203125" style="1" bestFit="1" customWidth="1"/>
    <col min="7460" max="7460" width="25.83203125" style="1" bestFit="1" customWidth="1"/>
    <col min="7461" max="7461" width="7.33203125" style="1" bestFit="1" customWidth="1"/>
    <col min="7462" max="7462" width="13.58203125" style="1" bestFit="1" customWidth="1"/>
    <col min="7463" max="7463" width="7.33203125" style="1" bestFit="1" customWidth="1"/>
    <col min="7464" max="7464" width="20.4140625" style="1" bestFit="1" customWidth="1"/>
    <col min="7465" max="7465" width="7.33203125" style="1" bestFit="1" customWidth="1"/>
    <col min="7466" max="7466" width="10.33203125" style="1" customWidth="1"/>
    <col min="7467" max="7467" width="7.33203125" style="1" bestFit="1" customWidth="1"/>
    <col min="7468" max="7468" width="14.6640625" style="1" customWidth="1"/>
    <col min="7469" max="7469" width="7.33203125" style="1" bestFit="1" customWidth="1"/>
    <col min="7470" max="7680" width="8.6640625" style="1"/>
    <col min="7681" max="7681" width="4.75" style="1" bestFit="1" customWidth="1"/>
    <col min="7682" max="7682" width="26.83203125" style="1" bestFit="1" customWidth="1"/>
    <col min="7683" max="7683" width="7.33203125" style="1" bestFit="1" customWidth="1"/>
    <col min="7684" max="7684" width="5" style="1" bestFit="1" customWidth="1"/>
    <col min="7685" max="7685" width="8" style="1" customWidth="1"/>
    <col min="7686" max="7686" width="8.25" style="1" customWidth="1"/>
    <col min="7687" max="7687" width="6.25" style="1" customWidth="1"/>
    <col min="7688" max="7688" width="7.1640625" style="1" customWidth="1"/>
    <col min="7689" max="7689" width="2.33203125" style="1" customWidth="1"/>
    <col min="7690" max="7690" width="12.6640625" style="1" customWidth="1"/>
    <col min="7691" max="7691" width="4.75" style="1" customWidth="1"/>
    <col min="7692" max="7692" width="11.5" style="1" customWidth="1"/>
    <col min="7693" max="7693" width="8.6640625" style="1"/>
    <col min="7694" max="7694" width="26.75" style="1" bestFit="1" customWidth="1"/>
    <col min="7695" max="7695" width="7.33203125" style="1" bestFit="1" customWidth="1"/>
    <col min="7696" max="7696" width="20.58203125" style="1" bestFit="1" customWidth="1"/>
    <col min="7697" max="7697" width="7.33203125" style="1" bestFit="1" customWidth="1"/>
    <col min="7698" max="7698" width="18.08203125" style="1" bestFit="1" customWidth="1"/>
    <col min="7699" max="7699" width="7.33203125" style="1" bestFit="1" customWidth="1"/>
    <col min="7700" max="7700" width="18.83203125" style="1" bestFit="1" customWidth="1"/>
    <col min="7701" max="7701" width="7.33203125" style="1" bestFit="1" customWidth="1"/>
    <col min="7702" max="7702" width="19" style="1" bestFit="1" customWidth="1"/>
    <col min="7703" max="7703" width="7.33203125" style="1" bestFit="1" customWidth="1"/>
    <col min="7704" max="7704" width="17.83203125" style="1" bestFit="1" customWidth="1"/>
    <col min="7705" max="7705" width="7.33203125" style="1" bestFit="1" customWidth="1"/>
    <col min="7706" max="7706" width="29.33203125" style="1" bestFit="1" customWidth="1"/>
    <col min="7707" max="7707" width="7.33203125" style="1" bestFit="1" customWidth="1"/>
    <col min="7708" max="7708" width="16.75" style="1" bestFit="1" customWidth="1"/>
    <col min="7709" max="7709" width="7.33203125" style="1" bestFit="1" customWidth="1"/>
    <col min="7710" max="7710" width="22.1640625" style="1" bestFit="1" customWidth="1"/>
    <col min="7711" max="7711" width="7.33203125" style="1" bestFit="1" customWidth="1"/>
    <col min="7712" max="7712" width="12.58203125" style="1" bestFit="1" customWidth="1"/>
    <col min="7713" max="7713" width="7.33203125" style="1" bestFit="1" customWidth="1"/>
    <col min="7714" max="7714" width="23.08203125" style="1" bestFit="1" customWidth="1"/>
    <col min="7715" max="7715" width="7.33203125" style="1" bestFit="1" customWidth="1"/>
    <col min="7716" max="7716" width="25.83203125" style="1" bestFit="1" customWidth="1"/>
    <col min="7717" max="7717" width="7.33203125" style="1" bestFit="1" customWidth="1"/>
    <col min="7718" max="7718" width="13.58203125" style="1" bestFit="1" customWidth="1"/>
    <col min="7719" max="7719" width="7.33203125" style="1" bestFit="1" customWidth="1"/>
    <col min="7720" max="7720" width="20.4140625" style="1" bestFit="1" customWidth="1"/>
    <col min="7721" max="7721" width="7.33203125" style="1" bestFit="1" customWidth="1"/>
    <col min="7722" max="7722" width="10.33203125" style="1" customWidth="1"/>
    <col min="7723" max="7723" width="7.33203125" style="1" bestFit="1" customWidth="1"/>
    <col min="7724" max="7724" width="14.6640625" style="1" customWidth="1"/>
    <col min="7725" max="7725" width="7.33203125" style="1" bestFit="1" customWidth="1"/>
    <col min="7726" max="7936" width="8.6640625" style="1"/>
    <col min="7937" max="7937" width="4.75" style="1" bestFit="1" customWidth="1"/>
    <col min="7938" max="7938" width="26.83203125" style="1" bestFit="1" customWidth="1"/>
    <col min="7939" max="7939" width="7.33203125" style="1" bestFit="1" customWidth="1"/>
    <col min="7940" max="7940" width="5" style="1" bestFit="1" customWidth="1"/>
    <col min="7941" max="7941" width="8" style="1" customWidth="1"/>
    <col min="7942" max="7942" width="8.25" style="1" customWidth="1"/>
    <col min="7943" max="7943" width="6.25" style="1" customWidth="1"/>
    <col min="7944" max="7944" width="7.1640625" style="1" customWidth="1"/>
    <col min="7945" max="7945" width="2.33203125" style="1" customWidth="1"/>
    <col min="7946" max="7946" width="12.6640625" style="1" customWidth="1"/>
    <col min="7947" max="7947" width="4.75" style="1" customWidth="1"/>
    <col min="7948" max="7948" width="11.5" style="1" customWidth="1"/>
    <col min="7949" max="7949" width="8.6640625" style="1"/>
    <col min="7950" max="7950" width="26.75" style="1" bestFit="1" customWidth="1"/>
    <col min="7951" max="7951" width="7.33203125" style="1" bestFit="1" customWidth="1"/>
    <col min="7952" max="7952" width="20.58203125" style="1" bestFit="1" customWidth="1"/>
    <col min="7953" max="7953" width="7.33203125" style="1" bestFit="1" customWidth="1"/>
    <col min="7954" max="7954" width="18.08203125" style="1" bestFit="1" customWidth="1"/>
    <col min="7955" max="7955" width="7.33203125" style="1" bestFit="1" customWidth="1"/>
    <col min="7956" max="7956" width="18.83203125" style="1" bestFit="1" customWidth="1"/>
    <col min="7957" max="7957" width="7.33203125" style="1" bestFit="1" customWidth="1"/>
    <col min="7958" max="7958" width="19" style="1" bestFit="1" customWidth="1"/>
    <col min="7959" max="7959" width="7.33203125" style="1" bestFit="1" customWidth="1"/>
    <col min="7960" max="7960" width="17.83203125" style="1" bestFit="1" customWidth="1"/>
    <col min="7961" max="7961" width="7.33203125" style="1" bestFit="1" customWidth="1"/>
    <col min="7962" max="7962" width="29.33203125" style="1" bestFit="1" customWidth="1"/>
    <col min="7963" max="7963" width="7.33203125" style="1" bestFit="1" customWidth="1"/>
    <col min="7964" max="7964" width="16.75" style="1" bestFit="1" customWidth="1"/>
    <col min="7965" max="7965" width="7.33203125" style="1" bestFit="1" customWidth="1"/>
    <col min="7966" max="7966" width="22.1640625" style="1" bestFit="1" customWidth="1"/>
    <col min="7967" max="7967" width="7.33203125" style="1" bestFit="1" customWidth="1"/>
    <col min="7968" max="7968" width="12.58203125" style="1" bestFit="1" customWidth="1"/>
    <col min="7969" max="7969" width="7.33203125" style="1" bestFit="1" customWidth="1"/>
    <col min="7970" max="7970" width="23.08203125" style="1" bestFit="1" customWidth="1"/>
    <col min="7971" max="7971" width="7.33203125" style="1" bestFit="1" customWidth="1"/>
    <col min="7972" max="7972" width="25.83203125" style="1" bestFit="1" customWidth="1"/>
    <col min="7973" max="7973" width="7.33203125" style="1" bestFit="1" customWidth="1"/>
    <col min="7974" max="7974" width="13.58203125" style="1" bestFit="1" customWidth="1"/>
    <col min="7975" max="7975" width="7.33203125" style="1" bestFit="1" customWidth="1"/>
    <col min="7976" max="7976" width="20.4140625" style="1" bestFit="1" customWidth="1"/>
    <col min="7977" max="7977" width="7.33203125" style="1" bestFit="1" customWidth="1"/>
    <col min="7978" max="7978" width="10.33203125" style="1" customWidth="1"/>
    <col min="7979" max="7979" width="7.33203125" style="1" bestFit="1" customWidth="1"/>
    <col min="7980" max="7980" width="14.6640625" style="1" customWidth="1"/>
    <col min="7981" max="7981" width="7.33203125" style="1" bestFit="1" customWidth="1"/>
    <col min="7982" max="8192" width="8.6640625" style="1"/>
    <col min="8193" max="8193" width="4.75" style="1" bestFit="1" customWidth="1"/>
    <col min="8194" max="8194" width="26.83203125" style="1" bestFit="1" customWidth="1"/>
    <col min="8195" max="8195" width="7.33203125" style="1" bestFit="1" customWidth="1"/>
    <col min="8196" max="8196" width="5" style="1" bestFit="1" customWidth="1"/>
    <col min="8197" max="8197" width="8" style="1" customWidth="1"/>
    <col min="8198" max="8198" width="8.25" style="1" customWidth="1"/>
    <col min="8199" max="8199" width="6.25" style="1" customWidth="1"/>
    <col min="8200" max="8200" width="7.1640625" style="1" customWidth="1"/>
    <col min="8201" max="8201" width="2.33203125" style="1" customWidth="1"/>
    <col min="8202" max="8202" width="12.6640625" style="1" customWidth="1"/>
    <col min="8203" max="8203" width="4.75" style="1" customWidth="1"/>
    <col min="8204" max="8204" width="11.5" style="1" customWidth="1"/>
    <col min="8205" max="8205" width="8.6640625" style="1"/>
    <col min="8206" max="8206" width="26.75" style="1" bestFit="1" customWidth="1"/>
    <col min="8207" max="8207" width="7.33203125" style="1" bestFit="1" customWidth="1"/>
    <col min="8208" max="8208" width="20.58203125" style="1" bestFit="1" customWidth="1"/>
    <col min="8209" max="8209" width="7.33203125" style="1" bestFit="1" customWidth="1"/>
    <col min="8210" max="8210" width="18.08203125" style="1" bestFit="1" customWidth="1"/>
    <col min="8211" max="8211" width="7.33203125" style="1" bestFit="1" customWidth="1"/>
    <col min="8212" max="8212" width="18.83203125" style="1" bestFit="1" customWidth="1"/>
    <col min="8213" max="8213" width="7.33203125" style="1" bestFit="1" customWidth="1"/>
    <col min="8214" max="8214" width="19" style="1" bestFit="1" customWidth="1"/>
    <col min="8215" max="8215" width="7.33203125" style="1" bestFit="1" customWidth="1"/>
    <col min="8216" max="8216" width="17.83203125" style="1" bestFit="1" customWidth="1"/>
    <col min="8217" max="8217" width="7.33203125" style="1" bestFit="1" customWidth="1"/>
    <col min="8218" max="8218" width="29.33203125" style="1" bestFit="1" customWidth="1"/>
    <col min="8219" max="8219" width="7.33203125" style="1" bestFit="1" customWidth="1"/>
    <col min="8220" max="8220" width="16.75" style="1" bestFit="1" customWidth="1"/>
    <col min="8221" max="8221" width="7.33203125" style="1" bestFit="1" customWidth="1"/>
    <col min="8222" max="8222" width="22.1640625" style="1" bestFit="1" customWidth="1"/>
    <col min="8223" max="8223" width="7.33203125" style="1" bestFit="1" customWidth="1"/>
    <col min="8224" max="8224" width="12.58203125" style="1" bestFit="1" customWidth="1"/>
    <col min="8225" max="8225" width="7.33203125" style="1" bestFit="1" customWidth="1"/>
    <col min="8226" max="8226" width="23.08203125" style="1" bestFit="1" customWidth="1"/>
    <col min="8227" max="8227" width="7.33203125" style="1" bestFit="1" customWidth="1"/>
    <col min="8228" max="8228" width="25.83203125" style="1" bestFit="1" customWidth="1"/>
    <col min="8229" max="8229" width="7.33203125" style="1" bestFit="1" customWidth="1"/>
    <col min="8230" max="8230" width="13.58203125" style="1" bestFit="1" customWidth="1"/>
    <col min="8231" max="8231" width="7.33203125" style="1" bestFit="1" customWidth="1"/>
    <col min="8232" max="8232" width="20.4140625" style="1" bestFit="1" customWidth="1"/>
    <col min="8233" max="8233" width="7.33203125" style="1" bestFit="1" customWidth="1"/>
    <col min="8234" max="8234" width="10.33203125" style="1" customWidth="1"/>
    <col min="8235" max="8235" width="7.33203125" style="1" bestFit="1" customWidth="1"/>
    <col min="8236" max="8236" width="14.6640625" style="1" customWidth="1"/>
    <col min="8237" max="8237" width="7.33203125" style="1" bestFit="1" customWidth="1"/>
    <col min="8238" max="8448" width="8.6640625" style="1"/>
    <col min="8449" max="8449" width="4.75" style="1" bestFit="1" customWidth="1"/>
    <col min="8450" max="8450" width="26.83203125" style="1" bestFit="1" customWidth="1"/>
    <col min="8451" max="8451" width="7.33203125" style="1" bestFit="1" customWidth="1"/>
    <col min="8452" max="8452" width="5" style="1" bestFit="1" customWidth="1"/>
    <col min="8453" max="8453" width="8" style="1" customWidth="1"/>
    <col min="8454" max="8454" width="8.25" style="1" customWidth="1"/>
    <col min="8455" max="8455" width="6.25" style="1" customWidth="1"/>
    <col min="8456" max="8456" width="7.1640625" style="1" customWidth="1"/>
    <col min="8457" max="8457" width="2.33203125" style="1" customWidth="1"/>
    <col min="8458" max="8458" width="12.6640625" style="1" customWidth="1"/>
    <col min="8459" max="8459" width="4.75" style="1" customWidth="1"/>
    <col min="8460" max="8460" width="11.5" style="1" customWidth="1"/>
    <col min="8461" max="8461" width="8.6640625" style="1"/>
    <col min="8462" max="8462" width="26.75" style="1" bestFit="1" customWidth="1"/>
    <col min="8463" max="8463" width="7.33203125" style="1" bestFit="1" customWidth="1"/>
    <col min="8464" max="8464" width="20.58203125" style="1" bestFit="1" customWidth="1"/>
    <col min="8465" max="8465" width="7.33203125" style="1" bestFit="1" customWidth="1"/>
    <col min="8466" max="8466" width="18.08203125" style="1" bestFit="1" customWidth="1"/>
    <col min="8467" max="8467" width="7.33203125" style="1" bestFit="1" customWidth="1"/>
    <col min="8468" max="8468" width="18.83203125" style="1" bestFit="1" customWidth="1"/>
    <col min="8469" max="8469" width="7.33203125" style="1" bestFit="1" customWidth="1"/>
    <col min="8470" max="8470" width="19" style="1" bestFit="1" customWidth="1"/>
    <col min="8471" max="8471" width="7.33203125" style="1" bestFit="1" customWidth="1"/>
    <col min="8472" max="8472" width="17.83203125" style="1" bestFit="1" customWidth="1"/>
    <col min="8473" max="8473" width="7.33203125" style="1" bestFit="1" customWidth="1"/>
    <col min="8474" max="8474" width="29.33203125" style="1" bestFit="1" customWidth="1"/>
    <col min="8475" max="8475" width="7.33203125" style="1" bestFit="1" customWidth="1"/>
    <col min="8476" max="8476" width="16.75" style="1" bestFit="1" customWidth="1"/>
    <col min="8477" max="8477" width="7.33203125" style="1" bestFit="1" customWidth="1"/>
    <col min="8478" max="8478" width="22.1640625" style="1" bestFit="1" customWidth="1"/>
    <col min="8479" max="8479" width="7.33203125" style="1" bestFit="1" customWidth="1"/>
    <col min="8480" max="8480" width="12.58203125" style="1" bestFit="1" customWidth="1"/>
    <col min="8481" max="8481" width="7.33203125" style="1" bestFit="1" customWidth="1"/>
    <col min="8482" max="8482" width="23.08203125" style="1" bestFit="1" customWidth="1"/>
    <col min="8483" max="8483" width="7.33203125" style="1" bestFit="1" customWidth="1"/>
    <col min="8484" max="8484" width="25.83203125" style="1" bestFit="1" customWidth="1"/>
    <col min="8485" max="8485" width="7.33203125" style="1" bestFit="1" customWidth="1"/>
    <col min="8486" max="8486" width="13.58203125" style="1" bestFit="1" customWidth="1"/>
    <col min="8487" max="8487" width="7.33203125" style="1" bestFit="1" customWidth="1"/>
    <col min="8488" max="8488" width="20.4140625" style="1" bestFit="1" customWidth="1"/>
    <col min="8489" max="8489" width="7.33203125" style="1" bestFit="1" customWidth="1"/>
    <col min="8490" max="8490" width="10.33203125" style="1" customWidth="1"/>
    <col min="8491" max="8491" width="7.33203125" style="1" bestFit="1" customWidth="1"/>
    <col min="8492" max="8492" width="14.6640625" style="1" customWidth="1"/>
    <col min="8493" max="8493" width="7.33203125" style="1" bestFit="1" customWidth="1"/>
    <col min="8494" max="8704" width="8.6640625" style="1"/>
    <col min="8705" max="8705" width="4.75" style="1" bestFit="1" customWidth="1"/>
    <col min="8706" max="8706" width="26.83203125" style="1" bestFit="1" customWidth="1"/>
    <col min="8707" max="8707" width="7.33203125" style="1" bestFit="1" customWidth="1"/>
    <col min="8708" max="8708" width="5" style="1" bestFit="1" customWidth="1"/>
    <col min="8709" max="8709" width="8" style="1" customWidth="1"/>
    <col min="8710" max="8710" width="8.25" style="1" customWidth="1"/>
    <col min="8711" max="8711" width="6.25" style="1" customWidth="1"/>
    <col min="8712" max="8712" width="7.1640625" style="1" customWidth="1"/>
    <col min="8713" max="8713" width="2.33203125" style="1" customWidth="1"/>
    <col min="8714" max="8714" width="12.6640625" style="1" customWidth="1"/>
    <col min="8715" max="8715" width="4.75" style="1" customWidth="1"/>
    <col min="8716" max="8716" width="11.5" style="1" customWidth="1"/>
    <col min="8717" max="8717" width="8.6640625" style="1"/>
    <col min="8718" max="8718" width="26.75" style="1" bestFit="1" customWidth="1"/>
    <col min="8719" max="8719" width="7.33203125" style="1" bestFit="1" customWidth="1"/>
    <col min="8720" max="8720" width="20.58203125" style="1" bestFit="1" customWidth="1"/>
    <col min="8721" max="8721" width="7.33203125" style="1" bestFit="1" customWidth="1"/>
    <col min="8722" max="8722" width="18.08203125" style="1" bestFit="1" customWidth="1"/>
    <col min="8723" max="8723" width="7.33203125" style="1" bestFit="1" customWidth="1"/>
    <col min="8724" max="8724" width="18.83203125" style="1" bestFit="1" customWidth="1"/>
    <col min="8725" max="8725" width="7.33203125" style="1" bestFit="1" customWidth="1"/>
    <col min="8726" max="8726" width="19" style="1" bestFit="1" customWidth="1"/>
    <col min="8727" max="8727" width="7.33203125" style="1" bestFit="1" customWidth="1"/>
    <col min="8728" max="8728" width="17.83203125" style="1" bestFit="1" customWidth="1"/>
    <col min="8729" max="8729" width="7.33203125" style="1" bestFit="1" customWidth="1"/>
    <col min="8730" max="8730" width="29.33203125" style="1" bestFit="1" customWidth="1"/>
    <col min="8731" max="8731" width="7.33203125" style="1" bestFit="1" customWidth="1"/>
    <col min="8732" max="8732" width="16.75" style="1" bestFit="1" customWidth="1"/>
    <col min="8733" max="8733" width="7.33203125" style="1" bestFit="1" customWidth="1"/>
    <col min="8734" max="8734" width="22.1640625" style="1" bestFit="1" customWidth="1"/>
    <col min="8735" max="8735" width="7.33203125" style="1" bestFit="1" customWidth="1"/>
    <col min="8736" max="8736" width="12.58203125" style="1" bestFit="1" customWidth="1"/>
    <col min="8737" max="8737" width="7.33203125" style="1" bestFit="1" customWidth="1"/>
    <col min="8738" max="8738" width="23.08203125" style="1" bestFit="1" customWidth="1"/>
    <col min="8739" max="8739" width="7.33203125" style="1" bestFit="1" customWidth="1"/>
    <col min="8740" max="8740" width="25.83203125" style="1" bestFit="1" customWidth="1"/>
    <col min="8741" max="8741" width="7.33203125" style="1" bestFit="1" customWidth="1"/>
    <col min="8742" max="8742" width="13.58203125" style="1" bestFit="1" customWidth="1"/>
    <col min="8743" max="8743" width="7.33203125" style="1" bestFit="1" customWidth="1"/>
    <col min="8744" max="8744" width="20.4140625" style="1" bestFit="1" customWidth="1"/>
    <col min="8745" max="8745" width="7.33203125" style="1" bestFit="1" customWidth="1"/>
    <col min="8746" max="8746" width="10.33203125" style="1" customWidth="1"/>
    <col min="8747" max="8747" width="7.33203125" style="1" bestFit="1" customWidth="1"/>
    <col min="8748" max="8748" width="14.6640625" style="1" customWidth="1"/>
    <col min="8749" max="8749" width="7.33203125" style="1" bestFit="1" customWidth="1"/>
    <col min="8750" max="8960" width="8.6640625" style="1"/>
    <col min="8961" max="8961" width="4.75" style="1" bestFit="1" customWidth="1"/>
    <col min="8962" max="8962" width="26.83203125" style="1" bestFit="1" customWidth="1"/>
    <col min="8963" max="8963" width="7.33203125" style="1" bestFit="1" customWidth="1"/>
    <col min="8964" max="8964" width="5" style="1" bestFit="1" customWidth="1"/>
    <col min="8965" max="8965" width="8" style="1" customWidth="1"/>
    <col min="8966" max="8966" width="8.25" style="1" customWidth="1"/>
    <col min="8967" max="8967" width="6.25" style="1" customWidth="1"/>
    <col min="8968" max="8968" width="7.1640625" style="1" customWidth="1"/>
    <col min="8969" max="8969" width="2.33203125" style="1" customWidth="1"/>
    <col min="8970" max="8970" width="12.6640625" style="1" customWidth="1"/>
    <col min="8971" max="8971" width="4.75" style="1" customWidth="1"/>
    <col min="8972" max="8972" width="11.5" style="1" customWidth="1"/>
    <col min="8973" max="8973" width="8.6640625" style="1"/>
    <col min="8974" max="8974" width="26.75" style="1" bestFit="1" customWidth="1"/>
    <col min="8975" max="8975" width="7.33203125" style="1" bestFit="1" customWidth="1"/>
    <col min="8976" max="8976" width="20.58203125" style="1" bestFit="1" customWidth="1"/>
    <col min="8977" max="8977" width="7.33203125" style="1" bestFit="1" customWidth="1"/>
    <col min="8978" max="8978" width="18.08203125" style="1" bestFit="1" customWidth="1"/>
    <col min="8979" max="8979" width="7.33203125" style="1" bestFit="1" customWidth="1"/>
    <col min="8980" max="8980" width="18.83203125" style="1" bestFit="1" customWidth="1"/>
    <col min="8981" max="8981" width="7.33203125" style="1" bestFit="1" customWidth="1"/>
    <col min="8982" max="8982" width="19" style="1" bestFit="1" customWidth="1"/>
    <col min="8983" max="8983" width="7.33203125" style="1" bestFit="1" customWidth="1"/>
    <col min="8984" max="8984" width="17.83203125" style="1" bestFit="1" customWidth="1"/>
    <col min="8985" max="8985" width="7.33203125" style="1" bestFit="1" customWidth="1"/>
    <col min="8986" max="8986" width="29.33203125" style="1" bestFit="1" customWidth="1"/>
    <col min="8987" max="8987" width="7.33203125" style="1" bestFit="1" customWidth="1"/>
    <col min="8988" max="8988" width="16.75" style="1" bestFit="1" customWidth="1"/>
    <col min="8989" max="8989" width="7.33203125" style="1" bestFit="1" customWidth="1"/>
    <col min="8990" max="8990" width="22.1640625" style="1" bestFit="1" customWidth="1"/>
    <col min="8991" max="8991" width="7.33203125" style="1" bestFit="1" customWidth="1"/>
    <col min="8992" max="8992" width="12.58203125" style="1" bestFit="1" customWidth="1"/>
    <col min="8993" max="8993" width="7.33203125" style="1" bestFit="1" customWidth="1"/>
    <col min="8994" max="8994" width="23.08203125" style="1" bestFit="1" customWidth="1"/>
    <col min="8995" max="8995" width="7.33203125" style="1" bestFit="1" customWidth="1"/>
    <col min="8996" max="8996" width="25.83203125" style="1" bestFit="1" customWidth="1"/>
    <col min="8997" max="8997" width="7.33203125" style="1" bestFit="1" customWidth="1"/>
    <col min="8998" max="8998" width="13.58203125" style="1" bestFit="1" customWidth="1"/>
    <col min="8999" max="8999" width="7.33203125" style="1" bestFit="1" customWidth="1"/>
    <col min="9000" max="9000" width="20.4140625" style="1" bestFit="1" customWidth="1"/>
    <col min="9001" max="9001" width="7.33203125" style="1" bestFit="1" customWidth="1"/>
    <col min="9002" max="9002" width="10.33203125" style="1" customWidth="1"/>
    <col min="9003" max="9003" width="7.33203125" style="1" bestFit="1" customWidth="1"/>
    <col min="9004" max="9004" width="14.6640625" style="1" customWidth="1"/>
    <col min="9005" max="9005" width="7.33203125" style="1" bestFit="1" customWidth="1"/>
    <col min="9006" max="9216" width="8.6640625" style="1"/>
    <col min="9217" max="9217" width="4.75" style="1" bestFit="1" customWidth="1"/>
    <col min="9218" max="9218" width="26.83203125" style="1" bestFit="1" customWidth="1"/>
    <col min="9219" max="9219" width="7.33203125" style="1" bestFit="1" customWidth="1"/>
    <col min="9220" max="9220" width="5" style="1" bestFit="1" customWidth="1"/>
    <col min="9221" max="9221" width="8" style="1" customWidth="1"/>
    <col min="9222" max="9222" width="8.25" style="1" customWidth="1"/>
    <col min="9223" max="9223" width="6.25" style="1" customWidth="1"/>
    <col min="9224" max="9224" width="7.1640625" style="1" customWidth="1"/>
    <col min="9225" max="9225" width="2.33203125" style="1" customWidth="1"/>
    <col min="9226" max="9226" width="12.6640625" style="1" customWidth="1"/>
    <col min="9227" max="9227" width="4.75" style="1" customWidth="1"/>
    <col min="9228" max="9228" width="11.5" style="1" customWidth="1"/>
    <col min="9229" max="9229" width="8.6640625" style="1"/>
    <col min="9230" max="9230" width="26.75" style="1" bestFit="1" customWidth="1"/>
    <col min="9231" max="9231" width="7.33203125" style="1" bestFit="1" customWidth="1"/>
    <col min="9232" max="9232" width="20.58203125" style="1" bestFit="1" customWidth="1"/>
    <col min="9233" max="9233" width="7.33203125" style="1" bestFit="1" customWidth="1"/>
    <col min="9234" max="9234" width="18.08203125" style="1" bestFit="1" customWidth="1"/>
    <col min="9235" max="9235" width="7.33203125" style="1" bestFit="1" customWidth="1"/>
    <col min="9236" max="9236" width="18.83203125" style="1" bestFit="1" customWidth="1"/>
    <col min="9237" max="9237" width="7.33203125" style="1" bestFit="1" customWidth="1"/>
    <col min="9238" max="9238" width="19" style="1" bestFit="1" customWidth="1"/>
    <col min="9239" max="9239" width="7.33203125" style="1" bestFit="1" customWidth="1"/>
    <col min="9240" max="9240" width="17.83203125" style="1" bestFit="1" customWidth="1"/>
    <col min="9241" max="9241" width="7.33203125" style="1" bestFit="1" customWidth="1"/>
    <col min="9242" max="9242" width="29.33203125" style="1" bestFit="1" customWidth="1"/>
    <col min="9243" max="9243" width="7.33203125" style="1" bestFit="1" customWidth="1"/>
    <col min="9244" max="9244" width="16.75" style="1" bestFit="1" customWidth="1"/>
    <col min="9245" max="9245" width="7.33203125" style="1" bestFit="1" customWidth="1"/>
    <col min="9246" max="9246" width="22.1640625" style="1" bestFit="1" customWidth="1"/>
    <col min="9247" max="9247" width="7.33203125" style="1" bestFit="1" customWidth="1"/>
    <col min="9248" max="9248" width="12.58203125" style="1" bestFit="1" customWidth="1"/>
    <col min="9249" max="9249" width="7.33203125" style="1" bestFit="1" customWidth="1"/>
    <col min="9250" max="9250" width="23.08203125" style="1" bestFit="1" customWidth="1"/>
    <col min="9251" max="9251" width="7.33203125" style="1" bestFit="1" customWidth="1"/>
    <col min="9252" max="9252" width="25.83203125" style="1" bestFit="1" customWidth="1"/>
    <col min="9253" max="9253" width="7.33203125" style="1" bestFit="1" customWidth="1"/>
    <col min="9254" max="9254" width="13.58203125" style="1" bestFit="1" customWidth="1"/>
    <col min="9255" max="9255" width="7.33203125" style="1" bestFit="1" customWidth="1"/>
    <col min="9256" max="9256" width="20.4140625" style="1" bestFit="1" customWidth="1"/>
    <col min="9257" max="9257" width="7.33203125" style="1" bestFit="1" customWidth="1"/>
    <col min="9258" max="9258" width="10.33203125" style="1" customWidth="1"/>
    <col min="9259" max="9259" width="7.33203125" style="1" bestFit="1" customWidth="1"/>
    <col min="9260" max="9260" width="14.6640625" style="1" customWidth="1"/>
    <col min="9261" max="9261" width="7.33203125" style="1" bestFit="1" customWidth="1"/>
    <col min="9262" max="9472" width="8.6640625" style="1"/>
    <col min="9473" max="9473" width="4.75" style="1" bestFit="1" customWidth="1"/>
    <col min="9474" max="9474" width="26.83203125" style="1" bestFit="1" customWidth="1"/>
    <col min="9475" max="9475" width="7.33203125" style="1" bestFit="1" customWidth="1"/>
    <col min="9476" max="9476" width="5" style="1" bestFit="1" customWidth="1"/>
    <col min="9477" max="9477" width="8" style="1" customWidth="1"/>
    <col min="9478" max="9478" width="8.25" style="1" customWidth="1"/>
    <col min="9479" max="9479" width="6.25" style="1" customWidth="1"/>
    <col min="9480" max="9480" width="7.1640625" style="1" customWidth="1"/>
    <col min="9481" max="9481" width="2.33203125" style="1" customWidth="1"/>
    <col min="9482" max="9482" width="12.6640625" style="1" customWidth="1"/>
    <col min="9483" max="9483" width="4.75" style="1" customWidth="1"/>
    <col min="9484" max="9484" width="11.5" style="1" customWidth="1"/>
    <col min="9485" max="9485" width="8.6640625" style="1"/>
    <col min="9486" max="9486" width="26.75" style="1" bestFit="1" customWidth="1"/>
    <col min="9487" max="9487" width="7.33203125" style="1" bestFit="1" customWidth="1"/>
    <col min="9488" max="9488" width="20.58203125" style="1" bestFit="1" customWidth="1"/>
    <col min="9489" max="9489" width="7.33203125" style="1" bestFit="1" customWidth="1"/>
    <col min="9490" max="9490" width="18.08203125" style="1" bestFit="1" customWidth="1"/>
    <col min="9491" max="9491" width="7.33203125" style="1" bestFit="1" customWidth="1"/>
    <col min="9492" max="9492" width="18.83203125" style="1" bestFit="1" customWidth="1"/>
    <col min="9493" max="9493" width="7.33203125" style="1" bestFit="1" customWidth="1"/>
    <col min="9494" max="9494" width="19" style="1" bestFit="1" customWidth="1"/>
    <col min="9495" max="9495" width="7.33203125" style="1" bestFit="1" customWidth="1"/>
    <col min="9496" max="9496" width="17.83203125" style="1" bestFit="1" customWidth="1"/>
    <col min="9497" max="9497" width="7.33203125" style="1" bestFit="1" customWidth="1"/>
    <col min="9498" max="9498" width="29.33203125" style="1" bestFit="1" customWidth="1"/>
    <col min="9499" max="9499" width="7.33203125" style="1" bestFit="1" customWidth="1"/>
    <col min="9500" max="9500" width="16.75" style="1" bestFit="1" customWidth="1"/>
    <col min="9501" max="9501" width="7.33203125" style="1" bestFit="1" customWidth="1"/>
    <col min="9502" max="9502" width="22.1640625" style="1" bestFit="1" customWidth="1"/>
    <col min="9503" max="9503" width="7.33203125" style="1" bestFit="1" customWidth="1"/>
    <col min="9504" max="9504" width="12.58203125" style="1" bestFit="1" customWidth="1"/>
    <col min="9505" max="9505" width="7.33203125" style="1" bestFit="1" customWidth="1"/>
    <col min="9506" max="9506" width="23.08203125" style="1" bestFit="1" customWidth="1"/>
    <col min="9507" max="9507" width="7.33203125" style="1" bestFit="1" customWidth="1"/>
    <col min="9508" max="9508" width="25.83203125" style="1" bestFit="1" customWidth="1"/>
    <col min="9509" max="9509" width="7.33203125" style="1" bestFit="1" customWidth="1"/>
    <col min="9510" max="9510" width="13.58203125" style="1" bestFit="1" customWidth="1"/>
    <col min="9511" max="9511" width="7.33203125" style="1" bestFit="1" customWidth="1"/>
    <col min="9512" max="9512" width="20.4140625" style="1" bestFit="1" customWidth="1"/>
    <col min="9513" max="9513" width="7.33203125" style="1" bestFit="1" customWidth="1"/>
    <col min="9514" max="9514" width="10.33203125" style="1" customWidth="1"/>
    <col min="9515" max="9515" width="7.33203125" style="1" bestFit="1" customWidth="1"/>
    <col min="9516" max="9516" width="14.6640625" style="1" customWidth="1"/>
    <col min="9517" max="9517" width="7.33203125" style="1" bestFit="1" customWidth="1"/>
    <col min="9518" max="9728" width="8.6640625" style="1"/>
    <col min="9729" max="9729" width="4.75" style="1" bestFit="1" customWidth="1"/>
    <col min="9730" max="9730" width="26.83203125" style="1" bestFit="1" customWidth="1"/>
    <col min="9731" max="9731" width="7.33203125" style="1" bestFit="1" customWidth="1"/>
    <col min="9732" max="9732" width="5" style="1" bestFit="1" customWidth="1"/>
    <col min="9733" max="9733" width="8" style="1" customWidth="1"/>
    <col min="9734" max="9734" width="8.25" style="1" customWidth="1"/>
    <col min="9735" max="9735" width="6.25" style="1" customWidth="1"/>
    <col min="9736" max="9736" width="7.1640625" style="1" customWidth="1"/>
    <col min="9737" max="9737" width="2.33203125" style="1" customWidth="1"/>
    <col min="9738" max="9738" width="12.6640625" style="1" customWidth="1"/>
    <col min="9739" max="9739" width="4.75" style="1" customWidth="1"/>
    <col min="9740" max="9740" width="11.5" style="1" customWidth="1"/>
    <col min="9741" max="9741" width="8.6640625" style="1"/>
    <col min="9742" max="9742" width="26.75" style="1" bestFit="1" customWidth="1"/>
    <col min="9743" max="9743" width="7.33203125" style="1" bestFit="1" customWidth="1"/>
    <col min="9744" max="9744" width="20.58203125" style="1" bestFit="1" customWidth="1"/>
    <col min="9745" max="9745" width="7.33203125" style="1" bestFit="1" customWidth="1"/>
    <col min="9746" max="9746" width="18.08203125" style="1" bestFit="1" customWidth="1"/>
    <col min="9747" max="9747" width="7.33203125" style="1" bestFit="1" customWidth="1"/>
    <col min="9748" max="9748" width="18.83203125" style="1" bestFit="1" customWidth="1"/>
    <col min="9749" max="9749" width="7.33203125" style="1" bestFit="1" customWidth="1"/>
    <col min="9750" max="9750" width="19" style="1" bestFit="1" customWidth="1"/>
    <col min="9751" max="9751" width="7.33203125" style="1" bestFit="1" customWidth="1"/>
    <col min="9752" max="9752" width="17.83203125" style="1" bestFit="1" customWidth="1"/>
    <col min="9753" max="9753" width="7.33203125" style="1" bestFit="1" customWidth="1"/>
    <col min="9754" max="9754" width="29.33203125" style="1" bestFit="1" customWidth="1"/>
    <col min="9755" max="9755" width="7.33203125" style="1" bestFit="1" customWidth="1"/>
    <col min="9756" max="9756" width="16.75" style="1" bestFit="1" customWidth="1"/>
    <col min="9757" max="9757" width="7.33203125" style="1" bestFit="1" customWidth="1"/>
    <col min="9758" max="9758" width="22.1640625" style="1" bestFit="1" customWidth="1"/>
    <col min="9759" max="9759" width="7.33203125" style="1" bestFit="1" customWidth="1"/>
    <col min="9760" max="9760" width="12.58203125" style="1" bestFit="1" customWidth="1"/>
    <col min="9761" max="9761" width="7.33203125" style="1" bestFit="1" customWidth="1"/>
    <col min="9762" max="9762" width="23.08203125" style="1" bestFit="1" customWidth="1"/>
    <col min="9763" max="9763" width="7.33203125" style="1" bestFit="1" customWidth="1"/>
    <col min="9764" max="9764" width="25.83203125" style="1" bestFit="1" customWidth="1"/>
    <col min="9765" max="9765" width="7.33203125" style="1" bestFit="1" customWidth="1"/>
    <col min="9766" max="9766" width="13.58203125" style="1" bestFit="1" customWidth="1"/>
    <col min="9767" max="9767" width="7.33203125" style="1" bestFit="1" customWidth="1"/>
    <col min="9768" max="9768" width="20.4140625" style="1" bestFit="1" customWidth="1"/>
    <col min="9769" max="9769" width="7.33203125" style="1" bestFit="1" customWidth="1"/>
    <col min="9770" max="9770" width="10.33203125" style="1" customWidth="1"/>
    <col min="9771" max="9771" width="7.33203125" style="1" bestFit="1" customWidth="1"/>
    <col min="9772" max="9772" width="14.6640625" style="1" customWidth="1"/>
    <col min="9773" max="9773" width="7.33203125" style="1" bestFit="1" customWidth="1"/>
    <col min="9774" max="9984" width="8.6640625" style="1"/>
    <col min="9985" max="9985" width="4.75" style="1" bestFit="1" customWidth="1"/>
    <col min="9986" max="9986" width="26.83203125" style="1" bestFit="1" customWidth="1"/>
    <col min="9987" max="9987" width="7.33203125" style="1" bestFit="1" customWidth="1"/>
    <col min="9988" max="9988" width="5" style="1" bestFit="1" customWidth="1"/>
    <col min="9989" max="9989" width="8" style="1" customWidth="1"/>
    <col min="9990" max="9990" width="8.25" style="1" customWidth="1"/>
    <col min="9991" max="9991" width="6.25" style="1" customWidth="1"/>
    <col min="9992" max="9992" width="7.1640625" style="1" customWidth="1"/>
    <col min="9993" max="9993" width="2.33203125" style="1" customWidth="1"/>
    <col min="9994" max="9994" width="12.6640625" style="1" customWidth="1"/>
    <col min="9995" max="9995" width="4.75" style="1" customWidth="1"/>
    <col min="9996" max="9996" width="11.5" style="1" customWidth="1"/>
    <col min="9997" max="9997" width="8.6640625" style="1"/>
    <col min="9998" max="9998" width="26.75" style="1" bestFit="1" customWidth="1"/>
    <col min="9999" max="9999" width="7.33203125" style="1" bestFit="1" customWidth="1"/>
    <col min="10000" max="10000" width="20.58203125" style="1" bestFit="1" customWidth="1"/>
    <col min="10001" max="10001" width="7.33203125" style="1" bestFit="1" customWidth="1"/>
    <col min="10002" max="10002" width="18.08203125" style="1" bestFit="1" customWidth="1"/>
    <col min="10003" max="10003" width="7.33203125" style="1" bestFit="1" customWidth="1"/>
    <col min="10004" max="10004" width="18.83203125" style="1" bestFit="1" customWidth="1"/>
    <col min="10005" max="10005" width="7.33203125" style="1" bestFit="1" customWidth="1"/>
    <col min="10006" max="10006" width="19" style="1" bestFit="1" customWidth="1"/>
    <col min="10007" max="10007" width="7.33203125" style="1" bestFit="1" customWidth="1"/>
    <col min="10008" max="10008" width="17.83203125" style="1" bestFit="1" customWidth="1"/>
    <col min="10009" max="10009" width="7.33203125" style="1" bestFit="1" customWidth="1"/>
    <col min="10010" max="10010" width="29.33203125" style="1" bestFit="1" customWidth="1"/>
    <col min="10011" max="10011" width="7.33203125" style="1" bestFit="1" customWidth="1"/>
    <col min="10012" max="10012" width="16.75" style="1" bestFit="1" customWidth="1"/>
    <col min="10013" max="10013" width="7.33203125" style="1" bestFit="1" customWidth="1"/>
    <col min="10014" max="10014" width="22.1640625" style="1" bestFit="1" customWidth="1"/>
    <col min="10015" max="10015" width="7.33203125" style="1" bestFit="1" customWidth="1"/>
    <col min="10016" max="10016" width="12.58203125" style="1" bestFit="1" customWidth="1"/>
    <col min="10017" max="10017" width="7.33203125" style="1" bestFit="1" customWidth="1"/>
    <col min="10018" max="10018" width="23.08203125" style="1" bestFit="1" customWidth="1"/>
    <col min="10019" max="10019" width="7.33203125" style="1" bestFit="1" customWidth="1"/>
    <col min="10020" max="10020" width="25.83203125" style="1" bestFit="1" customWidth="1"/>
    <col min="10021" max="10021" width="7.33203125" style="1" bestFit="1" customWidth="1"/>
    <col min="10022" max="10022" width="13.58203125" style="1" bestFit="1" customWidth="1"/>
    <col min="10023" max="10023" width="7.33203125" style="1" bestFit="1" customWidth="1"/>
    <col min="10024" max="10024" width="20.4140625" style="1" bestFit="1" customWidth="1"/>
    <col min="10025" max="10025" width="7.33203125" style="1" bestFit="1" customWidth="1"/>
    <col min="10026" max="10026" width="10.33203125" style="1" customWidth="1"/>
    <col min="10027" max="10027" width="7.33203125" style="1" bestFit="1" customWidth="1"/>
    <col min="10028" max="10028" width="14.6640625" style="1" customWidth="1"/>
    <col min="10029" max="10029" width="7.33203125" style="1" bestFit="1" customWidth="1"/>
    <col min="10030" max="10240" width="8.6640625" style="1"/>
    <col min="10241" max="10241" width="4.75" style="1" bestFit="1" customWidth="1"/>
    <col min="10242" max="10242" width="26.83203125" style="1" bestFit="1" customWidth="1"/>
    <col min="10243" max="10243" width="7.33203125" style="1" bestFit="1" customWidth="1"/>
    <col min="10244" max="10244" width="5" style="1" bestFit="1" customWidth="1"/>
    <col min="10245" max="10245" width="8" style="1" customWidth="1"/>
    <col min="10246" max="10246" width="8.25" style="1" customWidth="1"/>
    <col min="10247" max="10247" width="6.25" style="1" customWidth="1"/>
    <col min="10248" max="10248" width="7.1640625" style="1" customWidth="1"/>
    <col min="10249" max="10249" width="2.33203125" style="1" customWidth="1"/>
    <col min="10250" max="10250" width="12.6640625" style="1" customWidth="1"/>
    <col min="10251" max="10251" width="4.75" style="1" customWidth="1"/>
    <col min="10252" max="10252" width="11.5" style="1" customWidth="1"/>
    <col min="10253" max="10253" width="8.6640625" style="1"/>
    <col min="10254" max="10254" width="26.75" style="1" bestFit="1" customWidth="1"/>
    <col min="10255" max="10255" width="7.33203125" style="1" bestFit="1" customWidth="1"/>
    <col min="10256" max="10256" width="20.58203125" style="1" bestFit="1" customWidth="1"/>
    <col min="10257" max="10257" width="7.33203125" style="1" bestFit="1" customWidth="1"/>
    <col min="10258" max="10258" width="18.08203125" style="1" bestFit="1" customWidth="1"/>
    <col min="10259" max="10259" width="7.33203125" style="1" bestFit="1" customWidth="1"/>
    <col min="10260" max="10260" width="18.83203125" style="1" bestFit="1" customWidth="1"/>
    <col min="10261" max="10261" width="7.33203125" style="1" bestFit="1" customWidth="1"/>
    <col min="10262" max="10262" width="19" style="1" bestFit="1" customWidth="1"/>
    <col min="10263" max="10263" width="7.33203125" style="1" bestFit="1" customWidth="1"/>
    <col min="10264" max="10264" width="17.83203125" style="1" bestFit="1" customWidth="1"/>
    <col min="10265" max="10265" width="7.33203125" style="1" bestFit="1" customWidth="1"/>
    <col min="10266" max="10266" width="29.33203125" style="1" bestFit="1" customWidth="1"/>
    <col min="10267" max="10267" width="7.33203125" style="1" bestFit="1" customWidth="1"/>
    <col min="10268" max="10268" width="16.75" style="1" bestFit="1" customWidth="1"/>
    <col min="10269" max="10269" width="7.33203125" style="1" bestFit="1" customWidth="1"/>
    <col min="10270" max="10270" width="22.1640625" style="1" bestFit="1" customWidth="1"/>
    <col min="10271" max="10271" width="7.33203125" style="1" bestFit="1" customWidth="1"/>
    <col min="10272" max="10272" width="12.58203125" style="1" bestFit="1" customWidth="1"/>
    <col min="10273" max="10273" width="7.33203125" style="1" bestFit="1" customWidth="1"/>
    <col min="10274" max="10274" width="23.08203125" style="1" bestFit="1" customWidth="1"/>
    <col min="10275" max="10275" width="7.33203125" style="1" bestFit="1" customWidth="1"/>
    <col min="10276" max="10276" width="25.83203125" style="1" bestFit="1" customWidth="1"/>
    <col min="10277" max="10277" width="7.33203125" style="1" bestFit="1" customWidth="1"/>
    <col min="10278" max="10278" width="13.58203125" style="1" bestFit="1" customWidth="1"/>
    <col min="10279" max="10279" width="7.33203125" style="1" bestFit="1" customWidth="1"/>
    <col min="10280" max="10280" width="20.4140625" style="1" bestFit="1" customWidth="1"/>
    <col min="10281" max="10281" width="7.33203125" style="1" bestFit="1" customWidth="1"/>
    <col min="10282" max="10282" width="10.33203125" style="1" customWidth="1"/>
    <col min="10283" max="10283" width="7.33203125" style="1" bestFit="1" customWidth="1"/>
    <col min="10284" max="10284" width="14.6640625" style="1" customWidth="1"/>
    <col min="10285" max="10285" width="7.33203125" style="1" bestFit="1" customWidth="1"/>
    <col min="10286" max="10496" width="8.6640625" style="1"/>
    <col min="10497" max="10497" width="4.75" style="1" bestFit="1" customWidth="1"/>
    <col min="10498" max="10498" width="26.83203125" style="1" bestFit="1" customWidth="1"/>
    <col min="10499" max="10499" width="7.33203125" style="1" bestFit="1" customWidth="1"/>
    <col min="10500" max="10500" width="5" style="1" bestFit="1" customWidth="1"/>
    <col min="10501" max="10501" width="8" style="1" customWidth="1"/>
    <col min="10502" max="10502" width="8.25" style="1" customWidth="1"/>
    <col min="10503" max="10503" width="6.25" style="1" customWidth="1"/>
    <col min="10504" max="10504" width="7.1640625" style="1" customWidth="1"/>
    <col min="10505" max="10505" width="2.33203125" style="1" customWidth="1"/>
    <col min="10506" max="10506" width="12.6640625" style="1" customWidth="1"/>
    <col min="10507" max="10507" width="4.75" style="1" customWidth="1"/>
    <col min="10508" max="10508" width="11.5" style="1" customWidth="1"/>
    <col min="10509" max="10509" width="8.6640625" style="1"/>
    <col min="10510" max="10510" width="26.75" style="1" bestFit="1" customWidth="1"/>
    <col min="10511" max="10511" width="7.33203125" style="1" bestFit="1" customWidth="1"/>
    <col min="10512" max="10512" width="20.58203125" style="1" bestFit="1" customWidth="1"/>
    <col min="10513" max="10513" width="7.33203125" style="1" bestFit="1" customWidth="1"/>
    <col min="10514" max="10514" width="18.08203125" style="1" bestFit="1" customWidth="1"/>
    <col min="10515" max="10515" width="7.33203125" style="1" bestFit="1" customWidth="1"/>
    <col min="10516" max="10516" width="18.83203125" style="1" bestFit="1" customWidth="1"/>
    <col min="10517" max="10517" width="7.33203125" style="1" bestFit="1" customWidth="1"/>
    <col min="10518" max="10518" width="19" style="1" bestFit="1" customWidth="1"/>
    <col min="10519" max="10519" width="7.33203125" style="1" bestFit="1" customWidth="1"/>
    <col min="10520" max="10520" width="17.83203125" style="1" bestFit="1" customWidth="1"/>
    <col min="10521" max="10521" width="7.33203125" style="1" bestFit="1" customWidth="1"/>
    <col min="10522" max="10522" width="29.33203125" style="1" bestFit="1" customWidth="1"/>
    <col min="10523" max="10523" width="7.33203125" style="1" bestFit="1" customWidth="1"/>
    <col min="10524" max="10524" width="16.75" style="1" bestFit="1" customWidth="1"/>
    <col min="10525" max="10525" width="7.33203125" style="1" bestFit="1" customWidth="1"/>
    <col min="10526" max="10526" width="22.1640625" style="1" bestFit="1" customWidth="1"/>
    <col min="10527" max="10527" width="7.33203125" style="1" bestFit="1" customWidth="1"/>
    <col min="10528" max="10528" width="12.58203125" style="1" bestFit="1" customWidth="1"/>
    <col min="10529" max="10529" width="7.33203125" style="1" bestFit="1" customWidth="1"/>
    <col min="10530" max="10530" width="23.08203125" style="1" bestFit="1" customWidth="1"/>
    <col min="10531" max="10531" width="7.33203125" style="1" bestFit="1" customWidth="1"/>
    <col min="10532" max="10532" width="25.83203125" style="1" bestFit="1" customWidth="1"/>
    <col min="10533" max="10533" width="7.33203125" style="1" bestFit="1" customWidth="1"/>
    <col min="10534" max="10534" width="13.58203125" style="1" bestFit="1" customWidth="1"/>
    <col min="10535" max="10535" width="7.33203125" style="1" bestFit="1" customWidth="1"/>
    <col min="10536" max="10536" width="20.4140625" style="1" bestFit="1" customWidth="1"/>
    <col min="10537" max="10537" width="7.33203125" style="1" bestFit="1" customWidth="1"/>
    <col min="10538" max="10538" width="10.33203125" style="1" customWidth="1"/>
    <col min="10539" max="10539" width="7.33203125" style="1" bestFit="1" customWidth="1"/>
    <col min="10540" max="10540" width="14.6640625" style="1" customWidth="1"/>
    <col min="10541" max="10541" width="7.33203125" style="1" bestFit="1" customWidth="1"/>
    <col min="10542" max="10752" width="8.6640625" style="1"/>
    <col min="10753" max="10753" width="4.75" style="1" bestFit="1" customWidth="1"/>
    <col min="10754" max="10754" width="26.83203125" style="1" bestFit="1" customWidth="1"/>
    <col min="10755" max="10755" width="7.33203125" style="1" bestFit="1" customWidth="1"/>
    <col min="10756" max="10756" width="5" style="1" bestFit="1" customWidth="1"/>
    <col min="10757" max="10757" width="8" style="1" customWidth="1"/>
    <col min="10758" max="10758" width="8.25" style="1" customWidth="1"/>
    <col min="10759" max="10759" width="6.25" style="1" customWidth="1"/>
    <col min="10760" max="10760" width="7.1640625" style="1" customWidth="1"/>
    <col min="10761" max="10761" width="2.33203125" style="1" customWidth="1"/>
    <col min="10762" max="10762" width="12.6640625" style="1" customWidth="1"/>
    <col min="10763" max="10763" width="4.75" style="1" customWidth="1"/>
    <col min="10764" max="10764" width="11.5" style="1" customWidth="1"/>
    <col min="10765" max="10765" width="8.6640625" style="1"/>
    <col min="10766" max="10766" width="26.75" style="1" bestFit="1" customWidth="1"/>
    <col min="10767" max="10767" width="7.33203125" style="1" bestFit="1" customWidth="1"/>
    <col min="10768" max="10768" width="20.58203125" style="1" bestFit="1" customWidth="1"/>
    <col min="10769" max="10769" width="7.33203125" style="1" bestFit="1" customWidth="1"/>
    <col min="10770" max="10770" width="18.08203125" style="1" bestFit="1" customWidth="1"/>
    <col min="10771" max="10771" width="7.33203125" style="1" bestFit="1" customWidth="1"/>
    <col min="10772" max="10772" width="18.83203125" style="1" bestFit="1" customWidth="1"/>
    <col min="10773" max="10773" width="7.33203125" style="1" bestFit="1" customWidth="1"/>
    <col min="10774" max="10774" width="19" style="1" bestFit="1" customWidth="1"/>
    <col min="10775" max="10775" width="7.33203125" style="1" bestFit="1" customWidth="1"/>
    <col min="10776" max="10776" width="17.83203125" style="1" bestFit="1" customWidth="1"/>
    <col min="10777" max="10777" width="7.33203125" style="1" bestFit="1" customWidth="1"/>
    <col min="10778" max="10778" width="29.33203125" style="1" bestFit="1" customWidth="1"/>
    <col min="10779" max="10779" width="7.33203125" style="1" bestFit="1" customWidth="1"/>
    <col min="10780" max="10780" width="16.75" style="1" bestFit="1" customWidth="1"/>
    <col min="10781" max="10781" width="7.33203125" style="1" bestFit="1" customWidth="1"/>
    <col min="10782" max="10782" width="22.1640625" style="1" bestFit="1" customWidth="1"/>
    <col min="10783" max="10783" width="7.33203125" style="1" bestFit="1" customWidth="1"/>
    <col min="10784" max="10784" width="12.58203125" style="1" bestFit="1" customWidth="1"/>
    <col min="10785" max="10785" width="7.33203125" style="1" bestFit="1" customWidth="1"/>
    <col min="10786" max="10786" width="23.08203125" style="1" bestFit="1" customWidth="1"/>
    <col min="10787" max="10787" width="7.33203125" style="1" bestFit="1" customWidth="1"/>
    <col min="10788" max="10788" width="25.83203125" style="1" bestFit="1" customWidth="1"/>
    <col min="10789" max="10789" width="7.33203125" style="1" bestFit="1" customWidth="1"/>
    <col min="10790" max="10790" width="13.58203125" style="1" bestFit="1" customWidth="1"/>
    <col min="10791" max="10791" width="7.33203125" style="1" bestFit="1" customWidth="1"/>
    <col min="10792" max="10792" width="20.4140625" style="1" bestFit="1" customWidth="1"/>
    <col min="10793" max="10793" width="7.33203125" style="1" bestFit="1" customWidth="1"/>
    <col min="10794" max="10794" width="10.33203125" style="1" customWidth="1"/>
    <col min="10795" max="10795" width="7.33203125" style="1" bestFit="1" customWidth="1"/>
    <col min="10796" max="10796" width="14.6640625" style="1" customWidth="1"/>
    <col min="10797" max="10797" width="7.33203125" style="1" bestFit="1" customWidth="1"/>
    <col min="10798" max="11008" width="8.6640625" style="1"/>
    <col min="11009" max="11009" width="4.75" style="1" bestFit="1" customWidth="1"/>
    <col min="11010" max="11010" width="26.83203125" style="1" bestFit="1" customWidth="1"/>
    <col min="11011" max="11011" width="7.33203125" style="1" bestFit="1" customWidth="1"/>
    <col min="11012" max="11012" width="5" style="1" bestFit="1" customWidth="1"/>
    <col min="11013" max="11013" width="8" style="1" customWidth="1"/>
    <col min="11014" max="11014" width="8.25" style="1" customWidth="1"/>
    <col min="11015" max="11015" width="6.25" style="1" customWidth="1"/>
    <col min="11016" max="11016" width="7.1640625" style="1" customWidth="1"/>
    <col min="11017" max="11017" width="2.33203125" style="1" customWidth="1"/>
    <col min="11018" max="11018" width="12.6640625" style="1" customWidth="1"/>
    <col min="11019" max="11019" width="4.75" style="1" customWidth="1"/>
    <col min="11020" max="11020" width="11.5" style="1" customWidth="1"/>
    <col min="11021" max="11021" width="8.6640625" style="1"/>
    <col min="11022" max="11022" width="26.75" style="1" bestFit="1" customWidth="1"/>
    <col min="11023" max="11023" width="7.33203125" style="1" bestFit="1" customWidth="1"/>
    <col min="11024" max="11024" width="20.58203125" style="1" bestFit="1" customWidth="1"/>
    <col min="11025" max="11025" width="7.33203125" style="1" bestFit="1" customWidth="1"/>
    <col min="11026" max="11026" width="18.08203125" style="1" bestFit="1" customWidth="1"/>
    <col min="11027" max="11027" width="7.33203125" style="1" bestFit="1" customWidth="1"/>
    <col min="11028" max="11028" width="18.83203125" style="1" bestFit="1" customWidth="1"/>
    <col min="11029" max="11029" width="7.33203125" style="1" bestFit="1" customWidth="1"/>
    <col min="11030" max="11030" width="19" style="1" bestFit="1" customWidth="1"/>
    <col min="11031" max="11031" width="7.33203125" style="1" bestFit="1" customWidth="1"/>
    <col min="11032" max="11032" width="17.83203125" style="1" bestFit="1" customWidth="1"/>
    <col min="11033" max="11033" width="7.33203125" style="1" bestFit="1" customWidth="1"/>
    <col min="11034" max="11034" width="29.33203125" style="1" bestFit="1" customWidth="1"/>
    <col min="11035" max="11035" width="7.33203125" style="1" bestFit="1" customWidth="1"/>
    <col min="11036" max="11036" width="16.75" style="1" bestFit="1" customWidth="1"/>
    <col min="11037" max="11037" width="7.33203125" style="1" bestFit="1" customWidth="1"/>
    <col min="11038" max="11038" width="22.1640625" style="1" bestFit="1" customWidth="1"/>
    <col min="11039" max="11039" width="7.33203125" style="1" bestFit="1" customWidth="1"/>
    <col min="11040" max="11040" width="12.58203125" style="1" bestFit="1" customWidth="1"/>
    <col min="11041" max="11041" width="7.33203125" style="1" bestFit="1" customWidth="1"/>
    <col min="11042" max="11042" width="23.08203125" style="1" bestFit="1" customWidth="1"/>
    <col min="11043" max="11043" width="7.33203125" style="1" bestFit="1" customWidth="1"/>
    <col min="11044" max="11044" width="25.83203125" style="1" bestFit="1" customWidth="1"/>
    <col min="11045" max="11045" width="7.33203125" style="1" bestFit="1" customWidth="1"/>
    <col min="11046" max="11046" width="13.58203125" style="1" bestFit="1" customWidth="1"/>
    <col min="11047" max="11047" width="7.33203125" style="1" bestFit="1" customWidth="1"/>
    <col min="11048" max="11048" width="20.4140625" style="1" bestFit="1" customWidth="1"/>
    <col min="11049" max="11049" width="7.33203125" style="1" bestFit="1" customWidth="1"/>
    <col min="11050" max="11050" width="10.33203125" style="1" customWidth="1"/>
    <col min="11051" max="11051" width="7.33203125" style="1" bestFit="1" customWidth="1"/>
    <col min="11052" max="11052" width="14.6640625" style="1" customWidth="1"/>
    <col min="11053" max="11053" width="7.33203125" style="1" bestFit="1" customWidth="1"/>
    <col min="11054" max="11264" width="8.6640625" style="1"/>
    <col min="11265" max="11265" width="4.75" style="1" bestFit="1" customWidth="1"/>
    <col min="11266" max="11266" width="26.83203125" style="1" bestFit="1" customWidth="1"/>
    <col min="11267" max="11267" width="7.33203125" style="1" bestFit="1" customWidth="1"/>
    <col min="11268" max="11268" width="5" style="1" bestFit="1" customWidth="1"/>
    <col min="11269" max="11269" width="8" style="1" customWidth="1"/>
    <col min="11270" max="11270" width="8.25" style="1" customWidth="1"/>
    <col min="11271" max="11271" width="6.25" style="1" customWidth="1"/>
    <col min="11272" max="11272" width="7.1640625" style="1" customWidth="1"/>
    <col min="11273" max="11273" width="2.33203125" style="1" customWidth="1"/>
    <col min="11274" max="11274" width="12.6640625" style="1" customWidth="1"/>
    <col min="11275" max="11275" width="4.75" style="1" customWidth="1"/>
    <col min="11276" max="11276" width="11.5" style="1" customWidth="1"/>
    <col min="11277" max="11277" width="8.6640625" style="1"/>
    <col min="11278" max="11278" width="26.75" style="1" bestFit="1" customWidth="1"/>
    <col min="11279" max="11279" width="7.33203125" style="1" bestFit="1" customWidth="1"/>
    <col min="11280" max="11280" width="20.58203125" style="1" bestFit="1" customWidth="1"/>
    <col min="11281" max="11281" width="7.33203125" style="1" bestFit="1" customWidth="1"/>
    <col min="11282" max="11282" width="18.08203125" style="1" bestFit="1" customWidth="1"/>
    <col min="11283" max="11283" width="7.33203125" style="1" bestFit="1" customWidth="1"/>
    <col min="11284" max="11284" width="18.83203125" style="1" bestFit="1" customWidth="1"/>
    <col min="11285" max="11285" width="7.33203125" style="1" bestFit="1" customWidth="1"/>
    <col min="11286" max="11286" width="19" style="1" bestFit="1" customWidth="1"/>
    <col min="11287" max="11287" width="7.33203125" style="1" bestFit="1" customWidth="1"/>
    <col min="11288" max="11288" width="17.83203125" style="1" bestFit="1" customWidth="1"/>
    <col min="11289" max="11289" width="7.33203125" style="1" bestFit="1" customWidth="1"/>
    <col min="11290" max="11290" width="29.33203125" style="1" bestFit="1" customWidth="1"/>
    <col min="11291" max="11291" width="7.33203125" style="1" bestFit="1" customWidth="1"/>
    <col min="11292" max="11292" width="16.75" style="1" bestFit="1" customWidth="1"/>
    <col min="11293" max="11293" width="7.33203125" style="1" bestFit="1" customWidth="1"/>
    <col min="11294" max="11294" width="22.1640625" style="1" bestFit="1" customWidth="1"/>
    <col min="11295" max="11295" width="7.33203125" style="1" bestFit="1" customWidth="1"/>
    <col min="11296" max="11296" width="12.58203125" style="1" bestFit="1" customWidth="1"/>
    <col min="11297" max="11297" width="7.33203125" style="1" bestFit="1" customWidth="1"/>
    <col min="11298" max="11298" width="23.08203125" style="1" bestFit="1" customWidth="1"/>
    <col min="11299" max="11299" width="7.33203125" style="1" bestFit="1" customWidth="1"/>
    <col min="11300" max="11300" width="25.83203125" style="1" bestFit="1" customWidth="1"/>
    <col min="11301" max="11301" width="7.33203125" style="1" bestFit="1" customWidth="1"/>
    <col min="11302" max="11302" width="13.58203125" style="1" bestFit="1" customWidth="1"/>
    <col min="11303" max="11303" width="7.33203125" style="1" bestFit="1" customWidth="1"/>
    <col min="11304" max="11304" width="20.4140625" style="1" bestFit="1" customWidth="1"/>
    <col min="11305" max="11305" width="7.33203125" style="1" bestFit="1" customWidth="1"/>
    <col min="11306" max="11306" width="10.33203125" style="1" customWidth="1"/>
    <col min="11307" max="11307" width="7.33203125" style="1" bestFit="1" customWidth="1"/>
    <col min="11308" max="11308" width="14.6640625" style="1" customWidth="1"/>
    <col min="11309" max="11309" width="7.33203125" style="1" bestFit="1" customWidth="1"/>
    <col min="11310" max="11520" width="8.6640625" style="1"/>
    <col min="11521" max="11521" width="4.75" style="1" bestFit="1" customWidth="1"/>
    <col min="11522" max="11522" width="26.83203125" style="1" bestFit="1" customWidth="1"/>
    <col min="11523" max="11523" width="7.33203125" style="1" bestFit="1" customWidth="1"/>
    <col min="11524" max="11524" width="5" style="1" bestFit="1" customWidth="1"/>
    <col min="11525" max="11525" width="8" style="1" customWidth="1"/>
    <col min="11526" max="11526" width="8.25" style="1" customWidth="1"/>
    <col min="11527" max="11527" width="6.25" style="1" customWidth="1"/>
    <col min="11528" max="11528" width="7.1640625" style="1" customWidth="1"/>
    <col min="11529" max="11529" width="2.33203125" style="1" customWidth="1"/>
    <col min="11530" max="11530" width="12.6640625" style="1" customWidth="1"/>
    <col min="11531" max="11531" width="4.75" style="1" customWidth="1"/>
    <col min="11532" max="11532" width="11.5" style="1" customWidth="1"/>
    <col min="11533" max="11533" width="8.6640625" style="1"/>
    <col min="11534" max="11534" width="26.75" style="1" bestFit="1" customWidth="1"/>
    <col min="11535" max="11535" width="7.33203125" style="1" bestFit="1" customWidth="1"/>
    <col min="11536" max="11536" width="20.58203125" style="1" bestFit="1" customWidth="1"/>
    <col min="11537" max="11537" width="7.33203125" style="1" bestFit="1" customWidth="1"/>
    <col min="11538" max="11538" width="18.08203125" style="1" bestFit="1" customWidth="1"/>
    <col min="11539" max="11539" width="7.33203125" style="1" bestFit="1" customWidth="1"/>
    <col min="11540" max="11540" width="18.83203125" style="1" bestFit="1" customWidth="1"/>
    <col min="11541" max="11541" width="7.33203125" style="1" bestFit="1" customWidth="1"/>
    <col min="11542" max="11542" width="19" style="1" bestFit="1" customWidth="1"/>
    <col min="11543" max="11543" width="7.33203125" style="1" bestFit="1" customWidth="1"/>
    <col min="11544" max="11544" width="17.83203125" style="1" bestFit="1" customWidth="1"/>
    <col min="11545" max="11545" width="7.33203125" style="1" bestFit="1" customWidth="1"/>
    <col min="11546" max="11546" width="29.33203125" style="1" bestFit="1" customWidth="1"/>
    <col min="11547" max="11547" width="7.33203125" style="1" bestFit="1" customWidth="1"/>
    <col min="11548" max="11548" width="16.75" style="1" bestFit="1" customWidth="1"/>
    <col min="11549" max="11549" width="7.33203125" style="1" bestFit="1" customWidth="1"/>
    <col min="11550" max="11550" width="22.1640625" style="1" bestFit="1" customWidth="1"/>
    <col min="11551" max="11551" width="7.33203125" style="1" bestFit="1" customWidth="1"/>
    <col min="11552" max="11552" width="12.58203125" style="1" bestFit="1" customWidth="1"/>
    <col min="11553" max="11553" width="7.33203125" style="1" bestFit="1" customWidth="1"/>
    <col min="11554" max="11554" width="23.08203125" style="1" bestFit="1" customWidth="1"/>
    <col min="11555" max="11555" width="7.33203125" style="1" bestFit="1" customWidth="1"/>
    <col min="11556" max="11556" width="25.83203125" style="1" bestFit="1" customWidth="1"/>
    <col min="11557" max="11557" width="7.33203125" style="1" bestFit="1" customWidth="1"/>
    <col min="11558" max="11558" width="13.58203125" style="1" bestFit="1" customWidth="1"/>
    <col min="11559" max="11559" width="7.33203125" style="1" bestFit="1" customWidth="1"/>
    <col min="11560" max="11560" width="20.4140625" style="1" bestFit="1" customWidth="1"/>
    <col min="11561" max="11561" width="7.33203125" style="1" bestFit="1" customWidth="1"/>
    <col min="11562" max="11562" width="10.33203125" style="1" customWidth="1"/>
    <col min="11563" max="11563" width="7.33203125" style="1" bestFit="1" customWidth="1"/>
    <col min="11564" max="11564" width="14.6640625" style="1" customWidth="1"/>
    <col min="11565" max="11565" width="7.33203125" style="1" bestFit="1" customWidth="1"/>
    <col min="11566" max="11776" width="8.6640625" style="1"/>
    <col min="11777" max="11777" width="4.75" style="1" bestFit="1" customWidth="1"/>
    <col min="11778" max="11778" width="26.83203125" style="1" bestFit="1" customWidth="1"/>
    <col min="11779" max="11779" width="7.33203125" style="1" bestFit="1" customWidth="1"/>
    <col min="11780" max="11780" width="5" style="1" bestFit="1" customWidth="1"/>
    <col min="11781" max="11781" width="8" style="1" customWidth="1"/>
    <col min="11782" max="11782" width="8.25" style="1" customWidth="1"/>
    <col min="11783" max="11783" width="6.25" style="1" customWidth="1"/>
    <col min="11784" max="11784" width="7.1640625" style="1" customWidth="1"/>
    <col min="11785" max="11785" width="2.33203125" style="1" customWidth="1"/>
    <col min="11786" max="11786" width="12.6640625" style="1" customWidth="1"/>
    <col min="11787" max="11787" width="4.75" style="1" customWidth="1"/>
    <col min="11788" max="11788" width="11.5" style="1" customWidth="1"/>
    <col min="11789" max="11789" width="8.6640625" style="1"/>
    <col min="11790" max="11790" width="26.75" style="1" bestFit="1" customWidth="1"/>
    <col min="11791" max="11791" width="7.33203125" style="1" bestFit="1" customWidth="1"/>
    <col min="11792" max="11792" width="20.58203125" style="1" bestFit="1" customWidth="1"/>
    <col min="11793" max="11793" width="7.33203125" style="1" bestFit="1" customWidth="1"/>
    <col min="11794" max="11794" width="18.08203125" style="1" bestFit="1" customWidth="1"/>
    <col min="11795" max="11795" width="7.33203125" style="1" bestFit="1" customWidth="1"/>
    <col min="11796" max="11796" width="18.83203125" style="1" bestFit="1" customWidth="1"/>
    <col min="11797" max="11797" width="7.33203125" style="1" bestFit="1" customWidth="1"/>
    <col min="11798" max="11798" width="19" style="1" bestFit="1" customWidth="1"/>
    <col min="11799" max="11799" width="7.33203125" style="1" bestFit="1" customWidth="1"/>
    <col min="11800" max="11800" width="17.83203125" style="1" bestFit="1" customWidth="1"/>
    <col min="11801" max="11801" width="7.33203125" style="1" bestFit="1" customWidth="1"/>
    <col min="11802" max="11802" width="29.33203125" style="1" bestFit="1" customWidth="1"/>
    <col min="11803" max="11803" width="7.33203125" style="1" bestFit="1" customWidth="1"/>
    <col min="11804" max="11804" width="16.75" style="1" bestFit="1" customWidth="1"/>
    <col min="11805" max="11805" width="7.33203125" style="1" bestFit="1" customWidth="1"/>
    <col min="11806" max="11806" width="22.1640625" style="1" bestFit="1" customWidth="1"/>
    <col min="11807" max="11807" width="7.33203125" style="1" bestFit="1" customWidth="1"/>
    <col min="11808" max="11808" width="12.58203125" style="1" bestFit="1" customWidth="1"/>
    <col min="11809" max="11809" width="7.33203125" style="1" bestFit="1" customWidth="1"/>
    <col min="11810" max="11810" width="23.08203125" style="1" bestFit="1" customWidth="1"/>
    <col min="11811" max="11811" width="7.33203125" style="1" bestFit="1" customWidth="1"/>
    <col min="11812" max="11812" width="25.83203125" style="1" bestFit="1" customWidth="1"/>
    <col min="11813" max="11813" width="7.33203125" style="1" bestFit="1" customWidth="1"/>
    <col min="11814" max="11814" width="13.58203125" style="1" bestFit="1" customWidth="1"/>
    <col min="11815" max="11815" width="7.33203125" style="1" bestFit="1" customWidth="1"/>
    <col min="11816" max="11816" width="20.4140625" style="1" bestFit="1" customWidth="1"/>
    <col min="11817" max="11817" width="7.33203125" style="1" bestFit="1" customWidth="1"/>
    <col min="11818" max="11818" width="10.33203125" style="1" customWidth="1"/>
    <col min="11819" max="11819" width="7.33203125" style="1" bestFit="1" customWidth="1"/>
    <col min="11820" max="11820" width="14.6640625" style="1" customWidth="1"/>
    <col min="11821" max="11821" width="7.33203125" style="1" bestFit="1" customWidth="1"/>
    <col min="11822" max="12032" width="8.6640625" style="1"/>
    <col min="12033" max="12033" width="4.75" style="1" bestFit="1" customWidth="1"/>
    <col min="12034" max="12034" width="26.83203125" style="1" bestFit="1" customWidth="1"/>
    <col min="12035" max="12035" width="7.33203125" style="1" bestFit="1" customWidth="1"/>
    <col min="12036" max="12036" width="5" style="1" bestFit="1" customWidth="1"/>
    <col min="12037" max="12037" width="8" style="1" customWidth="1"/>
    <col min="12038" max="12038" width="8.25" style="1" customWidth="1"/>
    <col min="12039" max="12039" width="6.25" style="1" customWidth="1"/>
    <col min="12040" max="12040" width="7.1640625" style="1" customWidth="1"/>
    <col min="12041" max="12041" width="2.33203125" style="1" customWidth="1"/>
    <col min="12042" max="12042" width="12.6640625" style="1" customWidth="1"/>
    <col min="12043" max="12043" width="4.75" style="1" customWidth="1"/>
    <col min="12044" max="12044" width="11.5" style="1" customWidth="1"/>
    <col min="12045" max="12045" width="8.6640625" style="1"/>
    <col min="12046" max="12046" width="26.75" style="1" bestFit="1" customWidth="1"/>
    <col min="12047" max="12047" width="7.33203125" style="1" bestFit="1" customWidth="1"/>
    <col min="12048" max="12048" width="20.58203125" style="1" bestFit="1" customWidth="1"/>
    <col min="12049" max="12049" width="7.33203125" style="1" bestFit="1" customWidth="1"/>
    <col min="12050" max="12050" width="18.08203125" style="1" bestFit="1" customWidth="1"/>
    <col min="12051" max="12051" width="7.33203125" style="1" bestFit="1" customWidth="1"/>
    <col min="12052" max="12052" width="18.83203125" style="1" bestFit="1" customWidth="1"/>
    <col min="12053" max="12053" width="7.33203125" style="1" bestFit="1" customWidth="1"/>
    <col min="12054" max="12054" width="19" style="1" bestFit="1" customWidth="1"/>
    <col min="12055" max="12055" width="7.33203125" style="1" bestFit="1" customWidth="1"/>
    <col min="12056" max="12056" width="17.83203125" style="1" bestFit="1" customWidth="1"/>
    <col min="12057" max="12057" width="7.33203125" style="1" bestFit="1" customWidth="1"/>
    <col min="12058" max="12058" width="29.33203125" style="1" bestFit="1" customWidth="1"/>
    <col min="12059" max="12059" width="7.33203125" style="1" bestFit="1" customWidth="1"/>
    <col min="12060" max="12060" width="16.75" style="1" bestFit="1" customWidth="1"/>
    <col min="12061" max="12061" width="7.33203125" style="1" bestFit="1" customWidth="1"/>
    <col min="12062" max="12062" width="22.1640625" style="1" bestFit="1" customWidth="1"/>
    <col min="12063" max="12063" width="7.33203125" style="1" bestFit="1" customWidth="1"/>
    <col min="12064" max="12064" width="12.58203125" style="1" bestFit="1" customWidth="1"/>
    <col min="12065" max="12065" width="7.33203125" style="1" bestFit="1" customWidth="1"/>
    <col min="12066" max="12066" width="23.08203125" style="1" bestFit="1" customWidth="1"/>
    <col min="12067" max="12067" width="7.33203125" style="1" bestFit="1" customWidth="1"/>
    <col min="12068" max="12068" width="25.83203125" style="1" bestFit="1" customWidth="1"/>
    <col min="12069" max="12069" width="7.33203125" style="1" bestFit="1" customWidth="1"/>
    <col min="12070" max="12070" width="13.58203125" style="1" bestFit="1" customWidth="1"/>
    <col min="12071" max="12071" width="7.33203125" style="1" bestFit="1" customWidth="1"/>
    <col min="12072" max="12072" width="20.4140625" style="1" bestFit="1" customWidth="1"/>
    <col min="12073" max="12073" width="7.33203125" style="1" bestFit="1" customWidth="1"/>
    <col min="12074" max="12074" width="10.33203125" style="1" customWidth="1"/>
    <col min="12075" max="12075" width="7.33203125" style="1" bestFit="1" customWidth="1"/>
    <col min="12076" max="12076" width="14.6640625" style="1" customWidth="1"/>
    <col min="12077" max="12077" width="7.33203125" style="1" bestFit="1" customWidth="1"/>
    <col min="12078" max="12288" width="8.6640625" style="1"/>
    <col min="12289" max="12289" width="4.75" style="1" bestFit="1" customWidth="1"/>
    <col min="12290" max="12290" width="26.83203125" style="1" bestFit="1" customWidth="1"/>
    <col min="12291" max="12291" width="7.33203125" style="1" bestFit="1" customWidth="1"/>
    <col min="12292" max="12292" width="5" style="1" bestFit="1" customWidth="1"/>
    <col min="12293" max="12293" width="8" style="1" customWidth="1"/>
    <col min="12294" max="12294" width="8.25" style="1" customWidth="1"/>
    <col min="12295" max="12295" width="6.25" style="1" customWidth="1"/>
    <col min="12296" max="12296" width="7.1640625" style="1" customWidth="1"/>
    <col min="12297" max="12297" width="2.33203125" style="1" customWidth="1"/>
    <col min="12298" max="12298" width="12.6640625" style="1" customWidth="1"/>
    <col min="12299" max="12299" width="4.75" style="1" customWidth="1"/>
    <col min="12300" max="12300" width="11.5" style="1" customWidth="1"/>
    <col min="12301" max="12301" width="8.6640625" style="1"/>
    <col min="12302" max="12302" width="26.75" style="1" bestFit="1" customWidth="1"/>
    <col min="12303" max="12303" width="7.33203125" style="1" bestFit="1" customWidth="1"/>
    <col min="12304" max="12304" width="20.58203125" style="1" bestFit="1" customWidth="1"/>
    <col min="12305" max="12305" width="7.33203125" style="1" bestFit="1" customWidth="1"/>
    <col min="12306" max="12306" width="18.08203125" style="1" bestFit="1" customWidth="1"/>
    <col min="12307" max="12307" width="7.33203125" style="1" bestFit="1" customWidth="1"/>
    <col min="12308" max="12308" width="18.83203125" style="1" bestFit="1" customWidth="1"/>
    <col min="12309" max="12309" width="7.33203125" style="1" bestFit="1" customWidth="1"/>
    <col min="12310" max="12310" width="19" style="1" bestFit="1" customWidth="1"/>
    <col min="12311" max="12311" width="7.33203125" style="1" bestFit="1" customWidth="1"/>
    <col min="12312" max="12312" width="17.83203125" style="1" bestFit="1" customWidth="1"/>
    <col min="12313" max="12313" width="7.33203125" style="1" bestFit="1" customWidth="1"/>
    <col min="12314" max="12314" width="29.33203125" style="1" bestFit="1" customWidth="1"/>
    <col min="12315" max="12315" width="7.33203125" style="1" bestFit="1" customWidth="1"/>
    <col min="12316" max="12316" width="16.75" style="1" bestFit="1" customWidth="1"/>
    <col min="12317" max="12317" width="7.33203125" style="1" bestFit="1" customWidth="1"/>
    <col min="12318" max="12318" width="22.1640625" style="1" bestFit="1" customWidth="1"/>
    <col min="12319" max="12319" width="7.33203125" style="1" bestFit="1" customWidth="1"/>
    <col min="12320" max="12320" width="12.58203125" style="1" bestFit="1" customWidth="1"/>
    <col min="12321" max="12321" width="7.33203125" style="1" bestFit="1" customWidth="1"/>
    <col min="12322" max="12322" width="23.08203125" style="1" bestFit="1" customWidth="1"/>
    <col min="12323" max="12323" width="7.33203125" style="1" bestFit="1" customWidth="1"/>
    <col min="12324" max="12324" width="25.83203125" style="1" bestFit="1" customWidth="1"/>
    <col min="12325" max="12325" width="7.33203125" style="1" bestFit="1" customWidth="1"/>
    <col min="12326" max="12326" width="13.58203125" style="1" bestFit="1" customWidth="1"/>
    <col min="12327" max="12327" width="7.33203125" style="1" bestFit="1" customWidth="1"/>
    <col min="12328" max="12328" width="20.4140625" style="1" bestFit="1" customWidth="1"/>
    <col min="12329" max="12329" width="7.33203125" style="1" bestFit="1" customWidth="1"/>
    <col min="12330" max="12330" width="10.33203125" style="1" customWidth="1"/>
    <col min="12331" max="12331" width="7.33203125" style="1" bestFit="1" customWidth="1"/>
    <col min="12332" max="12332" width="14.6640625" style="1" customWidth="1"/>
    <col min="12333" max="12333" width="7.33203125" style="1" bestFit="1" customWidth="1"/>
    <col min="12334" max="12544" width="8.6640625" style="1"/>
    <col min="12545" max="12545" width="4.75" style="1" bestFit="1" customWidth="1"/>
    <col min="12546" max="12546" width="26.83203125" style="1" bestFit="1" customWidth="1"/>
    <col min="12547" max="12547" width="7.33203125" style="1" bestFit="1" customWidth="1"/>
    <col min="12548" max="12548" width="5" style="1" bestFit="1" customWidth="1"/>
    <col min="12549" max="12549" width="8" style="1" customWidth="1"/>
    <col min="12550" max="12550" width="8.25" style="1" customWidth="1"/>
    <col min="12551" max="12551" width="6.25" style="1" customWidth="1"/>
    <col min="12552" max="12552" width="7.1640625" style="1" customWidth="1"/>
    <col min="12553" max="12553" width="2.33203125" style="1" customWidth="1"/>
    <col min="12554" max="12554" width="12.6640625" style="1" customWidth="1"/>
    <col min="12555" max="12555" width="4.75" style="1" customWidth="1"/>
    <col min="12556" max="12556" width="11.5" style="1" customWidth="1"/>
    <col min="12557" max="12557" width="8.6640625" style="1"/>
    <col min="12558" max="12558" width="26.75" style="1" bestFit="1" customWidth="1"/>
    <col min="12559" max="12559" width="7.33203125" style="1" bestFit="1" customWidth="1"/>
    <col min="12560" max="12560" width="20.58203125" style="1" bestFit="1" customWidth="1"/>
    <col min="12561" max="12561" width="7.33203125" style="1" bestFit="1" customWidth="1"/>
    <col min="12562" max="12562" width="18.08203125" style="1" bestFit="1" customWidth="1"/>
    <col min="12563" max="12563" width="7.33203125" style="1" bestFit="1" customWidth="1"/>
    <col min="12564" max="12564" width="18.83203125" style="1" bestFit="1" customWidth="1"/>
    <col min="12565" max="12565" width="7.33203125" style="1" bestFit="1" customWidth="1"/>
    <col min="12566" max="12566" width="19" style="1" bestFit="1" customWidth="1"/>
    <col min="12567" max="12567" width="7.33203125" style="1" bestFit="1" customWidth="1"/>
    <col min="12568" max="12568" width="17.83203125" style="1" bestFit="1" customWidth="1"/>
    <col min="12569" max="12569" width="7.33203125" style="1" bestFit="1" customWidth="1"/>
    <col min="12570" max="12570" width="29.33203125" style="1" bestFit="1" customWidth="1"/>
    <col min="12571" max="12571" width="7.33203125" style="1" bestFit="1" customWidth="1"/>
    <col min="12572" max="12572" width="16.75" style="1" bestFit="1" customWidth="1"/>
    <col min="12573" max="12573" width="7.33203125" style="1" bestFit="1" customWidth="1"/>
    <col min="12574" max="12574" width="22.1640625" style="1" bestFit="1" customWidth="1"/>
    <col min="12575" max="12575" width="7.33203125" style="1" bestFit="1" customWidth="1"/>
    <col min="12576" max="12576" width="12.58203125" style="1" bestFit="1" customWidth="1"/>
    <col min="12577" max="12577" width="7.33203125" style="1" bestFit="1" customWidth="1"/>
    <col min="12578" max="12578" width="23.08203125" style="1" bestFit="1" customWidth="1"/>
    <col min="12579" max="12579" width="7.33203125" style="1" bestFit="1" customWidth="1"/>
    <col min="12580" max="12580" width="25.83203125" style="1" bestFit="1" customWidth="1"/>
    <col min="12581" max="12581" width="7.33203125" style="1" bestFit="1" customWidth="1"/>
    <col min="12582" max="12582" width="13.58203125" style="1" bestFit="1" customWidth="1"/>
    <col min="12583" max="12583" width="7.33203125" style="1" bestFit="1" customWidth="1"/>
    <col min="12584" max="12584" width="20.4140625" style="1" bestFit="1" customWidth="1"/>
    <col min="12585" max="12585" width="7.33203125" style="1" bestFit="1" customWidth="1"/>
    <col min="12586" max="12586" width="10.33203125" style="1" customWidth="1"/>
    <col min="12587" max="12587" width="7.33203125" style="1" bestFit="1" customWidth="1"/>
    <col min="12588" max="12588" width="14.6640625" style="1" customWidth="1"/>
    <col min="12589" max="12589" width="7.33203125" style="1" bestFit="1" customWidth="1"/>
    <col min="12590" max="12800" width="8.6640625" style="1"/>
    <col min="12801" max="12801" width="4.75" style="1" bestFit="1" customWidth="1"/>
    <col min="12802" max="12802" width="26.83203125" style="1" bestFit="1" customWidth="1"/>
    <col min="12803" max="12803" width="7.33203125" style="1" bestFit="1" customWidth="1"/>
    <col min="12804" max="12804" width="5" style="1" bestFit="1" customWidth="1"/>
    <col min="12805" max="12805" width="8" style="1" customWidth="1"/>
    <col min="12806" max="12806" width="8.25" style="1" customWidth="1"/>
    <col min="12807" max="12807" width="6.25" style="1" customWidth="1"/>
    <col min="12808" max="12808" width="7.1640625" style="1" customWidth="1"/>
    <col min="12809" max="12809" width="2.33203125" style="1" customWidth="1"/>
    <col min="12810" max="12810" width="12.6640625" style="1" customWidth="1"/>
    <col min="12811" max="12811" width="4.75" style="1" customWidth="1"/>
    <col min="12812" max="12812" width="11.5" style="1" customWidth="1"/>
    <col min="12813" max="12813" width="8.6640625" style="1"/>
    <col min="12814" max="12814" width="26.75" style="1" bestFit="1" customWidth="1"/>
    <col min="12815" max="12815" width="7.33203125" style="1" bestFit="1" customWidth="1"/>
    <col min="12816" max="12816" width="20.58203125" style="1" bestFit="1" customWidth="1"/>
    <col min="12817" max="12817" width="7.33203125" style="1" bestFit="1" customWidth="1"/>
    <col min="12818" max="12818" width="18.08203125" style="1" bestFit="1" customWidth="1"/>
    <col min="12819" max="12819" width="7.33203125" style="1" bestFit="1" customWidth="1"/>
    <col min="12820" max="12820" width="18.83203125" style="1" bestFit="1" customWidth="1"/>
    <col min="12821" max="12821" width="7.33203125" style="1" bestFit="1" customWidth="1"/>
    <col min="12822" max="12822" width="19" style="1" bestFit="1" customWidth="1"/>
    <col min="12823" max="12823" width="7.33203125" style="1" bestFit="1" customWidth="1"/>
    <col min="12824" max="12824" width="17.83203125" style="1" bestFit="1" customWidth="1"/>
    <col min="12825" max="12825" width="7.33203125" style="1" bestFit="1" customWidth="1"/>
    <col min="12826" max="12826" width="29.33203125" style="1" bestFit="1" customWidth="1"/>
    <col min="12827" max="12827" width="7.33203125" style="1" bestFit="1" customWidth="1"/>
    <col min="12828" max="12828" width="16.75" style="1" bestFit="1" customWidth="1"/>
    <col min="12829" max="12829" width="7.33203125" style="1" bestFit="1" customWidth="1"/>
    <col min="12830" max="12830" width="22.1640625" style="1" bestFit="1" customWidth="1"/>
    <col min="12831" max="12831" width="7.33203125" style="1" bestFit="1" customWidth="1"/>
    <col min="12832" max="12832" width="12.58203125" style="1" bestFit="1" customWidth="1"/>
    <col min="12833" max="12833" width="7.33203125" style="1" bestFit="1" customWidth="1"/>
    <col min="12834" max="12834" width="23.08203125" style="1" bestFit="1" customWidth="1"/>
    <col min="12835" max="12835" width="7.33203125" style="1" bestFit="1" customWidth="1"/>
    <col min="12836" max="12836" width="25.83203125" style="1" bestFit="1" customWidth="1"/>
    <col min="12837" max="12837" width="7.33203125" style="1" bestFit="1" customWidth="1"/>
    <col min="12838" max="12838" width="13.58203125" style="1" bestFit="1" customWidth="1"/>
    <col min="12839" max="12839" width="7.33203125" style="1" bestFit="1" customWidth="1"/>
    <col min="12840" max="12840" width="20.4140625" style="1" bestFit="1" customWidth="1"/>
    <col min="12841" max="12841" width="7.33203125" style="1" bestFit="1" customWidth="1"/>
    <col min="12842" max="12842" width="10.33203125" style="1" customWidth="1"/>
    <col min="12843" max="12843" width="7.33203125" style="1" bestFit="1" customWidth="1"/>
    <col min="12844" max="12844" width="14.6640625" style="1" customWidth="1"/>
    <col min="12845" max="12845" width="7.33203125" style="1" bestFit="1" customWidth="1"/>
    <col min="12846" max="13056" width="8.6640625" style="1"/>
    <col min="13057" max="13057" width="4.75" style="1" bestFit="1" customWidth="1"/>
    <col min="13058" max="13058" width="26.83203125" style="1" bestFit="1" customWidth="1"/>
    <col min="13059" max="13059" width="7.33203125" style="1" bestFit="1" customWidth="1"/>
    <col min="13060" max="13060" width="5" style="1" bestFit="1" customWidth="1"/>
    <col min="13061" max="13061" width="8" style="1" customWidth="1"/>
    <col min="13062" max="13062" width="8.25" style="1" customWidth="1"/>
    <col min="13063" max="13063" width="6.25" style="1" customWidth="1"/>
    <col min="13064" max="13064" width="7.1640625" style="1" customWidth="1"/>
    <col min="13065" max="13065" width="2.33203125" style="1" customWidth="1"/>
    <col min="13066" max="13066" width="12.6640625" style="1" customWidth="1"/>
    <col min="13067" max="13067" width="4.75" style="1" customWidth="1"/>
    <col min="13068" max="13068" width="11.5" style="1" customWidth="1"/>
    <col min="13069" max="13069" width="8.6640625" style="1"/>
    <col min="13070" max="13070" width="26.75" style="1" bestFit="1" customWidth="1"/>
    <col min="13071" max="13071" width="7.33203125" style="1" bestFit="1" customWidth="1"/>
    <col min="13072" max="13072" width="20.58203125" style="1" bestFit="1" customWidth="1"/>
    <col min="13073" max="13073" width="7.33203125" style="1" bestFit="1" customWidth="1"/>
    <col min="13074" max="13074" width="18.08203125" style="1" bestFit="1" customWidth="1"/>
    <col min="13075" max="13075" width="7.33203125" style="1" bestFit="1" customWidth="1"/>
    <col min="13076" max="13076" width="18.83203125" style="1" bestFit="1" customWidth="1"/>
    <col min="13077" max="13077" width="7.33203125" style="1" bestFit="1" customWidth="1"/>
    <col min="13078" max="13078" width="19" style="1" bestFit="1" customWidth="1"/>
    <col min="13079" max="13079" width="7.33203125" style="1" bestFit="1" customWidth="1"/>
    <col min="13080" max="13080" width="17.83203125" style="1" bestFit="1" customWidth="1"/>
    <col min="13081" max="13081" width="7.33203125" style="1" bestFit="1" customWidth="1"/>
    <col min="13082" max="13082" width="29.33203125" style="1" bestFit="1" customWidth="1"/>
    <col min="13083" max="13083" width="7.33203125" style="1" bestFit="1" customWidth="1"/>
    <col min="13084" max="13084" width="16.75" style="1" bestFit="1" customWidth="1"/>
    <col min="13085" max="13085" width="7.33203125" style="1" bestFit="1" customWidth="1"/>
    <col min="13086" max="13086" width="22.1640625" style="1" bestFit="1" customWidth="1"/>
    <col min="13087" max="13087" width="7.33203125" style="1" bestFit="1" customWidth="1"/>
    <col min="13088" max="13088" width="12.58203125" style="1" bestFit="1" customWidth="1"/>
    <col min="13089" max="13089" width="7.33203125" style="1" bestFit="1" customWidth="1"/>
    <col min="13090" max="13090" width="23.08203125" style="1" bestFit="1" customWidth="1"/>
    <col min="13091" max="13091" width="7.33203125" style="1" bestFit="1" customWidth="1"/>
    <col min="13092" max="13092" width="25.83203125" style="1" bestFit="1" customWidth="1"/>
    <col min="13093" max="13093" width="7.33203125" style="1" bestFit="1" customWidth="1"/>
    <col min="13094" max="13094" width="13.58203125" style="1" bestFit="1" customWidth="1"/>
    <col min="13095" max="13095" width="7.33203125" style="1" bestFit="1" customWidth="1"/>
    <col min="13096" max="13096" width="20.4140625" style="1" bestFit="1" customWidth="1"/>
    <col min="13097" max="13097" width="7.33203125" style="1" bestFit="1" customWidth="1"/>
    <col min="13098" max="13098" width="10.33203125" style="1" customWidth="1"/>
    <col min="13099" max="13099" width="7.33203125" style="1" bestFit="1" customWidth="1"/>
    <col min="13100" max="13100" width="14.6640625" style="1" customWidth="1"/>
    <col min="13101" max="13101" width="7.33203125" style="1" bestFit="1" customWidth="1"/>
    <col min="13102" max="13312" width="8.6640625" style="1"/>
    <col min="13313" max="13313" width="4.75" style="1" bestFit="1" customWidth="1"/>
    <col min="13314" max="13314" width="26.83203125" style="1" bestFit="1" customWidth="1"/>
    <col min="13315" max="13315" width="7.33203125" style="1" bestFit="1" customWidth="1"/>
    <col min="13316" max="13316" width="5" style="1" bestFit="1" customWidth="1"/>
    <col min="13317" max="13317" width="8" style="1" customWidth="1"/>
    <col min="13318" max="13318" width="8.25" style="1" customWidth="1"/>
    <col min="13319" max="13319" width="6.25" style="1" customWidth="1"/>
    <col min="13320" max="13320" width="7.1640625" style="1" customWidth="1"/>
    <col min="13321" max="13321" width="2.33203125" style="1" customWidth="1"/>
    <col min="13322" max="13322" width="12.6640625" style="1" customWidth="1"/>
    <col min="13323" max="13323" width="4.75" style="1" customWidth="1"/>
    <col min="13324" max="13324" width="11.5" style="1" customWidth="1"/>
    <col min="13325" max="13325" width="8.6640625" style="1"/>
    <col min="13326" max="13326" width="26.75" style="1" bestFit="1" customWidth="1"/>
    <col min="13327" max="13327" width="7.33203125" style="1" bestFit="1" customWidth="1"/>
    <col min="13328" max="13328" width="20.58203125" style="1" bestFit="1" customWidth="1"/>
    <col min="13329" max="13329" width="7.33203125" style="1" bestFit="1" customWidth="1"/>
    <col min="13330" max="13330" width="18.08203125" style="1" bestFit="1" customWidth="1"/>
    <col min="13331" max="13331" width="7.33203125" style="1" bestFit="1" customWidth="1"/>
    <col min="13332" max="13332" width="18.83203125" style="1" bestFit="1" customWidth="1"/>
    <col min="13333" max="13333" width="7.33203125" style="1" bestFit="1" customWidth="1"/>
    <col min="13334" max="13334" width="19" style="1" bestFit="1" customWidth="1"/>
    <col min="13335" max="13335" width="7.33203125" style="1" bestFit="1" customWidth="1"/>
    <col min="13336" max="13336" width="17.83203125" style="1" bestFit="1" customWidth="1"/>
    <col min="13337" max="13337" width="7.33203125" style="1" bestFit="1" customWidth="1"/>
    <col min="13338" max="13338" width="29.33203125" style="1" bestFit="1" customWidth="1"/>
    <col min="13339" max="13339" width="7.33203125" style="1" bestFit="1" customWidth="1"/>
    <col min="13340" max="13340" width="16.75" style="1" bestFit="1" customWidth="1"/>
    <col min="13341" max="13341" width="7.33203125" style="1" bestFit="1" customWidth="1"/>
    <col min="13342" max="13342" width="22.1640625" style="1" bestFit="1" customWidth="1"/>
    <col min="13343" max="13343" width="7.33203125" style="1" bestFit="1" customWidth="1"/>
    <col min="13344" max="13344" width="12.58203125" style="1" bestFit="1" customWidth="1"/>
    <col min="13345" max="13345" width="7.33203125" style="1" bestFit="1" customWidth="1"/>
    <col min="13346" max="13346" width="23.08203125" style="1" bestFit="1" customWidth="1"/>
    <col min="13347" max="13347" width="7.33203125" style="1" bestFit="1" customWidth="1"/>
    <col min="13348" max="13348" width="25.83203125" style="1" bestFit="1" customWidth="1"/>
    <col min="13349" max="13349" width="7.33203125" style="1" bestFit="1" customWidth="1"/>
    <col min="13350" max="13350" width="13.58203125" style="1" bestFit="1" customWidth="1"/>
    <col min="13351" max="13351" width="7.33203125" style="1" bestFit="1" customWidth="1"/>
    <col min="13352" max="13352" width="20.4140625" style="1" bestFit="1" customWidth="1"/>
    <col min="13353" max="13353" width="7.33203125" style="1" bestFit="1" customWidth="1"/>
    <col min="13354" max="13354" width="10.33203125" style="1" customWidth="1"/>
    <col min="13355" max="13355" width="7.33203125" style="1" bestFit="1" customWidth="1"/>
    <col min="13356" max="13356" width="14.6640625" style="1" customWidth="1"/>
    <col min="13357" max="13357" width="7.33203125" style="1" bestFit="1" customWidth="1"/>
    <col min="13358" max="13568" width="8.6640625" style="1"/>
    <col min="13569" max="13569" width="4.75" style="1" bestFit="1" customWidth="1"/>
    <col min="13570" max="13570" width="26.83203125" style="1" bestFit="1" customWidth="1"/>
    <col min="13571" max="13571" width="7.33203125" style="1" bestFit="1" customWidth="1"/>
    <col min="13572" max="13572" width="5" style="1" bestFit="1" customWidth="1"/>
    <col min="13573" max="13573" width="8" style="1" customWidth="1"/>
    <col min="13574" max="13574" width="8.25" style="1" customWidth="1"/>
    <col min="13575" max="13575" width="6.25" style="1" customWidth="1"/>
    <col min="13576" max="13576" width="7.1640625" style="1" customWidth="1"/>
    <col min="13577" max="13577" width="2.33203125" style="1" customWidth="1"/>
    <col min="13578" max="13578" width="12.6640625" style="1" customWidth="1"/>
    <col min="13579" max="13579" width="4.75" style="1" customWidth="1"/>
    <col min="13580" max="13580" width="11.5" style="1" customWidth="1"/>
    <col min="13581" max="13581" width="8.6640625" style="1"/>
    <col min="13582" max="13582" width="26.75" style="1" bestFit="1" customWidth="1"/>
    <col min="13583" max="13583" width="7.33203125" style="1" bestFit="1" customWidth="1"/>
    <col min="13584" max="13584" width="20.58203125" style="1" bestFit="1" customWidth="1"/>
    <col min="13585" max="13585" width="7.33203125" style="1" bestFit="1" customWidth="1"/>
    <col min="13586" max="13586" width="18.08203125" style="1" bestFit="1" customWidth="1"/>
    <col min="13587" max="13587" width="7.33203125" style="1" bestFit="1" customWidth="1"/>
    <col min="13588" max="13588" width="18.83203125" style="1" bestFit="1" customWidth="1"/>
    <col min="13589" max="13589" width="7.33203125" style="1" bestFit="1" customWidth="1"/>
    <col min="13590" max="13590" width="19" style="1" bestFit="1" customWidth="1"/>
    <col min="13591" max="13591" width="7.33203125" style="1" bestFit="1" customWidth="1"/>
    <col min="13592" max="13592" width="17.83203125" style="1" bestFit="1" customWidth="1"/>
    <col min="13593" max="13593" width="7.33203125" style="1" bestFit="1" customWidth="1"/>
    <col min="13594" max="13594" width="29.33203125" style="1" bestFit="1" customWidth="1"/>
    <col min="13595" max="13595" width="7.33203125" style="1" bestFit="1" customWidth="1"/>
    <col min="13596" max="13596" width="16.75" style="1" bestFit="1" customWidth="1"/>
    <col min="13597" max="13597" width="7.33203125" style="1" bestFit="1" customWidth="1"/>
    <col min="13598" max="13598" width="22.1640625" style="1" bestFit="1" customWidth="1"/>
    <col min="13599" max="13599" width="7.33203125" style="1" bestFit="1" customWidth="1"/>
    <col min="13600" max="13600" width="12.58203125" style="1" bestFit="1" customWidth="1"/>
    <col min="13601" max="13601" width="7.33203125" style="1" bestFit="1" customWidth="1"/>
    <col min="13602" max="13602" width="23.08203125" style="1" bestFit="1" customWidth="1"/>
    <col min="13603" max="13603" width="7.33203125" style="1" bestFit="1" customWidth="1"/>
    <col min="13604" max="13604" width="25.83203125" style="1" bestFit="1" customWidth="1"/>
    <col min="13605" max="13605" width="7.33203125" style="1" bestFit="1" customWidth="1"/>
    <col min="13606" max="13606" width="13.58203125" style="1" bestFit="1" customWidth="1"/>
    <col min="13607" max="13607" width="7.33203125" style="1" bestFit="1" customWidth="1"/>
    <col min="13608" max="13608" width="20.4140625" style="1" bestFit="1" customWidth="1"/>
    <col min="13609" max="13609" width="7.33203125" style="1" bestFit="1" customWidth="1"/>
    <col min="13610" max="13610" width="10.33203125" style="1" customWidth="1"/>
    <col min="13611" max="13611" width="7.33203125" style="1" bestFit="1" customWidth="1"/>
    <col min="13612" max="13612" width="14.6640625" style="1" customWidth="1"/>
    <col min="13613" max="13613" width="7.33203125" style="1" bestFit="1" customWidth="1"/>
    <col min="13614" max="13824" width="8.6640625" style="1"/>
    <col min="13825" max="13825" width="4.75" style="1" bestFit="1" customWidth="1"/>
    <col min="13826" max="13826" width="26.83203125" style="1" bestFit="1" customWidth="1"/>
    <col min="13827" max="13827" width="7.33203125" style="1" bestFit="1" customWidth="1"/>
    <col min="13828" max="13828" width="5" style="1" bestFit="1" customWidth="1"/>
    <col min="13829" max="13829" width="8" style="1" customWidth="1"/>
    <col min="13830" max="13830" width="8.25" style="1" customWidth="1"/>
    <col min="13831" max="13831" width="6.25" style="1" customWidth="1"/>
    <col min="13832" max="13832" width="7.1640625" style="1" customWidth="1"/>
    <col min="13833" max="13833" width="2.33203125" style="1" customWidth="1"/>
    <col min="13834" max="13834" width="12.6640625" style="1" customWidth="1"/>
    <col min="13835" max="13835" width="4.75" style="1" customWidth="1"/>
    <col min="13836" max="13836" width="11.5" style="1" customWidth="1"/>
    <col min="13837" max="13837" width="8.6640625" style="1"/>
    <col min="13838" max="13838" width="26.75" style="1" bestFit="1" customWidth="1"/>
    <col min="13839" max="13839" width="7.33203125" style="1" bestFit="1" customWidth="1"/>
    <col min="13840" max="13840" width="20.58203125" style="1" bestFit="1" customWidth="1"/>
    <col min="13841" max="13841" width="7.33203125" style="1" bestFit="1" customWidth="1"/>
    <col min="13842" max="13842" width="18.08203125" style="1" bestFit="1" customWidth="1"/>
    <col min="13843" max="13843" width="7.33203125" style="1" bestFit="1" customWidth="1"/>
    <col min="13844" max="13844" width="18.83203125" style="1" bestFit="1" customWidth="1"/>
    <col min="13845" max="13845" width="7.33203125" style="1" bestFit="1" customWidth="1"/>
    <col min="13846" max="13846" width="19" style="1" bestFit="1" customWidth="1"/>
    <col min="13847" max="13847" width="7.33203125" style="1" bestFit="1" customWidth="1"/>
    <col min="13848" max="13848" width="17.83203125" style="1" bestFit="1" customWidth="1"/>
    <col min="13849" max="13849" width="7.33203125" style="1" bestFit="1" customWidth="1"/>
    <col min="13850" max="13850" width="29.33203125" style="1" bestFit="1" customWidth="1"/>
    <col min="13851" max="13851" width="7.33203125" style="1" bestFit="1" customWidth="1"/>
    <col min="13852" max="13852" width="16.75" style="1" bestFit="1" customWidth="1"/>
    <col min="13853" max="13853" width="7.33203125" style="1" bestFit="1" customWidth="1"/>
    <col min="13854" max="13854" width="22.1640625" style="1" bestFit="1" customWidth="1"/>
    <col min="13855" max="13855" width="7.33203125" style="1" bestFit="1" customWidth="1"/>
    <col min="13856" max="13856" width="12.58203125" style="1" bestFit="1" customWidth="1"/>
    <col min="13857" max="13857" width="7.33203125" style="1" bestFit="1" customWidth="1"/>
    <col min="13858" max="13858" width="23.08203125" style="1" bestFit="1" customWidth="1"/>
    <col min="13859" max="13859" width="7.33203125" style="1" bestFit="1" customWidth="1"/>
    <col min="13860" max="13860" width="25.83203125" style="1" bestFit="1" customWidth="1"/>
    <col min="13861" max="13861" width="7.33203125" style="1" bestFit="1" customWidth="1"/>
    <col min="13862" max="13862" width="13.58203125" style="1" bestFit="1" customWidth="1"/>
    <col min="13863" max="13863" width="7.33203125" style="1" bestFit="1" customWidth="1"/>
    <col min="13864" max="13864" width="20.4140625" style="1" bestFit="1" customWidth="1"/>
    <col min="13865" max="13865" width="7.33203125" style="1" bestFit="1" customWidth="1"/>
    <col min="13866" max="13866" width="10.33203125" style="1" customWidth="1"/>
    <col min="13867" max="13867" width="7.33203125" style="1" bestFit="1" customWidth="1"/>
    <col min="13868" max="13868" width="14.6640625" style="1" customWidth="1"/>
    <col min="13869" max="13869" width="7.33203125" style="1" bestFit="1" customWidth="1"/>
    <col min="13870" max="14080" width="8.6640625" style="1"/>
    <col min="14081" max="14081" width="4.75" style="1" bestFit="1" customWidth="1"/>
    <col min="14082" max="14082" width="26.83203125" style="1" bestFit="1" customWidth="1"/>
    <col min="14083" max="14083" width="7.33203125" style="1" bestFit="1" customWidth="1"/>
    <col min="14084" max="14084" width="5" style="1" bestFit="1" customWidth="1"/>
    <col min="14085" max="14085" width="8" style="1" customWidth="1"/>
    <col min="14086" max="14086" width="8.25" style="1" customWidth="1"/>
    <col min="14087" max="14087" width="6.25" style="1" customWidth="1"/>
    <col min="14088" max="14088" width="7.1640625" style="1" customWidth="1"/>
    <col min="14089" max="14089" width="2.33203125" style="1" customWidth="1"/>
    <col min="14090" max="14090" width="12.6640625" style="1" customWidth="1"/>
    <col min="14091" max="14091" width="4.75" style="1" customWidth="1"/>
    <col min="14092" max="14092" width="11.5" style="1" customWidth="1"/>
    <col min="14093" max="14093" width="8.6640625" style="1"/>
    <col min="14094" max="14094" width="26.75" style="1" bestFit="1" customWidth="1"/>
    <col min="14095" max="14095" width="7.33203125" style="1" bestFit="1" customWidth="1"/>
    <col min="14096" max="14096" width="20.58203125" style="1" bestFit="1" customWidth="1"/>
    <col min="14097" max="14097" width="7.33203125" style="1" bestFit="1" customWidth="1"/>
    <col min="14098" max="14098" width="18.08203125" style="1" bestFit="1" customWidth="1"/>
    <col min="14099" max="14099" width="7.33203125" style="1" bestFit="1" customWidth="1"/>
    <col min="14100" max="14100" width="18.83203125" style="1" bestFit="1" customWidth="1"/>
    <col min="14101" max="14101" width="7.33203125" style="1" bestFit="1" customWidth="1"/>
    <col min="14102" max="14102" width="19" style="1" bestFit="1" customWidth="1"/>
    <col min="14103" max="14103" width="7.33203125" style="1" bestFit="1" customWidth="1"/>
    <col min="14104" max="14104" width="17.83203125" style="1" bestFit="1" customWidth="1"/>
    <col min="14105" max="14105" width="7.33203125" style="1" bestFit="1" customWidth="1"/>
    <col min="14106" max="14106" width="29.33203125" style="1" bestFit="1" customWidth="1"/>
    <col min="14107" max="14107" width="7.33203125" style="1" bestFit="1" customWidth="1"/>
    <col min="14108" max="14108" width="16.75" style="1" bestFit="1" customWidth="1"/>
    <col min="14109" max="14109" width="7.33203125" style="1" bestFit="1" customWidth="1"/>
    <col min="14110" max="14110" width="22.1640625" style="1" bestFit="1" customWidth="1"/>
    <col min="14111" max="14111" width="7.33203125" style="1" bestFit="1" customWidth="1"/>
    <col min="14112" max="14112" width="12.58203125" style="1" bestFit="1" customWidth="1"/>
    <col min="14113" max="14113" width="7.33203125" style="1" bestFit="1" customWidth="1"/>
    <col min="14114" max="14114" width="23.08203125" style="1" bestFit="1" customWidth="1"/>
    <col min="14115" max="14115" width="7.33203125" style="1" bestFit="1" customWidth="1"/>
    <col min="14116" max="14116" width="25.83203125" style="1" bestFit="1" customWidth="1"/>
    <col min="14117" max="14117" width="7.33203125" style="1" bestFit="1" customWidth="1"/>
    <col min="14118" max="14118" width="13.58203125" style="1" bestFit="1" customWidth="1"/>
    <col min="14119" max="14119" width="7.33203125" style="1" bestFit="1" customWidth="1"/>
    <col min="14120" max="14120" width="20.4140625" style="1" bestFit="1" customWidth="1"/>
    <col min="14121" max="14121" width="7.33203125" style="1" bestFit="1" customWidth="1"/>
    <col min="14122" max="14122" width="10.33203125" style="1" customWidth="1"/>
    <col min="14123" max="14123" width="7.33203125" style="1" bestFit="1" customWidth="1"/>
    <col min="14124" max="14124" width="14.6640625" style="1" customWidth="1"/>
    <col min="14125" max="14125" width="7.33203125" style="1" bestFit="1" customWidth="1"/>
    <col min="14126" max="14336" width="8.6640625" style="1"/>
    <col min="14337" max="14337" width="4.75" style="1" bestFit="1" customWidth="1"/>
    <col min="14338" max="14338" width="26.83203125" style="1" bestFit="1" customWidth="1"/>
    <col min="14339" max="14339" width="7.33203125" style="1" bestFit="1" customWidth="1"/>
    <col min="14340" max="14340" width="5" style="1" bestFit="1" customWidth="1"/>
    <col min="14341" max="14341" width="8" style="1" customWidth="1"/>
    <col min="14342" max="14342" width="8.25" style="1" customWidth="1"/>
    <col min="14343" max="14343" width="6.25" style="1" customWidth="1"/>
    <col min="14344" max="14344" width="7.1640625" style="1" customWidth="1"/>
    <col min="14345" max="14345" width="2.33203125" style="1" customWidth="1"/>
    <col min="14346" max="14346" width="12.6640625" style="1" customWidth="1"/>
    <col min="14347" max="14347" width="4.75" style="1" customWidth="1"/>
    <col min="14348" max="14348" width="11.5" style="1" customWidth="1"/>
    <col min="14349" max="14349" width="8.6640625" style="1"/>
    <col min="14350" max="14350" width="26.75" style="1" bestFit="1" customWidth="1"/>
    <col min="14351" max="14351" width="7.33203125" style="1" bestFit="1" customWidth="1"/>
    <col min="14352" max="14352" width="20.58203125" style="1" bestFit="1" customWidth="1"/>
    <col min="14353" max="14353" width="7.33203125" style="1" bestFit="1" customWidth="1"/>
    <col min="14354" max="14354" width="18.08203125" style="1" bestFit="1" customWidth="1"/>
    <col min="14355" max="14355" width="7.33203125" style="1" bestFit="1" customWidth="1"/>
    <col min="14356" max="14356" width="18.83203125" style="1" bestFit="1" customWidth="1"/>
    <col min="14357" max="14357" width="7.33203125" style="1" bestFit="1" customWidth="1"/>
    <col min="14358" max="14358" width="19" style="1" bestFit="1" customWidth="1"/>
    <col min="14359" max="14359" width="7.33203125" style="1" bestFit="1" customWidth="1"/>
    <col min="14360" max="14360" width="17.83203125" style="1" bestFit="1" customWidth="1"/>
    <col min="14361" max="14361" width="7.33203125" style="1" bestFit="1" customWidth="1"/>
    <col min="14362" max="14362" width="29.33203125" style="1" bestFit="1" customWidth="1"/>
    <col min="14363" max="14363" width="7.33203125" style="1" bestFit="1" customWidth="1"/>
    <col min="14364" max="14364" width="16.75" style="1" bestFit="1" customWidth="1"/>
    <col min="14365" max="14365" width="7.33203125" style="1" bestFit="1" customWidth="1"/>
    <col min="14366" max="14366" width="22.1640625" style="1" bestFit="1" customWidth="1"/>
    <col min="14367" max="14367" width="7.33203125" style="1" bestFit="1" customWidth="1"/>
    <col min="14368" max="14368" width="12.58203125" style="1" bestFit="1" customWidth="1"/>
    <col min="14369" max="14369" width="7.33203125" style="1" bestFit="1" customWidth="1"/>
    <col min="14370" max="14370" width="23.08203125" style="1" bestFit="1" customWidth="1"/>
    <col min="14371" max="14371" width="7.33203125" style="1" bestFit="1" customWidth="1"/>
    <col min="14372" max="14372" width="25.83203125" style="1" bestFit="1" customWidth="1"/>
    <col min="14373" max="14373" width="7.33203125" style="1" bestFit="1" customWidth="1"/>
    <col min="14374" max="14374" width="13.58203125" style="1" bestFit="1" customWidth="1"/>
    <col min="14375" max="14375" width="7.33203125" style="1" bestFit="1" customWidth="1"/>
    <col min="14376" max="14376" width="20.4140625" style="1" bestFit="1" customWidth="1"/>
    <col min="14377" max="14377" width="7.33203125" style="1" bestFit="1" customWidth="1"/>
    <col min="14378" max="14378" width="10.33203125" style="1" customWidth="1"/>
    <col min="14379" max="14379" width="7.33203125" style="1" bestFit="1" customWidth="1"/>
    <col min="14380" max="14380" width="14.6640625" style="1" customWidth="1"/>
    <col min="14381" max="14381" width="7.33203125" style="1" bestFit="1" customWidth="1"/>
    <col min="14382" max="14592" width="8.6640625" style="1"/>
    <col min="14593" max="14593" width="4.75" style="1" bestFit="1" customWidth="1"/>
    <col min="14594" max="14594" width="26.83203125" style="1" bestFit="1" customWidth="1"/>
    <col min="14595" max="14595" width="7.33203125" style="1" bestFit="1" customWidth="1"/>
    <col min="14596" max="14596" width="5" style="1" bestFit="1" customWidth="1"/>
    <col min="14597" max="14597" width="8" style="1" customWidth="1"/>
    <col min="14598" max="14598" width="8.25" style="1" customWidth="1"/>
    <col min="14599" max="14599" width="6.25" style="1" customWidth="1"/>
    <col min="14600" max="14600" width="7.1640625" style="1" customWidth="1"/>
    <col min="14601" max="14601" width="2.33203125" style="1" customWidth="1"/>
    <col min="14602" max="14602" width="12.6640625" style="1" customWidth="1"/>
    <col min="14603" max="14603" width="4.75" style="1" customWidth="1"/>
    <col min="14604" max="14604" width="11.5" style="1" customWidth="1"/>
    <col min="14605" max="14605" width="8.6640625" style="1"/>
    <col min="14606" max="14606" width="26.75" style="1" bestFit="1" customWidth="1"/>
    <col min="14607" max="14607" width="7.33203125" style="1" bestFit="1" customWidth="1"/>
    <col min="14608" max="14608" width="20.58203125" style="1" bestFit="1" customWidth="1"/>
    <col min="14609" max="14609" width="7.33203125" style="1" bestFit="1" customWidth="1"/>
    <col min="14610" max="14610" width="18.08203125" style="1" bestFit="1" customWidth="1"/>
    <col min="14611" max="14611" width="7.33203125" style="1" bestFit="1" customWidth="1"/>
    <col min="14612" max="14612" width="18.83203125" style="1" bestFit="1" customWidth="1"/>
    <col min="14613" max="14613" width="7.33203125" style="1" bestFit="1" customWidth="1"/>
    <col min="14614" max="14614" width="19" style="1" bestFit="1" customWidth="1"/>
    <col min="14615" max="14615" width="7.33203125" style="1" bestFit="1" customWidth="1"/>
    <col min="14616" max="14616" width="17.83203125" style="1" bestFit="1" customWidth="1"/>
    <col min="14617" max="14617" width="7.33203125" style="1" bestFit="1" customWidth="1"/>
    <col min="14618" max="14618" width="29.33203125" style="1" bestFit="1" customWidth="1"/>
    <col min="14619" max="14619" width="7.33203125" style="1" bestFit="1" customWidth="1"/>
    <col min="14620" max="14620" width="16.75" style="1" bestFit="1" customWidth="1"/>
    <col min="14621" max="14621" width="7.33203125" style="1" bestFit="1" customWidth="1"/>
    <col min="14622" max="14622" width="22.1640625" style="1" bestFit="1" customWidth="1"/>
    <col min="14623" max="14623" width="7.33203125" style="1" bestFit="1" customWidth="1"/>
    <col min="14624" max="14624" width="12.58203125" style="1" bestFit="1" customWidth="1"/>
    <col min="14625" max="14625" width="7.33203125" style="1" bestFit="1" customWidth="1"/>
    <col min="14626" max="14626" width="23.08203125" style="1" bestFit="1" customWidth="1"/>
    <col min="14627" max="14627" width="7.33203125" style="1" bestFit="1" customWidth="1"/>
    <col min="14628" max="14628" width="25.83203125" style="1" bestFit="1" customWidth="1"/>
    <col min="14629" max="14629" width="7.33203125" style="1" bestFit="1" customWidth="1"/>
    <col min="14630" max="14630" width="13.58203125" style="1" bestFit="1" customWidth="1"/>
    <col min="14631" max="14631" width="7.33203125" style="1" bestFit="1" customWidth="1"/>
    <col min="14632" max="14632" width="20.4140625" style="1" bestFit="1" customWidth="1"/>
    <col min="14633" max="14633" width="7.33203125" style="1" bestFit="1" customWidth="1"/>
    <col min="14634" max="14634" width="10.33203125" style="1" customWidth="1"/>
    <col min="14635" max="14635" width="7.33203125" style="1" bestFit="1" customWidth="1"/>
    <col min="14636" max="14636" width="14.6640625" style="1" customWidth="1"/>
    <col min="14637" max="14637" width="7.33203125" style="1" bestFit="1" customWidth="1"/>
    <col min="14638" max="14848" width="8.6640625" style="1"/>
    <col min="14849" max="14849" width="4.75" style="1" bestFit="1" customWidth="1"/>
    <col min="14850" max="14850" width="26.83203125" style="1" bestFit="1" customWidth="1"/>
    <col min="14851" max="14851" width="7.33203125" style="1" bestFit="1" customWidth="1"/>
    <col min="14852" max="14852" width="5" style="1" bestFit="1" customWidth="1"/>
    <col min="14853" max="14853" width="8" style="1" customWidth="1"/>
    <col min="14854" max="14854" width="8.25" style="1" customWidth="1"/>
    <col min="14855" max="14855" width="6.25" style="1" customWidth="1"/>
    <col min="14856" max="14856" width="7.1640625" style="1" customWidth="1"/>
    <col min="14857" max="14857" width="2.33203125" style="1" customWidth="1"/>
    <col min="14858" max="14858" width="12.6640625" style="1" customWidth="1"/>
    <col min="14859" max="14859" width="4.75" style="1" customWidth="1"/>
    <col min="14860" max="14860" width="11.5" style="1" customWidth="1"/>
    <col min="14861" max="14861" width="8.6640625" style="1"/>
    <col min="14862" max="14862" width="26.75" style="1" bestFit="1" customWidth="1"/>
    <col min="14863" max="14863" width="7.33203125" style="1" bestFit="1" customWidth="1"/>
    <col min="14864" max="14864" width="20.58203125" style="1" bestFit="1" customWidth="1"/>
    <col min="14865" max="14865" width="7.33203125" style="1" bestFit="1" customWidth="1"/>
    <col min="14866" max="14866" width="18.08203125" style="1" bestFit="1" customWidth="1"/>
    <col min="14867" max="14867" width="7.33203125" style="1" bestFit="1" customWidth="1"/>
    <col min="14868" max="14868" width="18.83203125" style="1" bestFit="1" customWidth="1"/>
    <col min="14869" max="14869" width="7.33203125" style="1" bestFit="1" customWidth="1"/>
    <col min="14870" max="14870" width="19" style="1" bestFit="1" customWidth="1"/>
    <col min="14871" max="14871" width="7.33203125" style="1" bestFit="1" customWidth="1"/>
    <col min="14872" max="14872" width="17.83203125" style="1" bestFit="1" customWidth="1"/>
    <col min="14873" max="14873" width="7.33203125" style="1" bestFit="1" customWidth="1"/>
    <col min="14874" max="14874" width="29.33203125" style="1" bestFit="1" customWidth="1"/>
    <col min="14875" max="14875" width="7.33203125" style="1" bestFit="1" customWidth="1"/>
    <col min="14876" max="14876" width="16.75" style="1" bestFit="1" customWidth="1"/>
    <col min="14877" max="14877" width="7.33203125" style="1" bestFit="1" customWidth="1"/>
    <col min="14878" max="14878" width="22.1640625" style="1" bestFit="1" customWidth="1"/>
    <col min="14879" max="14879" width="7.33203125" style="1" bestFit="1" customWidth="1"/>
    <col min="14880" max="14880" width="12.58203125" style="1" bestFit="1" customWidth="1"/>
    <col min="14881" max="14881" width="7.33203125" style="1" bestFit="1" customWidth="1"/>
    <col min="14882" max="14882" width="23.08203125" style="1" bestFit="1" customWidth="1"/>
    <col min="14883" max="14883" width="7.33203125" style="1" bestFit="1" customWidth="1"/>
    <col min="14884" max="14884" width="25.83203125" style="1" bestFit="1" customWidth="1"/>
    <col min="14885" max="14885" width="7.33203125" style="1" bestFit="1" customWidth="1"/>
    <col min="14886" max="14886" width="13.58203125" style="1" bestFit="1" customWidth="1"/>
    <col min="14887" max="14887" width="7.33203125" style="1" bestFit="1" customWidth="1"/>
    <col min="14888" max="14888" width="20.4140625" style="1" bestFit="1" customWidth="1"/>
    <col min="14889" max="14889" width="7.33203125" style="1" bestFit="1" customWidth="1"/>
    <col min="14890" max="14890" width="10.33203125" style="1" customWidth="1"/>
    <col min="14891" max="14891" width="7.33203125" style="1" bestFit="1" customWidth="1"/>
    <col min="14892" max="14892" width="14.6640625" style="1" customWidth="1"/>
    <col min="14893" max="14893" width="7.33203125" style="1" bestFit="1" customWidth="1"/>
    <col min="14894" max="15104" width="8.6640625" style="1"/>
    <col min="15105" max="15105" width="4.75" style="1" bestFit="1" customWidth="1"/>
    <col min="15106" max="15106" width="26.83203125" style="1" bestFit="1" customWidth="1"/>
    <col min="15107" max="15107" width="7.33203125" style="1" bestFit="1" customWidth="1"/>
    <col min="15108" max="15108" width="5" style="1" bestFit="1" customWidth="1"/>
    <col min="15109" max="15109" width="8" style="1" customWidth="1"/>
    <col min="15110" max="15110" width="8.25" style="1" customWidth="1"/>
    <col min="15111" max="15111" width="6.25" style="1" customWidth="1"/>
    <col min="15112" max="15112" width="7.1640625" style="1" customWidth="1"/>
    <col min="15113" max="15113" width="2.33203125" style="1" customWidth="1"/>
    <col min="15114" max="15114" width="12.6640625" style="1" customWidth="1"/>
    <col min="15115" max="15115" width="4.75" style="1" customWidth="1"/>
    <col min="15116" max="15116" width="11.5" style="1" customWidth="1"/>
    <col min="15117" max="15117" width="8.6640625" style="1"/>
    <col min="15118" max="15118" width="26.75" style="1" bestFit="1" customWidth="1"/>
    <col min="15119" max="15119" width="7.33203125" style="1" bestFit="1" customWidth="1"/>
    <col min="15120" max="15120" width="20.58203125" style="1" bestFit="1" customWidth="1"/>
    <col min="15121" max="15121" width="7.33203125" style="1" bestFit="1" customWidth="1"/>
    <col min="15122" max="15122" width="18.08203125" style="1" bestFit="1" customWidth="1"/>
    <col min="15123" max="15123" width="7.33203125" style="1" bestFit="1" customWidth="1"/>
    <col min="15124" max="15124" width="18.83203125" style="1" bestFit="1" customWidth="1"/>
    <col min="15125" max="15125" width="7.33203125" style="1" bestFit="1" customWidth="1"/>
    <col min="15126" max="15126" width="19" style="1" bestFit="1" customWidth="1"/>
    <col min="15127" max="15127" width="7.33203125" style="1" bestFit="1" customWidth="1"/>
    <col min="15128" max="15128" width="17.83203125" style="1" bestFit="1" customWidth="1"/>
    <col min="15129" max="15129" width="7.33203125" style="1" bestFit="1" customWidth="1"/>
    <col min="15130" max="15130" width="29.33203125" style="1" bestFit="1" customWidth="1"/>
    <col min="15131" max="15131" width="7.33203125" style="1" bestFit="1" customWidth="1"/>
    <col min="15132" max="15132" width="16.75" style="1" bestFit="1" customWidth="1"/>
    <col min="15133" max="15133" width="7.33203125" style="1" bestFit="1" customWidth="1"/>
    <col min="15134" max="15134" width="22.1640625" style="1" bestFit="1" customWidth="1"/>
    <col min="15135" max="15135" width="7.33203125" style="1" bestFit="1" customWidth="1"/>
    <col min="15136" max="15136" width="12.58203125" style="1" bestFit="1" customWidth="1"/>
    <col min="15137" max="15137" width="7.33203125" style="1" bestFit="1" customWidth="1"/>
    <col min="15138" max="15138" width="23.08203125" style="1" bestFit="1" customWidth="1"/>
    <col min="15139" max="15139" width="7.33203125" style="1" bestFit="1" customWidth="1"/>
    <col min="15140" max="15140" width="25.83203125" style="1" bestFit="1" customWidth="1"/>
    <col min="15141" max="15141" width="7.33203125" style="1" bestFit="1" customWidth="1"/>
    <col min="15142" max="15142" width="13.58203125" style="1" bestFit="1" customWidth="1"/>
    <col min="15143" max="15143" width="7.33203125" style="1" bestFit="1" customWidth="1"/>
    <col min="15144" max="15144" width="20.4140625" style="1" bestFit="1" customWidth="1"/>
    <col min="15145" max="15145" width="7.33203125" style="1" bestFit="1" customWidth="1"/>
    <col min="15146" max="15146" width="10.33203125" style="1" customWidth="1"/>
    <col min="15147" max="15147" width="7.33203125" style="1" bestFit="1" customWidth="1"/>
    <col min="15148" max="15148" width="14.6640625" style="1" customWidth="1"/>
    <col min="15149" max="15149" width="7.33203125" style="1" bestFit="1" customWidth="1"/>
    <col min="15150" max="15360" width="8.6640625" style="1"/>
    <col min="15361" max="15361" width="4.75" style="1" bestFit="1" customWidth="1"/>
    <col min="15362" max="15362" width="26.83203125" style="1" bestFit="1" customWidth="1"/>
    <col min="15363" max="15363" width="7.33203125" style="1" bestFit="1" customWidth="1"/>
    <col min="15364" max="15364" width="5" style="1" bestFit="1" customWidth="1"/>
    <col min="15365" max="15365" width="8" style="1" customWidth="1"/>
    <col min="15366" max="15366" width="8.25" style="1" customWidth="1"/>
    <col min="15367" max="15367" width="6.25" style="1" customWidth="1"/>
    <col min="15368" max="15368" width="7.1640625" style="1" customWidth="1"/>
    <col min="15369" max="15369" width="2.33203125" style="1" customWidth="1"/>
    <col min="15370" max="15370" width="12.6640625" style="1" customWidth="1"/>
    <col min="15371" max="15371" width="4.75" style="1" customWidth="1"/>
    <col min="15372" max="15372" width="11.5" style="1" customWidth="1"/>
    <col min="15373" max="15373" width="8.6640625" style="1"/>
    <col min="15374" max="15374" width="26.75" style="1" bestFit="1" customWidth="1"/>
    <col min="15375" max="15375" width="7.33203125" style="1" bestFit="1" customWidth="1"/>
    <col min="15376" max="15376" width="20.58203125" style="1" bestFit="1" customWidth="1"/>
    <col min="15377" max="15377" width="7.33203125" style="1" bestFit="1" customWidth="1"/>
    <col min="15378" max="15378" width="18.08203125" style="1" bestFit="1" customWidth="1"/>
    <col min="15379" max="15379" width="7.33203125" style="1" bestFit="1" customWidth="1"/>
    <col min="15380" max="15380" width="18.83203125" style="1" bestFit="1" customWidth="1"/>
    <col min="15381" max="15381" width="7.33203125" style="1" bestFit="1" customWidth="1"/>
    <col min="15382" max="15382" width="19" style="1" bestFit="1" customWidth="1"/>
    <col min="15383" max="15383" width="7.33203125" style="1" bestFit="1" customWidth="1"/>
    <col min="15384" max="15384" width="17.83203125" style="1" bestFit="1" customWidth="1"/>
    <col min="15385" max="15385" width="7.33203125" style="1" bestFit="1" customWidth="1"/>
    <col min="15386" max="15386" width="29.33203125" style="1" bestFit="1" customWidth="1"/>
    <col min="15387" max="15387" width="7.33203125" style="1" bestFit="1" customWidth="1"/>
    <col min="15388" max="15388" width="16.75" style="1" bestFit="1" customWidth="1"/>
    <col min="15389" max="15389" width="7.33203125" style="1" bestFit="1" customWidth="1"/>
    <col min="15390" max="15390" width="22.1640625" style="1" bestFit="1" customWidth="1"/>
    <col min="15391" max="15391" width="7.33203125" style="1" bestFit="1" customWidth="1"/>
    <col min="15392" max="15392" width="12.58203125" style="1" bestFit="1" customWidth="1"/>
    <col min="15393" max="15393" width="7.33203125" style="1" bestFit="1" customWidth="1"/>
    <col min="15394" max="15394" width="23.08203125" style="1" bestFit="1" customWidth="1"/>
    <col min="15395" max="15395" width="7.33203125" style="1" bestFit="1" customWidth="1"/>
    <col min="15396" max="15396" width="25.83203125" style="1" bestFit="1" customWidth="1"/>
    <col min="15397" max="15397" width="7.33203125" style="1" bestFit="1" customWidth="1"/>
    <col min="15398" max="15398" width="13.58203125" style="1" bestFit="1" customWidth="1"/>
    <col min="15399" max="15399" width="7.33203125" style="1" bestFit="1" customWidth="1"/>
    <col min="15400" max="15400" width="20.4140625" style="1" bestFit="1" customWidth="1"/>
    <col min="15401" max="15401" width="7.33203125" style="1" bestFit="1" customWidth="1"/>
    <col min="15402" max="15402" width="10.33203125" style="1" customWidth="1"/>
    <col min="15403" max="15403" width="7.33203125" style="1" bestFit="1" customWidth="1"/>
    <col min="15404" max="15404" width="14.6640625" style="1" customWidth="1"/>
    <col min="15405" max="15405" width="7.33203125" style="1" bestFit="1" customWidth="1"/>
    <col min="15406" max="15616" width="8.6640625" style="1"/>
    <col min="15617" max="15617" width="4.75" style="1" bestFit="1" customWidth="1"/>
    <col min="15618" max="15618" width="26.83203125" style="1" bestFit="1" customWidth="1"/>
    <col min="15619" max="15619" width="7.33203125" style="1" bestFit="1" customWidth="1"/>
    <col min="15620" max="15620" width="5" style="1" bestFit="1" customWidth="1"/>
    <col min="15621" max="15621" width="8" style="1" customWidth="1"/>
    <col min="15622" max="15622" width="8.25" style="1" customWidth="1"/>
    <col min="15623" max="15623" width="6.25" style="1" customWidth="1"/>
    <col min="15624" max="15624" width="7.1640625" style="1" customWidth="1"/>
    <col min="15625" max="15625" width="2.33203125" style="1" customWidth="1"/>
    <col min="15626" max="15626" width="12.6640625" style="1" customWidth="1"/>
    <col min="15627" max="15627" width="4.75" style="1" customWidth="1"/>
    <col min="15628" max="15628" width="11.5" style="1" customWidth="1"/>
    <col min="15629" max="15629" width="8.6640625" style="1"/>
    <col min="15630" max="15630" width="26.75" style="1" bestFit="1" customWidth="1"/>
    <col min="15631" max="15631" width="7.33203125" style="1" bestFit="1" customWidth="1"/>
    <col min="15632" max="15632" width="20.58203125" style="1" bestFit="1" customWidth="1"/>
    <col min="15633" max="15633" width="7.33203125" style="1" bestFit="1" customWidth="1"/>
    <col min="15634" max="15634" width="18.08203125" style="1" bestFit="1" customWidth="1"/>
    <col min="15635" max="15635" width="7.33203125" style="1" bestFit="1" customWidth="1"/>
    <col min="15636" max="15636" width="18.83203125" style="1" bestFit="1" customWidth="1"/>
    <col min="15637" max="15637" width="7.33203125" style="1" bestFit="1" customWidth="1"/>
    <col min="15638" max="15638" width="19" style="1" bestFit="1" customWidth="1"/>
    <col min="15639" max="15639" width="7.33203125" style="1" bestFit="1" customWidth="1"/>
    <col min="15640" max="15640" width="17.83203125" style="1" bestFit="1" customWidth="1"/>
    <col min="15641" max="15641" width="7.33203125" style="1" bestFit="1" customWidth="1"/>
    <col min="15642" max="15642" width="29.33203125" style="1" bestFit="1" customWidth="1"/>
    <col min="15643" max="15643" width="7.33203125" style="1" bestFit="1" customWidth="1"/>
    <col min="15644" max="15644" width="16.75" style="1" bestFit="1" customWidth="1"/>
    <col min="15645" max="15645" width="7.33203125" style="1" bestFit="1" customWidth="1"/>
    <col min="15646" max="15646" width="22.1640625" style="1" bestFit="1" customWidth="1"/>
    <col min="15647" max="15647" width="7.33203125" style="1" bestFit="1" customWidth="1"/>
    <col min="15648" max="15648" width="12.58203125" style="1" bestFit="1" customWidth="1"/>
    <col min="15649" max="15649" width="7.33203125" style="1" bestFit="1" customWidth="1"/>
    <col min="15650" max="15650" width="23.08203125" style="1" bestFit="1" customWidth="1"/>
    <col min="15651" max="15651" width="7.33203125" style="1" bestFit="1" customWidth="1"/>
    <col min="15652" max="15652" width="25.83203125" style="1" bestFit="1" customWidth="1"/>
    <col min="15653" max="15653" width="7.33203125" style="1" bestFit="1" customWidth="1"/>
    <col min="15654" max="15654" width="13.58203125" style="1" bestFit="1" customWidth="1"/>
    <col min="15655" max="15655" width="7.33203125" style="1" bestFit="1" customWidth="1"/>
    <col min="15656" max="15656" width="20.4140625" style="1" bestFit="1" customWidth="1"/>
    <col min="15657" max="15657" width="7.33203125" style="1" bestFit="1" customWidth="1"/>
    <col min="15658" max="15658" width="10.33203125" style="1" customWidth="1"/>
    <col min="15659" max="15659" width="7.33203125" style="1" bestFit="1" customWidth="1"/>
    <col min="15660" max="15660" width="14.6640625" style="1" customWidth="1"/>
    <col min="15661" max="15661" width="7.33203125" style="1" bestFit="1" customWidth="1"/>
    <col min="15662" max="15872" width="8.6640625" style="1"/>
    <col min="15873" max="15873" width="4.75" style="1" bestFit="1" customWidth="1"/>
    <col min="15874" max="15874" width="26.83203125" style="1" bestFit="1" customWidth="1"/>
    <col min="15875" max="15875" width="7.33203125" style="1" bestFit="1" customWidth="1"/>
    <col min="15876" max="15876" width="5" style="1" bestFit="1" customWidth="1"/>
    <col min="15877" max="15877" width="8" style="1" customWidth="1"/>
    <col min="15878" max="15878" width="8.25" style="1" customWidth="1"/>
    <col min="15879" max="15879" width="6.25" style="1" customWidth="1"/>
    <col min="15880" max="15880" width="7.1640625" style="1" customWidth="1"/>
    <col min="15881" max="15881" width="2.33203125" style="1" customWidth="1"/>
    <col min="15882" max="15882" width="12.6640625" style="1" customWidth="1"/>
    <col min="15883" max="15883" width="4.75" style="1" customWidth="1"/>
    <col min="15884" max="15884" width="11.5" style="1" customWidth="1"/>
    <col min="15885" max="15885" width="8.6640625" style="1"/>
    <col min="15886" max="15886" width="26.75" style="1" bestFit="1" customWidth="1"/>
    <col min="15887" max="15887" width="7.33203125" style="1" bestFit="1" customWidth="1"/>
    <col min="15888" max="15888" width="20.58203125" style="1" bestFit="1" customWidth="1"/>
    <col min="15889" max="15889" width="7.33203125" style="1" bestFit="1" customWidth="1"/>
    <col min="15890" max="15890" width="18.08203125" style="1" bestFit="1" customWidth="1"/>
    <col min="15891" max="15891" width="7.33203125" style="1" bestFit="1" customWidth="1"/>
    <col min="15892" max="15892" width="18.83203125" style="1" bestFit="1" customWidth="1"/>
    <col min="15893" max="15893" width="7.33203125" style="1" bestFit="1" customWidth="1"/>
    <col min="15894" max="15894" width="19" style="1" bestFit="1" customWidth="1"/>
    <col min="15895" max="15895" width="7.33203125" style="1" bestFit="1" customWidth="1"/>
    <col min="15896" max="15896" width="17.83203125" style="1" bestFit="1" customWidth="1"/>
    <col min="15897" max="15897" width="7.33203125" style="1" bestFit="1" customWidth="1"/>
    <col min="15898" max="15898" width="29.33203125" style="1" bestFit="1" customWidth="1"/>
    <col min="15899" max="15899" width="7.33203125" style="1" bestFit="1" customWidth="1"/>
    <col min="15900" max="15900" width="16.75" style="1" bestFit="1" customWidth="1"/>
    <col min="15901" max="15901" width="7.33203125" style="1" bestFit="1" customWidth="1"/>
    <col min="15902" max="15902" width="22.1640625" style="1" bestFit="1" customWidth="1"/>
    <col min="15903" max="15903" width="7.33203125" style="1" bestFit="1" customWidth="1"/>
    <col min="15904" max="15904" width="12.58203125" style="1" bestFit="1" customWidth="1"/>
    <col min="15905" max="15905" width="7.33203125" style="1" bestFit="1" customWidth="1"/>
    <col min="15906" max="15906" width="23.08203125" style="1" bestFit="1" customWidth="1"/>
    <col min="15907" max="15907" width="7.33203125" style="1" bestFit="1" customWidth="1"/>
    <col min="15908" max="15908" width="25.83203125" style="1" bestFit="1" customWidth="1"/>
    <col min="15909" max="15909" width="7.33203125" style="1" bestFit="1" customWidth="1"/>
    <col min="15910" max="15910" width="13.58203125" style="1" bestFit="1" customWidth="1"/>
    <col min="15911" max="15911" width="7.33203125" style="1" bestFit="1" customWidth="1"/>
    <col min="15912" max="15912" width="20.4140625" style="1" bestFit="1" customWidth="1"/>
    <col min="15913" max="15913" width="7.33203125" style="1" bestFit="1" customWidth="1"/>
    <col min="15914" max="15914" width="10.33203125" style="1" customWidth="1"/>
    <col min="15915" max="15915" width="7.33203125" style="1" bestFit="1" customWidth="1"/>
    <col min="15916" max="15916" width="14.6640625" style="1" customWidth="1"/>
    <col min="15917" max="15917" width="7.33203125" style="1" bestFit="1" customWidth="1"/>
    <col min="15918" max="16128" width="8.6640625" style="1"/>
    <col min="16129" max="16129" width="4.75" style="1" bestFit="1" customWidth="1"/>
    <col min="16130" max="16130" width="26.83203125" style="1" bestFit="1" customWidth="1"/>
    <col min="16131" max="16131" width="7.33203125" style="1" bestFit="1" customWidth="1"/>
    <col min="16132" max="16132" width="5" style="1" bestFit="1" customWidth="1"/>
    <col min="16133" max="16133" width="8" style="1" customWidth="1"/>
    <col min="16134" max="16134" width="8.25" style="1" customWidth="1"/>
    <col min="16135" max="16135" width="6.25" style="1" customWidth="1"/>
    <col min="16136" max="16136" width="7.1640625" style="1" customWidth="1"/>
    <col min="16137" max="16137" width="2.33203125" style="1" customWidth="1"/>
    <col min="16138" max="16138" width="12.6640625" style="1" customWidth="1"/>
    <col min="16139" max="16139" width="4.75" style="1" customWidth="1"/>
    <col min="16140" max="16140" width="11.5" style="1" customWidth="1"/>
    <col min="16141" max="16141" width="8.6640625" style="1"/>
    <col min="16142" max="16142" width="26.75" style="1" bestFit="1" customWidth="1"/>
    <col min="16143" max="16143" width="7.33203125" style="1" bestFit="1" customWidth="1"/>
    <col min="16144" max="16144" width="20.58203125" style="1" bestFit="1" customWidth="1"/>
    <col min="16145" max="16145" width="7.33203125" style="1" bestFit="1" customWidth="1"/>
    <col min="16146" max="16146" width="18.08203125" style="1" bestFit="1" customWidth="1"/>
    <col min="16147" max="16147" width="7.33203125" style="1" bestFit="1" customWidth="1"/>
    <col min="16148" max="16148" width="18.83203125" style="1" bestFit="1" customWidth="1"/>
    <col min="16149" max="16149" width="7.33203125" style="1" bestFit="1" customWidth="1"/>
    <col min="16150" max="16150" width="19" style="1" bestFit="1" customWidth="1"/>
    <col min="16151" max="16151" width="7.33203125" style="1" bestFit="1" customWidth="1"/>
    <col min="16152" max="16152" width="17.83203125" style="1" bestFit="1" customWidth="1"/>
    <col min="16153" max="16153" width="7.33203125" style="1" bestFit="1" customWidth="1"/>
    <col min="16154" max="16154" width="29.33203125" style="1" bestFit="1" customWidth="1"/>
    <col min="16155" max="16155" width="7.33203125" style="1" bestFit="1" customWidth="1"/>
    <col min="16156" max="16156" width="16.75" style="1" bestFit="1" customWidth="1"/>
    <col min="16157" max="16157" width="7.33203125" style="1" bestFit="1" customWidth="1"/>
    <col min="16158" max="16158" width="22.1640625" style="1" bestFit="1" customWidth="1"/>
    <col min="16159" max="16159" width="7.33203125" style="1" bestFit="1" customWidth="1"/>
    <col min="16160" max="16160" width="12.58203125" style="1" bestFit="1" customWidth="1"/>
    <col min="16161" max="16161" width="7.33203125" style="1" bestFit="1" customWidth="1"/>
    <col min="16162" max="16162" width="23.08203125" style="1" bestFit="1" customWidth="1"/>
    <col min="16163" max="16163" width="7.33203125" style="1" bestFit="1" customWidth="1"/>
    <col min="16164" max="16164" width="25.83203125" style="1" bestFit="1" customWidth="1"/>
    <col min="16165" max="16165" width="7.33203125" style="1" bestFit="1" customWidth="1"/>
    <col min="16166" max="16166" width="13.58203125" style="1" bestFit="1" customWidth="1"/>
    <col min="16167" max="16167" width="7.33203125" style="1" bestFit="1" customWidth="1"/>
    <col min="16168" max="16168" width="20.4140625" style="1" bestFit="1" customWidth="1"/>
    <col min="16169" max="16169" width="7.33203125" style="1" bestFit="1" customWidth="1"/>
    <col min="16170" max="16170" width="10.33203125" style="1" customWidth="1"/>
    <col min="16171" max="16171" width="7.33203125" style="1" bestFit="1" customWidth="1"/>
    <col min="16172" max="16172" width="14.6640625" style="1" customWidth="1"/>
    <col min="16173" max="16173" width="7.33203125" style="1" bestFit="1" customWidth="1"/>
    <col min="16174" max="16384" width="8.6640625" style="1"/>
  </cols>
  <sheetData>
    <row r="1" spans="1:45" s="5" customFormat="1" ht="45" customHeight="1" x14ac:dyDescent="0.25">
      <c r="A1" s="5" t="s">
        <v>759</v>
      </c>
      <c r="B1" s="5" t="s">
        <v>148</v>
      </c>
      <c r="C1" s="6" t="s">
        <v>152</v>
      </c>
      <c r="D1" s="6" t="s">
        <v>146</v>
      </c>
      <c r="E1" s="6" t="s">
        <v>760</v>
      </c>
      <c r="F1" s="6" t="s">
        <v>761</v>
      </c>
      <c r="G1" s="6" t="s">
        <v>143</v>
      </c>
      <c r="H1" s="6" t="s">
        <v>142</v>
      </c>
      <c r="I1" s="6"/>
      <c r="J1" s="6" t="s">
        <v>762</v>
      </c>
      <c r="K1" s="6"/>
      <c r="L1" s="6" t="s">
        <v>140</v>
      </c>
      <c r="M1" s="6"/>
      <c r="N1" s="6" t="s">
        <v>763</v>
      </c>
      <c r="O1" s="6" t="s">
        <v>152</v>
      </c>
      <c r="P1" s="6" t="s">
        <v>764</v>
      </c>
      <c r="Q1" s="6" t="s">
        <v>152</v>
      </c>
      <c r="R1" s="6" t="s">
        <v>765</v>
      </c>
      <c r="S1" s="6" t="s">
        <v>152</v>
      </c>
      <c r="T1" s="6" t="s">
        <v>766</v>
      </c>
      <c r="U1" s="6" t="s">
        <v>152</v>
      </c>
      <c r="V1" s="6" t="s">
        <v>135</v>
      </c>
      <c r="W1" s="6" t="s">
        <v>152</v>
      </c>
      <c r="X1" s="6" t="s">
        <v>767</v>
      </c>
      <c r="Y1" s="6" t="s">
        <v>152</v>
      </c>
      <c r="Z1" s="6" t="s">
        <v>768</v>
      </c>
      <c r="AA1" s="6" t="s">
        <v>152</v>
      </c>
      <c r="AB1" s="6" t="s">
        <v>132</v>
      </c>
      <c r="AC1" s="6" t="s">
        <v>152</v>
      </c>
      <c r="AD1" s="6" t="s">
        <v>769</v>
      </c>
      <c r="AE1" s="6" t="s">
        <v>152</v>
      </c>
      <c r="AF1" s="6" t="s">
        <v>130</v>
      </c>
      <c r="AG1" s="6" t="s">
        <v>152</v>
      </c>
      <c r="AH1" s="6" t="s">
        <v>770</v>
      </c>
      <c r="AI1" s="6" t="s">
        <v>152</v>
      </c>
      <c r="AJ1" s="6" t="s">
        <v>771</v>
      </c>
      <c r="AK1" s="6" t="s">
        <v>152</v>
      </c>
      <c r="AL1" s="6" t="s">
        <v>127</v>
      </c>
      <c r="AM1" s="6" t="s">
        <v>152</v>
      </c>
      <c r="AN1" s="6" t="s">
        <v>126</v>
      </c>
      <c r="AO1" s="6" t="s">
        <v>152</v>
      </c>
      <c r="AP1" s="6" t="s">
        <v>125</v>
      </c>
      <c r="AQ1" s="6" t="s">
        <v>152</v>
      </c>
      <c r="AR1" s="6" t="s">
        <v>124</v>
      </c>
      <c r="AS1" s="6" t="s">
        <v>152</v>
      </c>
    </row>
    <row r="2" spans="1:45" x14ac:dyDescent="0.25">
      <c r="A2" s="1">
        <v>1</v>
      </c>
      <c r="B2" s="1" t="s">
        <v>443</v>
      </c>
      <c r="D2" s="1" t="s">
        <v>53</v>
      </c>
      <c r="E2" s="1">
        <v>2</v>
      </c>
      <c r="F2" s="1">
        <v>0</v>
      </c>
      <c r="G2" s="1">
        <v>0</v>
      </c>
      <c r="H2" s="1">
        <v>100</v>
      </c>
      <c r="J2" s="1">
        <v>4.7</v>
      </c>
      <c r="L2" s="1">
        <v>2</v>
      </c>
      <c r="N2" s="2">
        <v>0.97</v>
      </c>
      <c r="P2" s="2">
        <v>0.94</v>
      </c>
      <c r="R2" s="2">
        <v>0.96</v>
      </c>
      <c r="T2" s="1">
        <v>2</v>
      </c>
      <c r="V2" s="1">
        <v>8</v>
      </c>
      <c r="X2" s="2">
        <v>0.7</v>
      </c>
      <c r="Z2" s="2">
        <v>7.0000000000000007E-2</v>
      </c>
      <c r="AB2" s="3" t="s">
        <v>119</v>
      </c>
      <c r="AD2" s="2">
        <v>0.97</v>
      </c>
      <c r="AF2" s="1">
        <v>2</v>
      </c>
      <c r="AH2" s="3" t="s">
        <v>440</v>
      </c>
      <c r="AJ2" s="2">
        <v>0.86</v>
      </c>
      <c r="AK2" s="1">
        <v>5</v>
      </c>
      <c r="AL2" s="2">
        <v>0.23</v>
      </c>
      <c r="AN2" s="1">
        <v>5</v>
      </c>
      <c r="AP2" s="1">
        <v>4</v>
      </c>
      <c r="AR2" s="2">
        <v>0.6</v>
      </c>
    </row>
    <row r="3" spans="1:45" x14ac:dyDescent="0.25">
      <c r="A3" s="1">
        <v>2</v>
      </c>
      <c r="B3" s="1" t="s">
        <v>439</v>
      </c>
      <c r="D3" s="1" t="s">
        <v>53</v>
      </c>
      <c r="E3" s="1">
        <v>2</v>
      </c>
      <c r="F3" s="1">
        <v>0</v>
      </c>
      <c r="G3" s="1">
        <v>0</v>
      </c>
      <c r="H3" s="1">
        <v>99</v>
      </c>
      <c r="J3" s="1">
        <v>4.7</v>
      </c>
      <c r="L3" s="1">
        <v>1</v>
      </c>
      <c r="N3" s="2">
        <v>0.97</v>
      </c>
      <c r="P3" s="2">
        <v>0.94</v>
      </c>
      <c r="R3" s="2">
        <v>0.96</v>
      </c>
      <c r="T3" s="1">
        <v>2</v>
      </c>
      <c r="V3" s="1">
        <v>13</v>
      </c>
      <c r="X3" s="2">
        <v>0.67</v>
      </c>
      <c r="Z3" s="2">
        <v>0.04</v>
      </c>
      <c r="AB3" s="3" t="s">
        <v>40</v>
      </c>
      <c r="AD3" s="2">
        <v>0.95</v>
      </c>
      <c r="AF3" s="1">
        <v>4</v>
      </c>
      <c r="AH3" s="3" t="s">
        <v>772</v>
      </c>
      <c r="AJ3" s="2">
        <v>0.82</v>
      </c>
      <c r="AL3" s="2">
        <v>0.18</v>
      </c>
      <c r="AN3" s="1">
        <v>13</v>
      </c>
      <c r="AP3" s="1">
        <v>2</v>
      </c>
      <c r="AR3" s="2">
        <v>0.64</v>
      </c>
    </row>
    <row r="4" spans="1:45" x14ac:dyDescent="0.25">
      <c r="A4" s="1">
        <v>3</v>
      </c>
      <c r="B4" s="1" t="s">
        <v>441</v>
      </c>
      <c r="D4" s="1" t="s">
        <v>9</v>
      </c>
      <c r="E4" s="1">
        <v>2</v>
      </c>
      <c r="F4" s="1">
        <v>0</v>
      </c>
      <c r="G4" s="1">
        <v>0</v>
      </c>
      <c r="H4" s="1">
        <v>98</v>
      </c>
      <c r="J4" s="1">
        <v>4.5999999999999996</v>
      </c>
      <c r="L4" s="1">
        <v>3</v>
      </c>
      <c r="N4" s="2">
        <v>0.96</v>
      </c>
      <c r="P4" s="2">
        <v>0.92</v>
      </c>
      <c r="R4" s="2">
        <v>0.92</v>
      </c>
      <c r="T4" s="1" t="s">
        <v>58</v>
      </c>
      <c r="V4" s="1">
        <v>10</v>
      </c>
      <c r="X4" s="2">
        <v>0.69</v>
      </c>
      <c r="Z4" s="2">
        <v>0.02</v>
      </c>
      <c r="AB4" s="3" t="s">
        <v>119</v>
      </c>
      <c r="AD4" s="2">
        <v>0.94</v>
      </c>
      <c r="AF4" s="1">
        <v>1</v>
      </c>
      <c r="AH4" s="3" t="s">
        <v>773</v>
      </c>
      <c r="AJ4" s="2">
        <v>0.9</v>
      </c>
      <c r="AL4" s="2">
        <v>0.24</v>
      </c>
      <c r="AN4" s="1">
        <v>2</v>
      </c>
      <c r="AP4" s="1">
        <v>8</v>
      </c>
      <c r="AR4" s="2">
        <v>0.54</v>
      </c>
    </row>
    <row r="5" spans="1:45" x14ac:dyDescent="0.25">
      <c r="A5" s="1">
        <v>4</v>
      </c>
      <c r="B5" s="1" t="s">
        <v>446</v>
      </c>
      <c r="D5" s="1" t="s">
        <v>65</v>
      </c>
      <c r="E5" s="1">
        <v>2</v>
      </c>
      <c r="F5" s="1">
        <v>0</v>
      </c>
      <c r="G5" s="1">
        <v>0</v>
      </c>
      <c r="H5" s="1">
        <v>93</v>
      </c>
      <c r="J5" s="1">
        <v>4.5</v>
      </c>
      <c r="L5" s="1">
        <v>12</v>
      </c>
      <c r="N5" s="2">
        <v>0.95</v>
      </c>
      <c r="P5" s="2">
        <v>0.88</v>
      </c>
      <c r="R5" s="2">
        <v>0.86</v>
      </c>
      <c r="T5" s="1">
        <v>-2</v>
      </c>
      <c r="V5" s="1">
        <v>8</v>
      </c>
      <c r="X5" s="2">
        <v>0.63</v>
      </c>
      <c r="Z5" s="2">
        <v>0.01</v>
      </c>
      <c r="AB5" s="3" t="s">
        <v>40</v>
      </c>
      <c r="AD5" s="2">
        <v>0.94</v>
      </c>
      <c r="AF5" s="1">
        <v>13</v>
      </c>
      <c r="AH5" s="3" t="s">
        <v>447</v>
      </c>
      <c r="AJ5" s="2">
        <v>0.7</v>
      </c>
      <c r="AL5" s="2">
        <v>0.35</v>
      </c>
      <c r="AN5" s="1">
        <v>17</v>
      </c>
      <c r="AP5" s="1">
        <v>1</v>
      </c>
      <c r="AR5" s="2">
        <v>0.65</v>
      </c>
    </row>
    <row r="6" spans="1:45" x14ac:dyDescent="0.25">
      <c r="A6" s="1">
        <v>4</v>
      </c>
      <c r="B6" s="1" t="s">
        <v>448</v>
      </c>
      <c r="D6" s="1" t="s">
        <v>18</v>
      </c>
      <c r="E6" s="1">
        <v>2</v>
      </c>
      <c r="F6" s="1">
        <v>0</v>
      </c>
      <c r="G6" s="1">
        <v>0</v>
      </c>
      <c r="H6" s="1">
        <v>93</v>
      </c>
      <c r="J6" s="1">
        <v>4.3</v>
      </c>
      <c r="L6" s="1">
        <v>12</v>
      </c>
      <c r="N6" s="2">
        <v>0.99</v>
      </c>
      <c r="P6" s="2">
        <v>0.93</v>
      </c>
      <c r="R6" s="2">
        <v>0.89</v>
      </c>
      <c r="T6" s="1">
        <v>-4</v>
      </c>
      <c r="V6" s="1">
        <v>10</v>
      </c>
      <c r="X6" s="2">
        <v>0.79</v>
      </c>
      <c r="Z6" s="2">
        <v>0.01</v>
      </c>
      <c r="AB6" s="3" t="s">
        <v>40</v>
      </c>
      <c r="AD6" s="2">
        <v>0.91</v>
      </c>
      <c r="AF6" s="1">
        <v>2</v>
      </c>
      <c r="AH6" s="3" t="s">
        <v>774</v>
      </c>
      <c r="AJ6" s="2">
        <v>0.84</v>
      </c>
      <c r="AL6" s="2">
        <v>0.23</v>
      </c>
      <c r="AN6" s="1">
        <v>5</v>
      </c>
      <c r="AP6" s="1">
        <v>13</v>
      </c>
      <c r="AR6" s="2">
        <v>0.51</v>
      </c>
    </row>
    <row r="7" spans="1:45" x14ac:dyDescent="0.25">
      <c r="A7" s="1">
        <v>4</v>
      </c>
      <c r="B7" s="1" t="s">
        <v>444</v>
      </c>
      <c r="D7" s="1" t="s">
        <v>53</v>
      </c>
      <c r="E7" s="1">
        <v>2</v>
      </c>
      <c r="F7" s="1">
        <v>0</v>
      </c>
      <c r="G7" s="1">
        <v>0</v>
      </c>
      <c r="H7" s="1">
        <v>93</v>
      </c>
      <c r="J7" s="1">
        <v>4.5999999999999996</v>
      </c>
      <c r="L7" s="1">
        <v>4</v>
      </c>
      <c r="N7" s="2">
        <v>0.96</v>
      </c>
      <c r="P7" s="2">
        <v>0.89</v>
      </c>
      <c r="R7" s="2">
        <v>0.91</v>
      </c>
      <c r="T7" s="1">
        <v>2</v>
      </c>
      <c r="V7" s="1">
        <v>27</v>
      </c>
      <c r="X7" s="2">
        <v>0.6</v>
      </c>
      <c r="Z7" s="2">
        <v>0.02</v>
      </c>
      <c r="AB7" s="3" t="s">
        <v>40</v>
      </c>
      <c r="AD7" s="2">
        <v>0.88</v>
      </c>
      <c r="AF7" s="1">
        <v>22</v>
      </c>
      <c r="AH7" s="3" t="s">
        <v>445</v>
      </c>
      <c r="AJ7" s="2">
        <v>0.59</v>
      </c>
      <c r="AL7" s="2">
        <v>0.47</v>
      </c>
      <c r="AN7" s="1">
        <v>1</v>
      </c>
      <c r="AP7" s="1">
        <v>8</v>
      </c>
      <c r="AR7" s="2">
        <v>0.54</v>
      </c>
    </row>
    <row r="8" spans="1:45" x14ac:dyDescent="0.25">
      <c r="A8" s="1">
        <v>7</v>
      </c>
      <c r="B8" s="1" t="s">
        <v>454</v>
      </c>
      <c r="D8" s="1" t="s">
        <v>102</v>
      </c>
      <c r="E8" s="1">
        <v>2</v>
      </c>
      <c r="F8" s="1">
        <v>0</v>
      </c>
      <c r="G8" s="1">
        <v>0</v>
      </c>
      <c r="H8" s="1">
        <v>91</v>
      </c>
      <c r="J8" s="1">
        <v>4.0999999999999996</v>
      </c>
      <c r="L8" s="1">
        <v>4</v>
      </c>
      <c r="N8" s="2">
        <v>0.96</v>
      </c>
      <c r="P8" s="2">
        <v>0.88</v>
      </c>
      <c r="R8" s="2">
        <v>0.89</v>
      </c>
      <c r="T8" s="1">
        <v>1</v>
      </c>
      <c r="V8" s="1">
        <v>1</v>
      </c>
      <c r="X8" s="2">
        <v>0.72</v>
      </c>
      <c r="Z8" s="4">
        <v>2E-3</v>
      </c>
      <c r="AB8" s="3" t="s">
        <v>1</v>
      </c>
      <c r="AD8" s="2">
        <v>0.98</v>
      </c>
      <c r="AF8" s="1">
        <v>10</v>
      </c>
      <c r="AH8" s="3" t="s">
        <v>775</v>
      </c>
      <c r="AJ8" s="2">
        <v>0.79</v>
      </c>
      <c r="AK8" s="1">
        <v>5</v>
      </c>
      <c r="AL8" s="2">
        <v>0.34</v>
      </c>
      <c r="AN8" s="1">
        <v>24</v>
      </c>
      <c r="AP8" s="1">
        <v>8</v>
      </c>
      <c r="AR8" s="2">
        <v>0.53</v>
      </c>
    </row>
    <row r="9" spans="1:45" x14ac:dyDescent="0.25">
      <c r="A9" s="1">
        <v>7</v>
      </c>
      <c r="B9" s="1" t="s">
        <v>452</v>
      </c>
      <c r="D9" s="1" t="s">
        <v>105</v>
      </c>
      <c r="E9" s="1">
        <v>2</v>
      </c>
      <c r="F9" s="1">
        <v>0</v>
      </c>
      <c r="G9" s="1">
        <v>0</v>
      </c>
      <c r="H9" s="1">
        <v>91</v>
      </c>
      <c r="J9" s="1">
        <v>4.3</v>
      </c>
      <c r="L9" s="1">
        <v>9</v>
      </c>
      <c r="N9" s="2">
        <v>0.96</v>
      </c>
      <c r="P9" s="2">
        <v>0.87</v>
      </c>
      <c r="R9" s="2">
        <v>0.88</v>
      </c>
      <c r="T9" s="1">
        <v>1</v>
      </c>
      <c r="V9" s="1">
        <v>20</v>
      </c>
      <c r="X9" s="2">
        <v>0.71</v>
      </c>
      <c r="Z9" s="2">
        <v>0.04</v>
      </c>
      <c r="AB9" s="3" t="s">
        <v>5</v>
      </c>
      <c r="AD9" s="2">
        <v>0.98</v>
      </c>
      <c r="AF9" s="1">
        <v>9</v>
      </c>
      <c r="AH9" s="3" t="s">
        <v>776</v>
      </c>
      <c r="AJ9" s="2">
        <v>0.74</v>
      </c>
      <c r="AL9" s="2">
        <v>0.27</v>
      </c>
      <c r="AN9" s="1">
        <v>4</v>
      </c>
      <c r="AP9" s="1">
        <v>27</v>
      </c>
      <c r="AR9" s="2">
        <v>0.47</v>
      </c>
    </row>
    <row r="10" spans="1:45" x14ac:dyDescent="0.25">
      <c r="A10" s="1">
        <v>9</v>
      </c>
      <c r="B10" s="1" t="s">
        <v>456</v>
      </c>
      <c r="D10" s="1" t="s">
        <v>9</v>
      </c>
      <c r="E10" s="1">
        <v>2</v>
      </c>
      <c r="F10" s="1">
        <v>0</v>
      </c>
      <c r="G10" s="1">
        <v>0</v>
      </c>
      <c r="H10" s="1">
        <v>90</v>
      </c>
      <c r="J10" s="1">
        <v>4.3</v>
      </c>
      <c r="L10" s="1">
        <v>4</v>
      </c>
      <c r="N10" s="2">
        <v>0.95</v>
      </c>
      <c r="P10" s="2">
        <v>0.91</v>
      </c>
      <c r="R10" s="2">
        <v>0.91</v>
      </c>
      <c r="T10" s="1" t="s">
        <v>58</v>
      </c>
      <c r="V10" s="1">
        <v>23</v>
      </c>
      <c r="X10" s="2">
        <v>0.73</v>
      </c>
      <c r="Z10" s="2">
        <v>0.04</v>
      </c>
      <c r="AB10" s="3" t="s">
        <v>119</v>
      </c>
      <c r="AD10" s="2">
        <v>0.98</v>
      </c>
      <c r="AF10" s="1">
        <v>7</v>
      </c>
      <c r="AH10" s="3" t="s">
        <v>447</v>
      </c>
      <c r="AJ10" s="2">
        <v>0.8</v>
      </c>
      <c r="AK10" s="1">
        <v>5</v>
      </c>
      <c r="AL10" s="2">
        <v>0.32</v>
      </c>
      <c r="AN10" s="1">
        <v>15</v>
      </c>
      <c r="AP10" s="1">
        <v>17</v>
      </c>
      <c r="AR10" s="2">
        <v>0.5</v>
      </c>
    </row>
    <row r="11" spans="1:45" x14ac:dyDescent="0.25">
      <c r="A11" s="1">
        <v>10</v>
      </c>
      <c r="B11" s="1" t="s">
        <v>450</v>
      </c>
      <c r="D11" s="1" t="s">
        <v>77</v>
      </c>
      <c r="E11" s="1">
        <v>2</v>
      </c>
      <c r="F11" s="1">
        <v>0</v>
      </c>
      <c r="G11" s="1">
        <v>0</v>
      </c>
      <c r="H11" s="1">
        <v>89</v>
      </c>
      <c r="J11" s="1">
        <v>4.4000000000000004</v>
      </c>
      <c r="L11" s="1">
        <v>8</v>
      </c>
      <c r="N11" s="2">
        <v>0.95</v>
      </c>
      <c r="P11" s="2">
        <v>0.9</v>
      </c>
      <c r="R11" s="2">
        <v>0.9</v>
      </c>
      <c r="T11" s="1" t="s">
        <v>58</v>
      </c>
      <c r="V11" s="1">
        <v>66</v>
      </c>
      <c r="X11" s="2">
        <v>0.6</v>
      </c>
      <c r="Z11" s="2">
        <v>0.06</v>
      </c>
      <c r="AB11" s="3" t="s">
        <v>1</v>
      </c>
      <c r="AD11" s="2">
        <v>0.92</v>
      </c>
      <c r="AF11" s="1">
        <v>12</v>
      </c>
      <c r="AH11" s="3" t="s">
        <v>457</v>
      </c>
      <c r="AI11" s="1">
        <v>2</v>
      </c>
      <c r="AJ11" s="2">
        <v>0.72</v>
      </c>
      <c r="AK11" s="1">
        <v>5</v>
      </c>
      <c r="AL11" s="2">
        <v>0.25</v>
      </c>
      <c r="AN11" s="1">
        <v>7</v>
      </c>
      <c r="AP11" s="1">
        <v>5</v>
      </c>
      <c r="AR11" s="2">
        <v>0.56999999999999995</v>
      </c>
    </row>
    <row r="12" spans="1:45" x14ac:dyDescent="0.25">
      <c r="A12" s="1">
        <v>11</v>
      </c>
      <c r="B12" s="1" t="s">
        <v>458</v>
      </c>
      <c r="D12" s="1" t="s">
        <v>70</v>
      </c>
      <c r="E12" s="1">
        <v>2</v>
      </c>
      <c r="F12" s="1">
        <v>0</v>
      </c>
      <c r="G12" s="1">
        <v>0</v>
      </c>
      <c r="H12" s="1">
        <v>88</v>
      </c>
      <c r="J12" s="1">
        <v>4.3</v>
      </c>
      <c r="L12" s="1">
        <v>9</v>
      </c>
      <c r="N12" s="2">
        <v>0.95</v>
      </c>
      <c r="P12" s="2">
        <v>0.85</v>
      </c>
      <c r="R12" s="2">
        <v>0.89</v>
      </c>
      <c r="T12" s="1">
        <v>4</v>
      </c>
      <c r="V12" s="1">
        <v>41</v>
      </c>
      <c r="X12" s="2">
        <v>0.64</v>
      </c>
      <c r="Z12" s="2">
        <v>0.06</v>
      </c>
      <c r="AB12" s="3" t="s">
        <v>40</v>
      </c>
      <c r="AD12" s="2">
        <v>0.96</v>
      </c>
      <c r="AF12" s="1">
        <v>10</v>
      </c>
      <c r="AH12" s="3" t="s">
        <v>777</v>
      </c>
      <c r="AJ12" s="2">
        <v>0.73</v>
      </c>
      <c r="AL12" s="2">
        <v>0.28000000000000003</v>
      </c>
      <c r="AN12" s="1">
        <v>17</v>
      </c>
      <c r="AP12" s="1">
        <v>24</v>
      </c>
      <c r="AR12" s="2">
        <v>0.48</v>
      </c>
    </row>
    <row r="13" spans="1:45" x14ac:dyDescent="0.25">
      <c r="A13" s="1">
        <v>12</v>
      </c>
      <c r="B13" s="1" t="s">
        <v>461</v>
      </c>
      <c r="D13" s="1" t="s">
        <v>18</v>
      </c>
      <c r="E13" s="1">
        <v>2</v>
      </c>
      <c r="F13" s="1">
        <v>0</v>
      </c>
      <c r="G13" s="1">
        <v>0</v>
      </c>
      <c r="H13" s="1">
        <v>86</v>
      </c>
      <c r="J13" s="1">
        <v>4</v>
      </c>
      <c r="L13" s="1">
        <v>19</v>
      </c>
      <c r="N13" s="2">
        <v>0.94</v>
      </c>
      <c r="P13" s="2">
        <v>0.89</v>
      </c>
      <c r="R13" s="2">
        <v>0.84</v>
      </c>
      <c r="T13" s="1">
        <v>-5</v>
      </c>
      <c r="V13" s="1">
        <v>18</v>
      </c>
      <c r="X13" s="2">
        <v>0.74</v>
      </c>
      <c r="Z13" s="4">
        <v>3.0000000000000001E-3</v>
      </c>
      <c r="AB13" s="3" t="s">
        <v>40</v>
      </c>
      <c r="AD13" s="2">
        <v>0.96</v>
      </c>
      <c r="AF13" s="1">
        <v>6</v>
      </c>
      <c r="AH13" s="3" t="s">
        <v>462</v>
      </c>
      <c r="AJ13" s="2">
        <v>0.82</v>
      </c>
      <c r="AL13" s="2">
        <v>0.28000000000000003</v>
      </c>
      <c r="AN13" s="1">
        <v>11</v>
      </c>
      <c r="AP13" s="1">
        <v>15</v>
      </c>
      <c r="AR13" s="2">
        <v>0.51</v>
      </c>
    </row>
    <row r="14" spans="1:45" x14ac:dyDescent="0.25">
      <c r="A14" s="1">
        <v>12</v>
      </c>
      <c r="B14" s="1" t="s">
        <v>469</v>
      </c>
      <c r="D14" s="1" t="s">
        <v>94</v>
      </c>
      <c r="E14" s="1">
        <v>2</v>
      </c>
      <c r="F14" s="1">
        <v>0</v>
      </c>
      <c r="G14" s="1">
        <v>0</v>
      </c>
      <c r="H14" s="1">
        <v>86</v>
      </c>
      <c r="J14" s="1">
        <v>3.9</v>
      </c>
      <c r="L14" s="1">
        <v>14</v>
      </c>
      <c r="N14" s="2">
        <v>0.94</v>
      </c>
      <c r="P14" s="2">
        <v>0.89</v>
      </c>
      <c r="R14" s="2">
        <v>0.88</v>
      </c>
      <c r="T14" s="1">
        <v>-1</v>
      </c>
      <c r="V14" s="1">
        <v>4</v>
      </c>
      <c r="X14" s="2">
        <v>0.66</v>
      </c>
      <c r="Z14" s="4">
        <v>4.0000000000000001E-3</v>
      </c>
      <c r="AB14" s="3" t="s">
        <v>5</v>
      </c>
      <c r="AD14" s="2">
        <v>1</v>
      </c>
      <c r="AF14" s="1">
        <v>7</v>
      </c>
      <c r="AH14" s="3" t="s">
        <v>451</v>
      </c>
      <c r="AJ14" s="2">
        <v>0.8</v>
      </c>
      <c r="AL14" s="2">
        <v>0.31</v>
      </c>
      <c r="AN14" s="1">
        <v>27</v>
      </c>
      <c r="AP14" s="1">
        <v>12</v>
      </c>
      <c r="AR14" s="2">
        <v>0.52</v>
      </c>
    </row>
    <row r="15" spans="1:45" x14ac:dyDescent="0.25">
      <c r="A15" s="1">
        <v>14</v>
      </c>
      <c r="B15" s="1" t="s">
        <v>467</v>
      </c>
      <c r="D15" s="1" t="s">
        <v>26</v>
      </c>
      <c r="E15" s="1">
        <v>2</v>
      </c>
      <c r="F15" s="1">
        <v>0</v>
      </c>
      <c r="G15" s="1">
        <v>0</v>
      </c>
      <c r="H15" s="1">
        <v>85</v>
      </c>
      <c r="J15" s="1">
        <v>4.0999999999999996</v>
      </c>
      <c r="L15" s="1">
        <v>17</v>
      </c>
      <c r="N15" s="2">
        <v>0.94</v>
      </c>
      <c r="P15" s="2">
        <v>0.84</v>
      </c>
      <c r="R15" s="2">
        <v>0.88</v>
      </c>
      <c r="T15" s="1">
        <v>4</v>
      </c>
      <c r="V15" s="1">
        <v>18</v>
      </c>
      <c r="X15" s="2">
        <v>0.68</v>
      </c>
      <c r="Z15" s="2">
        <v>0.01</v>
      </c>
      <c r="AB15" s="3" t="s">
        <v>40</v>
      </c>
      <c r="AD15" s="2">
        <v>0.95</v>
      </c>
      <c r="AF15" s="1">
        <v>16</v>
      </c>
      <c r="AH15" s="3" t="s">
        <v>468</v>
      </c>
      <c r="AJ15" s="2">
        <v>0.65</v>
      </c>
      <c r="AL15" s="2">
        <v>0.31</v>
      </c>
      <c r="AN15" s="1">
        <v>23</v>
      </c>
      <c r="AP15" s="1">
        <v>53</v>
      </c>
      <c r="AR15" s="2">
        <v>0.4</v>
      </c>
    </row>
    <row r="16" spans="1:45" x14ac:dyDescent="0.25">
      <c r="A16" s="1">
        <v>15</v>
      </c>
      <c r="B16" s="1" t="s">
        <v>460</v>
      </c>
      <c r="D16" s="1" t="s">
        <v>99</v>
      </c>
      <c r="E16" s="1">
        <v>2</v>
      </c>
      <c r="F16" s="1">
        <v>0</v>
      </c>
      <c r="G16" s="1">
        <v>0</v>
      </c>
      <c r="H16" s="1">
        <v>84</v>
      </c>
      <c r="J16" s="1">
        <v>4.2</v>
      </c>
      <c r="L16" s="1">
        <v>22</v>
      </c>
      <c r="N16" s="2">
        <v>0.92</v>
      </c>
      <c r="P16" s="2">
        <v>0.86</v>
      </c>
      <c r="R16" s="2">
        <v>0.84</v>
      </c>
      <c r="T16" s="1">
        <v>-2</v>
      </c>
      <c r="V16" s="1">
        <v>6</v>
      </c>
      <c r="X16" s="2">
        <v>0.68</v>
      </c>
      <c r="Z16" s="4">
        <v>3.0000000000000001E-3</v>
      </c>
      <c r="AB16" s="3" t="s">
        <v>1</v>
      </c>
      <c r="AD16" s="2">
        <v>0.99</v>
      </c>
      <c r="AF16" s="1">
        <v>24</v>
      </c>
      <c r="AH16" s="3" t="s">
        <v>445</v>
      </c>
      <c r="AJ16" s="2">
        <v>0.59</v>
      </c>
      <c r="AL16" s="2">
        <v>0.65</v>
      </c>
      <c r="AN16" s="1">
        <v>20</v>
      </c>
      <c r="AP16" s="1">
        <v>27</v>
      </c>
      <c r="AR16" s="2">
        <v>0.47</v>
      </c>
    </row>
    <row r="17" spans="1:44" x14ac:dyDescent="0.25">
      <c r="A17" s="1">
        <v>15</v>
      </c>
      <c r="B17" s="1" t="s">
        <v>463</v>
      </c>
      <c r="D17" s="1" t="s">
        <v>53</v>
      </c>
      <c r="E17" s="1">
        <v>2</v>
      </c>
      <c r="F17" s="1">
        <v>0</v>
      </c>
      <c r="G17" s="1">
        <v>0</v>
      </c>
      <c r="H17" s="1">
        <v>84</v>
      </c>
      <c r="J17" s="1">
        <v>4.3</v>
      </c>
      <c r="L17" s="1">
        <v>30</v>
      </c>
      <c r="N17" s="2">
        <v>0.9</v>
      </c>
      <c r="P17" s="2">
        <v>0.82</v>
      </c>
      <c r="R17" s="2">
        <v>0.8</v>
      </c>
      <c r="T17" s="1">
        <v>-2</v>
      </c>
      <c r="V17" s="1">
        <v>15</v>
      </c>
      <c r="X17" s="2">
        <v>0.71</v>
      </c>
      <c r="Z17" s="2">
        <v>0.05</v>
      </c>
      <c r="AB17" s="3" t="s">
        <v>40</v>
      </c>
      <c r="AD17" s="2">
        <v>0.98</v>
      </c>
      <c r="AF17" s="1">
        <v>33</v>
      </c>
      <c r="AH17" s="3" t="s">
        <v>39</v>
      </c>
      <c r="AJ17" s="2">
        <v>0.57999999999999996</v>
      </c>
      <c r="AL17" s="2">
        <v>0.53</v>
      </c>
      <c r="AN17" s="1">
        <v>11</v>
      </c>
      <c r="AP17" s="1">
        <v>37</v>
      </c>
      <c r="AR17" s="2">
        <v>0.44</v>
      </c>
    </row>
    <row r="18" spans="1:44" x14ac:dyDescent="0.25">
      <c r="A18" s="1">
        <v>17</v>
      </c>
      <c r="B18" s="1" t="s">
        <v>476</v>
      </c>
      <c r="D18" s="1" t="s">
        <v>9</v>
      </c>
      <c r="E18" s="1">
        <v>2</v>
      </c>
      <c r="F18" s="1">
        <v>0</v>
      </c>
      <c r="G18" s="1">
        <v>0</v>
      </c>
      <c r="H18" s="1">
        <v>83</v>
      </c>
      <c r="J18" s="1">
        <v>4.2</v>
      </c>
      <c r="L18" s="1">
        <v>33</v>
      </c>
      <c r="N18" s="2">
        <v>0.91</v>
      </c>
      <c r="P18" s="2">
        <v>0.83</v>
      </c>
      <c r="R18" s="2">
        <v>0.82</v>
      </c>
      <c r="T18" s="1">
        <v>-1</v>
      </c>
      <c r="V18" s="1">
        <v>15</v>
      </c>
      <c r="X18" s="2">
        <v>0.77</v>
      </c>
      <c r="Z18" s="2">
        <v>0.03</v>
      </c>
      <c r="AB18" s="3" t="s">
        <v>40</v>
      </c>
      <c r="AD18" s="2">
        <v>0.92</v>
      </c>
      <c r="AF18" s="1">
        <v>27</v>
      </c>
      <c r="AH18" s="3" t="s">
        <v>778</v>
      </c>
      <c r="AJ18" s="2">
        <v>0.56999999999999995</v>
      </c>
      <c r="AK18" s="1">
        <v>5</v>
      </c>
      <c r="AL18" s="2">
        <v>0.5</v>
      </c>
      <c r="AN18" s="1">
        <v>8</v>
      </c>
      <c r="AP18" s="1">
        <v>37</v>
      </c>
      <c r="AR18" s="2">
        <v>0.44</v>
      </c>
    </row>
    <row r="19" spans="1:44" x14ac:dyDescent="0.25">
      <c r="A19" s="1">
        <v>17</v>
      </c>
      <c r="B19" s="1" t="s">
        <v>471</v>
      </c>
      <c r="D19" s="1" t="s">
        <v>77</v>
      </c>
      <c r="E19" s="1">
        <v>2</v>
      </c>
      <c r="F19" s="1">
        <v>0</v>
      </c>
      <c r="G19" s="1">
        <v>0</v>
      </c>
      <c r="H19" s="1">
        <v>83</v>
      </c>
      <c r="J19" s="1">
        <v>4</v>
      </c>
      <c r="L19" s="1">
        <v>14</v>
      </c>
      <c r="N19" s="2">
        <v>0.94</v>
      </c>
      <c r="P19" s="2">
        <v>0.81</v>
      </c>
      <c r="R19" s="2">
        <v>0.88</v>
      </c>
      <c r="T19" s="1">
        <v>7</v>
      </c>
      <c r="V19" s="1">
        <v>41</v>
      </c>
      <c r="X19" s="2">
        <v>0.6</v>
      </c>
      <c r="Z19" s="2">
        <v>0.04</v>
      </c>
      <c r="AB19" s="3" t="s">
        <v>5</v>
      </c>
      <c r="AD19" s="2">
        <v>0.92</v>
      </c>
      <c r="AF19" s="1">
        <v>18</v>
      </c>
      <c r="AH19" s="3" t="s">
        <v>779</v>
      </c>
      <c r="AJ19" s="2">
        <v>0.64</v>
      </c>
      <c r="AL19" s="2">
        <v>0.33</v>
      </c>
      <c r="AN19" s="1">
        <v>27</v>
      </c>
      <c r="AP19" s="1">
        <v>19</v>
      </c>
      <c r="AR19" s="2">
        <v>0.5</v>
      </c>
    </row>
    <row r="20" spans="1:44" x14ac:dyDescent="0.25">
      <c r="A20" s="1">
        <v>17</v>
      </c>
      <c r="B20" s="1" t="s">
        <v>472</v>
      </c>
      <c r="D20" s="1" t="s">
        <v>26</v>
      </c>
      <c r="E20" s="1">
        <v>2</v>
      </c>
      <c r="F20" s="1">
        <v>0</v>
      </c>
      <c r="G20" s="1">
        <v>0</v>
      </c>
      <c r="H20" s="1">
        <v>83</v>
      </c>
      <c r="J20" s="1">
        <v>4</v>
      </c>
      <c r="L20" s="1">
        <v>9</v>
      </c>
      <c r="N20" s="2">
        <v>0.95</v>
      </c>
      <c r="P20" s="2">
        <v>0.81</v>
      </c>
      <c r="R20" s="2">
        <v>0.88</v>
      </c>
      <c r="T20" s="1">
        <v>7</v>
      </c>
      <c r="V20" s="1">
        <v>27</v>
      </c>
      <c r="X20" s="2">
        <v>0.6</v>
      </c>
      <c r="Z20" s="2">
        <v>0.01</v>
      </c>
      <c r="AB20" s="3" t="s">
        <v>1</v>
      </c>
      <c r="AD20" s="2">
        <v>0.95</v>
      </c>
      <c r="AF20" s="1">
        <v>16</v>
      </c>
      <c r="AH20" s="3" t="s">
        <v>498</v>
      </c>
      <c r="AJ20" s="2">
        <v>0.68</v>
      </c>
      <c r="AK20" s="1">
        <v>5</v>
      </c>
      <c r="AL20" s="2">
        <v>0.34</v>
      </c>
      <c r="AN20" s="1">
        <v>35</v>
      </c>
      <c r="AP20" s="1">
        <v>36</v>
      </c>
      <c r="AR20" s="2">
        <v>0.45</v>
      </c>
    </row>
    <row r="21" spans="1:44" x14ac:dyDescent="0.25">
      <c r="A21" s="1">
        <v>17</v>
      </c>
      <c r="B21" s="1" t="s">
        <v>465</v>
      </c>
      <c r="D21" s="1" t="s">
        <v>18</v>
      </c>
      <c r="E21" s="1">
        <v>2</v>
      </c>
      <c r="F21" s="1">
        <v>0</v>
      </c>
      <c r="G21" s="1">
        <v>0</v>
      </c>
      <c r="H21" s="1">
        <v>83</v>
      </c>
      <c r="J21" s="1">
        <v>4.0999999999999996</v>
      </c>
      <c r="L21" s="1">
        <v>28</v>
      </c>
      <c r="N21" s="2">
        <v>0.95</v>
      </c>
      <c r="P21" s="2">
        <v>0.97</v>
      </c>
      <c r="R21" s="2">
        <v>0.79</v>
      </c>
      <c r="T21" s="1">
        <v>-18</v>
      </c>
      <c r="V21" s="1">
        <v>34</v>
      </c>
      <c r="X21" s="2">
        <v>0.68</v>
      </c>
      <c r="Z21" s="2">
        <v>0.05</v>
      </c>
      <c r="AB21" s="3" t="s">
        <v>40</v>
      </c>
      <c r="AD21" s="2">
        <v>0.94</v>
      </c>
      <c r="AF21" s="1">
        <v>5</v>
      </c>
      <c r="AH21" s="3" t="s">
        <v>780</v>
      </c>
      <c r="AJ21" s="2">
        <v>0.83</v>
      </c>
      <c r="AL21" s="2">
        <v>0.37</v>
      </c>
      <c r="AN21" s="1">
        <v>13</v>
      </c>
      <c r="AP21" s="1">
        <v>43</v>
      </c>
      <c r="AR21" s="2">
        <v>0.42</v>
      </c>
    </row>
    <row r="22" spans="1:44" x14ac:dyDescent="0.25">
      <c r="A22" s="1">
        <v>21</v>
      </c>
      <c r="B22" s="1" t="s">
        <v>474</v>
      </c>
      <c r="D22" s="1" t="s">
        <v>26</v>
      </c>
      <c r="E22" s="1">
        <v>2</v>
      </c>
      <c r="F22" s="1">
        <v>0</v>
      </c>
      <c r="G22" s="1">
        <v>0</v>
      </c>
      <c r="H22" s="1">
        <v>82</v>
      </c>
      <c r="J22" s="1">
        <v>3.8</v>
      </c>
      <c r="L22" s="1">
        <v>22</v>
      </c>
      <c r="N22" s="2">
        <v>0.93</v>
      </c>
      <c r="P22" s="2">
        <v>0.78</v>
      </c>
      <c r="R22" s="2">
        <v>0.84</v>
      </c>
      <c r="T22" s="1">
        <v>6</v>
      </c>
      <c r="V22" s="1">
        <v>5</v>
      </c>
      <c r="X22" s="2">
        <v>0.75</v>
      </c>
      <c r="Z22" s="2">
        <v>0.01</v>
      </c>
      <c r="AB22" s="3" t="s">
        <v>1</v>
      </c>
      <c r="AD22" s="2">
        <v>0.95</v>
      </c>
      <c r="AF22" s="1">
        <v>22</v>
      </c>
      <c r="AH22" s="3" t="s">
        <v>332</v>
      </c>
      <c r="AJ22" s="2">
        <v>0.6</v>
      </c>
      <c r="AL22" s="2">
        <v>0.35</v>
      </c>
      <c r="AN22" s="1">
        <v>29</v>
      </c>
      <c r="AP22" s="1">
        <v>6</v>
      </c>
      <c r="AR22" s="2">
        <v>0.56999999999999995</v>
      </c>
    </row>
    <row r="23" spans="1:44" x14ac:dyDescent="0.25">
      <c r="A23" s="1">
        <v>22</v>
      </c>
      <c r="B23" s="1" t="s">
        <v>482</v>
      </c>
      <c r="D23" s="1" t="s">
        <v>70</v>
      </c>
      <c r="E23" s="1">
        <v>2</v>
      </c>
      <c r="F23" s="1">
        <v>0</v>
      </c>
      <c r="G23" s="1">
        <v>0</v>
      </c>
      <c r="H23" s="1">
        <v>81</v>
      </c>
      <c r="J23" s="1">
        <v>3.8</v>
      </c>
      <c r="L23" s="1">
        <v>22</v>
      </c>
      <c r="N23" s="2">
        <v>0.91</v>
      </c>
      <c r="P23" s="2">
        <v>0.78</v>
      </c>
      <c r="R23" s="2">
        <v>0.83</v>
      </c>
      <c r="T23" s="1">
        <v>5</v>
      </c>
      <c r="V23" s="1">
        <v>31</v>
      </c>
      <c r="X23" s="2">
        <v>0.73</v>
      </c>
      <c r="Z23" s="2">
        <v>0.03</v>
      </c>
      <c r="AB23" s="3" t="s">
        <v>40</v>
      </c>
      <c r="AD23" s="2">
        <v>0.92</v>
      </c>
      <c r="AF23" s="1">
        <v>27</v>
      </c>
      <c r="AH23" s="3" t="s">
        <v>781</v>
      </c>
      <c r="AJ23" s="2">
        <v>0.56000000000000005</v>
      </c>
      <c r="AL23" s="2">
        <v>0.36</v>
      </c>
      <c r="AN23" s="1">
        <v>8</v>
      </c>
      <c r="AP23" s="1">
        <v>15</v>
      </c>
      <c r="AR23" s="2">
        <v>0.51</v>
      </c>
    </row>
    <row r="24" spans="1:44" x14ac:dyDescent="0.25">
      <c r="A24" s="1">
        <v>23</v>
      </c>
      <c r="B24" s="1" t="s">
        <v>478</v>
      </c>
      <c r="D24" s="1" t="s">
        <v>77</v>
      </c>
      <c r="E24" s="1">
        <v>2</v>
      </c>
      <c r="F24" s="1">
        <v>0</v>
      </c>
      <c r="G24" s="1">
        <v>0</v>
      </c>
      <c r="H24" s="1">
        <v>80</v>
      </c>
      <c r="J24" s="1">
        <v>4</v>
      </c>
      <c r="L24" s="1">
        <v>18</v>
      </c>
      <c r="N24" s="2">
        <v>0.94</v>
      </c>
      <c r="P24" s="2">
        <v>0.82</v>
      </c>
      <c r="R24" s="2">
        <v>0.87</v>
      </c>
      <c r="T24" s="1">
        <v>5</v>
      </c>
      <c r="V24" s="1">
        <v>66</v>
      </c>
      <c r="X24" s="2">
        <v>0.6</v>
      </c>
      <c r="Z24" s="2">
        <v>0.04</v>
      </c>
      <c r="AB24" s="3" t="s">
        <v>1</v>
      </c>
      <c r="AD24" s="2">
        <v>0.96</v>
      </c>
      <c r="AF24" s="1">
        <v>24</v>
      </c>
      <c r="AH24" s="3" t="s">
        <v>468</v>
      </c>
      <c r="AI24" s="1">
        <v>9</v>
      </c>
      <c r="AJ24" s="2">
        <v>0.62</v>
      </c>
      <c r="AK24" s="1">
        <v>5</v>
      </c>
      <c r="AL24" s="2">
        <v>0.28000000000000003</v>
      </c>
      <c r="AN24" s="1">
        <v>25</v>
      </c>
      <c r="AP24" s="1">
        <v>21</v>
      </c>
      <c r="AR24" s="2">
        <v>0.49</v>
      </c>
    </row>
    <row r="25" spans="1:44" x14ac:dyDescent="0.25">
      <c r="A25" s="1">
        <v>24</v>
      </c>
      <c r="B25" s="1" t="s">
        <v>481</v>
      </c>
      <c r="D25" s="1" t="s">
        <v>50</v>
      </c>
      <c r="E25" s="1">
        <v>2</v>
      </c>
      <c r="F25" s="1">
        <v>0</v>
      </c>
      <c r="G25" s="1">
        <v>0</v>
      </c>
      <c r="H25" s="1">
        <v>79</v>
      </c>
      <c r="J25" s="1">
        <v>4.2</v>
      </c>
      <c r="L25" s="1">
        <v>44</v>
      </c>
      <c r="N25" s="2">
        <v>0.89</v>
      </c>
      <c r="P25" s="2">
        <v>0.8</v>
      </c>
      <c r="R25" s="2">
        <v>0.76</v>
      </c>
      <c r="T25" s="1">
        <v>-4</v>
      </c>
      <c r="V25" s="1">
        <v>31</v>
      </c>
      <c r="X25" s="2">
        <v>0.65</v>
      </c>
      <c r="Z25" s="2">
        <v>0.04</v>
      </c>
      <c r="AB25" s="3" t="s">
        <v>1</v>
      </c>
      <c r="AD25" s="2">
        <v>0.98</v>
      </c>
      <c r="AF25" s="1">
        <v>15</v>
      </c>
      <c r="AH25" s="3" t="s">
        <v>782</v>
      </c>
      <c r="AJ25" s="2">
        <v>0.68</v>
      </c>
      <c r="AK25" s="1">
        <v>5</v>
      </c>
      <c r="AL25" s="2">
        <v>0.33</v>
      </c>
      <c r="AN25" s="1">
        <v>49</v>
      </c>
      <c r="AP25" s="1">
        <v>41</v>
      </c>
      <c r="AR25" s="2">
        <v>0.43</v>
      </c>
    </row>
    <row r="26" spans="1:44" x14ac:dyDescent="0.25">
      <c r="A26" s="1">
        <v>25</v>
      </c>
      <c r="B26" s="1" t="s">
        <v>486</v>
      </c>
      <c r="D26" s="1" t="s">
        <v>65</v>
      </c>
      <c r="E26" s="1">
        <v>2</v>
      </c>
      <c r="F26" s="1">
        <v>0</v>
      </c>
      <c r="G26" s="1">
        <v>0</v>
      </c>
      <c r="H26" s="1">
        <v>78</v>
      </c>
      <c r="J26" s="1">
        <v>4.0999999999999996</v>
      </c>
      <c r="L26" s="1">
        <v>35</v>
      </c>
      <c r="N26" s="2">
        <v>0.92</v>
      </c>
      <c r="P26" s="2">
        <v>0.84</v>
      </c>
      <c r="R26" s="2">
        <v>0.82</v>
      </c>
      <c r="T26" s="1">
        <v>-2</v>
      </c>
      <c r="V26" s="1">
        <v>49</v>
      </c>
      <c r="X26" s="2">
        <v>0.68</v>
      </c>
      <c r="Z26" s="2">
        <v>0.01</v>
      </c>
      <c r="AB26" s="3" t="s">
        <v>1</v>
      </c>
      <c r="AD26" s="2">
        <v>0.86</v>
      </c>
      <c r="AF26" s="1">
        <v>14</v>
      </c>
      <c r="AH26" s="3" t="s">
        <v>445</v>
      </c>
      <c r="AJ26" s="2">
        <v>0.71</v>
      </c>
      <c r="AL26" s="2">
        <v>0.44</v>
      </c>
      <c r="AN26" s="1">
        <v>35</v>
      </c>
      <c r="AP26" s="1">
        <v>71</v>
      </c>
      <c r="AR26" s="2">
        <v>0.36</v>
      </c>
    </row>
    <row r="27" spans="1:44" x14ac:dyDescent="0.25">
      <c r="A27" s="1">
        <v>25</v>
      </c>
      <c r="B27" s="1" t="s">
        <v>480</v>
      </c>
      <c r="D27" s="1" t="s">
        <v>53</v>
      </c>
      <c r="E27" s="1">
        <v>2</v>
      </c>
      <c r="F27" s="1">
        <v>0</v>
      </c>
      <c r="G27" s="1">
        <v>0</v>
      </c>
      <c r="H27" s="1">
        <v>78</v>
      </c>
      <c r="J27" s="1">
        <v>4</v>
      </c>
      <c r="L27" s="1">
        <v>35</v>
      </c>
      <c r="N27" s="2">
        <v>0.91</v>
      </c>
      <c r="P27" s="2">
        <v>0.78</v>
      </c>
      <c r="R27" s="2">
        <v>0.81</v>
      </c>
      <c r="T27" s="1">
        <v>3</v>
      </c>
      <c r="V27" s="1">
        <v>24</v>
      </c>
      <c r="X27" s="2">
        <v>0.67</v>
      </c>
      <c r="Z27" s="2">
        <v>0.04</v>
      </c>
      <c r="AB27" s="3" t="s">
        <v>1</v>
      </c>
      <c r="AD27" s="2">
        <v>0.92</v>
      </c>
      <c r="AF27" s="1">
        <v>39</v>
      </c>
      <c r="AH27" s="3" t="s">
        <v>505</v>
      </c>
      <c r="AI27" s="1">
        <v>2</v>
      </c>
      <c r="AJ27" s="2">
        <v>0.52</v>
      </c>
      <c r="AL27" s="2">
        <v>0.52</v>
      </c>
      <c r="AN27" s="1">
        <v>33</v>
      </c>
      <c r="AP27" s="1">
        <v>35</v>
      </c>
      <c r="AR27" s="2">
        <v>0.45</v>
      </c>
    </row>
    <row r="28" spans="1:44" x14ac:dyDescent="0.25">
      <c r="A28" s="1">
        <v>27</v>
      </c>
      <c r="B28" s="1" t="s">
        <v>488</v>
      </c>
      <c r="D28" s="1" t="s">
        <v>9</v>
      </c>
      <c r="E28" s="1">
        <v>2</v>
      </c>
      <c r="F28" s="1">
        <v>0</v>
      </c>
      <c r="G28" s="1">
        <v>0</v>
      </c>
      <c r="H28" s="1">
        <v>76</v>
      </c>
      <c r="J28" s="1">
        <v>3.8</v>
      </c>
      <c r="L28" s="1">
        <v>14</v>
      </c>
      <c r="N28" s="2">
        <v>0.94</v>
      </c>
      <c r="P28" s="2">
        <v>0.78</v>
      </c>
      <c r="R28" s="2">
        <v>0.88</v>
      </c>
      <c r="T28" s="1">
        <v>10</v>
      </c>
      <c r="V28" s="1">
        <v>83</v>
      </c>
      <c r="X28" s="2">
        <v>0.56999999999999995</v>
      </c>
      <c r="Z28" s="2">
        <v>0.03</v>
      </c>
      <c r="AB28" s="3" t="s">
        <v>14</v>
      </c>
      <c r="AD28" s="2">
        <v>0.97</v>
      </c>
      <c r="AF28" s="1">
        <v>21</v>
      </c>
      <c r="AH28" s="3" t="s">
        <v>783</v>
      </c>
      <c r="AJ28" s="2">
        <v>0.64</v>
      </c>
      <c r="AL28" s="2">
        <v>0.39</v>
      </c>
      <c r="AN28" s="1">
        <v>54</v>
      </c>
      <c r="AP28" s="1">
        <v>71</v>
      </c>
      <c r="AR28" s="2">
        <v>0.36</v>
      </c>
    </row>
    <row r="29" spans="1:44" x14ac:dyDescent="0.25">
      <c r="A29" s="1">
        <v>27</v>
      </c>
      <c r="B29" s="1" t="s">
        <v>484</v>
      </c>
      <c r="D29" s="1" t="s">
        <v>53</v>
      </c>
      <c r="E29" s="1">
        <v>2</v>
      </c>
      <c r="F29" s="1">
        <v>0</v>
      </c>
      <c r="G29" s="1">
        <v>0</v>
      </c>
      <c r="H29" s="1">
        <v>76</v>
      </c>
      <c r="J29" s="1">
        <v>3.7</v>
      </c>
      <c r="L29" s="1">
        <v>4</v>
      </c>
      <c r="N29" s="2">
        <v>0.95</v>
      </c>
      <c r="P29" s="2">
        <v>0.81</v>
      </c>
      <c r="R29" s="2">
        <v>0.91</v>
      </c>
      <c r="T29" s="1">
        <v>10</v>
      </c>
      <c r="V29" s="1">
        <v>100</v>
      </c>
      <c r="X29" s="2">
        <v>0.52</v>
      </c>
      <c r="Z29" s="2">
        <v>0.01</v>
      </c>
      <c r="AB29" s="3" t="s">
        <v>5</v>
      </c>
      <c r="AD29" s="2">
        <v>0.94</v>
      </c>
      <c r="AF29" s="1">
        <v>30</v>
      </c>
      <c r="AH29" s="3" t="s">
        <v>784</v>
      </c>
      <c r="AJ29" s="2">
        <v>0.59</v>
      </c>
      <c r="AL29" s="2">
        <v>0.43</v>
      </c>
      <c r="AN29" s="1">
        <v>49</v>
      </c>
      <c r="AP29" s="1">
        <v>13</v>
      </c>
      <c r="AR29" s="2">
        <v>0.52</v>
      </c>
    </row>
    <row r="30" spans="1:44" x14ac:dyDescent="0.25">
      <c r="A30" s="1">
        <v>27</v>
      </c>
      <c r="B30" s="1" t="s">
        <v>489</v>
      </c>
      <c r="E30" s="1">
        <v>2</v>
      </c>
      <c r="F30" s="1">
        <v>0</v>
      </c>
      <c r="G30" s="1">
        <v>0</v>
      </c>
      <c r="H30" s="1">
        <v>76</v>
      </c>
      <c r="J30" s="1">
        <v>3.8</v>
      </c>
      <c r="L30" s="1">
        <v>33</v>
      </c>
      <c r="N30" s="2">
        <v>0.93</v>
      </c>
      <c r="P30" s="2">
        <v>0.77</v>
      </c>
      <c r="R30" s="2">
        <v>0.83</v>
      </c>
      <c r="T30" s="1">
        <v>6</v>
      </c>
      <c r="V30" s="1">
        <v>10</v>
      </c>
      <c r="X30" s="2">
        <v>0.7</v>
      </c>
      <c r="Z30" s="2">
        <v>0</v>
      </c>
      <c r="AB30" s="3" t="s">
        <v>40</v>
      </c>
      <c r="AD30" s="2">
        <v>0.93</v>
      </c>
      <c r="AF30" s="1">
        <v>56</v>
      </c>
      <c r="AH30" s="3" t="s">
        <v>785</v>
      </c>
      <c r="AJ30" s="2">
        <v>0.42</v>
      </c>
      <c r="AL30" s="2">
        <v>0.53</v>
      </c>
      <c r="AN30" s="1">
        <v>29</v>
      </c>
      <c r="AP30" s="1">
        <v>83</v>
      </c>
      <c r="AR30" s="2">
        <v>0.35</v>
      </c>
    </row>
    <row r="31" spans="1:44" x14ac:dyDescent="0.25">
      <c r="A31" s="1">
        <v>30</v>
      </c>
      <c r="B31" s="1" t="s">
        <v>497</v>
      </c>
      <c r="D31" s="1" t="s">
        <v>26</v>
      </c>
      <c r="E31" s="1">
        <v>2</v>
      </c>
      <c r="F31" s="1">
        <v>0</v>
      </c>
      <c r="G31" s="1">
        <v>0</v>
      </c>
      <c r="H31" s="1">
        <v>74</v>
      </c>
      <c r="J31" s="1">
        <v>3.4</v>
      </c>
      <c r="L31" s="1">
        <v>96</v>
      </c>
      <c r="N31" s="2">
        <v>0.86</v>
      </c>
      <c r="P31" s="2">
        <v>0.78</v>
      </c>
      <c r="R31" s="2">
        <v>0.7</v>
      </c>
      <c r="T31" s="1">
        <v>-8</v>
      </c>
      <c r="V31" s="1">
        <v>2</v>
      </c>
      <c r="X31" s="2">
        <v>0.9</v>
      </c>
      <c r="Z31" s="4">
        <v>1E-3</v>
      </c>
      <c r="AB31" s="3" t="s">
        <v>40</v>
      </c>
      <c r="AD31" s="2">
        <v>0.8</v>
      </c>
      <c r="AF31" s="1">
        <v>19</v>
      </c>
      <c r="AH31" s="3" t="s">
        <v>246</v>
      </c>
      <c r="AI31" s="1">
        <v>2</v>
      </c>
      <c r="AJ31" s="2">
        <v>0.64</v>
      </c>
      <c r="AL31" s="2">
        <v>0.36</v>
      </c>
      <c r="AN31" s="1">
        <v>20</v>
      </c>
      <c r="AP31" s="1">
        <v>32</v>
      </c>
      <c r="AR31" s="2">
        <v>0.46</v>
      </c>
    </row>
    <row r="32" spans="1:44" x14ac:dyDescent="0.25">
      <c r="A32" s="1">
        <v>30</v>
      </c>
      <c r="B32" s="1" t="s">
        <v>492</v>
      </c>
      <c r="D32" s="1" t="s">
        <v>50</v>
      </c>
      <c r="E32" s="1">
        <v>2</v>
      </c>
      <c r="F32" s="1">
        <v>0</v>
      </c>
      <c r="G32" s="1">
        <v>0</v>
      </c>
      <c r="H32" s="1">
        <v>74</v>
      </c>
      <c r="J32" s="1">
        <v>3.7</v>
      </c>
      <c r="L32" s="1">
        <v>26</v>
      </c>
      <c r="N32" s="2">
        <v>0.91</v>
      </c>
      <c r="P32" s="2">
        <v>0.81</v>
      </c>
      <c r="R32" s="2">
        <v>0.83</v>
      </c>
      <c r="T32" s="1">
        <v>2</v>
      </c>
      <c r="V32" s="1">
        <v>41</v>
      </c>
      <c r="X32" s="2">
        <v>0.69</v>
      </c>
      <c r="Z32" s="2">
        <v>0.01</v>
      </c>
      <c r="AB32" s="3" t="s">
        <v>40</v>
      </c>
      <c r="AD32" s="2">
        <v>0.95</v>
      </c>
      <c r="AF32" s="1">
        <v>36</v>
      </c>
      <c r="AH32" s="3" t="s">
        <v>62</v>
      </c>
      <c r="AJ32" s="2">
        <v>0.51</v>
      </c>
      <c r="AK32" s="1">
        <v>5</v>
      </c>
      <c r="AL32" s="2">
        <v>0.52</v>
      </c>
      <c r="AN32" s="1">
        <v>45</v>
      </c>
      <c r="AP32" s="1">
        <v>43</v>
      </c>
      <c r="AR32" s="2">
        <v>0.43</v>
      </c>
    </row>
    <row r="33" spans="1:44" x14ac:dyDescent="0.25">
      <c r="A33" s="1">
        <v>30</v>
      </c>
      <c r="B33" s="1" t="s">
        <v>494</v>
      </c>
      <c r="D33" s="1" t="s">
        <v>9</v>
      </c>
      <c r="E33" s="1">
        <v>2</v>
      </c>
      <c r="F33" s="1">
        <v>0</v>
      </c>
      <c r="G33" s="1">
        <v>0</v>
      </c>
      <c r="H33" s="1">
        <v>74</v>
      </c>
      <c r="J33" s="1">
        <v>3.5</v>
      </c>
      <c r="L33" s="1">
        <v>22</v>
      </c>
      <c r="N33" s="2">
        <v>0.94</v>
      </c>
      <c r="P33" s="2">
        <v>0.72</v>
      </c>
      <c r="R33" s="2">
        <v>0.85</v>
      </c>
      <c r="T33" s="1">
        <v>13</v>
      </c>
      <c r="V33" s="1">
        <v>36</v>
      </c>
      <c r="X33" s="2">
        <v>0.57999999999999996</v>
      </c>
      <c r="Z33" s="2">
        <v>0.03</v>
      </c>
      <c r="AB33" s="3" t="s">
        <v>5</v>
      </c>
      <c r="AD33" s="2">
        <v>0.92</v>
      </c>
      <c r="AF33" s="1">
        <v>27</v>
      </c>
      <c r="AH33" s="3" t="s">
        <v>44</v>
      </c>
      <c r="AJ33" s="2">
        <v>0.57999999999999996</v>
      </c>
      <c r="AL33" s="2">
        <v>0.36</v>
      </c>
      <c r="AN33" s="1">
        <v>35</v>
      </c>
      <c r="AP33" s="1">
        <v>83</v>
      </c>
      <c r="AR33" s="2">
        <v>0.35</v>
      </c>
    </row>
    <row r="34" spans="1:44" x14ac:dyDescent="0.25">
      <c r="A34" s="1">
        <v>33</v>
      </c>
      <c r="B34" s="1" t="s">
        <v>496</v>
      </c>
      <c r="D34" s="1" t="s">
        <v>15</v>
      </c>
      <c r="E34" s="1">
        <v>2</v>
      </c>
      <c r="F34" s="1">
        <v>0</v>
      </c>
      <c r="G34" s="1">
        <v>0</v>
      </c>
      <c r="H34" s="1">
        <v>73</v>
      </c>
      <c r="J34" s="1">
        <v>3.6</v>
      </c>
      <c r="L34" s="1">
        <v>41</v>
      </c>
      <c r="N34" s="2">
        <v>0.88</v>
      </c>
      <c r="O34" s="1">
        <v>8</v>
      </c>
      <c r="P34" s="2">
        <v>0.78</v>
      </c>
      <c r="R34" s="2">
        <v>0.76</v>
      </c>
      <c r="T34" s="1">
        <v>-2</v>
      </c>
      <c r="V34" s="1">
        <v>3</v>
      </c>
      <c r="X34" s="2">
        <v>0.74</v>
      </c>
      <c r="Z34" s="4">
        <v>2E-3</v>
      </c>
      <c r="AB34" s="3" t="s">
        <v>1</v>
      </c>
      <c r="AD34" s="2">
        <v>0.89</v>
      </c>
      <c r="AF34" s="1">
        <v>84</v>
      </c>
      <c r="AH34" s="3" t="s">
        <v>538</v>
      </c>
      <c r="AJ34" s="2">
        <v>0.35</v>
      </c>
      <c r="AK34" s="1">
        <v>5</v>
      </c>
      <c r="AL34" s="2">
        <v>0.71</v>
      </c>
      <c r="AN34" s="1">
        <v>25</v>
      </c>
      <c r="AP34" s="1">
        <v>34</v>
      </c>
      <c r="AR34" s="2">
        <v>0.46</v>
      </c>
    </row>
    <row r="35" spans="1:44" x14ac:dyDescent="0.25">
      <c r="A35" s="1">
        <v>34</v>
      </c>
      <c r="B35" s="1" t="s">
        <v>490</v>
      </c>
      <c r="E35" s="1">
        <v>2</v>
      </c>
      <c r="F35" s="1">
        <v>0</v>
      </c>
      <c r="G35" s="1">
        <v>0</v>
      </c>
      <c r="H35" s="1">
        <v>72</v>
      </c>
      <c r="J35" s="1">
        <v>3.6</v>
      </c>
      <c r="L35" s="1">
        <v>28</v>
      </c>
      <c r="N35" s="2">
        <v>0.91</v>
      </c>
      <c r="P35" s="2">
        <v>0.78</v>
      </c>
      <c r="R35" s="2">
        <v>0.83</v>
      </c>
      <c r="T35" s="1">
        <v>5</v>
      </c>
      <c r="V35" s="1">
        <v>90</v>
      </c>
      <c r="X35" s="2">
        <v>0.59</v>
      </c>
      <c r="Z35" s="2">
        <v>0.03</v>
      </c>
      <c r="AB35" s="3" t="s">
        <v>5</v>
      </c>
      <c r="AD35" s="2">
        <v>0.93</v>
      </c>
      <c r="AF35" s="1">
        <v>36</v>
      </c>
      <c r="AH35" s="3" t="s">
        <v>786</v>
      </c>
      <c r="AI35" s="1">
        <v>2</v>
      </c>
      <c r="AJ35" s="2">
        <v>0.5</v>
      </c>
      <c r="AL35" s="2">
        <v>0.35</v>
      </c>
      <c r="AN35" s="1">
        <v>29</v>
      </c>
      <c r="AP35" s="1">
        <v>43</v>
      </c>
      <c r="AR35" s="2">
        <v>0.43</v>
      </c>
    </row>
    <row r="36" spans="1:44" x14ac:dyDescent="0.25">
      <c r="A36" s="1">
        <v>34</v>
      </c>
      <c r="B36" s="1" t="s">
        <v>495</v>
      </c>
      <c r="D36" s="1" t="s">
        <v>18</v>
      </c>
      <c r="E36" s="1">
        <v>2</v>
      </c>
      <c r="F36" s="1">
        <v>0</v>
      </c>
      <c r="G36" s="1">
        <v>0</v>
      </c>
      <c r="H36" s="1">
        <v>72</v>
      </c>
      <c r="J36" s="1">
        <v>3.5</v>
      </c>
      <c r="L36" s="1">
        <v>61</v>
      </c>
      <c r="N36" s="2">
        <v>0.86</v>
      </c>
      <c r="P36" s="2">
        <v>0.78</v>
      </c>
      <c r="R36" s="2">
        <v>0.68</v>
      </c>
      <c r="T36" s="1">
        <v>-10</v>
      </c>
      <c r="V36" s="1">
        <v>56</v>
      </c>
      <c r="X36" s="2">
        <v>0.7</v>
      </c>
      <c r="Y36" s="1">
        <v>4</v>
      </c>
      <c r="Z36" s="2">
        <v>0.03</v>
      </c>
      <c r="AA36" s="1">
        <v>4</v>
      </c>
      <c r="AB36" s="3" t="s">
        <v>14</v>
      </c>
      <c r="AD36" s="2">
        <v>0.86</v>
      </c>
      <c r="AF36" s="1">
        <v>42</v>
      </c>
      <c r="AH36" s="3" t="s">
        <v>599</v>
      </c>
      <c r="AJ36" s="2">
        <v>0.62</v>
      </c>
      <c r="AK36" s="1">
        <v>5</v>
      </c>
      <c r="AL36" s="2">
        <v>0.57999999999999996</v>
      </c>
      <c r="AN36" s="1">
        <v>3</v>
      </c>
      <c r="AP36" s="1">
        <v>7</v>
      </c>
      <c r="AR36" s="2">
        <v>0.54</v>
      </c>
    </row>
    <row r="37" spans="1:44" x14ac:dyDescent="0.25">
      <c r="A37" s="1">
        <v>34</v>
      </c>
      <c r="B37" s="1" t="s">
        <v>503</v>
      </c>
      <c r="D37" s="1" t="s">
        <v>37</v>
      </c>
      <c r="E37" s="1">
        <v>2</v>
      </c>
      <c r="F37" s="1">
        <v>0</v>
      </c>
      <c r="G37" s="1">
        <v>0</v>
      </c>
      <c r="H37" s="1">
        <v>72</v>
      </c>
      <c r="J37" s="1">
        <v>3.3</v>
      </c>
      <c r="L37" s="1">
        <v>35</v>
      </c>
      <c r="N37" s="2">
        <v>0.93</v>
      </c>
      <c r="P37" s="2">
        <v>0.82</v>
      </c>
      <c r="R37" s="2">
        <v>0.87</v>
      </c>
      <c r="T37" s="1">
        <v>5</v>
      </c>
      <c r="V37" s="1">
        <v>24</v>
      </c>
      <c r="X37" s="2">
        <v>0.7</v>
      </c>
      <c r="Z37" s="4">
        <v>3.0000000000000001E-3</v>
      </c>
      <c r="AB37" s="3" t="s">
        <v>1</v>
      </c>
      <c r="AD37" s="2">
        <v>0.83</v>
      </c>
      <c r="AF37" s="1">
        <v>19</v>
      </c>
      <c r="AH37" s="3" t="s">
        <v>62</v>
      </c>
      <c r="AJ37" s="2">
        <v>0.67</v>
      </c>
      <c r="AL37" s="2">
        <v>0.5</v>
      </c>
      <c r="AN37" s="1">
        <v>78</v>
      </c>
      <c r="AP37" s="1">
        <v>25</v>
      </c>
      <c r="AR37" s="2">
        <v>0.48</v>
      </c>
    </row>
    <row r="38" spans="1:44" x14ac:dyDescent="0.25">
      <c r="A38" s="1">
        <v>37</v>
      </c>
      <c r="B38" s="1" t="s">
        <v>500</v>
      </c>
      <c r="D38" s="1" t="s">
        <v>26</v>
      </c>
      <c r="E38" s="1">
        <v>2</v>
      </c>
      <c r="F38" s="1">
        <v>0</v>
      </c>
      <c r="G38" s="1">
        <v>0</v>
      </c>
      <c r="H38" s="1">
        <v>71</v>
      </c>
      <c r="J38" s="1">
        <v>3.4</v>
      </c>
      <c r="L38" s="1">
        <v>26</v>
      </c>
      <c r="N38" s="2">
        <v>0.93</v>
      </c>
      <c r="P38" s="2">
        <v>0.76</v>
      </c>
      <c r="R38" s="2">
        <v>0.84</v>
      </c>
      <c r="T38" s="1">
        <v>8</v>
      </c>
      <c r="V38" s="1">
        <v>36</v>
      </c>
      <c r="X38" s="2">
        <v>0.61</v>
      </c>
      <c r="Z38" s="2">
        <v>0.01</v>
      </c>
      <c r="AB38" s="3" t="s">
        <v>5</v>
      </c>
      <c r="AD38" s="2">
        <v>0.96</v>
      </c>
      <c r="AF38" s="1">
        <v>36</v>
      </c>
      <c r="AH38" s="3" t="s">
        <v>242</v>
      </c>
      <c r="AJ38" s="2">
        <v>0.57999999999999996</v>
      </c>
      <c r="AK38" s="1">
        <v>5</v>
      </c>
      <c r="AL38" s="2">
        <v>0.45</v>
      </c>
      <c r="AN38" s="1">
        <v>57</v>
      </c>
      <c r="AP38" s="1">
        <v>59</v>
      </c>
      <c r="AR38" s="2">
        <v>0.38</v>
      </c>
    </row>
    <row r="39" spans="1:44" x14ac:dyDescent="0.25">
      <c r="A39" s="1">
        <v>38</v>
      </c>
      <c r="B39" s="1" t="s">
        <v>487</v>
      </c>
      <c r="D39" s="1" t="s">
        <v>26</v>
      </c>
      <c r="E39" s="1">
        <v>2</v>
      </c>
      <c r="F39" s="1">
        <v>0</v>
      </c>
      <c r="G39" s="1">
        <v>0</v>
      </c>
      <c r="H39" s="1">
        <v>70</v>
      </c>
      <c r="J39" s="1">
        <v>4</v>
      </c>
      <c r="L39" s="1">
        <v>20</v>
      </c>
      <c r="N39" s="2">
        <v>0.94</v>
      </c>
      <c r="P39" s="2">
        <v>0.83</v>
      </c>
      <c r="R39" s="2">
        <v>0.86</v>
      </c>
      <c r="T39" s="1">
        <v>3</v>
      </c>
      <c r="V39" s="1">
        <v>119</v>
      </c>
      <c r="X39" s="2">
        <v>0.68</v>
      </c>
      <c r="Z39" s="2">
        <v>0.09</v>
      </c>
      <c r="AB39" s="3" t="s">
        <v>1</v>
      </c>
      <c r="AD39" s="2">
        <v>0.84</v>
      </c>
      <c r="AF39" s="1">
        <v>68</v>
      </c>
      <c r="AH39" s="3" t="s">
        <v>76</v>
      </c>
      <c r="AJ39" s="2">
        <v>0.84</v>
      </c>
      <c r="AK39" s="1">
        <v>5</v>
      </c>
      <c r="AL39" s="2">
        <v>0.34</v>
      </c>
      <c r="AN39" s="1">
        <v>57</v>
      </c>
      <c r="AP39" s="1">
        <v>83</v>
      </c>
      <c r="AR39" s="2">
        <v>0.35</v>
      </c>
    </row>
    <row r="40" spans="1:44" x14ac:dyDescent="0.25">
      <c r="A40" s="1">
        <v>38</v>
      </c>
      <c r="B40" s="1" t="s">
        <v>499</v>
      </c>
      <c r="D40" s="1" t="s">
        <v>9</v>
      </c>
      <c r="E40" s="1">
        <v>2</v>
      </c>
      <c r="F40" s="1">
        <v>0</v>
      </c>
      <c r="G40" s="1">
        <v>0</v>
      </c>
      <c r="H40" s="1">
        <v>70</v>
      </c>
      <c r="J40" s="1">
        <v>3.6</v>
      </c>
      <c r="L40" s="1">
        <v>30</v>
      </c>
      <c r="N40" s="2">
        <v>0.91</v>
      </c>
      <c r="P40" s="2">
        <v>0.8</v>
      </c>
      <c r="R40" s="2">
        <v>0.84</v>
      </c>
      <c r="T40" s="1">
        <v>4</v>
      </c>
      <c r="V40" s="1">
        <v>53</v>
      </c>
      <c r="X40" s="2">
        <v>0.52</v>
      </c>
      <c r="Z40" s="2">
        <v>0.01</v>
      </c>
      <c r="AB40" s="3" t="s">
        <v>5</v>
      </c>
      <c r="AD40" s="2">
        <v>0.94</v>
      </c>
      <c r="AF40" s="1">
        <v>51</v>
      </c>
      <c r="AH40" s="3" t="s">
        <v>79</v>
      </c>
      <c r="AJ40" s="2">
        <v>0.46</v>
      </c>
      <c r="AK40" s="1">
        <v>5</v>
      </c>
      <c r="AL40" s="2">
        <v>0.62</v>
      </c>
      <c r="AN40" s="1">
        <v>41</v>
      </c>
      <c r="AP40" s="1">
        <v>83</v>
      </c>
      <c r="AR40" s="2">
        <v>0.36</v>
      </c>
    </row>
    <row r="41" spans="1:44" x14ac:dyDescent="0.25">
      <c r="A41" s="1">
        <v>40</v>
      </c>
      <c r="B41" s="1" t="s">
        <v>501</v>
      </c>
      <c r="D41" s="1" t="s">
        <v>2</v>
      </c>
      <c r="E41" s="1">
        <v>2</v>
      </c>
      <c r="F41" s="1">
        <v>0</v>
      </c>
      <c r="G41" s="1">
        <v>0</v>
      </c>
      <c r="H41" s="1">
        <v>69</v>
      </c>
      <c r="J41" s="1">
        <v>3.4</v>
      </c>
      <c r="L41" s="1">
        <v>38</v>
      </c>
      <c r="N41" s="2">
        <v>0.89</v>
      </c>
      <c r="P41" s="2">
        <v>0.73</v>
      </c>
      <c r="R41" s="2">
        <v>0.77</v>
      </c>
      <c r="T41" s="1">
        <v>4</v>
      </c>
      <c r="V41" s="1">
        <v>34</v>
      </c>
      <c r="X41" s="2">
        <v>0.68</v>
      </c>
      <c r="Z41" s="2">
        <v>0</v>
      </c>
      <c r="AB41" s="3" t="s">
        <v>5</v>
      </c>
      <c r="AD41" s="2">
        <v>0.93</v>
      </c>
      <c r="AF41" s="1">
        <v>42</v>
      </c>
      <c r="AH41" s="3" t="s">
        <v>55</v>
      </c>
      <c r="AJ41" s="2">
        <v>0.56000000000000005</v>
      </c>
      <c r="AL41" s="2">
        <v>0.61</v>
      </c>
      <c r="AN41" s="1">
        <v>49</v>
      </c>
      <c r="AP41" s="1">
        <v>83</v>
      </c>
      <c r="AR41" s="2">
        <v>0.35</v>
      </c>
    </row>
    <row r="42" spans="1:44" x14ac:dyDescent="0.25">
      <c r="A42" s="1">
        <v>40</v>
      </c>
      <c r="B42" s="1" t="s">
        <v>513</v>
      </c>
      <c r="D42" s="1" t="s">
        <v>18</v>
      </c>
      <c r="E42" s="1">
        <v>2</v>
      </c>
      <c r="F42" s="1">
        <v>0</v>
      </c>
      <c r="G42" s="1">
        <v>0</v>
      </c>
      <c r="H42" s="1">
        <v>69</v>
      </c>
      <c r="J42" s="1">
        <v>3.6</v>
      </c>
      <c r="L42" s="1">
        <v>52</v>
      </c>
      <c r="N42" s="2">
        <v>0.9</v>
      </c>
      <c r="P42" s="2">
        <v>0.76</v>
      </c>
      <c r="R42" s="2">
        <v>0.79</v>
      </c>
      <c r="T42" s="1">
        <v>3</v>
      </c>
      <c r="V42" s="1">
        <v>104</v>
      </c>
      <c r="X42" s="2">
        <v>0.56999999999999995</v>
      </c>
      <c r="Z42" s="2">
        <v>0.02</v>
      </c>
      <c r="AB42" s="3" t="s">
        <v>5</v>
      </c>
      <c r="AD42" s="2">
        <v>0.88</v>
      </c>
      <c r="AF42" s="1">
        <v>24</v>
      </c>
      <c r="AH42" s="3" t="s">
        <v>44</v>
      </c>
      <c r="AJ42" s="2">
        <v>0.63</v>
      </c>
      <c r="AL42" s="2">
        <v>0.43</v>
      </c>
      <c r="AN42" s="1">
        <v>49</v>
      </c>
      <c r="AP42" s="1">
        <v>50</v>
      </c>
      <c r="AR42" s="2">
        <v>0.41</v>
      </c>
    </row>
    <row r="43" spans="1:44" x14ac:dyDescent="0.25">
      <c r="A43" s="1">
        <v>42</v>
      </c>
      <c r="B43" s="1" t="s">
        <v>510</v>
      </c>
      <c r="D43" s="1" t="s">
        <v>9</v>
      </c>
      <c r="E43" s="1">
        <v>2</v>
      </c>
      <c r="F43" s="1">
        <v>0</v>
      </c>
      <c r="G43" s="1">
        <v>0</v>
      </c>
      <c r="H43" s="1">
        <v>68</v>
      </c>
      <c r="J43" s="1">
        <v>3.5</v>
      </c>
      <c r="L43" s="1">
        <v>44</v>
      </c>
      <c r="N43" s="2">
        <v>0.89</v>
      </c>
      <c r="P43" s="2">
        <v>0.67</v>
      </c>
      <c r="R43" s="2">
        <v>0.79</v>
      </c>
      <c r="T43" s="1">
        <v>12</v>
      </c>
      <c r="V43" s="1">
        <v>74</v>
      </c>
      <c r="X43" s="2">
        <v>0.64</v>
      </c>
      <c r="Z43" s="4">
        <v>4.0000000000000001E-3</v>
      </c>
      <c r="AB43" s="3" t="s">
        <v>787</v>
      </c>
      <c r="AD43" s="2">
        <v>0.94</v>
      </c>
      <c r="AF43" s="1">
        <v>51</v>
      </c>
      <c r="AH43" s="3" t="s">
        <v>52</v>
      </c>
      <c r="AI43" s="1">
        <v>2</v>
      </c>
      <c r="AJ43" s="2">
        <v>0.45</v>
      </c>
      <c r="AL43" s="2">
        <v>0.51</v>
      </c>
      <c r="AN43" s="1">
        <v>63</v>
      </c>
      <c r="AP43" s="1">
        <v>43</v>
      </c>
      <c r="AR43" s="2">
        <v>0.42</v>
      </c>
    </row>
    <row r="44" spans="1:44" x14ac:dyDescent="0.25">
      <c r="A44" s="1">
        <v>42</v>
      </c>
      <c r="B44" s="1" t="s">
        <v>504</v>
      </c>
      <c r="D44" s="1" t="s">
        <v>21</v>
      </c>
      <c r="E44" s="1">
        <v>2</v>
      </c>
      <c r="F44" s="1">
        <v>0</v>
      </c>
      <c r="G44" s="1">
        <v>0</v>
      </c>
      <c r="H44" s="1">
        <v>68</v>
      </c>
      <c r="J44" s="1">
        <v>3.4</v>
      </c>
      <c r="L44" s="1">
        <v>49</v>
      </c>
      <c r="N44" s="2">
        <v>0.92</v>
      </c>
      <c r="P44" s="2">
        <v>0.78</v>
      </c>
      <c r="R44" s="2">
        <v>0.81</v>
      </c>
      <c r="T44" s="1">
        <v>3</v>
      </c>
      <c r="V44" s="1">
        <v>62</v>
      </c>
      <c r="X44" s="2">
        <v>0.5</v>
      </c>
      <c r="Z44" s="4">
        <v>2E-3</v>
      </c>
      <c r="AB44" s="3" t="s">
        <v>5</v>
      </c>
      <c r="AD44" s="2">
        <v>0.97</v>
      </c>
      <c r="AF44" s="1">
        <v>33</v>
      </c>
      <c r="AH44" s="3" t="s">
        <v>505</v>
      </c>
      <c r="AJ44" s="2">
        <v>0.61</v>
      </c>
      <c r="AL44" s="2">
        <v>0.57999999999999996</v>
      </c>
      <c r="AN44" s="1">
        <v>78</v>
      </c>
      <c r="AP44" s="1">
        <v>27</v>
      </c>
      <c r="AR44" s="2">
        <v>0.47</v>
      </c>
    </row>
    <row r="45" spans="1:44" x14ac:dyDescent="0.25">
      <c r="A45" s="1">
        <v>42</v>
      </c>
      <c r="B45" s="1" t="s">
        <v>507</v>
      </c>
      <c r="D45" s="1" t="s">
        <v>26</v>
      </c>
      <c r="E45" s="1">
        <v>2</v>
      </c>
      <c r="F45" s="1">
        <v>0</v>
      </c>
      <c r="G45" s="1">
        <v>0</v>
      </c>
      <c r="H45" s="1">
        <v>68</v>
      </c>
      <c r="J45" s="1">
        <v>3.4</v>
      </c>
      <c r="L45" s="1">
        <v>49</v>
      </c>
      <c r="N45" s="2">
        <v>0.91</v>
      </c>
      <c r="P45" s="2">
        <v>0.68</v>
      </c>
      <c r="R45" s="2">
        <v>0.75</v>
      </c>
      <c r="T45" s="1">
        <v>7</v>
      </c>
      <c r="V45" s="1">
        <v>56</v>
      </c>
      <c r="X45" s="2">
        <v>0.65</v>
      </c>
      <c r="Z45" s="2">
        <v>0.02</v>
      </c>
      <c r="AB45" s="3" t="s">
        <v>5</v>
      </c>
      <c r="AD45" s="2">
        <v>0.98</v>
      </c>
      <c r="AF45" s="1">
        <v>51</v>
      </c>
      <c r="AH45" s="3" t="s">
        <v>218</v>
      </c>
      <c r="AJ45" s="2">
        <v>0.41</v>
      </c>
      <c r="AK45" s="1">
        <v>5</v>
      </c>
      <c r="AL45" s="2">
        <v>0.46</v>
      </c>
      <c r="AN45" s="1">
        <v>41</v>
      </c>
      <c r="AP45" s="1">
        <v>41</v>
      </c>
      <c r="AR45" s="2">
        <v>0.43</v>
      </c>
    </row>
    <row r="46" spans="1:44" x14ac:dyDescent="0.25">
      <c r="A46" s="1">
        <v>45</v>
      </c>
      <c r="B46" s="1" t="s">
        <v>508</v>
      </c>
      <c r="D46" s="1" t="s">
        <v>29</v>
      </c>
      <c r="E46" s="1">
        <v>2</v>
      </c>
      <c r="F46" s="1">
        <v>0</v>
      </c>
      <c r="G46" s="1">
        <v>0</v>
      </c>
      <c r="H46" s="1">
        <v>67</v>
      </c>
      <c r="J46" s="1">
        <v>3.3</v>
      </c>
      <c r="L46" s="1">
        <v>69</v>
      </c>
      <c r="N46" s="2">
        <v>0.87</v>
      </c>
      <c r="P46" s="2">
        <v>0.78</v>
      </c>
      <c r="R46" s="2">
        <v>0.76</v>
      </c>
      <c r="T46" s="1">
        <v>-2</v>
      </c>
      <c r="V46" s="1">
        <v>41</v>
      </c>
      <c r="X46" s="2">
        <v>0.59</v>
      </c>
      <c r="Z46" s="2">
        <v>0</v>
      </c>
      <c r="AB46" s="3" t="s">
        <v>5</v>
      </c>
      <c r="AD46" s="2">
        <v>0.95</v>
      </c>
      <c r="AF46" s="1">
        <v>39</v>
      </c>
      <c r="AH46" s="3" t="s">
        <v>4</v>
      </c>
      <c r="AJ46" s="2">
        <v>0.53</v>
      </c>
      <c r="AL46" s="2">
        <v>0.78</v>
      </c>
      <c r="AN46" s="1">
        <v>70</v>
      </c>
      <c r="AP46" s="1">
        <v>3</v>
      </c>
      <c r="AR46" s="2">
        <v>0.61</v>
      </c>
    </row>
    <row r="47" spans="1:44" x14ac:dyDescent="0.25">
      <c r="A47" s="1">
        <v>45</v>
      </c>
      <c r="B47" s="1" t="s">
        <v>511</v>
      </c>
      <c r="D47" s="1" t="s">
        <v>9</v>
      </c>
      <c r="E47" s="1">
        <v>2</v>
      </c>
      <c r="F47" s="1">
        <v>0</v>
      </c>
      <c r="G47" s="1">
        <v>0</v>
      </c>
      <c r="H47" s="1">
        <v>67</v>
      </c>
      <c r="J47" s="1">
        <v>3.3</v>
      </c>
      <c r="L47" s="1">
        <v>56</v>
      </c>
      <c r="N47" s="2">
        <v>0.88</v>
      </c>
      <c r="P47" s="2">
        <v>0.72</v>
      </c>
      <c r="R47" s="2">
        <v>0.76</v>
      </c>
      <c r="T47" s="1">
        <v>4</v>
      </c>
      <c r="V47" s="1">
        <v>46</v>
      </c>
      <c r="X47" s="2">
        <v>0.68</v>
      </c>
      <c r="Z47" s="4">
        <v>2E-3</v>
      </c>
      <c r="AB47" s="3" t="s">
        <v>5</v>
      </c>
      <c r="AD47" s="2">
        <v>0.86</v>
      </c>
      <c r="AF47" s="1">
        <v>33</v>
      </c>
      <c r="AH47" s="3" t="s">
        <v>788</v>
      </c>
      <c r="AJ47" s="2">
        <v>0.62</v>
      </c>
      <c r="AL47" s="2">
        <v>0.5</v>
      </c>
      <c r="AN47" s="1">
        <v>57</v>
      </c>
      <c r="AP47" s="1">
        <v>68</v>
      </c>
      <c r="AR47" s="2">
        <v>0.37</v>
      </c>
    </row>
    <row r="48" spans="1:44" x14ac:dyDescent="0.25">
      <c r="A48" s="1">
        <v>45</v>
      </c>
      <c r="B48" s="1" t="s">
        <v>506</v>
      </c>
      <c r="D48" s="1" t="s">
        <v>15</v>
      </c>
      <c r="E48" s="1">
        <v>2</v>
      </c>
      <c r="F48" s="1">
        <v>0</v>
      </c>
      <c r="G48" s="1">
        <v>0</v>
      </c>
      <c r="H48" s="1">
        <v>67</v>
      </c>
      <c r="J48" s="1">
        <v>3.5</v>
      </c>
      <c r="L48" s="1">
        <v>62</v>
      </c>
      <c r="N48" s="2">
        <v>0.89</v>
      </c>
      <c r="P48" s="2">
        <v>0.82</v>
      </c>
      <c r="R48" s="2">
        <v>0.73</v>
      </c>
      <c r="T48" s="1">
        <v>-9</v>
      </c>
      <c r="V48" s="1">
        <v>46</v>
      </c>
      <c r="X48" s="2">
        <v>0.7</v>
      </c>
      <c r="Z48" s="4">
        <v>2E-3</v>
      </c>
      <c r="AB48" s="3" t="s">
        <v>5</v>
      </c>
      <c r="AD48" s="2">
        <v>0.92</v>
      </c>
      <c r="AF48" s="1">
        <v>41</v>
      </c>
      <c r="AH48" s="3" t="s">
        <v>209</v>
      </c>
      <c r="AI48" s="1">
        <v>3</v>
      </c>
      <c r="AJ48" s="2">
        <v>0.54</v>
      </c>
      <c r="AL48" s="2">
        <v>0.7</v>
      </c>
      <c r="AN48" s="1">
        <v>66</v>
      </c>
      <c r="AP48" s="1">
        <v>17</v>
      </c>
      <c r="AR48" s="2">
        <v>0.5</v>
      </c>
    </row>
    <row r="49" spans="1:45" x14ac:dyDescent="0.25">
      <c r="A49" s="1">
        <v>48</v>
      </c>
      <c r="B49" s="1" t="s">
        <v>517</v>
      </c>
      <c r="D49" s="1" t="s">
        <v>26</v>
      </c>
      <c r="E49" s="1">
        <v>2</v>
      </c>
      <c r="F49" s="1">
        <v>0</v>
      </c>
      <c r="G49" s="1">
        <v>0</v>
      </c>
      <c r="H49" s="1">
        <v>66</v>
      </c>
      <c r="J49" s="1">
        <v>3.5</v>
      </c>
      <c r="L49" s="1">
        <v>78</v>
      </c>
      <c r="N49" s="2">
        <v>0.91</v>
      </c>
      <c r="P49" s="2">
        <v>0.75</v>
      </c>
      <c r="R49" s="2">
        <v>0.72</v>
      </c>
      <c r="T49" s="1">
        <v>-3</v>
      </c>
      <c r="V49" s="1">
        <v>20</v>
      </c>
      <c r="X49" s="2">
        <v>0.94</v>
      </c>
      <c r="Z49" s="2">
        <v>0.01</v>
      </c>
      <c r="AB49" s="3" t="s">
        <v>32</v>
      </c>
      <c r="AD49" s="2">
        <v>0.92</v>
      </c>
      <c r="AF49" s="1">
        <v>61</v>
      </c>
      <c r="AH49" s="3" t="s">
        <v>789</v>
      </c>
      <c r="AJ49" s="2">
        <v>0.34</v>
      </c>
      <c r="AK49" s="1">
        <v>5</v>
      </c>
      <c r="AL49" s="2">
        <v>0.4</v>
      </c>
      <c r="AN49" s="1">
        <v>49</v>
      </c>
      <c r="AP49" s="1">
        <v>71</v>
      </c>
      <c r="AR49" s="2">
        <v>0.36</v>
      </c>
    </row>
    <row r="50" spans="1:45" x14ac:dyDescent="0.25">
      <c r="A50" s="1">
        <v>49</v>
      </c>
      <c r="B50" s="1" t="s">
        <v>537</v>
      </c>
      <c r="D50" s="1" t="s">
        <v>50</v>
      </c>
      <c r="E50" s="1">
        <v>2</v>
      </c>
      <c r="F50" s="1">
        <v>0</v>
      </c>
      <c r="G50" s="1">
        <v>0</v>
      </c>
      <c r="H50" s="1">
        <v>65</v>
      </c>
      <c r="J50" s="1">
        <v>3.4</v>
      </c>
      <c r="L50" s="1">
        <v>83</v>
      </c>
      <c r="N50" s="2">
        <v>0.86</v>
      </c>
      <c r="P50" s="2">
        <v>0.7</v>
      </c>
      <c r="R50" s="2">
        <v>0.76</v>
      </c>
      <c r="T50" s="1">
        <v>6</v>
      </c>
      <c r="V50" s="1">
        <v>36</v>
      </c>
      <c r="X50" s="2">
        <v>0.67</v>
      </c>
      <c r="Z50" s="4">
        <v>4.0000000000000001E-3</v>
      </c>
      <c r="AB50" s="3" t="s">
        <v>5</v>
      </c>
      <c r="AD50" s="2">
        <v>0.99</v>
      </c>
      <c r="AF50" s="1">
        <v>56</v>
      </c>
      <c r="AH50" s="3" t="s">
        <v>174</v>
      </c>
      <c r="AJ50" s="2">
        <v>0.48</v>
      </c>
      <c r="AK50" s="1">
        <v>5</v>
      </c>
      <c r="AL50" s="2">
        <v>0.61</v>
      </c>
      <c r="AN50" s="1">
        <v>70</v>
      </c>
      <c r="AP50" s="1">
        <v>54</v>
      </c>
      <c r="AR50" s="2">
        <v>0.4</v>
      </c>
    </row>
    <row r="51" spans="1:45" x14ac:dyDescent="0.25">
      <c r="A51" s="1">
        <v>50</v>
      </c>
      <c r="B51" s="1" t="s">
        <v>522</v>
      </c>
      <c r="D51" s="1" t="s">
        <v>159</v>
      </c>
      <c r="E51" s="1">
        <v>2</v>
      </c>
      <c r="F51" s="1">
        <v>0</v>
      </c>
      <c r="G51" s="1">
        <v>0</v>
      </c>
      <c r="H51" s="1">
        <v>64</v>
      </c>
      <c r="J51" s="1">
        <v>3.2</v>
      </c>
      <c r="L51" s="1">
        <v>104</v>
      </c>
      <c r="N51" s="2">
        <v>0.79</v>
      </c>
      <c r="P51" s="2">
        <v>0.75</v>
      </c>
      <c r="R51" s="2">
        <v>0.72</v>
      </c>
      <c r="T51" s="1">
        <v>-3</v>
      </c>
      <c r="V51" s="1">
        <v>36</v>
      </c>
      <c r="X51" s="2">
        <v>0.79</v>
      </c>
      <c r="Z51" s="2">
        <v>0</v>
      </c>
      <c r="AB51" s="3" t="s">
        <v>1</v>
      </c>
      <c r="AD51" s="2">
        <v>0.9</v>
      </c>
      <c r="AF51" s="1">
        <v>74</v>
      </c>
      <c r="AH51" s="3" t="s">
        <v>790</v>
      </c>
      <c r="AJ51" s="2">
        <v>0.44</v>
      </c>
      <c r="AL51" s="2">
        <v>0.73</v>
      </c>
      <c r="AN51" s="1">
        <v>17</v>
      </c>
      <c r="AP51" s="1">
        <v>32</v>
      </c>
      <c r="AR51" s="2">
        <v>0.46</v>
      </c>
    </row>
    <row r="52" spans="1:45" x14ac:dyDescent="0.25">
      <c r="A52" s="1">
        <v>50</v>
      </c>
      <c r="B52" s="1" t="s">
        <v>515</v>
      </c>
      <c r="D52" s="1" t="s">
        <v>2</v>
      </c>
      <c r="E52" s="1">
        <v>2</v>
      </c>
      <c r="F52" s="1">
        <v>0</v>
      </c>
      <c r="G52" s="1">
        <v>0</v>
      </c>
      <c r="H52" s="1">
        <v>64</v>
      </c>
      <c r="J52" s="1">
        <v>3.2</v>
      </c>
      <c r="L52" s="1">
        <v>100</v>
      </c>
      <c r="N52" s="2">
        <v>0.84</v>
      </c>
      <c r="P52" s="2">
        <v>0.71</v>
      </c>
      <c r="R52" s="2">
        <v>0.68</v>
      </c>
      <c r="T52" s="1">
        <v>-3</v>
      </c>
      <c r="V52" s="1">
        <v>29</v>
      </c>
      <c r="X52" s="2">
        <v>0.73</v>
      </c>
      <c r="Z52" s="2">
        <v>0.03</v>
      </c>
      <c r="AB52" s="3" t="s">
        <v>5</v>
      </c>
      <c r="AD52" s="2">
        <v>1</v>
      </c>
      <c r="AF52" s="1">
        <v>90</v>
      </c>
      <c r="AH52" s="3" t="s">
        <v>791</v>
      </c>
      <c r="AJ52" s="2">
        <v>0.32</v>
      </c>
      <c r="AL52" s="2">
        <v>0.5</v>
      </c>
      <c r="AN52" s="1">
        <v>15</v>
      </c>
      <c r="AP52" s="1">
        <v>19</v>
      </c>
      <c r="AR52" s="2">
        <v>0.5</v>
      </c>
    </row>
    <row r="53" spans="1:45" x14ac:dyDescent="0.25">
      <c r="A53" s="1">
        <v>52</v>
      </c>
      <c r="B53" s="1" t="s">
        <v>529</v>
      </c>
      <c r="D53" s="1" t="s">
        <v>6</v>
      </c>
      <c r="E53" s="1">
        <v>2</v>
      </c>
      <c r="F53" s="1">
        <v>0</v>
      </c>
      <c r="G53" s="1">
        <v>0</v>
      </c>
      <c r="H53" s="1">
        <v>63</v>
      </c>
      <c r="J53" s="1">
        <v>3.3</v>
      </c>
      <c r="L53" s="1">
        <v>88</v>
      </c>
      <c r="N53" s="2">
        <v>0.91</v>
      </c>
      <c r="P53" s="2">
        <v>0.7</v>
      </c>
      <c r="R53" s="2">
        <v>0.66</v>
      </c>
      <c r="T53" s="1">
        <v>-4</v>
      </c>
      <c r="V53" s="1">
        <v>24</v>
      </c>
      <c r="X53" s="2">
        <v>0.78</v>
      </c>
      <c r="Z53" s="2">
        <v>0</v>
      </c>
      <c r="AB53" s="3" t="s">
        <v>1</v>
      </c>
      <c r="AD53" s="2">
        <v>0.94</v>
      </c>
      <c r="AF53" s="1">
        <v>64</v>
      </c>
      <c r="AH53" s="3" t="s">
        <v>509</v>
      </c>
      <c r="AJ53" s="2">
        <v>0.3</v>
      </c>
      <c r="AL53" s="2">
        <v>0.7</v>
      </c>
      <c r="AN53" s="1">
        <v>89</v>
      </c>
      <c r="AP53" s="1">
        <v>50</v>
      </c>
      <c r="AR53" s="2">
        <v>0.41</v>
      </c>
    </row>
    <row r="54" spans="1:45" x14ac:dyDescent="0.25">
      <c r="A54" s="1">
        <v>52</v>
      </c>
      <c r="B54" s="1" t="s">
        <v>519</v>
      </c>
      <c r="D54" s="1" t="s">
        <v>6</v>
      </c>
      <c r="E54" s="1">
        <v>2</v>
      </c>
      <c r="F54" s="1">
        <v>0</v>
      </c>
      <c r="G54" s="1">
        <v>0</v>
      </c>
      <c r="H54" s="1">
        <v>63</v>
      </c>
      <c r="J54" s="1">
        <v>3.3</v>
      </c>
      <c r="L54" s="1">
        <v>83</v>
      </c>
      <c r="N54" s="2">
        <v>0.88</v>
      </c>
      <c r="P54" s="2">
        <v>0.76</v>
      </c>
      <c r="R54" s="2">
        <v>0.67</v>
      </c>
      <c r="T54" s="1">
        <v>-9</v>
      </c>
      <c r="V54" s="1">
        <v>74</v>
      </c>
      <c r="X54" s="2">
        <v>0.71</v>
      </c>
      <c r="Y54" s="1">
        <v>4</v>
      </c>
      <c r="Z54" s="2">
        <v>0.01</v>
      </c>
      <c r="AA54" s="1">
        <v>4</v>
      </c>
      <c r="AB54" s="3" t="s">
        <v>5</v>
      </c>
      <c r="AC54" s="1">
        <v>4</v>
      </c>
      <c r="AD54" s="2">
        <v>0.92</v>
      </c>
      <c r="AE54" s="1">
        <v>4</v>
      </c>
      <c r="AF54" s="1">
        <v>51</v>
      </c>
      <c r="AH54" s="3" t="s">
        <v>792</v>
      </c>
      <c r="AJ54" s="2">
        <v>0.36</v>
      </c>
      <c r="AL54" s="2">
        <v>0.68</v>
      </c>
      <c r="AN54" s="1">
        <v>41</v>
      </c>
      <c r="AP54" s="1">
        <v>21</v>
      </c>
      <c r="AR54" s="2">
        <v>0.49</v>
      </c>
    </row>
    <row r="55" spans="1:45" x14ac:dyDescent="0.25">
      <c r="A55" s="1">
        <v>52</v>
      </c>
      <c r="B55" s="1" t="s">
        <v>575</v>
      </c>
      <c r="D55" s="1" t="s">
        <v>172</v>
      </c>
      <c r="E55" s="1">
        <v>2</v>
      </c>
      <c r="F55" s="1">
        <v>0</v>
      </c>
      <c r="G55" s="1">
        <v>0</v>
      </c>
      <c r="H55" s="1">
        <v>63</v>
      </c>
      <c r="J55" s="1">
        <v>3.1</v>
      </c>
      <c r="L55" s="1">
        <v>90</v>
      </c>
      <c r="N55" s="2">
        <v>0.87</v>
      </c>
      <c r="P55" s="2">
        <v>0.73</v>
      </c>
      <c r="R55" s="2">
        <v>0.69</v>
      </c>
      <c r="T55" s="1">
        <v>-4</v>
      </c>
      <c r="V55" s="1">
        <v>20</v>
      </c>
      <c r="X55" s="2">
        <v>0.77</v>
      </c>
      <c r="Z55" s="2">
        <v>0</v>
      </c>
      <c r="AB55" s="3" t="s">
        <v>1</v>
      </c>
      <c r="AD55" s="2">
        <v>0.88</v>
      </c>
      <c r="AF55" s="1">
        <v>46</v>
      </c>
      <c r="AH55" s="3" t="s">
        <v>242</v>
      </c>
      <c r="AJ55" s="2">
        <v>0.6</v>
      </c>
      <c r="AK55" s="1">
        <v>5</v>
      </c>
      <c r="AL55" s="2">
        <v>0.61</v>
      </c>
      <c r="AN55" s="1">
        <v>41</v>
      </c>
      <c r="AP55" s="1">
        <v>111</v>
      </c>
      <c r="AR55" s="2">
        <v>0.31</v>
      </c>
    </row>
    <row r="56" spans="1:45" x14ac:dyDescent="0.25">
      <c r="A56" s="1">
        <v>52</v>
      </c>
      <c r="B56" s="1" t="s">
        <v>598</v>
      </c>
      <c r="D56" s="1" t="s">
        <v>169</v>
      </c>
      <c r="E56" s="1">
        <v>2</v>
      </c>
      <c r="F56" s="1">
        <v>0</v>
      </c>
      <c r="G56" s="1">
        <v>0</v>
      </c>
      <c r="H56" s="1">
        <v>63</v>
      </c>
      <c r="J56" s="1">
        <v>3.1</v>
      </c>
      <c r="L56" s="1">
        <v>20</v>
      </c>
      <c r="N56" s="2">
        <v>0.94</v>
      </c>
      <c r="P56" s="2">
        <v>0.83</v>
      </c>
      <c r="R56" s="2">
        <v>0.86</v>
      </c>
      <c r="T56" s="1">
        <v>3</v>
      </c>
      <c r="V56" s="1">
        <v>136</v>
      </c>
      <c r="X56" s="2">
        <v>0.5</v>
      </c>
      <c r="Z56" s="2">
        <v>0.02</v>
      </c>
      <c r="AB56" s="3" t="s">
        <v>5</v>
      </c>
      <c r="AD56" s="2">
        <v>0.84</v>
      </c>
      <c r="AF56" s="1">
        <v>30</v>
      </c>
      <c r="AH56" s="3" t="s">
        <v>62</v>
      </c>
      <c r="AJ56" s="2">
        <v>0.54</v>
      </c>
      <c r="AL56" s="2">
        <v>0.54</v>
      </c>
      <c r="AN56" s="1">
        <v>89</v>
      </c>
      <c r="AP56" s="1">
        <v>50</v>
      </c>
      <c r="AR56" s="2">
        <v>0.41</v>
      </c>
    </row>
    <row r="57" spans="1:45" x14ac:dyDescent="0.25">
      <c r="A57" s="1">
        <v>56</v>
      </c>
      <c r="B57" s="1" t="s">
        <v>518</v>
      </c>
      <c r="E57" s="1">
        <v>2</v>
      </c>
      <c r="F57" s="1">
        <v>0</v>
      </c>
      <c r="G57" s="1">
        <v>0</v>
      </c>
      <c r="H57" s="1">
        <v>62</v>
      </c>
      <c r="J57" s="1">
        <v>3</v>
      </c>
      <c r="L57" s="1">
        <v>38</v>
      </c>
      <c r="N57" s="2">
        <v>0.92</v>
      </c>
      <c r="P57" s="2">
        <v>0.79</v>
      </c>
      <c r="R57" s="2">
        <v>0.81</v>
      </c>
      <c r="T57" s="1">
        <v>2</v>
      </c>
      <c r="V57" s="1">
        <v>96</v>
      </c>
      <c r="X57" s="2">
        <v>0.56999999999999995</v>
      </c>
      <c r="Z57" s="2">
        <v>0.01</v>
      </c>
      <c r="AB57" s="3" t="s">
        <v>14</v>
      </c>
      <c r="AD57" s="2">
        <v>0.93</v>
      </c>
      <c r="AF57" s="1">
        <v>30</v>
      </c>
      <c r="AH57" s="3" t="s">
        <v>209</v>
      </c>
      <c r="AJ57" s="2">
        <v>0.47</v>
      </c>
      <c r="AL57" s="2">
        <v>0.48</v>
      </c>
      <c r="AN57" s="1">
        <v>63</v>
      </c>
      <c r="AP57" s="1">
        <v>136</v>
      </c>
      <c r="AR57" s="2">
        <v>0.27</v>
      </c>
    </row>
    <row r="58" spans="1:45" x14ac:dyDescent="0.25">
      <c r="A58" s="1">
        <v>56</v>
      </c>
      <c r="B58" s="1" t="s">
        <v>574</v>
      </c>
      <c r="C58" s="1">
        <v>1</v>
      </c>
      <c r="D58" s="1" t="s">
        <v>217</v>
      </c>
      <c r="E58" s="1">
        <v>2</v>
      </c>
      <c r="F58" s="1">
        <v>0</v>
      </c>
      <c r="G58" s="1">
        <v>0</v>
      </c>
      <c r="H58" s="1">
        <v>62</v>
      </c>
      <c r="J58" s="1">
        <v>3.9</v>
      </c>
      <c r="L58" s="1">
        <v>90</v>
      </c>
      <c r="N58" s="2">
        <v>0.86</v>
      </c>
      <c r="O58" s="1">
        <v>8</v>
      </c>
      <c r="P58" s="1" t="s">
        <v>176</v>
      </c>
      <c r="R58" s="2">
        <v>0.67</v>
      </c>
      <c r="T58" s="1" t="s">
        <v>176</v>
      </c>
      <c r="V58" s="1">
        <v>62</v>
      </c>
      <c r="X58" s="2">
        <v>0.69</v>
      </c>
      <c r="Z58" s="2">
        <v>0.03</v>
      </c>
      <c r="AB58" s="3" t="s">
        <v>1</v>
      </c>
      <c r="AD58" s="2">
        <v>0.97</v>
      </c>
      <c r="AF58" s="1">
        <v>42</v>
      </c>
      <c r="AH58" s="3" t="s">
        <v>110</v>
      </c>
      <c r="AI58" s="1">
        <v>3</v>
      </c>
      <c r="AJ58" s="2">
        <v>0.51</v>
      </c>
      <c r="AK58" s="1">
        <v>5</v>
      </c>
      <c r="AL58" s="2">
        <v>0.55000000000000004</v>
      </c>
      <c r="AN58" s="1">
        <v>168</v>
      </c>
      <c r="AP58" s="1">
        <v>111</v>
      </c>
      <c r="AR58" s="2">
        <v>0.31</v>
      </c>
      <c r="AS58" s="1">
        <v>7</v>
      </c>
    </row>
    <row r="59" spans="1:45" x14ac:dyDescent="0.25">
      <c r="A59" s="1">
        <v>56</v>
      </c>
      <c r="B59" s="1" t="s">
        <v>520</v>
      </c>
      <c r="D59" s="1" t="s">
        <v>217</v>
      </c>
      <c r="E59" s="1">
        <v>2</v>
      </c>
      <c r="F59" s="1">
        <v>0</v>
      </c>
      <c r="G59" s="1">
        <v>0</v>
      </c>
      <c r="H59" s="1">
        <v>62</v>
      </c>
      <c r="J59" s="1">
        <v>3.1</v>
      </c>
      <c r="L59" s="1">
        <v>44</v>
      </c>
      <c r="N59" s="2">
        <v>0.88</v>
      </c>
      <c r="P59" s="2">
        <v>0.76</v>
      </c>
      <c r="R59" s="2">
        <v>0.8</v>
      </c>
      <c r="T59" s="1">
        <v>4</v>
      </c>
      <c r="V59" s="1">
        <v>31</v>
      </c>
      <c r="X59" s="2">
        <v>0.62</v>
      </c>
      <c r="Z59" s="4">
        <v>3.0000000000000001E-3</v>
      </c>
      <c r="AB59" s="3" t="s">
        <v>5</v>
      </c>
      <c r="AD59" s="2">
        <v>0.9</v>
      </c>
      <c r="AF59" s="1">
        <v>68</v>
      </c>
      <c r="AH59" s="3" t="s">
        <v>530</v>
      </c>
      <c r="AJ59" s="2">
        <v>0.43</v>
      </c>
      <c r="AL59" s="2">
        <v>0.83</v>
      </c>
      <c r="AN59" s="1">
        <v>99</v>
      </c>
      <c r="AP59" s="1">
        <v>96</v>
      </c>
      <c r="AR59" s="2">
        <v>0.34</v>
      </c>
    </row>
    <row r="60" spans="1:45" x14ac:dyDescent="0.25">
      <c r="A60" s="1">
        <v>59</v>
      </c>
      <c r="B60" s="1" t="s">
        <v>535</v>
      </c>
      <c r="D60" s="1" t="s">
        <v>50</v>
      </c>
      <c r="E60" s="1">
        <v>2</v>
      </c>
      <c r="F60" s="1">
        <v>0</v>
      </c>
      <c r="G60" s="1">
        <v>0</v>
      </c>
      <c r="H60" s="1">
        <v>61</v>
      </c>
      <c r="J60" s="1">
        <v>3.3</v>
      </c>
      <c r="L60" s="1">
        <v>69</v>
      </c>
      <c r="N60" s="2">
        <v>0.86</v>
      </c>
      <c r="P60" s="2">
        <v>0.69</v>
      </c>
      <c r="R60" s="2">
        <v>0.65</v>
      </c>
      <c r="T60" s="1">
        <v>-4</v>
      </c>
      <c r="V60" s="1">
        <v>82</v>
      </c>
      <c r="X60" s="2">
        <v>0.68</v>
      </c>
      <c r="Z60" s="2">
        <v>0.01</v>
      </c>
      <c r="AB60" s="3" t="s">
        <v>787</v>
      </c>
      <c r="AD60" s="2">
        <v>0.92</v>
      </c>
      <c r="AF60" s="1">
        <v>68</v>
      </c>
      <c r="AH60" s="3" t="s">
        <v>514</v>
      </c>
      <c r="AJ60" s="2">
        <v>0.46</v>
      </c>
      <c r="AL60" s="2">
        <v>0.72</v>
      </c>
      <c r="AN60" s="1">
        <v>57</v>
      </c>
      <c r="AP60" s="1">
        <v>83</v>
      </c>
      <c r="AR60" s="2">
        <v>0.35</v>
      </c>
    </row>
    <row r="61" spans="1:45" x14ac:dyDescent="0.25">
      <c r="A61" s="1">
        <v>59</v>
      </c>
      <c r="B61" s="1" t="s">
        <v>539</v>
      </c>
      <c r="D61" s="1" t="s">
        <v>186</v>
      </c>
      <c r="E61" s="1">
        <v>2</v>
      </c>
      <c r="F61" s="1">
        <v>0</v>
      </c>
      <c r="G61" s="1">
        <v>0</v>
      </c>
      <c r="H61" s="1">
        <v>61</v>
      </c>
      <c r="J61" s="1">
        <v>3.1</v>
      </c>
      <c r="L61" s="1">
        <v>49</v>
      </c>
      <c r="N61" s="2">
        <v>0.85</v>
      </c>
      <c r="P61" s="2">
        <v>0.77</v>
      </c>
      <c r="R61" s="2">
        <v>0.75</v>
      </c>
      <c r="T61" s="1">
        <v>-2</v>
      </c>
      <c r="V61" s="1">
        <v>36</v>
      </c>
      <c r="X61" s="2">
        <v>0.69</v>
      </c>
      <c r="Z61" s="2">
        <v>0.04</v>
      </c>
      <c r="AB61" s="3" t="s">
        <v>14</v>
      </c>
      <c r="AD61" s="2">
        <v>0.89</v>
      </c>
      <c r="AF61" s="1">
        <v>90</v>
      </c>
      <c r="AH61" s="3" t="s">
        <v>267</v>
      </c>
      <c r="AJ61" s="2">
        <v>0.33</v>
      </c>
      <c r="AL61" s="2">
        <v>0.72</v>
      </c>
      <c r="AN61" s="1">
        <v>70</v>
      </c>
      <c r="AP61" s="1">
        <v>57</v>
      </c>
      <c r="AR61" s="2">
        <v>0.39</v>
      </c>
    </row>
    <row r="62" spans="1:45" x14ac:dyDescent="0.25">
      <c r="A62" s="1">
        <v>59</v>
      </c>
      <c r="B62" s="1" t="s">
        <v>582</v>
      </c>
      <c r="D62" s="1" t="s">
        <v>65</v>
      </c>
      <c r="E62" s="1">
        <v>2</v>
      </c>
      <c r="F62" s="1">
        <v>0</v>
      </c>
      <c r="G62" s="1">
        <v>0</v>
      </c>
      <c r="H62" s="1">
        <v>61</v>
      </c>
      <c r="J62" s="1">
        <v>3.5</v>
      </c>
      <c r="L62" s="1">
        <v>38</v>
      </c>
      <c r="N62" s="2">
        <v>0.93</v>
      </c>
      <c r="P62" s="2">
        <v>0.71</v>
      </c>
      <c r="R62" s="2">
        <v>0.8</v>
      </c>
      <c r="T62" s="1">
        <v>9</v>
      </c>
      <c r="V62" s="1">
        <v>182</v>
      </c>
      <c r="X62" s="2">
        <v>0.41</v>
      </c>
      <c r="Z62" s="2">
        <v>0.05</v>
      </c>
      <c r="AB62" s="3" t="s">
        <v>787</v>
      </c>
      <c r="AD62" s="2">
        <v>0.82</v>
      </c>
      <c r="AF62" s="1">
        <v>51</v>
      </c>
      <c r="AH62" s="3" t="s">
        <v>4</v>
      </c>
      <c r="AI62" s="1">
        <v>3</v>
      </c>
      <c r="AJ62" s="2">
        <v>0.5</v>
      </c>
      <c r="AL62" s="2">
        <v>0.73</v>
      </c>
      <c r="AN62" s="1">
        <v>93</v>
      </c>
      <c r="AP62" s="1">
        <v>71</v>
      </c>
      <c r="AR62" s="2">
        <v>0.36</v>
      </c>
    </row>
    <row r="63" spans="1:45" x14ac:dyDescent="0.25">
      <c r="A63" s="1">
        <v>62</v>
      </c>
      <c r="B63" s="1" t="s">
        <v>579</v>
      </c>
      <c r="D63" s="1" t="s">
        <v>26</v>
      </c>
      <c r="E63" s="1">
        <v>2</v>
      </c>
      <c r="F63" s="1">
        <v>0</v>
      </c>
      <c r="G63" s="1">
        <v>0</v>
      </c>
      <c r="H63" s="1">
        <v>60</v>
      </c>
      <c r="J63" s="1">
        <v>3.2</v>
      </c>
      <c r="L63" s="1">
        <v>78</v>
      </c>
      <c r="N63" s="2">
        <v>0.85</v>
      </c>
      <c r="P63" s="2">
        <v>0.66</v>
      </c>
      <c r="R63" s="2">
        <v>0.72</v>
      </c>
      <c r="T63" s="1">
        <v>6</v>
      </c>
      <c r="V63" s="1">
        <v>56</v>
      </c>
      <c r="X63" s="2">
        <v>0.66</v>
      </c>
      <c r="Z63" s="2">
        <v>0.01</v>
      </c>
      <c r="AB63" s="3" t="s">
        <v>14</v>
      </c>
      <c r="AD63" s="2">
        <v>0.93</v>
      </c>
      <c r="AF63" s="1">
        <v>120</v>
      </c>
      <c r="AH63" s="3" t="s">
        <v>204</v>
      </c>
      <c r="AJ63" s="2">
        <v>0.31</v>
      </c>
      <c r="AL63" s="2">
        <v>0.65</v>
      </c>
      <c r="AN63" s="1">
        <v>57</v>
      </c>
      <c r="AP63" s="1">
        <v>83</v>
      </c>
      <c r="AR63" s="2">
        <v>0.35</v>
      </c>
    </row>
    <row r="64" spans="1:45" x14ac:dyDescent="0.25">
      <c r="A64" s="1">
        <v>63</v>
      </c>
      <c r="B64" s="1" t="s">
        <v>541</v>
      </c>
      <c r="D64" s="1" t="s">
        <v>2</v>
      </c>
      <c r="E64" s="1">
        <v>2</v>
      </c>
      <c r="F64" s="1">
        <v>0</v>
      </c>
      <c r="G64" s="1">
        <v>0</v>
      </c>
      <c r="H64" s="1">
        <v>59</v>
      </c>
      <c r="J64" s="1">
        <v>3.5</v>
      </c>
      <c r="L64" s="1">
        <v>96</v>
      </c>
      <c r="N64" s="2">
        <v>0.84</v>
      </c>
      <c r="P64" s="2">
        <v>0.68</v>
      </c>
      <c r="R64" s="2">
        <v>0.73</v>
      </c>
      <c r="T64" s="1">
        <v>5</v>
      </c>
      <c r="V64" s="1">
        <v>100</v>
      </c>
      <c r="X64" s="2">
        <v>0.6</v>
      </c>
      <c r="Z64" s="2">
        <v>0.03</v>
      </c>
      <c r="AB64" s="3" t="s">
        <v>5</v>
      </c>
      <c r="AD64" s="2">
        <v>0.98</v>
      </c>
      <c r="AF64" s="1">
        <v>102</v>
      </c>
      <c r="AH64" s="3" t="s">
        <v>793</v>
      </c>
      <c r="AJ64" s="2">
        <v>0.28000000000000003</v>
      </c>
      <c r="AL64" s="2">
        <v>0.78</v>
      </c>
      <c r="AN64" s="1">
        <v>70</v>
      </c>
      <c r="AP64" s="1">
        <v>115</v>
      </c>
      <c r="AR64" s="2">
        <v>0.31</v>
      </c>
    </row>
    <row r="65" spans="1:44" x14ac:dyDescent="0.25">
      <c r="A65" s="1">
        <v>63</v>
      </c>
      <c r="B65" s="1" t="s">
        <v>583</v>
      </c>
      <c r="D65" s="1" t="s">
        <v>94</v>
      </c>
      <c r="E65" s="1">
        <v>2</v>
      </c>
      <c r="F65" s="1">
        <v>0</v>
      </c>
      <c r="G65" s="1">
        <v>0</v>
      </c>
      <c r="H65" s="1">
        <v>59</v>
      </c>
      <c r="J65" s="1">
        <v>2.8</v>
      </c>
      <c r="L65" s="1">
        <v>109</v>
      </c>
      <c r="N65" s="2">
        <v>0.81</v>
      </c>
      <c r="P65" s="2">
        <v>0.66</v>
      </c>
      <c r="R65" s="2">
        <v>0.61</v>
      </c>
      <c r="T65" s="1">
        <v>-5</v>
      </c>
      <c r="V65" s="1">
        <v>6</v>
      </c>
      <c r="X65" s="2">
        <v>0.91</v>
      </c>
      <c r="Z65" s="2">
        <v>0</v>
      </c>
      <c r="AB65" s="3" t="s">
        <v>119</v>
      </c>
      <c r="AD65" s="2">
        <v>0.87</v>
      </c>
      <c r="AF65" s="1">
        <v>132</v>
      </c>
      <c r="AH65" s="3" t="s">
        <v>344</v>
      </c>
      <c r="AJ65" s="2">
        <v>0.3</v>
      </c>
      <c r="AL65" s="2">
        <v>0.86</v>
      </c>
      <c r="AN65" s="1">
        <v>20</v>
      </c>
      <c r="AP65" s="1">
        <v>37</v>
      </c>
      <c r="AR65" s="2">
        <v>0.44</v>
      </c>
    </row>
    <row r="66" spans="1:44" x14ac:dyDescent="0.25">
      <c r="A66" s="1">
        <v>63</v>
      </c>
      <c r="B66" s="1" t="s">
        <v>598</v>
      </c>
      <c r="D66" s="1" t="s">
        <v>53</v>
      </c>
      <c r="E66" s="1">
        <v>2</v>
      </c>
      <c r="F66" s="1">
        <v>0</v>
      </c>
      <c r="G66" s="1">
        <v>0</v>
      </c>
      <c r="H66" s="1">
        <v>59</v>
      </c>
      <c r="J66" s="1">
        <v>3.2</v>
      </c>
      <c r="L66" s="1">
        <v>83</v>
      </c>
      <c r="N66" s="2">
        <v>0.86</v>
      </c>
      <c r="P66" s="2">
        <v>0.66</v>
      </c>
      <c r="R66" s="2">
        <v>0.7</v>
      </c>
      <c r="T66" s="1">
        <v>4</v>
      </c>
      <c r="V66" s="1">
        <v>104</v>
      </c>
      <c r="X66" s="2">
        <v>0.67</v>
      </c>
      <c r="Z66" s="2">
        <v>0.06</v>
      </c>
      <c r="AB66" s="3" t="s">
        <v>5</v>
      </c>
      <c r="AD66" s="2">
        <v>0.92</v>
      </c>
      <c r="AF66" s="1">
        <v>68</v>
      </c>
      <c r="AH66" s="3" t="s">
        <v>485</v>
      </c>
      <c r="AI66" s="1">
        <v>9</v>
      </c>
      <c r="AJ66" s="2">
        <v>0.43</v>
      </c>
      <c r="AL66" s="2">
        <v>0.44</v>
      </c>
      <c r="AN66" s="1">
        <v>54</v>
      </c>
      <c r="AP66" s="1">
        <v>66</v>
      </c>
      <c r="AR66" s="2">
        <v>0.37</v>
      </c>
    </row>
    <row r="67" spans="1:44" x14ac:dyDescent="0.25">
      <c r="A67" s="1">
        <v>66</v>
      </c>
      <c r="B67" s="1" t="s">
        <v>532</v>
      </c>
      <c r="D67" s="1" t="s">
        <v>179</v>
      </c>
      <c r="E67" s="1">
        <v>2</v>
      </c>
      <c r="F67" s="1">
        <v>0</v>
      </c>
      <c r="G67" s="1">
        <v>0</v>
      </c>
      <c r="H67" s="1">
        <v>58</v>
      </c>
      <c r="J67" s="1">
        <v>3</v>
      </c>
      <c r="L67" s="1">
        <v>83</v>
      </c>
      <c r="N67" s="2">
        <v>0.83</v>
      </c>
      <c r="P67" s="2">
        <v>0.74</v>
      </c>
      <c r="R67" s="2">
        <v>0.74</v>
      </c>
      <c r="T67" s="1" t="s">
        <v>58</v>
      </c>
      <c r="V67" s="1">
        <v>66</v>
      </c>
      <c r="X67" s="2">
        <v>0.63</v>
      </c>
      <c r="Z67" s="2">
        <v>0</v>
      </c>
      <c r="AB67" s="3" t="s">
        <v>14</v>
      </c>
      <c r="AD67" s="2">
        <v>0.9</v>
      </c>
      <c r="AF67" s="1">
        <v>68</v>
      </c>
      <c r="AH67" s="3" t="s">
        <v>170</v>
      </c>
      <c r="AJ67" s="2">
        <v>0.38</v>
      </c>
      <c r="AL67" s="2">
        <v>0.9</v>
      </c>
      <c r="AN67" s="1">
        <v>78</v>
      </c>
      <c r="AP67" s="1">
        <v>63</v>
      </c>
      <c r="AR67" s="2">
        <v>0.38</v>
      </c>
    </row>
    <row r="68" spans="1:44" x14ac:dyDescent="0.25">
      <c r="A68" s="1">
        <v>66</v>
      </c>
      <c r="B68" s="1" t="s">
        <v>556</v>
      </c>
      <c r="D68" s="1" t="s">
        <v>162</v>
      </c>
      <c r="E68" s="1">
        <v>2</v>
      </c>
      <c r="F68" s="1">
        <v>0</v>
      </c>
      <c r="G68" s="1">
        <v>0</v>
      </c>
      <c r="H68" s="1">
        <v>58</v>
      </c>
      <c r="J68" s="1">
        <v>3.3</v>
      </c>
      <c r="L68" s="1">
        <v>62</v>
      </c>
      <c r="N68" s="2">
        <v>0.88</v>
      </c>
      <c r="P68" s="2">
        <v>0.75</v>
      </c>
      <c r="R68" s="2">
        <v>0.74</v>
      </c>
      <c r="T68" s="1">
        <v>-1</v>
      </c>
      <c r="V68" s="1">
        <v>151</v>
      </c>
      <c r="X68" s="2">
        <v>0.52</v>
      </c>
      <c r="Z68" s="2">
        <v>0.02</v>
      </c>
      <c r="AB68" s="3" t="s">
        <v>14</v>
      </c>
      <c r="AD68" s="2">
        <v>0.95</v>
      </c>
      <c r="AF68" s="1">
        <v>42</v>
      </c>
      <c r="AH68" s="3" t="s">
        <v>209</v>
      </c>
      <c r="AJ68" s="2">
        <v>0.42</v>
      </c>
      <c r="AL68" s="2">
        <v>0.73</v>
      </c>
      <c r="AN68" s="1">
        <v>111</v>
      </c>
      <c r="AP68" s="1">
        <v>47</v>
      </c>
      <c r="AR68" s="2">
        <v>0.41</v>
      </c>
    </row>
    <row r="69" spans="1:44" x14ac:dyDescent="0.25">
      <c r="A69" s="1">
        <v>66</v>
      </c>
      <c r="B69" s="1" t="s">
        <v>563</v>
      </c>
      <c r="D69" s="1" t="s">
        <v>18</v>
      </c>
      <c r="E69" s="1">
        <v>2</v>
      </c>
      <c r="F69" s="1">
        <v>0</v>
      </c>
      <c r="G69" s="1">
        <v>0</v>
      </c>
      <c r="H69" s="1">
        <v>58</v>
      </c>
      <c r="J69" s="1">
        <v>3.1</v>
      </c>
      <c r="L69" s="1">
        <v>134</v>
      </c>
      <c r="N69" s="2">
        <v>0.8</v>
      </c>
      <c r="P69" s="2">
        <v>0.66</v>
      </c>
      <c r="R69" s="2">
        <v>0.6</v>
      </c>
      <c r="T69" s="1">
        <v>-6</v>
      </c>
      <c r="V69" s="1">
        <v>13</v>
      </c>
      <c r="X69" s="2">
        <v>0.83</v>
      </c>
      <c r="Z69" s="2">
        <v>0.01</v>
      </c>
      <c r="AB69" s="3" t="s">
        <v>1</v>
      </c>
      <c r="AD69" s="2">
        <v>0.77</v>
      </c>
      <c r="AF69" s="1">
        <v>126</v>
      </c>
      <c r="AH69" s="3" t="s">
        <v>794</v>
      </c>
      <c r="AJ69" s="2">
        <v>0.32</v>
      </c>
      <c r="AL69" s="2">
        <v>0.85</v>
      </c>
      <c r="AN69" s="1">
        <v>35</v>
      </c>
      <c r="AP69" s="1">
        <v>54</v>
      </c>
      <c r="AR69" s="2">
        <v>0.4</v>
      </c>
    </row>
    <row r="70" spans="1:44" x14ac:dyDescent="0.25">
      <c r="A70" s="1">
        <v>66</v>
      </c>
      <c r="B70" s="1" t="s">
        <v>601</v>
      </c>
      <c r="D70" s="1" t="s">
        <v>21</v>
      </c>
      <c r="E70" s="1">
        <v>2</v>
      </c>
      <c r="F70" s="1">
        <v>0</v>
      </c>
      <c r="G70" s="1">
        <v>0</v>
      </c>
      <c r="H70" s="1">
        <v>58</v>
      </c>
      <c r="J70" s="1">
        <v>2.9</v>
      </c>
      <c r="L70" s="1">
        <v>41</v>
      </c>
      <c r="N70" s="2">
        <v>0.88</v>
      </c>
      <c r="P70" s="2">
        <v>0.69</v>
      </c>
      <c r="R70" s="2">
        <v>0.75</v>
      </c>
      <c r="T70" s="1">
        <v>6</v>
      </c>
      <c r="V70" s="1">
        <v>90</v>
      </c>
      <c r="X70" s="2">
        <v>0.66</v>
      </c>
      <c r="Z70" s="2">
        <v>0.01</v>
      </c>
      <c r="AB70" s="3" t="s">
        <v>14</v>
      </c>
      <c r="AD70" s="2">
        <v>0.91</v>
      </c>
      <c r="AF70" s="1">
        <v>48</v>
      </c>
      <c r="AH70" s="3" t="s">
        <v>242</v>
      </c>
      <c r="AJ70" s="2">
        <v>0.53</v>
      </c>
      <c r="AL70" s="2">
        <v>0.78</v>
      </c>
      <c r="AN70" s="1">
        <v>138</v>
      </c>
      <c r="AP70" s="1">
        <v>63</v>
      </c>
      <c r="AR70" s="2">
        <v>0.38</v>
      </c>
    </row>
    <row r="71" spans="1:44" x14ac:dyDescent="0.25">
      <c r="A71" s="1">
        <v>70</v>
      </c>
      <c r="B71" s="1" t="s">
        <v>531</v>
      </c>
      <c r="D71" s="1" t="s">
        <v>105</v>
      </c>
      <c r="E71" s="1">
        <v>2</v>
      </c>
      <c r="F71" s="1">
        <v>0</v>
      </c>
      <c r="G71" s="1">
        <v>0</v>
      </c>
      <c r="H71" s="1">
        <v>57</v>
      </c>
      <c r="J71" s="1">
        <v>2.9</v>
      </c>
      <c r="L71" s="1">
        <v>56</v>
      </c>
      <c r="N71" s="2">
        <v>0.81</v>
      </c>
      <c r="P71" s="2">
        <v>0.69</v>
      </c>
      <c r="R71" s="2">
        <v>0.83</v>
      </c>
      <c r="T71" s="1">
        <v>14</v>
      </c>
      <c r="V71" s="1">
        <v>116</v>
      </c>
      <c r="X71" s="2">
        <v>0.85</v>
      </c>
      <c r="Z71" s="4">
        <v>4.0000000000000001E-3</v>
      </c>
      <c r="AB71" s="3" t="s">
        <v>40</v>
      </c>
      <c r="AD71" s="2">
        <v>0.88</v>
      </c>
      <c r="AF71" s="1">
        <v>81</v>
      </c>
      <c r="AH71" s="3" t="s">
        <v>366</v>
      </c>
      <c r="AJ71" s="2">
        <v>0.4</v>
      </c>
      <c r="AK71" s="1">
        <v>5</v>
      </c>
      <c r="AL71" s="2">
        <v>0.7</v>
      </c>
      <c r="AN71" s="1">
        <v>89</v>
      </c>
      <c r="AP71" s="1">
        <v>71</v>
      </c>
      <c r="AR71" s="2">
        <v>0.36</v>
      </c>
    </row>
    <row r="72" spans="1:44" x14ac:dyDescent="0.25">
      <c r="A72" s="1">
        <v>70</v>
      </c>
      <c r="B72" s="1" t="s">
        <v>544</v>
      </c>
      <c r="D72" s="1" t="s">
        <v>65</v>
      </c>
      <c r="E72" s="1">
        <v>2</v>
      </c>
      <c r="F72" s="1">
        <v>0</v>
      </c>
      <c r="G72" s="1">
        <v>0</v>
      </c>
      <c r="H72" s="1">
        <v>57</v>
      </c>
      <c r="J72" s="1">
        <v>3.1</v>
      </c>
      <c r="L72" s="1">
        <v>41</v>
      </c>
      <c r="N72" s="2">
        <v>0.9</v>
      </c>
      <c r="P72" s="2">
        <v>0.73</v>
      </c>
      <c r="R72" s="2">
        <v>0.81</v>
      </c>
      <c r="T72" s="1">
        <v>8</v>
      </c>
      <c r="V72" s="1">
        <v>148</v>
      </c>
      <c r="X72" s="2">
        <v>0.53</v>
      </c>
      <c r="Z72" s="2">
        <v>0.02</v>
      </c>
      <c r="AB72" s="3" t="s">
        <v>787</v>
      </c>
      <c r="AD72" s="2">
        <v>0.9</v>
      </c>
      <c r="AF72" s="1">
        <v>64</v>
      </c>
      <c r="AH72" s="3" t="s">
        <v>163</v>
      </c>
      <c r="AJ72" s="2">
        <v>0.36</v>
      </c>
      <c r="AL72" s="2">
        <v>0.77</v>
      </c>
      <c r="AN72" s="1">
        <v>118</v>
      </c>
      <c r="AP72" s="1">
        <v>83</v>
      </c>
      <c r="AR72" s="2">
        <v>0.36</v>
      </c>
    </row>
    <row r="73" spans="1:44" x14ac:dyDescent="0.25">
      <c r="A73" s="1">
        <v>70</v>
      </c>
      <c r="B73" s="1" t="s">
        <v>547</v>
      </c>
      <c r="D73" s="1" t="s">
        <v>200</v>
      </c>
      <c r="E73" s="1">
        <v>2</v>
      </c>
      <c r="F73" s="1">
        <v>0</v>
      </c>
      <c r="G73" s="1">
        <v>0</v>
      </c>
      <c r="H73" s="1">
        <v>57</v>
      </c>
      <c r="J73" s="1">
        <v>3.1</v>
      </c>
      <c r="L73" s="1">
        <v>115</v>
      </c>
      <c r="N73" s="2">
        <v>0.85</v>
      </c>
      <c r="P73" s="2">
        <v>0.73</v>
      </c>
      <c r="R73" s="2">
        <v>0.68</v>
      </c>
      <c r="T73" s="1">
        <v>-5</v>
      </c>
      <c r="V73" s="1">
        <v>56</v>
      </c>
      <c r="X73" s="2">
        <v>0.57999999999999996</v>
      </c>
      <c r="Z73" s="2">
        <v>0.02</v>
      </c>
      <c r="AB73" s="3" t="s">
        <v>14</v>
      </c>
      <c r="AD73" s="2">
        <v>0.94</v>
      </c>
      <c r="AF73" s="1">
        <v>48</v>
      </c>
      <c r="AH73" s="3" t="s">
        <v>201</v>
      </c>
      <c r="AJ73" s="2">
        <v>0.42</v>
      </c>
      <c r="AL73" s="2">
        <v>0.83</v>
      </c>
      <c r="AN73" s="1">
        <v>99</v>
      </c>
      <c r="AP73" s="1">
        <v>47</v>
      </c>
      <c r="AR73" s="2">
        <v>0.42</v>
      </c>
    </row>
    <row r="74" spans="1:44" x14ac:dyDescent="0.25">
      <c r="A74" s="1">
        <v>70</v>
      </c>
      <c r="B74" s="1" t="s">
        <v>549</v>
      </c>
      <c r="D74" s="1" t="s">
        <v>26</v>
      </c>
      <c r="E74" s="1">
        <v>2</v>
      </c>
      <c r="F74" s="1">
        <v>0</v>
      </c>
      <c r="G74" s="1">
        <v>0</v>
      </c>
      <c r="H74" s="1">
        <v>57</v>
      </c>
      <c r="J74" s="1">
        <v>3.1</v>
      </c>
      <c r="L74" s="1">
        <v>69</v>
      </c>
      <c r="N74" s="2">
        <v>0.86</v>
      </c>
      <c r="P74" s="2">
        <v>0.66</v>
      </c>
      <c r="R74" s="2">
        <v>0.72</v>
      </c>
      <c r="T74" s="1">
        <v>6</v>
      </c>
      <c r="V74" s="1">
        <v>83</v>
      </c>
      <c r="X74" s="2">
        <v>0.6</v>
      </c>
      <c r="Z74" s="2">
        <v>0.02</v>
      </c>
      <c r="AB74" s="3" t="s">
        <v>5</v>
      </c>
      <c r="AD74" s="2">
        <v>0.96</v>
      </c>
      <c r="AF74" s="1">
        <v>132</v>
      </c>
      <c r="AH74" s="3" t="s">
        <v>795</v>
      </c>
      <c r="AI74" s="1">
        <v>3</v>
      </c>
      <c r="AJ74" s="2">
        <v>0.31</v>
      </c>
      <c r="AK74" s="1">
        <v>5</v>
      </c>
      <c r="AL74" s="2">
        <v>0.66</v>
      </c>
      <c r="AN74" s="1">
        <v>78</v>
      </c>
      <c r="AP74" s="1">
        <v>68</v>
      </c>
      <c r="AR74" s="2">
        <v>0.37</v>
      </c>
    </row>
    <row r="75" spans="1:44" x14ac:dyDescent="0.25">
      <c r="A75" s="1">
        <v>70</v>
      </c>
      <c r="B75" s="1" t="s">
        <v>565</v>
      </c>
      <c r="D75" s="1" t="s">
        <v>9</v>
      </c>
      <c r="E75" s="1">
        <v>2</v>
      </c>
      <c r="F75" s="1">
        <v>0</v>
      </c>
      <c r="G75" s="1">
        <v>0</v>
      </c>
      <c r="H75" s="1">
        <v>57</v>
      </c>
      <c r="J75" s="1">
        <v>2.8</v>
      </c>
      <c r="L75" s="1">
        <v>30</v>
      </c>
      <c r="N75" s="2">
        <v>0.93</v>
      </c>
      <c r="P75" s="2">
        <v>0.68</v>
      </c>
      <c r="R75" s="2">
        <v>0.81</v>
      </c>
      <c r="T75" s="1">
        <v>13</v>
      </c>
      <c r="V75" s="1">
        <v>131</v>
      </c>
      <c r="X75" s="2">
        <v>0.57999999999999996</v>
      </c>
      <c r="Z75" s="2">
        <v>0.01</v>
      </c>
      <c r="AB75" s="3" t="s">
        <v>787</v>
      </c>
      <c r="AD75" s="2">
        <v>0.85</v>
      </c>
      <c r="AF75" s="1">
        <v>61</v>
      </c>
      <c r="AH75" s="3" t="s">
        <v>796</v>
      </c>
      <c r="AI75" s="1">
        <v>2</v>
      </c>
      <c r="AJ75" s="2">
        <v>0.38</v>
      </c>
      <c r="AL75" s="2">
        <v>0.35</v>
      </c>
      <c r="AN75" s="1">
        <v>128</v>
      </c>
      <c r="AP75" s="1">
        <v>83</v>
      </c>
      <c r="AR75" s="2">
        <v>0.35</v>
      </c>
    </row>
    <row r="76" spans="1:44" x14ac:dyDescent="0.25">
      <c r="A76" s="1">
        <v>70</v>
      </c>
      <c r="B76" s="1" t="s">
        <v>568</v>
      </c>
      <c r="D76" s="1" t="s">
        <v>18</v>
      </c>
      <c r="E76" s="1">
        <v>2</v>
      </c>
      <c r="F76" s="1">
        <v>0</v>
      </c>
      <c r="G76" s="1">
        <v>0</v>
      </c>
      <c r="H76" s="1">
        <v>57</v>
      </c>
      <c r="J76" s="1">
        <v>3.4</v>
      </c>
      <c r="L76" s="1">
        <v>118</v>
      </c>
      <c r="N76" s="2">
        <v>0.85</v>
      </c>
      <c r="P76" s="2">
        <v>0.7</v>
      </c>
      <c r="R76" s="2">
        <v>0.66</v>
      </c>
      <c r="T76" s="1">
        <v>-4</v>
      </c>
      <c r="V76" s="1">
        <v>104</v>
      </c>
      <c r="X76" s="2">
        <v>0.55000000000000004</v>
      </c>
      <c r="Z76" s="2">
        <v>0.01</v>
      </c>
      <c r="AB76" s="3" t="s">
        <v>5</v>
      </c>
      <c r="AD76" s="2">
        <v>0.92</v>
      </c>
      <c r="AF76" s="1">
        <v>97</v>
      </c>
      <c r="AH76" s="3" t="s">
        <v>530</v>
      </c>
      <c r="AI76" s="1">
        <v>2</v>
      </c>
      <c r="AJ76" s="2">
        <v>0.23</v>
      </c>
      <c r="AK76" s="1">
        <v>5</v>
      </c>
      <c r="AL76" s="2">
        <v>0.56000000000000005</v>
      </c>
      <c r="AN76" s="1">
        <v>45</v>
      </c>
      <c r="AP76" s="1">
        <v>102</v>
      </c>
      <c r="AR76" s="2">
        <v>0.33</v>
      </c>
    </row>
    <row r="77" spans="1:44" x14ac:dyDescent="0.25">
      <c r="A77" s="1">
        <v>70</v>
      </c>
      <c r="B77" s="1" t="s">
        <v>589</v>
      </c>
      <c r="D77" s="1" t="s">
        <v>9</v>
      </c>
      <c r="E77" s="1">
        <v>2</v>
      </c>
      <c r="F77" s="1">
        <v>0</v>
      </c>
      <c r="G77" s="1">
        <v>0</v>
      </c>
      <c r="H77" s="1">
        <v>57</v>
      </c>
      <c r="J77" s="1">
        <v>2.7</v>
      </c>
      <c r="L77" s="1">
        <v>44</v>
      </c>
      <c r="N77" s="2">
        <v>0.88</v>
      </c>
      <c r="P77" s="2">
        <v>0.72</v>
      </c>
      <c r="R77" s="2">
        <v>0.78</v>
      </c>
      <c r="T77" s="1">
        <v>6</v>
      </c>
      <c r="V77" s="1">
        <v>66</v>
      </c>
      <c r="X77" s="2">
        <v>0.75</v>
      </c>
      <c r="Z77" s="2">
        <v>0.01</v>
      </c>
      <c r="AB77" s="3" t="s">
        <v>14</v>
      </c>
      <c r="AD77" s="2">
        <v>0.87</v>
      </c>
      <c r="AF77" s="1">
        <v>74</v>
      </c>
      <c r="AH77" s="3" t="s">
        <v>257</v>
      </c>
      <c r="AI77" s="1">
        <v>2</v>
      </c>
      <c r="AJ77" s="2">
        <v>0.44</v>
      </c>
      <c r="AL77" s="2">
        <v>0.76</v>
      </c>
      <c r="AN77" s="1">
        <v>89</v>
      </c>
      <c r="AP77" s="1">
        <v>115</v>
      </c>
      <c r="AR77" s="2">
        <v>0.31</v>
      </c>
    </row>
    <row r="78" spans="1:44" x14ac:dyDescent="0.25">
      <c r="A78" s="1">
        <v>70</v>
      </c>
      <c r="B78" s="1" t="s">
        <v>590</v>
      </c>
      <c r="E78" s="1">
        <v>1</v>
      </c>
      <c r="F78" s="1">
        <v>0</v>
      </c>
      <c r="G78" s="1">
        <v>0</v>
      </c>
      <c r="H78" s="1">
        <v>57</v>
      </c>
      <c r="J78" s="1">
        <v>2.9</v>
      </c>
      <c r="L78" s="1">
        <v>100</v>
      </c>
      <c r="N78" s="2">
        <v>0.87</v>
      </c>
      <c r="P78" s="2">
        <v>0.55000000000000004</v>
      </c>
      <c r="R78" s="2">
        <v>0.66</v>
      </c>
      <c r="S78" s="1">
        <v>8</v>
      </c>
      <c r="T78" s="1">
        <v>11</v>
      </c>
      <c r="V78" s="1">
        <v>15</v>
      </c>
      <c r="X78" s="2">
        <v>0.74</v>
      </c>
      <c r="Z78" s="2">
        <v>0</v>
      </c>
      <c r="AB78" s="3" t="s">
        <v>5</v>
      </c>
      <c r="AD78" s="2">
        <v>0.86</v>
      </c>
      <c r="AF78" s="1">
        <v>140</v>
      </c>
      <c r="AH78" s="3" t="s">
        <v>591</v>
      </c>
      <c r="AJ78" s="2">
        <v>0.14000000000000001</v>
      </c>
      <c r="AL78" s="2">
        <v>0.55000000000000004</v>
      </c>
      <c r="AN78" s="1">
        <v>74</v>
      </c>
      <c r="AP78" s="1">
        <v>119</v>
      </c>
      <c r="AR78" s="2">
        <v>0.3</v>
      </c>
    </row>
    <row r="79" spans="1:44" x14ac:dyDescent="0.25">
      <c r="A79" s="1">
        <v>78</v>
      </c>
      <c r="B79" s="1" t="s">
        <v>528</v>
      </c>
      <c r="D79" s="1" t="s">
        <v>172</v>
      </c>
      <c r="E79" s="1">
        <v>2</v>
      </c>
      <c r="F79" s="1">
        <v>0</v>
      </c>
      <c r="G79" s="1">
        <v>0</v>
      </c>
      <c r="H79" s="1">
        <v>56</v>
      </c>
      <c r="J79" s="1">
        <v>2.9</v>
      </c>
      <c r="L79" s="1">
        <v>90</v>
      </c>
      <c r="N79" s="2">
        <v>0.84</v>
      </c>
      <c r="P79" s="2">
        <v>0.73</v>
      </c>
      <c r="R79" s="2">
        <v>0.78</v>
      </c>
      <c r="T79" s="1">
        <v>5</v>
      </c>
      <c r="V79" s="1">
        <v>83</v>
      </c>
      <c r="X79" s="2">
        <v>0.51</v>
      </c>
      <c r="Z79" s="2">
        <v>0.02</v>
      </c>
      <c r="AB79" s="3" t="s">
        <v>787</v>
      </c>
      <c r="AD79" s="2">
        <v>0.9</v>
      </c>
      <c r="AF79" s="1">
        <v>74</v>
      </c>
      <c r="AH79" s="3" t="s">
        <v>55</v>
      </c>
      <c r="AJ79" s="2">
        <v>0.42</v>
      </c>
      <c r="AL79" s="2">
        <v>0.78</v>
      </c>
      <c r="AN79" s="1">
        <v>78</v>
      </c>
      <c r="AP79" s="1">
        <v>111</v>
      </c>
      <c r="AR79" s="2">
        <v>0.31</v>
      </c>
    </row>
    <row r="80" spans="1:44" x14ac:dyDescent="0.25">
      <c r="A80" s="1">
        <v>78</v>
      </c>
      <c r="B80" s="1" t="s">
        <v>558</v>
      </c>
      <c r="D80" s="1" t="s">
        <v>169</v>
      </c>
      <c r="E80" s="1">
        <v>2</v>
      </c>
      <c r="F80" s="1">
        <v>0</v>
      </c>
      <c r="G80" s="1">
        <v>0</v>
      </c>
      <c r="H80" s="1">
        <v>56</v>
      </c>
      <c r="J80" s="1">
        <v>3</v>
      </c>
      <c r="L80" s="1">
        <v>62</v>
      </c>
      <c r="N80" s="2">
        <v>0.87</v>
      </c>
      <c r="P80" s="2">
        <v>0.72</v>
      </c>
      <c r="R80" s="2">
        <v>0.72</v>
      </c>
      <c r="T80" s="1" t="s">
        <v>58</v>
      </c>
      <c r="V80" s="1">
        <v>128</v>
      </c>
      <c r="X80" s="2">
        <v>0.61</v>
      </c>
      <c r="Z80" s="2">
        <v>0.02</v>
      </c>
      <c r="AB80" s="3" t="s">
        <v>14</v>
      </c>
      <c r="AD80" s="2">
        <v>0.94</v>
      </c>
      <c r="AF80" s="1">
        <v>68</v>
      </c>
      <c r="AH80" s="3" t="s">
        <v>170</v>
      </c>
      <c r="AJ80" s="2">
        <v>0.33</v>
      </c>
      <c r="AL80" s="2">
        <v>0.72</v>
      </c>
      <c r="AN80" s="1">
        <v>74</v>
      </c>
      <c r="AP80" s="1">
        <v>71</v>
      </c>
      <c r="AR80" s="2">
        <v>0.36</v>
      </c>
    </row>
    <row r="81" spans="1:44" x14ac:dyDescent="0.25">
      <c r="A81" s="1">
        <v>78</v>
      </c>
      <c r="B81" s="1" t="s">
        <v>580</v>
      </c>
      <c r="E81" s="1">
        <v>1</v>
      </c>
      <c r="F81" s="1">
        <v>0</v>
      </c>
      <c r="G81" s="1">
        <v>0</v>
      </c>
      <c r="H81" s="1">
        <v>56</v>
      </c>
      <c r="J81" s="1">
        <v>3</v>
      </c>
      <c r="L81" s="1">
        <v>62</v>
      </c>
      <c r="N81" s="2">
        <v>0.87</v>
      </c>
      <c r="P81" s="2">
        <v>0.65</v>
      </c>
      <c r="R81" s="2">
        <v>0.81</v>
      </c>
      <c r="T81" s="1">
        <v>16</v>
      </c>
      <c r="V81" s="1">
        <v>119</v>
      </c>
      <c r="X81" s="2">
        <v>0.56000000000000005</v>
      </c>
      <c r="Z81" s="2">
        <v>0.01</v>
      </c>
      <c r="AB81" s="3" t="s">
        <v>14</v>
      </c>
      <c r="AD81" s="2">
        <v>0.86</v>
      </c>
      <c r="AF81" s="1">
        <v>59</v>
      </c>
      <c r="AH81" s="3" t="s">
        <v>797</v>
      </c>
      <c r="AJ81" s="2">
        <v>0.44</v>
      </c>
      <c r="AL81" s="2">
        <v>0.59</v>
      </c>
      <c r="AN81" s="1">
        <v>118</v>
      </c>
      <c r="AP81" s="1">
        <v>153</v>
      </c>
      <c r="AR81" s="2">
        <v>0.23</v>
      </c>
    </row>
    <row r="82" spans="1:44" x14ac:dyDescent="0.25">
      <c r="A82" s="1">
        <v>81</v>
      </c>
      <c r="B82" s="1" t="s">
        <v>572</v>
      </c>
      <c r="D82" s="1" t="s">
        <v>94</v>
      </c>
      <c r="E82" s="1">
        <v>2</v>
      </c>
      <c r="F82" s="1">
        <v>0</v>
      </c>
      <c r="G82" s="1">
        <v>0</v>
      </c>
      <c r="H82" s="1">
        <v>55</v>
      </c>
      <c r="J82" s="1">
        <v>3</v>
      </c>
      <c r="L82" s="1">
        <v>134</v>
      </c>
      <c r="N82" s="2">
        <v>0.77</v>
      </c>
      <c r="P82" s="2">
        <v>0.7</v>
      </c>
      <c r="R82" s="2">
        <v>0.62</v>
      </c>
      <c r="T82" s="1">
        <v>-8</v>
      </c>
      <c r="V82" s="1">
        <v>49</v>
      </c>
      <c r="X82" s="2">
        <v>0.76</v>
      </c>
      <c r="Z82" s="2">
        <v>0</v>
      </c>
      <c r="AB82" s="3" t="s">
        <v>40</v>
      </c>
      <c r="AD82" s="2">
        <v>0.92</v>
      </c>
      <c r="AF82" s="1">
        <v>111</v>
      </c>
      <c r="AH82" s="3" t="s">
        <v>662</v>
      </c>
      <c r="AJ82" s="2">
        <v>0.39</v>
      </c>
      <c r="AL82" s="2">
        <v>0.85</v>
      </c>
      <c r="AN82" s="1">
        <v>48</v>
      </c>
      <c r="AP82" s="1">
        <v>27</v>
      </c>
      <c r="AR82" s="2">
        <v>0.47</v>
      </c>
    </row>
    <row r="83" spans="1:44" x14ac:dyDescent="0.25">
      <c r="A83" s="1">
        <v>81</v>
      </c>
      <c r="B83" s="1" t="s">
        <v>576</v>
      </c>
      <c r="D83" s="1" t="s">
        <v>159</v>
      </c>
      <c r="E83" s="1">
        <v>2</v>
      </c>
      <c r="F83" s="1">
        <v>0</v>
      </c>
      <c r="G83" s="1">
        <v>0</v>
      </c>
      <c r="H83" s="1">
        <v>55</v>
      </c>
      <c r="J83" s="1">
        <v>3.3</v>
      </c>
      <c r="L83" s="1">
        <v>44</v>
      </c>
      <c r="N83" s="2">
        <v>0.9</v>
      </c>
      <c r="O83" s="1">
        <v>8</v>
      </c>
      <c r="P83" s="2">
        <v>0.61</v>
      </c>
      <c r="R83" s="2">
        <v>0.76</v>
      </c>
      <c r="T83" s="1">
        <v>15</v>
      </c>
      <c r="V83" s="1">
        <v>175</v>
      </c>
      <c r="X83" s="2">
        <v>0.53</v>
      </c>
      <c r="Z83" s="2">
        <v>0.04</v>
      </c>
      <c r="AB83" s="3" t="s">
        <v>14</v>
      </c>
      <c r="AD83" s="2">
        <v>0.91</v>
      </c>
      <c r="AF83" s="1">
        <v>107</v>
      </c>
      <c r="AH83" s="3" t="s">
        <v>369</v>
      </c>
      <c r="AJ83" s="2">
        <v>0.45</v>
      </c>
      <c r="AL83" s="2">
        <v>0.44</v>
      </c>
      <c r="AN83" s="1">
        <v>86</v>
      </c>
      <c r="AP83" s="1">
        <v>184</v>
      </c>
      <c r="AR83" s="2">
        <v>0.16</v>
      </c>
    </row>
    <row r="84" spans="1:44" x14ac:dyDescent="0.25">
      <c r="A84" s="1">
        <v>81</v>
      </c>
      <c r="B84" s="1" t="s">
        <v>578</v>
      </c>
      <c r="D84" s="1" t="s">
        <v>65</v>
      </c>
      <c r="E84" s="1">
        <v>2</v>
      </c>
      <c r="F84" s="1">
        <v>0</v>
      </c>
      <c r="G84" s="1">
        <v>0</v>
      </c>
      <c r="H84" s="1">
        <v>55</v>
      </c>
      <c r="J84" s="1">
        <v>2.9</v>
      </c>
      <c r="L84" s="1">
        <v>56</v>
      </c>
      <c r="N84" s="2">
        <v>0.91</v>
      </c>
      <c r="P84" s="2">
        <v>0.65</v>
      </c>
      <c r="R84" s="2">
        <v>0.8</v>
      </c>
      <c r="T84" s="1">
        <v>15</v>
      </c>
      <c r="V84" s="1">
        <v>119</v>
      </c>
      <c r="X84" s="2">
        <v>0.51</v>
      </c>
      <c r="Z84" s="2">
        <v>0.01</v>
      </c>
      <c r="AB84" s="3" t="s">
        <v>14</v>
      </c>
      <c r="AD84" s="2">
        <v>0.94</v>
      </c>
      <c r="AF84" s="1">
        <v>111</v>
      </c>
      <c r="AH84" s="3" t="s">
        <v>163</v>
      </c>
      <c r="AJ84" s="2">
        <v>0.22</v>
      </c>
      <c r="AL84" s="2">
        <v>0.87</v>
      </c>
      <c r="AN84" s="1">
        <v>111</v>
      </c>
      <c r="AP84" s="1">
        <v>54</v>
      </c>
      <c r="AR84" s="2">
        <v>0.4</v>
      </c>
    </row>
    <row r="85" spans="1:44" x14ac:dyDescent="0.25">
      <c r="A85" s="1">
        <v>81</v>
      </c>
      <c r="B85" s="1" t="s">
        <v>588</v>
      </c>
      <c r="D85" s="1" t="s">
        <v>37</v>
      </c>
      <c r="E85" s="1">
        <v>2</v>
      </c>
      <c r="F85" s="1">
        <v>0</v>
      </c>
      <c r="G85" s="1">
        <v>0</v>
      </c>
      <c r="H85" s="1">
        <v>55</v>
      </c>
      <c r="J85" s="1">
        <v>3</v>
      </c>
      <c r="L85" s="1">
        <v>69</v>
      </c>
      <c r="N85" s="2">
        <v>0.85</v>
      </c>
      <c r="P85" s="2">
        <v>0.74</v>
      </c>
      <c r="R85" s="2">
        <v>0.74</v>
      </c>
      <c r="T85" s="1" t="s">
        <v>58</v>
      </c>
      <c r="V85" s="1">
        <v>90</v>
      </c>
      <c r="X85" s="2">
        <v>0.51</v>
      </c>
      <c r="Z85" s="2">
        <v>0.01</v>
      </c>
      <c r="AB85" s="3" t="s">
        <v>5</v>
      </c>
      <c r="AD85" s="2">
        <v>0.94</v>
      </c>
      <c r="AF85" s="1">
        <v>59</v>
      </c>
      <c r="AH85" s="3" t="s">
        <v>798</v>
      </c>
      <c r="AJ85" s="2">
        <v>0.43</v>
      </c>
      <c r="AL85" s="2">
        <v>0.72</v>
      </c>
      <c r="AN85" s="1">
        <v>99</v>
      </c>
      <c r="AP85" s="1">
        <v>184</v>
      </c>
      <c r="AR85" s="2">
        <v>0.16</v>
      </c>
    </row>
    <row r="86" spans="1:44" x14ac:dyDescent="0.25">
      <c r="A86" s="1">
        <v>85</v>
      </c>
      <c r="B86" s="1" t="s">
        <v>524</v>
      </c>
      <c r="D86" s="1" t="s">
        <v>162</v>
      </c>
      <c r="E86" s="1">
        <v>2</v>
      </c>
      <c r="F86" s="1">
        <v>0</v>
      </c>
      <c r="G86" s="1">
        <v>0</v>
      </c>
      <c r="H86" s="1">
        <v>54</v>
      </c>
      <c r="J86" s="1">
        <v>2.8</v>
      </c>
      <c r="L86" s="1">
        <v>100</v>
      </c>
      <c r="N86" s="2">
        <v>0.85</v>
      </c>
      <c r="P86" s="2">
        <v>0.7</v>
      </c>
      <c r="R86" s="2">
        <v>0.68</v>
      </c>
      <c r="T86" s="1">
        <v>-2</v>
      </c>
      <c r="V86" s="1">
        <v>66</v>
      </c>
      <c r="X86" s="2">
        <v>0.66</v>
      </c>
      <c r="Z86" s="2">
        <v>0.01</v>
      </c>
      <c r="AB86" s="3" t="s">
        <v>14</v>
      </c>
      <c r="AD86" s="2">
        <v>0.96</v>
      </c>
      <c r="AF86" s="1">
        <v>93</v>
      </c>
      <c r="AH86" s="3" t="s">
        <v>163</v>
      </c>
      <c r="AJ86" s="2">
        <v>0.28999999999999998</v>
      </c>
      <c r="AL86" s="2">
        <v>0.85</v>
      </c>
      <c r="AN86" s="1">
        <v>93</v>
      </c>
      <c r="AP86" s="1">
        <v>27</v>
      </c>
      <c r="AR86" s="2">
        <v>0.47</v>
      </c>
    </row>
    <row r="87" spans="1:44" x14ac:dyDescent="0.25">
      <c r="A87" s="1">
        <v>85</v>
      </c>
      <c r="B87" s="1" t="s">
        <v>551</v>
      </c>
      <c r="D87" s="1" t="s">
        <v>94</v>
      </c>
      <c r="E87" s="1">
        <v>2</v>
      </c>
      <c r="F87" s="1">
        <v>0</v>
      </c>
      <c r="G87" s="1">
        <v>0</v>
      </c>
      <c r="H87" s="1">
        <v>54</v>
      </c>
      <c r="J87" s="1">
        <v>2.8</v>
      </c>
      <c r="L87" s="1">
        <v>111</v>
      </c>
      <c r="N87" s="2">
        <v>0.8</v>
      </c>
      <c r="P87" s="2">
        <v>0.64</v>
      </c>
      <c r="R87" s="2">
        <v>0.68</v>
      </c>
      <c r="T87" s="1">
        <v>4</v>
      </c>
      <c r="V87" s="1">
        <v>41</v>
      </c>
      <c r="X87" s="2">
        <v>0.79</v>
      </c>
      <c r="Z87" s="2">
        <v>0</v>
      </c>
      <c r="AB87" s="3" t="s">
        <v>40</v>
      </c>
      <c r="AD87" s="2">
        <v>0.86</v>
      </c>
      <c r="AF87" s="1">
        <v>126</v>
      </c>
      <c r="AH87" s="3" t="s">
        <v>344</v>
      </c>
      <c r="AJ87" s="2">
        <v>0.3</v>
      </c>
      <c r="AL87" s="2">
        <v>0.8</v>
      </c>
      <c r="AN87" s="1">
        <v>86</v>
      </c>
      <c r="AP87" s="1">
        <v>37</v>
      </c>
      <c r="AR87" s="2">
        <v>0.44</v>
      </c>
    </row>
    <row r="88" spans="1:44" x14ac:dyDescent="0.25">
      <c r="A88" s="1">
        <v>85</v>
      </c>
      <c r="B88" s="1" t="s">
        <v>560</v>
      </c>
      <c r="D88" s="1" t="s">
        <v>217</v>
      </c>
      <c r="E88" s="1">
        <v>2</v>
      </c>
      <c r="F88" s="1">
        <v>0</v>
      </c>
      <c r="G88" s="1">
        <v>0</v>
      </c>
      <c r="H88" s="1">
        <v>54</v>
      </c>
      <c r="J88" s="1">
        <v>3.2</v>
      </c>
      <c r="L88" s="1">
        <v>127</v>
      </c>
      <c r="N88" s="2">
        <v>0.81</v>
      </c>
      <c r="P88" s="2">
        <v>0.75</v>
      </c>
      <c r="R88" s="2">
        <v>0.63</v>
      </c>
      <c r="T88" s="1">
        <v>-12</v>
      </c>
      <c r="V88" s="1">
        <v>56</v>
      </c>
      <c r="X88" s="2">
        <v>0.65</v>
      </c>
      <c r="Z88" s="2">
        <v>0.01</v>
      </c>
      <c r="AB88" s="3" t="s">
        <v>14</v>
      </c>
      <c r="AD88" s="2">
        <v>0.81</v>
      </c>
      <c r="AF88" s="1">
        <v>61</v>
      </c>
      <c r="AH88" s="3" t="s">
        <v>69</v>
      </c>
      <c r="AI88" s="1">
        <v>2</v>
      </c>
      <c r="AJ88" s="2">
        <v>0.36</v>
      </c>
      <c r="AL88" s="2">
        <v>0.68</v>
      </c>
      <c r="AN88" s="1">
        <v>93</v>
      </c>
      <c r="AP88" s="1">
        <v>140</v>
      </c>
      <c r="AR88" s="2">
        <v>0.26</v>
      </c>
    </row>
    <row r="89" spans="1:44" x14ac:dyDescent="0.25">
      <c r="A89" s="1">
        <v>88</v>
      </c>
      <c r="B89" s="1" t="s">
        <v>525</v>
      </c>
      <c r="D89" s="1" t="s">
        <v>9</v>
      </c>
      <c r="E89" s="1">
        <v>2</v>
      </c>
      <c r="F89" s="1">
        <v>0</v>
      </c>
      <c r="G89" s="1">
        <v>0</v>
      </c>
      <c r="H89" s="1">
        <v>53</v>
      </c>
      <c r="J89" s="1">
        <v>3</v>
      </c>
      <c r="L89" s="1">
        <v>83</v>
      </c>
      <c r="N89" s="2">
        <v>0.84</v>
      </c>
      <c r="P89" s="2">
        <v>0.74</v>
      </c>
      <c r="R89" s="2">
        <v>0.73</v>
      </c>
      <c r="T89" s="1">
        <v>-1</v>
      </c>
      <c r="V89" s="1">
        <v>148</v>
      </c>
      <c r="X89" s="2">
        <v>0.57999999999999996</v>
      </c>
      <c r="Z89" s="2">
        <v>0.05</v>
      </c>
      <c r="AB89" s="3" t="s">
        <v>799</v>
      </c>
      <c r="AD89" s="2">
        <v>0.96</v>
      </c>
      <c r="AF89" s="1">
        <v>84</v>
      </c>
      <c r="AH89" s="3" t="s">
        <v>514</v>
      </c>
      <c r="AJ89" s="2">
        <v>0.4</v>
      </c>
      <c r="AL89" s="2">
        <v>0.8</v>
      </c>
      <c r="AN89" s="1">
        <v>93</v>
      </c>
      <c r="AP89" s="1">
        <v>71</v>
      </c>
      <c r="AR89" s="2">
        <v>0.36</v>
      </c>
    </row>
    <row r="90" spans="1:44" x14ac:dyDescent="0.25">
      <c r="A90" s="1">
        <v>88</v>
      </c>
      <c r="B90" s="1" t="s">
        <v>527</v>
      </c>
      <c r="D90" s="1" t="s">
        <v>169</v>
      </c>
      <c r="E90" s="1">
        <v>2</v>
      </c>
      <c r="F90" s="1">
        <v>0</v>
      </c>
      <c r="G90" s="1">
        <v>0</v>
      </c>
      <c r="H90" s="1">
        <v>53</v>
      </c>
      <c r="J90" s="1">
        <v>2.8</v>
      </c>
      <c r="L90" s="1">
        <v>69</v>
      </c>
      <c r="N90" s="2">
        <v>0.86</v>
      </c>
      <c r="P90" s="2">
        <v>0.69</v>
      </c>
      <c r="R90" s="2">
        <v>0.75</v>
      </c>
      <c r="T90" s="1">
        <v>6</v>
      </c>
      <c r="V90" s="1">
        <v>128</v>
      </c>
      <c r="X90" s="2">
        <v>0.54</v>
      </c>
      <c r="Z90" s="2">
        <v>0.02</v>
      </c>
      <c r="AB90" s="3" t="s">
        <v>787</v>
      </c>
      <c r="AD90" s="2">
        <v>0.88</v>
      </c>
      <c r="AF90" s="1">
        <v>64</v>
      </c>
      <c r="AH90" s="3" t="s">
        <v>163</v>
      </c>
      <c r="AJ90" s="2">
        <v>0.35</v>
      </c>
      <c r="AL90" s="2">
        <v>0.74</v>
      </c>
      <c r="AN90" s="1">
        <v>131</v>
      </c>
      <c r="AP90" s="1">
        <v>66</v>
      </c>
      <c r="AR90" s="2">
        <v>0.38</v>
      </c>
    </row>
    <row r="91" spans="1:44" x14ac:dyDescent="0.25">
      <c r="A91" s="1">
        <v>90</v>
      </c>
      <c r="B91" s="1" t="s">
        <v>546</v>
      </c>
      <c r="D91" s="1" t="s">
        <v>2</v>
      </c>
      <c r="E91" s="1">
        <v>2</v>
      </c>
      <c r="F91" s="1">
        <v>0</v>
      </c>
      <c r="G91" s="1">
        <v>0</v>
      </c>
      <c r="H91" s="1">
        <v>52</v>
      </c>
      <c r="J91" s="1">
        <v>2.7</v>
      </c>
      <c r="L91" s="1">
        <v>104</v>
      </c>
      <c r="N91" s="2">
        <v>0.81</v>
      </c>
      <c r="P91" s="2">
        <v>0.71</v>
      </c>
      <c r="R91" s="2">
        <v>0.71</v>
      </c>
      <c r="T91" s="1" t="s">
        <v>58</v>
      </c>
      <c r="V91" s="1">
        <v>53</v>
      </c>
      <c r="X91" s="2">
        <v>0.76</v>
      </c>
      <c r="Z91" s="2">
        <v>0.01</v>
      </c>
      <c r="AB91" s="3" t="s">
        <v>5</v>
      </c>
      <c r="AD91" s="2">
        <v>0.97</v>
      </c>
      <c r="AF91" s="1">
        <v>111</v>
      </c>
      <c r="AH91" s="3" t="s">
        <v>252</v>
      </c>
      <c r="AJ91" s="2">
        <v>0.38</v>
      </c>
      <c r="AL91" s="2">
        <v>0.76</v>
      </c>
      <c r="AN91" s="1">
        <v>74</v>
      </c>
      <c r="AP91" s="1">
        <v>106</v>
      </c>
      <c r="AR91" s="2">
        <v>0.32</v>
      </c>
    </row>
    <row r="92" spans="1:44" x14ac:dyDescent="0.25">
      <c r="A92" s="1">
        <v>91</v>
      </c>
      <c r="B92" s="1" t="s">
        <v>543</v>
      </c>
      <c r="D92" s="1" t="s">
        <v>190</v>
      </c>
      <c r="E92" s="1">
        <v>2</v>
      </c>
      <c r="F92" s="1">
        <v>0</v>
      </c>
      <c r="G92" s="1">
        <v>0</v>
      </c>
      <c r="H92" s="1">
        <v>51</v>
      </c>
      <c r="J92" s="1">
        <v>3</v>
      </c>
      <c r="L92" s="1">
        <v>122</v>
      </c>
      <c r="N92" s="2">
        <v>0.79</v>
      </c>
      <c r="P92" s="2">
        <v>0.69</v>
      </c>
      <c r="R92" s="2">
        <v>0.68</v>
      </c>
      <c r="T92" s="1">
        <v>-1</v>
      </c>
      <c r="V92" s="1">
        <v>66</v>
      </c>
      <c r="X92" s="2">
        <v>0.77</v>
      </c>
      <c r="Z92" s="2">
        <v>0</v>
      </c>
      <c r="AB92" s="3" t="s">
        <v>1</v>
      </c>
      <c r="AD92" s="2">
        <v>0.79</v>
      </c>
      <c r="AF92" s="1">
        <v>126</v>
      </c>
      <c r="AH92" s="3" t="s">
        <v>0</v>
      </c>
      <c r="AJ92" s="2">
        <v>0.19</v>
      </c>
      <c r="AL92" s="2">
        <v>0.68</v>
      </c>
      <c r="AN92" s="1">
        <v>99</v>
      </c>
      <c r="AP92" s="1">
        <v>106</v>
      </c>
      <c r="AR92" s="2">
        <v>0.32</v>
      </c>
    </row>
    <row r="93" spans="1:44" x14ac:dyDescent="0.25">
      <c r="A93" s="1">
        <v>91</v>
      </c>
      <c r="B93" s="1" t="s">
        <v>553</v>
      </c>
      <c r="D93" s="1" t="s">
        <v>162</v>
      </c>
      <c r="E93" s="1">
        <v>2</v>
      </c>
      <c r="F93" s="1">
        <v>0</v>
      </c>
      <c r="G93" s="1">
        <v>0</v>
      </c>
      <c r="H93" s="1">
        <v>51</v>
      </c>
      <c r="J93" s="1">
        <v>3</v>
      </c>
      <c r="L93" s="1">
        <v>78</v>
      </c>
      <c r="N93" s="2">
        <v>0.87</v>
      </c>
      <c r="P93" s="2">
        <v>0.68</v>
      </c>
      <c r="R93" s="2">
        <v>0.74</v>
      </c>
      <c r="T93" s="1">
        <v>6</v>
      </c>
      <c r="V93" s="1">
        <v>156</v>
      </c>
      <c r="X93" s="2">
        <v>0.51</v>
      </c>
      <c r="Z93" s="2">
        <v>0.02</v>
      </c>
      <c r="AB93" s="3" t="s">
        <v>787</v>
      </c>
      <c r="AD93" s="2">
        <v>0.88</v>
      </c>
      <c r="AF93" s="1">
        <v>97</v>
      </c>
      <c r="AH93" s="3" t="s">
        <v>167</v>
      </c>
      <c r="AJ93" s="2">
        <v>0.28999999999999998</v>
      </c>
      <c r="AL93" s="2">
        <v>0.9</v>
      </c>
      <c r="AN93" s="1">
        <v>138</v>
      </c>
      <c r="AP93" s="1">
        <v>83</v>
      </c>
      <c r="AR93" s="2">
        <v>0.35</v>
      </c>
    </row>
    <row r="94" spans="1:44" x14ac:dyDescent="0.25">
      <c r="A94" s="1">
        <v>91</v>
      </c>
      <c r="B94" s="1" t="s">
        <v>562</v>
      </c>
      <c r="D94" s="1" t="s">
        <v>221</v>
      </c>
      <c r="E94" s="1">
        <v>2</v>
      </c>
      <c r="F94" s="1">
        <v>0</v>
      </c>
      <c r="G94" s="1">
        <v>0</v>
      </c>
      <c r="H94" s="1">
        <v>51</v>
      </c>
      <c r="J94" s="1">
        <v>2.9</v>
      </c>
      <c r="L94" s="1">
        <v>109</v>
      </c>
      <c r="N94" s="2">
        <v>0.83</v>
      </c>
      <c r="P94" s="2">
        <v>0.76</v>
      </c>
      <c r="R94" s="2">
        <v>0.68</v>
      </c>
      <c r="T94" s="1">
        <v>-8</v>
      </c>
      <c r="V94" s="1">
        <v>96</v>
      </c>
      <c r="X94" s="2">
        <v>0.65</v>
      </c>
      <c r="Z94" s="2">
        <v>0</v>
      </c>
      <c r="AB94" s="3" t="s">
        <v>787</v>
      </c>
      <c r="AD94" s="2">
        <v>0.98</v>
      </c>
      <c r="AF94" s="1">
        <v>78</v>
      </c>
      <c r="AH94" s="3" t="s">
        <v>170</v>
      </c>
      <c r="AJ94" s="2">
        <v>0.39</v>
      </c>
      <c r="AL94" s="2">
        <v>0.87</v>
      </c>
      <c r="AN94" s="1">
        <v>99</v>
      </c>
      <c r="AP94" s="1">
        <v>143</v>
      </c>
      <c r="AR94" s="2">
        <v>0.25</v>
      </c>
    </row>
    <row r="95" spans="1:44" x14ac:dyDescent="0.25">
      <c r="A95" s="1">
        <v>91</v>
      </c>
      <c r="B95" s="1" t="s">
        <v>571</v>
      </c>
      <c r="D95" s="1" t="s">
        <v>169</v>
      </c>
      <c r="E95" s="1">
        <v>2</v>
      </c>
      <c r="F95" s="1">
        <v>0</v>
      </c>
      <c r="G95" s="1">
        <v>0</v>
      </c>
      <c r="H95" s="1">
        <v>51</v>
      </c>
      <c r="J95" s="1">
        <v>2.2000000000000002</v>
      </c>
      <c r="L95" s="1">
        <v>62</v>
      </c>
      <c r="N95" s="2">
        <v>0.88</v>
      </c>
      <c r="P95" s="2">
        <v>0.66</v>
      </c>
      <c r="R95" s="2">
        <v>0.71</v>
      </c>
      <c r="T95" s="1">
        <v>5</v>
      </c>
      <c r="V95" s="1">
        <v>53</v>
      </c>
      <c r="X95" s="2">
        <v>0.93</v>
      </c>
      <c r="Z95" s="2">
        <v>0</v>
      </c>
      <c r="AB95" s="3" t="s">
        <v>40</v>
      </c>
      <c r="AD95" s="2">
        <v>0.94</v>
      </c>
      <c r="AF95" s="1">
        <v>149</v>
      </c>
      <c r="AH95" s="3" t="s">
        <v>800</v>
      </c>
      <c r="AI95" s="1">
        <v>3</v>
      </c>
      <c r="AJ95" s="2">
        <v>0.2</v>
      </c>
      <c r="AL95" s="2">
        <v>0.83</v>
      </c>
      <c r="AN95" s="1">
        <v>10</v>
      </c>
      <c r="AP95" s="1">
        <v>140</v>
      </c>
      <c r="AR95" s="2">
        <v>0.26</v>
      </c>
    </row>
    <row r="96" spans="1:44" x14ac:dyDescent="0.25">
      <c r="A96" s="1">
        <v>91</v>
      </c>
      <c r="B96" s="1" t="s">
        <v>585</v>
      </c>
      <c r="D96" s="1" t="s">
        <v>18</v>
      </c>
      <c r="E96" s="1">
        <v>2</v>
      </c>
      <c r="F96" s="1">
        <v>0</v>
      </c>
      <c r="G96" s="1">
        <v>0</v>
      </c>
      <c r="H96" s="1">
        <v>51</v>
      </c>
      <c r="J96" s="1">
        <v>2.4</v>
      </c>
      <c r="L96" s="1">
        <v>69</v>
      </c>
      <c r="N96" s="2">
        <v>0.88</v>
      </c>
      <c r="P96" s="2">
        <v>0.74</v>
      </c>
      <c r="R96" s="2">
        <v>0.75</v>
      </c>
      <c r="T96" s="1">
        <v>1</v>
      </c>
      <c r="V96" s="1">
        <v>29</v>
      </c>
      <c r="X96" s="2">
        <v>0.98</v>
      </c>
      <c r="Z96" s="2">
        <v>0</v>
      </c>
      <c r="AB96" s="3" t="s">
        <v>1</v>
      </c>
      <c r="AD96" s="2">
        <v>0.98</v>
      </c>
      <c r="AF96" s="1">
        <v>102</v>
      </c>
      <c r="AH96" s="3" t="s">
        <v>781</v>
      </c>
      <c r="AJ96" s="2">
        <v>0.44</v>
      </c>
      <c r="AK96" s="1">
        <v>5</v>
      </c>
      <c r="AL96" s="2">
        <v>0.8</v>
      </c>
      <c r="AN96" s="1">
        <v>143</v>
      </c>
      <c r="AP96" s="1">
        <v>59</v>
      </c>
      <c r="AR96" s="2">
        <v>0.39</v>
      </c>
    </row>
    <row r="97" spans="1:44" x14ac:dyDescent="0.25">
      <c r="A97" s="1">
        <v>91</v>
      </c>
      <c r="B97" s="1" t="s">
        <v>592</v>
      </c>
      <c r="D97" s="1" t="s">
        <v>9</v>
      </c>
      <c r="E97" s="1">
        <v>2</v>
      </c>
      <c r="F97" s="1">
        <v>0</v>
      </c>
      <c r="G97" s="1">
        <v>0</v>
      </c>
      <c r="H97" s="1">
        <v>51</v>
      </c>
      <c r="J97" s="1">
        <v>2.8</v>
      </c>
      <c r="L97" s="1">
        <v>69</v>
      </c>
      <c r="N97" s="2">
        <v>0.84</v>
      </c>
      <c r="P97" s="2">
        <v>0.67</v>
      </c>
      <c r="R97" s="2">
        <v>0.73</v>
      </c>
      <c r="T97" s="1">
        <v>6</v>
      </c>
      <c r="V97" s="1">
        <v>119</v>
      </c>
      <c r="X97" s="2">
        <v>0.61</v>
      </c>
      <c r="Z97" s="4">
        <v>3.0000000000000001E-3</v>
      </c>
      <c r="AB97" s="3" t="s">
        <v>14</v>
      </c>
      <c r="AD97" s="2">
        <v>0.93</v>
      </c>
      <c r="AF97" s="1">
        <v>135</v>
      </c>
      <c r="AH97" s="3" t="s">
        <v>801</v>
      </c>
      <c r="AJ97" s="2">
        <v>0.28000000000000003</v>
      </c>
      <c r="AL97" s="2">
        <v>0.51</v>
      </c>
      <c r="AN97" s="1">
        <v>78</v>
      </c>
      <c r="AP97" s="1">
        <v>133</v>
      </c>
      <c r="AR97" s="2">
        <v>0.28000000000000003</v>
      </c>
    </row>
    <row r="98" spans="1:44" x14ac:dyDescent="0.25">
      <c r="A98" s="1">
        <v>97</v>
      </c>
      <c r="B98" s="1" t="s">
        <v>534</v>
      </c>
      <c r="D98" s="1" t="s">
        <v>65</v>
      </c>
      <c r="E98" s="1">
        <v>2</v>
      </c>
      <c r="F98" s="1">
        <v>0</v>
      </c>
      <c r="G98" s="1">
        <v>0</v>
      </c>
      <c r="H98" s="1">
        <v>50</v>
      </c>
      <c r="J98" s="1">
        <v>2.6</v>
      </c>
      <c r="L98" s="1">
        <v>52</v>
      </c>
      <c r="N98" s="2">
        <v>0.88</v>
      </c>
      <c r="P98" s="2">
        <v>0.65</v>
      </c>
      <c r="R98" s="2">
        <v>0.77</v>
      </c>
      <c r="T98" s="1">
        <v>12</v>
      </c>
      <c r="V98" s="1">
        <v>144</v>
      </c>
      <c r="X98" s="2">
        <v>0.51</v>
      </c>
      <c r="Z98" s="2">
        <v>0.01</v>
      </c>
      <c r="AB98" s="3" t="s">
        <v>799</v>
      </c>
      <c r="AD98" s="2">
        <v>0.95</v>
      </c>
      <c r="AF98" s="1">
        <v>78</v>
      </c>
      <c r="AH98" s="3" t="s">
        <v>167</v>
      </c>
      <c r="AJ98" s="2">
        <v>0.37</v>
      </c>
      <c r="AL98" s="2">
        <v>0.85</v>
      </c>
      <c r="AN98" s="1">
        <v>155</v>
      </c>
      <c r="AP98" s="1">
        <v>106</v>
      </c>
      <c r="AR98" s="2">
        <v>0.32</v>
      </c>
    </row>
    <row r="99" spans="1:44" x14ac:dyDescent="0.25">
      <c r="A99" s="1">
        <v>97</v>
      </c>
      <c r="B99" s="1" t="s">
        <v>548</v>
      </c>
      <c r="D99" s="1" t="s">
        <v>162</v>
      </c>
      <c r="E99" s="1">
        <v>2</v>
      </c>
      <c r="F99" s="1">
        <v>0</v>
      </c>
      <c r="G99" s="1">
        <v>0</v>
      </c>
      <c r="H99" s="1">
        <v>50</v>
      </c>
      <c r="J99" s="1">
        <v>2.2000000000000002</v>
      </c>
      <c r="L99" s="1">
        <v>96</v>
      </c>
      <c r="N99" s="2">
        <v>0.87</v>
      </c>
      <c r="P99" s="2">
        <v>0.72</v>
      </c>
      <c r="R99" s="2">
        <v>0.69</v>
      </c>
      <c r="T99" s="1">
        <v>-3</v>
      </c>
      <c r="V99" s="1">
        <v>62</v>
      </c>
      <c r="X99" s="2">
        <v>0.75</v>
      </c>
      <c r="Z99" s="2">
        <v>0.01</v>
      </c>
      <c r="AB99" s="3" t="s">
        <v>5</v>
      </c>
      <c r="AD99" s="2">
        <v>0.88</v>
      </c>
      <c r="AF99" s="1">
        <v>64</v>
      </c>
      <c r="AH99" s="3" t="s">
        <v>28</v>
      </c>
      <c r="AJ99" s="2">
        <v>0.38</v>
      </c>
      <c r="AL99" s="2">
        <v>0.82</v>
      </c>
      <c r="AN99" s="1">
        <v>45</v>
      </c>
      <c r="AP99" s="1">
        <v>126</v>
      </c>
      <c r="AR99" s="2">
        <v>0.28000000000000003</v>
      </c>
    </row>
    <row r="100" spans="1:44" x14ac:dyDescent="0.25">
      <c r="A100" s="1">
        <v>97</v>
      </c>
      <c r="B100" s="1" t="s">
        <v>559</v>
      </c>
      <c r="D100" s="1" t="s">
        <v>169</v>
      </c>
      <c r="E100" s="1">
        <v>2</v>
      </c>
      <c r="F100" s="1">
        <v>0</v>
      </c>
      <c r="G100" s="1">
        <v>0</v>
      </c>
      <c r="H100" s="1">
        <v>50</v>
      </c>
      <c r="J100" s="1">
        <v>2.9</v>
      </c>
      <c r="L100" s="1">
        <v>122</v>
      </c>
      <c r="N100" s="2">
        <v>0.77</v>
      </c>
      <c r="P100" s="2">
        <v>0.63</v>
      </c>
      <c r="R100" s="2">
        <v>0.7</v>
      </c>
      <c r="T100" s="1">
        <v>7</v>
      </c>
      <c r="V100" s="1">
        <v>112</v>
      </c>
      <c r="X100" s="2">
        <v>0.59</v>
      </c>
      <c r="Z100" s="2">
        <v>0</v>
      </c>
      <c r="AB100" s="3" t="s">
        <v>14</v>
      </c>
      <c r="AD100" s="2">
        <v>0.8</v>
      </c>
      <c r="AF100" s="1">
        <v>93</v>
      </c>
      <c r="AH100" s="3" t="s">
        <v>163</v>
      </c>
      <c r="AJ100" s="2">
        <v>0.25</v>
      </c>
      <c r="AL100" s="2">
        <v>0.66</v>
      </c>
      <c r="AN100" s="1">
        <v>108</v>
      </c>
      <c r="AP100" s="1">
        <v>143</v>
      </c>
      <c r="AR100" s="2">
        <v>0.25</v>
      </c>
    </row>
    <row r="101" spans="1:44" x14ac:dyDescent="0.25">
      <c r="A101" s="1">
        <v>97</v>
      </c>
      <c r="B101" s="1" t="s">
        <v>567</v>
      </c>
      <c r="E101" s="1">
        <v>2</v>
      </c>
      <c r="F101" s="1">
        <v>0</v>
      </c>
      <c r="G101" s="1">
        <v>0</v>
      </c>
      <c r="H101" s="1">
        <v>50</v>
      </c>
      <c r="J101" s="1">
        <v>3</v>
      </c>
      <c r="L101" s="1">
        <v>118</v>
      </c>
      <c r="N101" s="2">
        <v>0.8</v>
      </c>
      <c r="P101" s="2">
        <v>0.7</v>
      </c>
      <c r="R101" s="2">
        <v>0.66</v>
      </c>
      <c r="T101" s="1">
        <v>-4</v>
      </c>
      <c r="V101" s="1">
        <v>104</v>
      </c>
      <c r="X101" s="2">
        <v>0.56999999999999995</v>
      </c>
      <c r="Z101" s="4">
        <v>3.0000000000000001E-3</v>
      </c>
      <c r="AB101" s="3" t="s">
        <v>787</v>
      </c>
      <c r="AD101" s="2">
        <v>0.88</v>
      </c>
      <c r="AF101" s="1">
        <v>120</v>
      </c>
      <c r="AH101" s="3" t="s">
        <v>802</v>
      </c>
      <c r="AJ101" s="2">
        <v>0.26</v>
      </c>
      <c r="AL101" s="2">
        <v>0.8</v>
      </c>
      <c r="AN101" s="1">
        <v>99</v>
      </c>
      <c r="AP101" s="1">
        <v>83</v>
      </c>
      <c r="AR101" s="2">
        <v>0.35</v>
      </c>
    </row>
    <row r="102" spans="1:44" x14ac:dyDescent="0.25">
      <c r="A102" s="1">
        <v>97</v>
      </c>
      <c r="B102" s="1" t="s">
        <v>644</v>
      </c>
      <c r="D102" s="1" t="s">
        <v>94</v>
      </c>
      <c r="E102" s="1">
        <v>2</v>
      </c>
      <c r="F102" s="1">
        <v>0</v>
      </c>
      <c r="G102" s="1">
        <v>0</v>
      </c>
      <c r="H102" s="1">
        <v>50</v>
      </c>
      <c r="J102" s="1">
        <v>2.9</v>
      </c>
      <c r="L102" s="1">
        <v>115</v>
      </c>
      <c r="N102" s="2">
        <v>0.76</v>
      </c>
      <c r="P102" s="2">
        <v>0.6</v>
      </c>
      <c r="R102" s="2">
        <v>0.73</v>
      </c>
      <c r="T102" s="1">
        <v>13</v>
      </c>
      <c r="V102" s="1">
        <v>74</v>
      </c>
      <c r="X102" s="2">
        <v>0.72</v>
      </c>
      <c r="Z102" s="2">
        <v>0</v>
      </c>
      <c r="AB102" s="3" t="s">
        <v>5</v>
      </c>
      <c r="AD102" s="2">
        <v>0.84</v>
      </c>
      <c r="AF102" s="1">
        <v>166</v>
      </c>
      <c r="AH102" s="3" t="s">
        <v>194</v>
      </c>
      <c r="AI102" s="1">
        <v>3</v>
      </c>
      <c r="AJ102" s="2">
        <v>0.2</v>
      </c>
      <c r="AL102" s="2">
        <v>0.78</v>
      </c>
      <c r="AN102" s="1">
        <v>93</v>
      </c>
      <c r="AP102" s="1">
        <v>125</v>
      </c>
      <c r="AR102" s="2">
        <v>0.28999999999999998</v>
      </c>
    </row>
    <row r="103" spans="1:44" x14ac:dyDescent="0.25">
      <c r="A103" s="1">
        <v>97</v>
      </c>
      <c r="B103" s="1" t="s">
        <v>587</v>
      </c>
      <c r="D103" s="1" t="s">
        <v>29</v>
      </c>
      <c r="E103" s="1">
        <v>2</v>
      </c>
      <c r="F103" s="1">
        <v>0</v>
      </c>
      <c r="G103" s="1">
        <v>0</v>
      </c>
      <c r="H103" s="1">
        <v>50</v>
      </c>
      <c r="J103" s="1">
        <v>2.6</v>
      </c>
      <c r="L103" s="1">
        <v>111</v>
      </c>
      <c r="N103" s="2">
        <v>0.81</v>
      </c>
      <c r="P103" s="2">
        <v>0.75</v>
      </c>
      <c r="R103" s="2">
        <v>0.66</v>
      </c>
      <c r="T103" s="1">
        <v>-9</v>
      </c>
      <c r="V103" s="1">
        <v>112</v>
      </c>
      <c r="X103" s="2">
        <v>0.56999999999999995</v>
      </c>
      <c r="Z103" s="2">
        <v>0</v>
      </c>
      <c r="AB103" s="3" t="s">
        <v>787</v>
      </c>
      <c r="AD103" s="2">
        <v>0.94</v>
      </c>
      <c r="AF103" s="1">
        <v>56</v>
      </c>
      <c r="AH103" s="3" t="s">
        <v>163</v>
      </c>
      <c r="AJ103" s="2">
        <v>0.45</v>
      </c>
      <c r="AL103" s="2">
        <v>0.86</v>
      </c>
      <c r="AN103" s="1">
        <v>118</v>
      </c>
      <c r="AP103" s="1">
        <v>8</v>
      </c>
      <c r="AR103" s="2">
        <v>0.53</v>
      </c>
    </row>
    <row r="104" spans="1:44" x14ac:dyDescent="0.25">
      <c r="A104" s="1">
        <v>97</v>
      </c>
      <c r="B104" s="1" t="s">
        <v>593</v>
      </c>
      <c r="D104" s="1" t="s">
        <v>190</v>
      </c>
      <c r="E104" s="1">
        <v>2</v>
      </c>
      <c r="F104" s="1">
        <v>0</v>
      </c>
      <c r="G104" s="1">
        <v>0</v>
      </c>
      <c r="H104" s="1">
        <v>50</v>
      </c>
      <c r="J104" s="1">
        <v>2.7</v>
      </c>
      <c r="L104" s="1">
        <v>104</v>
      </c>
      <c r="N104" s="2">
        <v>0.81</v>
      </c>
      <c r="P104" s="2">
        <v>0.65</v>
      </c>
      <c r="R104" s="2">
        <v>0.7</v>
      </c>
      <c r="T104" s="1">
        <v>5</v>
      </c>
      <c r="V104" s="1">
        <v>96</v>
      </c>
      <c r="X104" s="2">
        <v>0.65</v>
      </c>
      <c r="Z104" s="2">
        <v>0.01</v>
      </c>
      <c r="AB104" s="3" t="s">
        <v>14</v>
      </c>
      <c r="AD104" s="2">
        <v>0.85</v>
      </c>
      <c r="AF104" s="1">
        <v>111</v>
      </c>
      <c r="AH104" s="3" t="s">
        <v>622</v>
      </c>
      <c r="AJ104" s="2">
        <v>0.36</v>
      </c>
      <c r="AL104" s="2">
        <v>0.64</v>
      </c>
      <c r="AN104" s="1">
        <v>118</v>
      </c>
      <c r="AP104" s="1">
        <v>71</v>
      </c>
      <c r="AR104" s="2">
        <v>0.36</v>
      </c>
    </row>
    <row r="105" spans="1:44" x14ac:dyDescent="0.25">
      <c r="A105" s="1">
        <v>97</v>
      </c>
      <c r="B105" s="1" t="s">
        <v>664</v>
      </c>
      <c r="D105" s="1" t="s">
        <v>18</v>
      </c>
      <c r="E105" s="1">
        <v>2</v>
      </c>
      <c r="F105" s="1">
        <v>0</v>
      </c>
      <c r="G105" s="1">
        <v>0</v>
      </c>
      <c r="H105" s="1">
        <v>50</v>
      </c>
      <c r="J105" s="1">
        <v>2.5</v>
      </c>
      <c r="L105" s="1">
        <v>90</v>
      </c>
      <c r="N105" s="2">
        <v>0.84</v>
      </c>
      <c r="P105" s="2">
        <v>0.69</v>
      </c>
      <c r="R105" s="2">
        <v>0.68</v>
      </c>
      <c r="T105" s="1">
        <v>-1</v>
      </c>
      <c r="V105" s="1">
        <v>125</v>
      </c>
      <c r="X105" s="2">
        <v>0.65</v>
      </c>
      <c r="Z105" s="2">
        <v>0.03</v>
      </c>
      <c r="AB105" s="3" t="s">
        <v>787</v>
      </c>
      <c r="AD105" s="2">
        <v>0.82</v>
      </c>
      <c r="AF105" s="1">
        <v>47</v>
      </c>
      <c r="AH105" s="3" t="s">
        <v>218</v>
      </c>
      <c r="AJ105" s="2">
        <v>0.5</v>
      </c>
      <c r="AL105" s="2">
        <v>0.65</v>
      </c>
      <c r="AN105" s="1">
        <v>99</v>
      </c>
      <c r="AP105" s="1">
        <v>102</v>
      </c>
      <c r="AR105" s="2">
        <v>0.33</v>
      </c>
    </row>
    <row r="106" spans="1:44" x14ac:dyDescent="0.25">
      <c r="A106" s="1">
        <v>97</v>
      </c>
      <c r="B106" s="1" t="s">
        <v>600</v>
      </c>
      <c r="D106" s="1" t="s">
        <v>50</v>
      </c>
      <c r="E106" s="1">
        <v>2</v>
      </c>
      <c r="F106" s="1">
        <v>0</v>
      </c>
      <c r="G106" s="1">
        <v>0</v>
      </c>
      <c r="H106" s="1">
        <v>50</v>
      </c>
      <c r="J106" s="1">
        <v>2.8</v>
      </c>
      <c r="L106" s="1">
        <v>96</v>
      </c>
      <c r="N106" s="2">
        <v>0.83</v>
      </c>
      <c r="P106" s="2">
        <v>0.7</v>
      </c>
      <c r="R106" s="2">
        <v>0.7</v>
      </c>
      <c r="T106" s="1" t="s">
        <v>58</v>
      </c>
      <c r="V106" s="1">
        <v>125</v>
      </c>
      <c r="X106" s="2">
        <v>0.55000000000000004</v>
      </c>
      <c r="Z106" s="2">
        <v>0</v>
      </c>
      <c r="AB106" s="3" t="s">
        <v>799</v>
      </c>
      <c r="AD106" s="2">
        <v>0.89</v>
      </c>
      <c r="AF106" s="1">
        <v>97</v>
      </c>
      <c r="AH106" s="3" t="s">
        <v>509</v>
      </c>
      <c r="AI106" s="1">
        <v>3</v>
      </c>
      <c r="AJ106" s="2">
        <v>0.38</v>
      </c>
      <c r="AL106" s="2">
        <v>0.85</v>
      </c>
      <c r="AN106" s="1">
        <v>110</v>
      </c>
      <c r="AP106" s="1">
        <v>115</v>
      </c>
      <c r="AR106" s="2">
        <v>0.31</v>
      </c>
    </row>
    <row r="107" spans="1:44" x14ac:dyDescent="0.25">
      <c r="A107" s="1">
        <v>106</v>
      </c>
      <c r="B107" s="1" t="s">
        <v>621</v>
      </c>
      <c r="D107" s="1" t="s">
        <v>94</v>
      </c>
      <c r="E107" s="1">
        <v>2</v>
      </c>
      <c r="F107" s="1">
        <v>0</v>
      </c>
      <c r="G107" s="1">
        <v>0</v>
      </c>
      <c r="H107" s="1">
        <v>49</v>
      </c>
      <c r="J107" s="1">
        <v>2.9</v>
      </c>
      <c r="L107" s="1">
        <v>146</v>
      </c>
      <c r="N107" s="2">
        <v>0.8</v>
      </c>
      <c r="P107" s="2">
        <v>0.63</v>
      </c>
      <c r="R107" s="2">
        <v>0.61</v>
      </c>
      <c r="T107" s="1">
        <v>-2</v>
      </c>
      <c r="V107" s="1">
        <v>49</v>
      </c>
      <c r="X107" s="2">
        <v>0.68</v>
      </c>
      <c r="Z107" s="2">
        <v>0</v>
      </c>
      <c r="AB107" s="3" t="s">
        <v>1</v>
      </c>
      <c r="AD107" s="2">
        <v>0.92</v>
      </c>
      <c r="AF107" s="1">
        <v>154</v>
      </c>
      <c r="AH107" s="3" t="s">
        <v>803</v>
      </c>
      <c r="AJ107" s="2">
        <v>0.12</v>
      </c>
      <c r="AL107" s="2">
        <v>0.71</v>
      </c>
      <c r="AN107" s="1">
        <v>86</v>
      </c>
      <c r="AP107" s="1">
        <v>59</v>
      </c>
      <c r="AR107" s="2">
        <v>0.38</v>
      </c>
    </row>
    <row r="108" spans="1:44" x14ac:dyDescent="0.25">
      <c r="A108" s="1">
        <v>106</v>
      </c>
      <c r="B108" s="1" t="s">
        <v>554</v>
      </c>
      <c r="D108" s="1" t="s">
        <v>9</v>
      </c>
      <c r="E108" s="1">
        <v>2</v>
      </c>
      <c r="F108" s="1">
        <v>0</v>
      </c>
      <c r="G108" s="1">
        <v>0</v>
      </c>
      <c r="H108" s="1">
        <v>49</v>
      </c>
      <c r="J108" s="1">
        <v>2.6</v>
      </c>
      <c r="L108" s="1">
        <v>62</v>
      </c>
      <c r="N108" s="2">
        <v>0.87</v>
      </c>
      <c r="P108" s="2">
        <v>0.66</v>
      </c>
      <c r="R108" s="2">
        <v>0.74</v>
      </c>
      <c r="T108" s="1">
        <v>8</v>
      </c>
      <c r="V108" s="1">
        <v>131</v>
      </c>
      <c r="X108" s="2">
        <v>0.6</v>
      </c>
      <c r="Z108" s="2">
        <v>0.03</v>
      </c>
      <c r="AB108" s="3" t="s">
        <v>787</v>
      </c>
      <c r="AD108" s="2">
        <v>0.9</v>
      </c>
      <c r="AF108" s="1">
        <v>132</v>
      </c>
      <c r="AH108" s="3" t="s">
        <v>662</v>
      </c>
      <c r="AI108" s="1">
        <v>3</v>
      </c>
      <c r="AJ108" s="2">
        <v>0.36</v>
      </c>
      <c r="AL108" s="2">
        <v>0.79</v>
      </c>
      <c r="AN108" s="1">
        <v>118</v>
      </c>
      <c r="AP108" s="1">
        <v>63</v>
      </c>
      <c r="AR108" s="2">
        <v>0.38</v>
      </c>
    </row>
    <row r="109" spans="1:44" x14ac:dyDescent="0.25">
      <c r="A109" s="1">
        <v>106</v>
      </c>
      <c r="B109" s="1" t="s">
        <v>561</v>
      </c>
      <c r="D109" s="1" t="s">
        <v>99</v>
      </c>
      <c r="E109" s="1">
        <v>2</v>
      </c>
      <c r="F109" s="1">
        <v>0</v>
      </c>
      <c r="G109" s="1">
        <v>0</v>
      </c>
      <c r="H109" s="1">
        <v>49</v>
      </c>
      <c r="J109" s="1">
        <v>2.8</v>
      </c>
      <c r="L109" s="1">
        <v>59</v>
      </c>
      <c r="N109" s="2">
        <v>0.86</v>
      </c>
      <c r="P109" s="2">
        <v>0.71</v>
      </c>
      <c r="R109" s="2">
        <v>0.79</v>
      </c>
      <c r="T109" s="1">
        <v>8</v>
      </c>
      <c r="V109" s="1">
        <v>167</v>
      </c>
      <c r="X109" s="2">
        <v>0.42</v>
      </c>
      <c r="Z109" s="2">
        <v>0.02</v>
      </c>
      <c r="AB109" s="3" t="s">
        <v>787</v>
      </c>
      <c r="AD109" s="2">
        <v>0.9</v>
      </c>
      <c r="AF109" s="1">
        <v>84</v>
      </c>
      <c r="AH109" s="3" t="s">
        <v>163</v>
      </c>
      <c r="AJ109" s="2">
        <v>0.31</v>
      </c>
      <c r="AL109" s="2">
        <v>0.78</v>
      </c>
      <c r="AN109" s="1">
        <v>155</v>
      </c>
      <c r="AP109" s="1">
        <v>71</v>
      </c>
      <c r="AR109" s="2">
        <v>0.36</v>
      </c>
    </row>
    <row r="110" spans="1:44" x14ac:dyDescent="0.25">
      <c r="A110" s="1">
        <v>106</v>
      </c>
      <c r="B110" s="1" t="s">
        <v>569</v>
      </c>
      <c r="D110" s="1" t="s">
        <v>21</v>
      </c>
      <c r="E110" s="1">
        <v>2</v>
      </c>
      <c r="F110" s="1">
        <v>0</v>
      </c>
      <c r="G110" s="1">
        <v>0</v>
      </c>
      <c r="H110" s="1">
        <v>49</v>
      </c>
      <c r="J110" s="1">
        <v>2.6</v>
      </c>
      <c r="L110" s="1">
        <v>62</v>
      </c>
      <c r="N110" s="2">
        <v>0.87</v>
      </c>
      <c r="P110" s="2">
        <v>0.66</v>
      </c>
      <c r="R110" s="2">
        <v>0.72</v>
      </c>
      <c r="T110" s="1">
        <v>6</v>
      </c>
      <c r="V110" s="1">
        <v>93</v>
      </c>
      <c r="X110" s="2">
        <v>0.64</v>
      </c>
      <c r="Z110" s="2">
        <v>0.01</v>
      </c>
      <c r="AB110" s="3" t="s">
        <v>787</v>
      </c>
      <c r="AD110" s="2">
        <v>0.88</v>
      </c>
      <c r="AF110" s="1">
        <v>143</v>
      </c>
      <c r="AH110" s="3" t="s">
        <v>230</v>
      </c>
      <c r="AJ110" s="2">
        <v>0.25</v>
      </c>
      <c r="AL110" s="2">
        <v>0.79</v>
      </c>
      <c r="AN110" s="1">
        <v>118</v>
      </c>
      <c r="AP110" s="1">
        <v>126</v>
      </c>
      <c r="AR110" s="2">
        <v>0.28999999999999998</v>
      </c>
    </row>
    <row r="111" spans="1:44" x14ac:dyDescent="0.25">
      <c r="A111" s="1">
        <v>106</v>
      </c>
      <c r="B111" s="1" t="s">
        <v>594</v>
      </c>
      <c r="D111" s="1" t="s">
        <v>26</v>
      </c>
      <c r="E111" s="1">
        <v>2</v>
      </c>
      <c r="F111" s="1">
        <v>0</v>
      </c>
      <c r="G111" s="1">
        <v>0</v>
      </c>
      <c r="H111" s="1">
        <v>49</v>
      </c>
      <c r="J111" s="1">
        <v>2.6</v>
      </c>
      <c r="L111" s="1">
        <v>141</v>
      </c>
      <c r="N111" s="2">
        <v>0.75</v>
      </c>
      <c r="P111" s="2">
        <v>0.69</v>
      </c>
      <c r="R111" s="2">
        <v>0.63</v>
      </c>
      <c r="T111" s="1">
        <v>-6</v>
      </c>
      <c r="V111" s="1">
        <v>49</v>
      </c>
      <c r="X111" s="2">
        <v>0.81</v>
      </c>
      <c r="Z111" s="2">
        <v>0</v>
      </c>
      <c r="AB111" s="3" t="s">
        <v>119</v>
      </c>
      <c r="AD111" s="2">
        <v>0.81</v>
      </c>
      <c r="AF111" s="1">
        <v>140</v>
      </c>
      <c r="AH111" s="3" t="s">
        <v>803</v>
      </c>
      <c r="AJ111" s="2">
        <v>0.3</v>
      </c>
      <c r="AL111" s="2">
        <v>0.86</v>
      </c>
      <c r="AN111" s="1">
        <v>33</v>
      </c>
      <c r="AP111" s="1">
        <v>71</v>
      </c>
      <c r="AR111" s="2">
        <v>0.36</v>
      </c>
    </row>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7E301-F463-4B6A-9FD9-D7E2F3657982}">
  <dimension ref="A1:AE105"/>
  <sheetViews>
    <sheetView topLeftCell="A34" workbookViewId="0">
      <selection activeCell="A58" sqref="A58:IV58"/>
    </sheetView>
  </sheetViews>
  <sheetFormatPr defaultRowHeight="12.5" x14ac:dyDescent="0.25"/>
  <cols>
    <col min="1" max="1" width="3.83203125" style="1" bestFit="1" customWidth="1"/>
    <col min="2" max="2" width="26.75" style="1" bestFit="1" customWidth="1"/>
    <col min="3" max="3" width="7.33203125" style="1" bestFit="1" customWidth="1"/>
    <col min="4" max="4" width="5" style="1" bestFit="1" customWidth="1"/>
    <col min="5" max="5" width="11.1640625" style="1" bestFit="1" customWidth="1"/>
    <col min="6" max="6" width="11.4140625" style="1" bestFit="1" customWidth="1"/>
    <col min="7" max="7" width="9.6640625" style="1" bestFit="1" customWidth="1"/>
    <col min="8" max="8" width="25.4140625" style="1" bestFit="1" customWidth="1"/>
    <col min="9" max="9" width="8.6640625" style="1"/>
    <col min="10" max="10" width="26.75" style="1" bestFit="1" customWidth="1"/>
    <col min="11" max="11" width="7.33203125" style="1" bestFit="1" customWidth="1"/>
    <col min="12" max="12" width="20.58203125" style="1" bestFit="1" customWidth="1"/>
    <col min="13" max="13" width="7.33203125" style="1" bestFit="1" customWidth="1"/>
    <col min="14" max="14" width="18.08203125" style="1" bestFit="1" customWidth="1"/>
    <col min="15" max="15" width="7.33203125" style="1" bestFit="1" customWidth="1"/>
    <col min="16" max="16" width="18.83203125" style="1" bestFit="1" customWidth="1"/>
    <col min="17" max="17" width="7.33203125" style="1" bestFit="1" customWidth="1"/>
    <col min="18" max="18" width="17.83203125" style="1" bestFit="1" customWidth="1"/>
    <col min="19" max="19" width="7.33203125" style="1" bestFit="1" customWidth="1"/>
    <col min="20" max="20" width="29.33203125" style="1" bestFit="1" customWidth="1"/>
    <col min="21" max="21" width="7.33203125" style="1" bestFit="1" customWidth="1"/>
    <col min="22" max="22" width="22.1640625" style="1" bestFit="1" customWidth="1"/>
    <col min="23" max="23" width="7.33203125" style="1" bestFit="1" customWidth="1"/>
    <col min="24" max="24" width="23.08203125" style="1" bestFit="1" customWidth="1"/>
    <col min="25" max="25" width="7.33203125" style="1" bestFit="1" customWidth="1"/>
    <col min="26" max="26" width="25.83203125" style="1" bestFit="1" customWidth="1"/>
    <col min="27" max="27" width="7.33203125" style="1" bestFit="1" customWidth="1"/>
    <col min="28" max="28" width="13.58203125" style="1" bestFit="1" customWidth="1"/>
    <col min="29" max="29" width="7.33203125" style="1" bestFit="1" customWidth="1"/>
    <col min="30" max="30" width="21.5" style="1" bestFit="1" customWidth="1"/>
    <col min="31" max="31" width="7.33203125" style="1" bestFit="1" customWidth="1"/>
    <col min="32" max="256" width="8.6640625" style="1"/>
    <col min="257" max="257" width="3.83203125" style="1" bestFit="1" customWidth="1"/>
    <col min="258" max="258" width="26.75" style="1" bestFit="1" customWidth="1"/>
    <col min="259" max="259" width="7.33203125" style="1" bestFit="1" customWidth="1"/>
    <col min="260" max="260" width="5" style="1" bestFit="1" customWidth="1"/>
    <col min="261" max="261" width="11.1640625" style="1" bestFit="1" customWidth="1"/>
    <col min="262" max="262" width="11.4140625" style="1" bestFit="1" customWidth="1"/>
    <col min="263" max="263" width="9.6640625" style="1" bestFit="1" customWidth="1"/>
    <col min="264" max="264" width="25.4140625" style="1" bestFit="1" customWidth="1"/>
    <col min="265" max="265" width="8.6640625" style="1"/>
    <col min="266" max="266" width="26.75" style="1" bestFit="1" customWidth="1"/>
    <col min="267" max="267" width="7.33203125" style="1" bestFit="1" customWidth="1"/>
    <col min="268" max="268" width="20.58203125" style="1" bestFit="1" customWidth="1"/>
    <col min="269" max="269" width="7.33203125" style="1" bestFit="1" customWidth="1"/>
    <col min="270" max="270" width="18.08203125" style="1" bestFit="1" customWidth="1"/>
    <col min="271" max="271" width="7.33203125" style="1" bestFit="1" customWidth="1"/>
    <col min="272" max="272" width="18.83203125" style="1" bestFit="1" customWidth="1"/>
    <col min="273" max="273" width="7.33203125" style="1" bestFit="1" customWidth="1"/>
    <col min="274" max="274" width="17.83203125" style="1" bestFit="1" customWidth="1"/>
    <col min="275" max="275" width="7.33203125" style="1" bestFit="1" customWidth="1"/>
    <col min="276" max="276" width="29.33203125" style="1" bestFit="1" customWidth="1"/>
    <col min="277" max="277" width="7.33203125" style="1" bestFit="1" customWidth="1"/>
    <col min="278" max="278" width="22.1640625" style="1" bestFit="1" customWidth="1"/>
    <col min="279" max="279" width="7.33203125" style="1" bestFit="1" customWidth="1"/>
    <col min="280" max="280" width="23.08203125" style="1" bestFit="1" customWidth="1"/>
    <col min="281" max="281" width="7.33203125" style="1" bestFit="1" customWidth="1"/>
    <col min="282" max="282" width="25.83203125" style="1" bestFit="1" customWidth="1"/>
    <col min="283" max="283" width="7.33203125" style="1" bestFit="1" customWidth="1"/>
    <col min="284" max="284" width="13.58203125" style="1" bestFit="1" customWidth="1"/>
    <col min="285" max="285" width="7.33203125" style="1" bestFit="1" customWidth="1"/>
    <col min="286" max="286" width="21.5" style="1" bestFit="1" customWidth="1"/>
    <col min="287" max="287" width="7.33203125" style="1" bestFit="1" customWidth="1"/>
    <col min="288" max="512" width="8.6640625" style="1"/>
    <col min="513" max="513" width="3.83203125" style="1" bestFit="1" customWidth="1"/>
    <col min="514" max="514" width="26.75" style="1" bestFit="1" customWidth="1"/>
    <col min="515" max="515" width="7.33203125" style="1" bestFit="1" customWidth="1"/>
    <col min="516" max="516" width="5" style="1" bestFit="1" customWidth="1"/>
    <col min="517" max="517" width="11.1640625" style="1" bestFit="1" customWidth="1"/>
    <col min="518" max="518" width="11.4140625" style="1" bestFit="1" customWidth="1"/>
    <col min="519" max="519" width="9.6640625" style="1" bestFit="1" customWidth="1"/>
    <col min="520" max="520" width="25.4140625" style="1" bestFit="1" customWidth="1"/>
    <col min="521" max="521" width="8.6640625" style="1"/>
    <col min="522" max="522" width="26.75" style="1" bestFit="1" customWidth="1"/>
    <col min="523" max="523" width="7.33203125" style="1" bestFit="1" customWidth="1"/>
    <col min="524" max="524" width="20.58203125" style="1" bestFit="1" customWidth="1"/>
    <col min="525" max="525" width="7.33203125" style="1" bestFit="1" customWidth="1"/>
    <col min="526" max="526" width="18.08203125" style="1" bestFit="1" customWidth="1"/>
    <col min="527" max="527" width="7.33203125" style="1" bestFit="1" customWidth="1"/>
    <col min="528" max="528" width="18.83203125" style="1" bestFit="1" customWidth="1"/>
    <col min="529" max="529" width="7.33203125" style="1" bestFit="1" customWidth="1"/>
    <col min="530" max="530" width="17.83203125" style="1" bestFit="1" customWidth="1"/>
    <col min="531" max="531" width="7.33203125" style="1" bestFit="1" customWidth="1"/>
    <col min="532" max="532" width="29.33203125" style="1" bestFit="1" customWidth="1"/>
    <col min="533" max="533" width="7.33203125" style="1" bestFit="1" customWidth="1"/>
    <col min="534" max="534" width="22.1640625" style="1" bestFit="1" customWidth="1"/>
    <col min="535" max="535" width="7.33203125" style="1" bestFit="1" customWidth="1"/>
    <col min="536" max="536" width="23.08203125" style="1" bestFit="1" customWidth="1"/>
    <col min="537" max="537" width="7.33203125" style="1" bestFit="1" customWidth="1"/>
    <col min="538" max="538" width="25.83203125" style="1" bestFit="1" customWidth="1"/>
    <col min="539" max="539" width="7.33203125" style="1" bestFit="1" customWidth="1"/>
    <col min="540" max="540" width="13.58203125" style="1" bestFit="1" customWidth="1"/>
    <col min="541" max="541" width="7.33203125" style="1" bestFit="1" customWidth="1"/>
    <col min="542" max="542" width="21.5" style="1" bestFit="1" customWidth="1"/>
    <col min="543" max="543" width="7.33203125" style="1" bestFit="1" customWidth="1"/>
    <col min="544" max="768" width="8.6640625" style="1"/>
    <col min="769" max="769" width="3.83203125" style="1" bestFit="1" customWidth="1"/>
    <col min="770" max="770" width="26.75" style="1" bestFit="1" customWidth="1"/>
    <col min="771" max="771" width="7.33203125" style="1" bestFit="1" customWidth="1"/>
    <col min="772" max="772" width="5" style="1" bestFit="1" customWidth="1"/>
    <col min="773" max="773" width="11.1640625" style="1" bestFit="1" customWidth="1"/>
    <col min="774" max="774" width="11.4140625" style="1" bestFit="1" customWidth="1"/>
    <col min="775" max="775" width="9.6640625" style="1" bestFit="1" customWidth="1"/>
    <col min="776" max="776" width="25.4140625" style="1" bestFit="1" customWidth="1"/>
    <col min="777" max="777" width="8.6640625" style="1"/>
    <col min="778" max="778" width="26.75" style="1" bestFit="1" customWidth="1"/>
    <col min="779" max="779" width="7.33203125" style="1" bestFit="1" customWidth="1"/>
    <col min="780" max="780" width="20.58203125" style="1" bestFit="1" customWidth="1"/>
    <col min="781" max="781" width="7.33203125" style="1" bestFit="1" customWidth="1"/>
    <col min="782" max="782" width="18.08203125" style="1" bestFit="1" customWidth="1"/>
    <col min="783" max="783" width="7.33203125" style="1" bestFit="1" customWidth="1"/>
    <col min="784" max="784" width="18.83203125" style="1" bestFit="1" customWidth="1"/>
    <col min="785" max="785" width="7.33203125" style="1" bestFit="1" customWidth="1"/>
    <col min="786" max="786" width="17.83203125" style="1" bestFit="1" customWidth="1"/>
    <col min="787" max="787" width="7.33203125" style="1" bestFit="1" customWidth="1"/>
    <col min="788" max="788" width="29.33203125" style="1" bestFit="1" customWidth="1"/>
    <col min="789" max="789" width="7.33203125" style="1" bestFit="1" customWidth="1"/>
    <col min="790" max="790" width="22.1640625" style="1" bestFit="1" customWidth="1"/>
    <col min="791" max="791" width="7.33203125" style="1" bestFit="1" customWidth="1"/>
    <col min="792" max="792" width="23.08203125" style="1" bestFit="1" customWidth="1"/>
    <col min="793" max="793" width="7.33203125" style="1" bestFit="1" customWidth="1"/>
    <col min="794" max="794" width="25.83203125" style="1" bestFit="1" customWidth="1"/>
    <col min="795" max="795" width="7.33203125" style="1" bestFit="1" customWidth="1"/>
    <col min="796" max="796" width="13.58203125" style="1" bestFit="1" customWidth="1"/>
    <col min="797" max="797" width="7.33203125" style="1" bestFit="1" customWidth="1"/>
    <col min="798" max="798" width="21.5" style="1" bestFit="1" customWidth="1"/>
    <col min="799" max="799" width="7.33203125" style="1" bestFit="1" customWidth="1"/>
    <col min="800" max="1024" width="8.6640625" style="1"/>
    <col min="1025" max="1025" width="3.83203125" style="1" bestFit="1" customWidth="1"/>
    <col min="1026" max="1026" width="26.75" style="1" bestFit="1" customWidth="1"/>
    <col min="1027" max="1027" width="7.33203125" style="1" bestFit="1" customWidth="1"/>
    <col min="1028" max="1028" width="5" style="1" bestFit="1" customWidth="1"/>
    <col min="1029" max="1029" width="11.1640625" style="1" bestFit="1" customWidth="1"/>
    <col min="1030" max="1030" width="11.4140625" style="1" bestFit="1" customWidth="1"/>
    <col min="1031" max="1031" width="9.6640625" style="1" bestFit="1" customWidth="1"/>
    <col min="1032" max="1032" width="25.4140625" style="1" bestFit="1" customWidth="1"/>
    <col min="1033" max="1033" width="8.6640625" style="1"/>
    <col min="1034" max="1034" width="26.75" style="1" bestFit="1" customWidth="1"/>
    <col min="1035" max="1035" width="7.33203125" style="1" bestFit="1" customWidth="1"/>
    <col min="1036" max="1036" width="20.58203125" style="1" bestFit="1" customWidth="1"/>
    <col min="1037" max="1037" width="7.33203125" style="1" bestFit="1" customWidth="1"/>
    <col min="1038" max="1038" width="18.08203125" style="1" bestFit="1" customWidth="1"/>
    <col min="1039" max="1039" width="7.33203125" style="1" bestFit="1" customWidth="1"/>
    <col min="1040" max="1040" width="18.83203125" style="1" bestFit="1" customWidth="1"/>
    <col min="1041" max="1041" width="7.33203125" style="1" bestFit="1" customWidth="1"/>
    <col min="1042" max="1042" width="17.83203125" style="1" bestFit="1" customWidth="1"/>
    <col min="1043" max="1043" width="7.33203125" style="1" bestFit="1" customWidth="1"/>
    <col min="1044" max="1044" width="29.33203125" style="1" bestFit="1" customWidth="1"/>
    <col min="1045" max="1045" width="7.33203125" style="1" bestFit="1" customWidth="1"/>
    <col min="1046" max="1046" width="22.1640625" style="1" bestFit="1" customWidth="1"/>
    <col min="1047" max="1047" width="7.33203125" style="1" bestFit="1" customWidth="1"/>
    <col min="1048" max="1048" width="23.08203125" style="1" bestFit="1" customWidth="1"/>
    <col min="1049" max="1049" width="7.33203125" style="1" bestFit="1" customWidth="1"/>
    <col min="1050" max="1050" width="25.83203125" style="1" bestFit="1" customWidth="1"/>
    <col min="1051" max="1051" width="7.33203125" style="1" bestFit="1" customWidth="1"/>
    <col min="1052" max="1052" width="13.58203125" style="1" bestFit="1" customWidth="1"/>
    <col min="1053" max="1053" width="7.33203125" style="1" bestFit="1" customWidth="1"/>
    <col min="1054" max="1054" width="21.5" style="1" bestFit="1" customWidth="1"/>
    <col min="1055" max="1055" width="7.33203125" style="1" bestFit="1" customWidth="1"/>
    <col min="1056" max="1280" width="8.6640625" style="1"/>
    <col min="1281" max="1281" width="3.83203125" style="1" bestFit="1" customWidth="1"/>
    <col min="1282" max="1282" width="26.75" style="1" bestFit="1" customWidth="1"/>
    <col min="1283" max="1283" width="7.33203125" style="1" bestFit="1" customWidth="1"/>
    <col min="1284" max="1284" width="5" style="1" bestFit="1" customWidth="1"/>
    <col min="1285" max="1285" width="11.1640625" style="1" bestFit="1" customWidth="1"/>
    <col min="1286" max="1286" width="11.4140625" style="1" bestFit="1" customWidth="1"/>
    <col min="1287" max="1287" width="9.6640625" style="1" bestFit="1" customWidth="1"/>
    <col min="1288" max="1288" width="25.4140625" style="1" bestFit="1" customWidth="1"/>
    <col min="1289" max="1289" width="8.6640625" style="1"/>
    <col min="1290" max="1290" width="26.75" style="1" bestFit="1" customWidth="1"/>
    <col min="1291" max="1291" width="7.33203125" style="1" bestFit="1" customWidth="1"/>
    <col min="1292" max="1292" width="20.58203125" style="1" bestFit="1" customWidth="1"/>
    <col min="1293" max="1293" width="7.33203125" style="1" bestFit="1" customWidth="1"/>
    <col min="1294" max="1294" width="18.08203125" style="1" bestFit="1" customWidth="1"/>
    <col min="1295" max="1295" width="7.33203125" style="1" bestFit="1" customWidth="1"/>
    <col min="1296" max="1296" width="18.83203125" style="1" bestFit="1" customWidth="1"/>
    <col min="1297" max="1297" width="7.33203125" style="1" bestFit="1" customWidth="1"/>
    <col min="1298" max="1298" width="17.83203125" style="1" bestFit="1" customWidth="1"/>
    <col min="1299" max="1299" width="7.33203125" style="1" bestFit="1" customWidth="1"/>
    <col min="1300" max="1300" width="29.33203125" style="1" bestFit="1" customWidth="1"/>
    <col min="1301" max="1301" width="7.33203125" style="1" bestFit="1" customWidth="1"/>
    <col min="1302" max="1302" width="22.1640625" style="1" bestFit="1" customWidth="1"/>
    <col min="1303" max="1303" width="7.33203125" style="1" bestFit="1" customWidth="1"/>
    <col min="1304" max="1304" width="23.08203125" style="1" bestFit="1" customWidth="1"/>
    <col min="1305" max="1305" width="7.33203125" style="1" bestFit="1" customWidth="1"/>
    <col min="1306" max="1306" width="25.83203125" style="1" bestFit="1" customWidth="1"/>
    <col min="1307" max="1307" width="7.33203125" style="1" bestFit="1" customWidth="1"/>
    <col min="1308" max="1308" width="13.58203125" style="1" bestFit="1" customWidth="1"/>
    <col min="1309" max="1309" width="7.33203125" style="1" bestFit="1" customWidth="1"/>
    <col min="1310" max="1310" width="21.5" style="1" bestFit="1" customWidth="1"/>
    <col min="1311" max="1311" width="7.33203125" style="1" bestFit="1" customWidth="1"/>
    <col min="1312" max="1536" width="8.6640625" style="1"/>
    <col min="1537" max="1537" width="3.83203125" style="1" bestFit="1" customWidth="1"/>
    <col min="1538" max="1538" width="26.75" style="1" bestFit="1" customWidth="1"/>
    <col min="1539" max="1539" width="7.33203125" style="1" bestFit="1" customWidth="1"/>
    <col min="1540" max="1540" width="5" style="1" bestFit="1" customWidth="1"/>
    <col min="1541" max="1541" width="11.1640625" style="1" bestFit="1" customWidth="1"/>
    <col min="1542" max="1542" width="11.4140625" style="1" bestFit="1" customWidth="1"/>
    <col min="1543" max="1543" width="9.6640625" style="1" bestFit="1" customWidth="1"/>
    <col min="1544" max="1544" width="25.4140625" style="1" bestFit="1" customWidth="1"/>
    <col min="1545" max="1545" width="8.6640625" style="1"/>
    <col min="1546" max="1546" width="26.75" style="1" bestFit="1" customWidth="1"/>
    <col min="1547" max="1547" width="7.33203125" style="1" bestFit="1" customWidth="1"/>
    <col min="1548" max="1548" width="20.58203125" style="1" bestFit="1" customWidth="1"/>
    <col min="1549" max="1549" width="7.33203125" style="1" bestFit="1" customWidth="1"/>
    <col min="1550" max="1550" width="18.08203125" style="1" bestFit="1" customWidth="1"/>
    <col min="1551" max="1551" width="7.33203125" style="1" bestFit="1" customWidth="1"/>
    <col min="1552" max="1552" width="18.83203125" style="1" bestFit="1" customWidth="1"/>
    <col min="1553" max="1553" width="7.33203125" style="1" bestFit="1" customWidth="1"/>
    <col min="1554" max="1554" width="17.83203125" style="1" bestFit="1" customWidth="1"/>
    <col min="1555" max="1555" width="7.33203125" style="1" bestFit="1" customWidth="1"/>
    <col min="1556" max="1556" width="29.33203125" style="1" bestFit="1" customWidth="1"/>
    <col min="1557" max="1557" width="7.33203125" style="1" bestFit="1" customWidth="1"/>
    <col min="1558" max="1558" width="22.1640625" style="1" bestFit="1" customWidth="1"/>
    <col min="1559" max="1559" width="7.33203125" style="1" bestFit="1" customWidth="1"/>
    <col min="1560" max="1560" width="23.08203125" style="1" bestFit="1" customWidth="1"/>
    <col min="1561" max="1561" width="7.33203125" style="1" bestFit="1" customWidth="1"/>
    <col min="1562" max="1562" width="25.83203125" style="1" bestFit="1" customWidth="1"/>
    <col min="1563" max="1563" width="7.33203125" style="1" bestFit="1" customWidth="1"/>
    <col min="1564" max="1564" width="13.58203125" style="1" bestFit="1" customWidth="1"/>
    <col min="1565" max="1565" width="7.33203125" style="1" bestFit="1" customWidth="1"/>
    <col min="1566" max="1566" width="21.5" style="1" bestFit="1" customWidth="1"/>
    <col min="1567" max="1567" width="7.33203125" style="1" bestFit="1" customWidth="1"/>
    <col min="1568" max="1792" width="8.6640625" style="1"/>
    <col min="1793" max="1793" width="3.83203125" style="1" bestFit="1" customWidth="1"/>
    <col min="1794" max="1794" width="26.75" style="1" bestFit="1" customWidth="1"/>
    <col min="1795" max="1795" width="7.33203125" style="1" bestFit="1" customWidth="1"/>
    <col min="1796" max="1796" width="5" style="1" bestFit="1" customWidth="1"/>
    <col min="1797" max="1797" width="11.1640625" style="1" bestFit="1" customWidth="1"/>
    <col min="1798" max="1798" width="11.4140625" style="1" bestFit="1" customWidth="1"/>
    <col min="1799" max="1799" width="9.6640625" style="1" bestFit="1" customWidth="1"/>
    <col min="1800" max="1800" width="25.4140625" style="1" bestFit="1" customWidth="1"/>
    <col min="1801" max="1801" width="8.6640625" style="1"/>
    <col min="1802" max="1802" width="26.75" style="1" bestFit="1" customWidth="1"/>
    <col min="1803" max="1803" width="7.33203125" style="1" bestFit="1" customWidth="1"/>
    <col min="1804" max="1804" width="20.58203125" style="1" bestFit="1" customWidth="1"/>
    <col min="1805" max="1805" width="7.33203125" style="1" bestFit="1" customWidth="1"/>
    <col min="1806" max="1806" width="18.08203125" style="1" bestFit="1" customWidth="1"/>
    <col min="1807" max="1807" width="7.33203125" style="1" bestFit="1" customWidth="1"/>
    <col min="1808" max="1808" width="18.83203125" style="1" bestFit="1" customWidth="1"/>
    <col min="1809" max="1809" width="7.33203125" style="1" bestFit="1" customWidth="1"/>
    <col min="1810" max="1810" width="17.83203125" style="1" bestFit="1" customWidth="1"/>
    <col min="1811" max="1811" width="7.33203125" style="1" bestFit="1" customWidth="1"/>
    <col min="1812" max="1812" width="29.33203125" style="1" bestFit="1" customWidth="1"/>
    <col min="1813" max="1813" width="7.33203125" style="1" bestFit="1" customWidth="1"/>
    <col min="1814" max="1814" width="22.1640625" style="1" bestFit="1" customWidth="1"/>
    <col min="1815" max="1815" width="7.33203125" style="1" bestFit="1" customWidth="1"/>
    <col min="1816" max="1816" width="23.08203125" style="1" bestFit="1" customWidth="1"/>
    <col min="1817" max="1817" width="7.33203125" style="1" bestFit="1" customWidth="1"/>
    <col min="1818" max="1818" width="25.83203125" style="1" bestFit="1" customWidth="1"/>
    <col min="1819" max="1819" width="7.33203125" style="1" bestFit="1" customWidth="1"/>
    <col min="1820" max="1820" width="13.58203125" style="1" bestFit="1" customWidth="1"/>
    <col min="1821" max="1821" width="7.33203125" style="1" bestFit="1" customWidth="1"/>
    <col min="1822" max="1822" width="21.5" style="1" bestFit="1" customWidth="1"/>
    <col min="1823" max="1823" width="7.33203125" style="1" bestFit="1" customWidth="1"/>
    <col min="1824" max="2048" width="8.6640625" style="1"/>
    <col min="2049" max="2049" width="3.83203125" style="1" bestFit="1" customWidth="1"/>
    <col min="2050" max="2050" width="26.75" style="1" bestFit="1" customWidth="1"/>
    <col min="2051" max="2051" width="7.33203125" style="1" bestFit="1" customWidth="1"/>
    <col min="2052" max="2052" width="5" style="1" bestFit="1" customWidth="1"/>
    <col min="2053" max="2053" width="11.1640625" style="1" bestFit="1" customWidth="1"/>
    <col min="2054" max="2054" width="11.4140625" style="1" bestFit="1" customWidth="1"/>
    <col min="2055" max="2055" width="9.6640625" style="1" bestFit="1" customWidth="1"/>
    <col min="2056" max="2056" width="25.4140625" style="1" bestFit="1" customWidth="1"/>
    <col min="2057" max="2057" width="8.6640625" style="1"/>
    <col min="2058" max="2058" width="26.75" style="1" bestFit="1" customWidth="1"/>
    <col min="2059" max="2059" width="7.33203125" style="1" bestFit="1" customWidth="1"/>
    <col min="2060" max="2060" width="20.58203125" style="1" bestFit="1" customWidth="1"/>
    <col min="2061" max="2061" width="7.33203125" style="1" bestFit="1" customWidth="1"/>
    <col min="2062" max="2062" width="18.08203125" style="1" bestFit="1" customWidth="1"/>
    <col min="2063" max="2063" width="7.33203125" style="1" bestFit="1" customWidth="1"/>
    <col min="2064" max="2064" width="18.83203125" style="1" bestFit="1" customWidth="1"/>
    <col min="2065" max="2065" width="7.33203125" style="1" bestFit="1" customWidth="1"/>
    <col min="2066" max="2066" width="17.83203125" style="1" bestFit="1" customWidth="1"/>
    <col min="2067" max="2067" width="7.33203125" style="1" bestFit="1" customWidth="1"/>
    <col min="2068" max="2068" width="29.33203125" style="1" bestFit="1" customWidth="1"/>
    <col min="2069" max="2069" width="7.33203125" style="1" bestFit="1" customWidth="1"/>
    <col min="2070" max="2070" width="22.1640625" style="1" bestFit="1" customWidth="1"/>
    <col min="2071" max="2071" width="7.33203125" style="1" bestFit="1" customWidth="1"/>
    <col min="2072" max="2072" width="23.08203125" style="1" bestFit="1" customWidth="1"/>
    <col min="2073" max="2073" width="7.33203125" style="1" bestFit="1" customWidth="1"/>
    <col min="2074" max="2074" width="25.83203125" style="1" bestFit="1" customWidth="1"/>
    <col min="2075" max="2075" width="7.33203125" style="1" bestFit="1" customWidth="1"/>
    <col min="2076" max="2076" width="13.58203125" style="1" bestFit="1" customWidth="1"/>
    <col min="2077" max="2077" width="7.33203125" style="1" bestFit="1" customWidth="1"/>
    <col min="2078" max="2078" width="21.5" style="1" bestFit="1" customWidth="1"/>
    <col min="2079" max="2079" width="7.33203125" style="1" bestFit="1" customWidth="1"/>
    <col min="2080" max="2304" width="8.6640625" style="1"/>
    <col min="2305" max="2305" width="3.83203125" style="1" bestFit="1" customWidth="1"/>
    <col min="2306" max="2306" width="26.75" style="1" bestFit="1" customWidth="1"/>
    <col min="2307" max="2307" width="7.33203125" style="1" bestFit="1" customWidth="1"/>
    <col min="2308" max="2308" width="5" style="1" bestFit="1" customWidth="1"/>
    <col min="2309" max="2309" width="11.1640625" style="1" bestFit="1" customWidth="1"/>
    <col min="2310" max="2310" width="11.4140625" style="1" bestFit="1" customWidth="1"/>
    <col min="2311" max="2311" width="9.6640625" style="1" bestFit="1" customWidth="1"/>
    <col min="2312" max="2312" width="25.4140625" style="1" bestFit="1" customWidth="1"/>
    <col min="2313" max="2313" width="8.6640625" style="1"/>
    <col min="2314" max="2314" width="26.75" style="1" bestFit="1" customWidth="1"/>
    <col min="2315" max="2315" width="7.33203125" style="1" bestFit="1" customWidth="1"/>
    <col min="2316" max="2316" width="20.58203125" style="1" bestFit="1" customWidth="1"/>
    <col min="2317" max="2317" width="7.33203125" style="1" bestFit="1" customWidth="1"/>
    <col min="2318" max="2318" width="18.08203125" style="1" bestFit="1" customWidth="1"/>
    <col min="2319" max="2319" width="7.33203125" style="1" bestFit="1" customWidth="1"/>
    <col min="2320" max="2320" width="18.83203125" style="1" bestFit="1" customWidth="1"/>
    <col min="2321" max="2321" width="7.33203125" style="1" bestFit="1" customWidth="1"/>
    <col min="2322" max="2322" width="17.83203125" style="1" bestFit="1" customWidth="1"/>
    <col min="2323" max="2323" width="7.33203125" style="1" bestFit="1" customWidth="1"/>
    <col min="2324" max="2324" width="29.33203125" style="1" bestFit="1" customWidth="1"/>
    <col min="2325" max="2325" width="7.33203125" style="1" bestFit="1" customWidth="1"/>
    <col min="2326" max="2326" width="22.1640625" style="1" bestFit="1" customWidth="1"/>
    <col min="2327" max="2327" width="7.33203125" style="1" bestFit="1" customWidth="1"/>
    <col min="2328" max="2328" width="23.08203125" style="1" bestFit="1" customWidth="1"/>
    <col min="2329" max="2329" width="7.33203125" style="1" bestFit="1" customWidth="1"/>
    <col min="2330" max="2330" width="25.83203125" style="1" bestFit="1" customWidth="1"/>
    <col min="2331" max="2331" width="7.33203125" style="1" bestFit="1" customWidth="1"/>
    <col min="2332" max="2332" width="13.58203125" style="1" bestFit="1" customWidth="1"/>
    <col min="2333" max="2333" width="7.33203125" style="1" bestFit="1" customWidth="1"/>
    <col min="2334" max="2334" width="21.5" style="1" bestFit="1" customWidth="1"/>
    <col min="2335" max="2335" width="7.33203125" style="1" bestFit="1" customWidth="1"/>
    <col min="2336" max="2560" width="8.6640625" style="1"/>
    <col min="2561" max="2561" width="3.83203125" style="1" bestFit="1" customWidth="1"/>
    <col min="2562" max="2562" width="26.75" style="1" bestFit="1" customWidth="1"/>
    <col min="2563" max="2563" width="7.33203125" style="1" bestFit="1" customWidth="1"/>
    <col min="2564" max="2564" width="5" style="1" bestFit="1" customWidth="1"/>
    <col min="2565" max="2565" width="11.1640625" style="1" bestFit="1" customWidth="1"/>
    <col min="2566" max="2566" width="11.4140625" style="1" bestFit="1" customWidth="1"/>
    <col min="2567" max="2567" width="9.6640625" style="1" bestFit="1" customWidth="1"/>
    <col min="2568" max="2568" width="25.4140625" style="1" bestFit="1" customWidth="1"/>
    <col min="2569" max="2569" width="8.6640625" style="1"/>
    <col min="2570" max="2570" width="26.75" style="1" bestFit="1" customWidth="1"/>
    <col min="2571" max="2571" width="7.33203125" style="1" bestFit="1" customWidth="1"/>
    <col min="2572" max="2572" width="20.58203125" style="1" bestFit="1" customWidth="1"/>
    <col min="2573" max="2573" width="7.33203125" style="1" bestFit="1" customWidth="1"/>
    <col min="2574" max="2574" width="18.08203125" style="1" bestFit="1" customWidth="1"/>
    <col min="2575" max="2575" width="7.33203125" style="1" bestFit="1" customWidth="1"/>
    <col min="2576" max="2576" width="18.83203125" style="1" bestFit="1" customWidth="1"/>
    <col min="2577" max="2577" width="7.33203125" style="1" bestFit="1" customWidth="1"/>
    <col min="2578" max="2578" width="17.83203125" style="1" bestFit="1" customWidth="1"/>
    <col min="2579" max="2579" width="7.33203125" style="1" bestFit="1" customWidth="1"/>
    <col min="2580" max="2580" width="29.33203125" style="1" bestFit="1" customWidth="1"/>
    <col min="2581" max="2581" width="7.33203125" style="1" bestFit="1" customWidth="1"/>
    <col min="2582" max="2582" width="22.1640625" style="1" bestFit="1" customWidth="1"/>
    <col min="2583" max="2583" width="7.33203125" style="1" bestFit="1" customWidth="1"/>
    <col min="2584" max="2584" width="23.08203125" style="1" bestFit="1" customWidth="1"/>
    <col min="2585" max="2585" width="7.33203125" style="1" bestFit="1" customWidth="1"/>
    <col min="2586" max="2586" width="25.83203125" style="1" bestFit="1" customWidth="1"/>
    <col min="2587" max="2587" width="7.33203125" style="1" bestFit="1" customWidth="1"/>
    <col min="2588" max="2588" width="13.58203125" style="1" bestFit="1" customWidth="1"/>
    <col min="2589" max="2589" width="7.33203125" style="1" bestFit="1" customWidth="1"/>
    <col min="2590" max="2590" width="21.5" style="1" bestFit="1" customWidth="1"/>
    <col min="2591" max="2591" width="7.33203125" style="1" bestFit="1" customWidth="1"/>
    <col min="2592" max="2816" width="8.6640625" style="1"/>
    <col min="2817" max="2817" width="3.83203125" style="1" bestFit="1" customWidth="1"/>
    <col min="2818" max="2818" width="26.75" style="1" bestFit="1" customWidth="1"/>
    <col min="2819" max="2819" width="7.33203125" style="1" bestFit="1" customWidth="1"/>
    <col min="2820" max="2820" width="5" style="1" bestFit="1" customWidth="1"/>
    <col min="2821" max="2821" width="11.1640625" style="1" bestFit="1" customWidth="1"/>
    <col min="2822" max="2822" width="11.4140625" style="1" bestFit="1" customWidth="1"/>
    <col min="2823" max="2823" width="9.6640625" style="1" bestFit="1" customWidth="1"/>
    <col min="2824" max="2824" width="25.4140625" style="1" bestFit="1" customWidth="1"/>
    <col min="2825" max="2825" width="8.6640625" style="1"/>
    <col min="2826" max="2826" width="26.75" style="1" bestFit="1" customWidth="1"/>
    <col min="2827" max="2827" width="7.33203125" style="1" bestFit="1" customWidth="1"/>
    <col min="2828" max="2828" width="20.58203125" style="1" bestFit="1" customWidth="1"/>
    <col min="2829" max="2829" width="7.33203125" style="1" bestFit="1" customWidth="1"/>
    <col min="2830" max="2830" width="18.08203125" style="1" bestFit="1" customWidth="1"/>
    <col min="2831" max="2831" width="7.33203125" style="1" bestFit="1" customWidth="1"/>
    <col min="2832" max="2832" width="18.83203125" style="1" bestFit="1" customWidth="1"/>
    <col min="2833" max="2833" width="7.33203125" style="1" bestFit="1" customWidth="1"/>
    <col min="2834" max="2834" width="17.83203125" style="1" bestFit="1" customWidth="1"/>
    <col min="2835" max="2835" width="7.33203125" style="1" bestFit="1" customWidth="1"/>
    <col min="2836" max="2836" width="29.33203125" style="1" bestFit="1" customWidth="1"/>
    <col min="2837" max="2837" width="7.33203125" style="1" bestFit="1" customWidth="1"/>
    <col min="2838" max="2838" width="22.1640625" style="1" bestFit="1" customWidth="1"/>
    <col min="2839" max="2839" width="7.33203125" style="1" bestFit="1" customWidth="1"/>
    <col min="2840" max="2840" width="23.08203125" style="1" bestFit="1" customWidth="1"/>
    <col min="2841" max="2841" width="7.33203125" style="1" bestFit="1" customWidth="1"/>
    <col min="2842" max="2842" width="25.83203125" style="1" bestFit="1" customWidth="1"/>
    <col min="2843" max="2843" width="7.33203125" style="1" bestFit="1" customWidth="1"/>
    <col min="2844" max="2844" width="13.58203125" style="1" bestFit="1" customWidth="1"/>
    <col min="2845" max="2845" width="7.33203125" style="1" bestFit="1" customWidth="1"/>
    <col min="2846" max="2846" width="21.5" style="1" bestFit="1" customWidth="1"/>
    <col min="2847" max="2847" width="7.33203125" style="1" bestFit="1" customWidth="1"/>
    <col min="2848" max="3072" width="8.6640625" style="1"/>
    <col min="3073" max="3073" width="3.83203125" style="1" bestFit="1" customWidth="1"/>
    <col min="3074" max="3074" width="26.75" style="1" bestFit="1" customWidth="1"/>
    <col min="3075" max="3075" width="7.33203125" style="1" bestFit="1" customWidth="1"/>
    <col min="3076" max="3076" width="5" style="1" bestFit="1" customWidth="1"/>
    <col min="3077" max="3077" width="11.1640625" style="1" bestFit="1" customWidth="1"/>
    <col min="3078" max="3078" width="11.4140625" style="1" bestFit="1" customWidth="1"/>
    <col min="3079" max="3079" width="9.6640625" style="1" bestFit="1" customWidth="1"/>
    <col min="3080" max="3080" width="25.4140625" style="1" bestFit="1" customWidth="1"/>
    <col min="3081" max="3081" width="8.6640625" style="1"/>
    <col min="3082" max="3082" width="26.75" style="1" bestFit="1" customWidth="1"/>
    <col min="3083" max="3083" width="7.33203125" style="1" bestFit="1" customWidth="1"/>
    <col min="3084" max="3084" width="20.58203125" style="1" bestFit="1" customWidth="1"/>
    <col min="3085" max="3085" width="7.33203125" style="1" bestFit="1" customWidth="1"/>
    <col min="3086" max="3086" width="18.08203125" style="1" bestFit="1" customWidth="1"/>
    <col min="3087" max="3087" width="7.33203125" style="1" bestFit="1" customWidth="1"/>
    <col min="3088" max="3088" width="18.83203125" style="1" bestFit="1" customWidth="1"/>
    <col min="3089" max="3089" width="7.33203125" style="1" bestFit="1" customWidth="1"/>
    <col min="3090" max="3090" width="17.83203125" style="1" bestFit="1" customWidth="1"/>
    <col min="3091" max="3091" width="7.33203125" style="1" bestFit="1" customWidth="1"/>
    <col min="3092" max="3092" width="29.33203125" style="1" bestFit="1" customWidth="1"/>
    <col min="3093" max="3093" width="7.33203125" style="1" bestFit="1" customWidth="1"/>
    <col min="3094" max="3094" width="22.1640625" style="1" bestFit="1" customWidth="1"/>
    <col min="3095" max="3095" width="7.33203125" style="1" bestFit="1" customWidth="1"/>
    <col min="3096" max="3096" width="23.08203125" style="1" bestFit="1" customWidth="1"/>
    <col min="3097" max="3097" width="7.33203125" style="1" bestFit="1" customWidth="1"/>
    <col min="3098" max="3098" width="25.83203125" style="1" bestFit="1" customWidth="1"/>
    <col min="3099" max="3099" width="7.33203125" style="1" bestFit="1" customWidth="1"/>
    <col min="3100" max="3100" width="13.58203125" style="1" bestFit="1" customWidth="1"/>
    <col min="3101" max="3101" width="7.33203125" style="1" bestFit="1" customWidth="1"/>
    <col min="3102" max="3102" width="21.5" style="1" bestFit="1" customWidth="1"/>
    <col min="3103" max="3103" width="7.33203125" style="1" bestFit="1" customWidth="1"/>
    <col min="3104" max="3328" width="8.6640625" style="1"/>
    <col min="3329" max="3329" width="3.83203125" style="1" bestFit="1" customWidth="1"/>
    <col min="3330" max="3330" width="26.75" style="1" bestFit="1" customWidth="1"/>
    <col min="3331" max="3331" width="7.33203125" style="1" bestFit="1" customWidth="1"/>
    <col min="3332" max="3332" width="5" style="1" bestFit="1" customWidth="1"/>
    <col min="3333" max="3333" width="11.1640625" style="1" bestFit="1" customWidth="1"/>
    <col min="3334" max="3334" width="11.4140625" style="1" bestFit="1" customWidth="1"/>
    <col min="3335" max="3335" width="9.6640625" style="1" bestFit="1" customWidth="1"/>
    <col min="3336" max="3336" width="25.4140625" style="1" bestFit="1" customWidth="1"/>
    <col min="3337" max="3337" width="8.6640625" style="1"/>
    <col min="3338" max="3338" width="26.75" style="1" bestFit="1" customWidth="1"/>
    <col min="3339" max="3339" width="7.33203125" style="1" bestFit="1" customWidth="1"/>
    <col min="3340" max="3340" width="20.58203125" style="1" bestFit="1" customWidth="1"/>
    <col min="3341" max="3341" width="7.33203125" style="1" bestFit="1" customWidth="1"/>
    <col min="3342" max="3342" width="18.08203125" style="1" bestFit="1" customWidth="1"/>
    <col min="3343" max="3343" width="7.33203125" style="1" bestFit="1" customWidth="1"/>
    <col min="3344" max="3344" width="18.83203125" style="1" bestFit="1" customWidth="1"/>
    <col min="3345" max="3345" width="7.33203125" style="1" bestFit="1" customWidth="1"/>
    <col min="3346" max="3346" width="17.83203125" style="1" bestFit="1" customWidth="1"/>
    <col min="3347" max="3347" width="7.33203125" style="1" bestFit="1" customWidth="1"/>
    <col min="3348" max="3348" width="29.33203125" style="1" bestFit="1" customWidth="1"/>
    <col min="3349" max="3349" width="7.33203125" style="1" bestFit="1" customWidth="1"/>
    <col min="3350" max="3350" width="22.1640625" style="1" bestFit="1" customWidth="1"/>
    <col min="3351" max="3351" width="7.33203125" style="1" bestFit="1" customWidth="1"/>
    <col min="3352" max="3352" width="23.08203125" style="1" bestFit="1" customWidth="1"/>
    <col min="3353" max="3353" width="7.33203125" style="1" bestFit="1" customWidth="1"/>
    <col min="3354" max="3354" width="25.83203125" style="1" bestFit="1" customWidth="1"/>
    <col min="3355" max="3355" width="7.33203125" style="1" bestFit="1" customWidth="1"/>
    <col min="3356" max="3356" width="13.58203125" style="1" bestFit="1" customWidth="1"/>
    <col min="3357" max="3357" width="7.33203125" style="1" bestFit="1" customWidth="1"/>
    <col min="3358" max="3358" width="21.5" style="1" bestFit="1" customWidth="1"/>
    <col min="3359" max="3359" width="7.33203125" style="1" bestFit="1" customWidth="1"/>
    <col min="3360" max="3584" width="8.6640625" style="1"/>
    <col min="3585" max="3585" width="3.83203125" style="1" bestFit="1" customWidth="1"/>
    <col min="3586" max="3586" width="26.75" style="1" bestFit="1" customWidth="1"/>
    <col min="3587" max="3587" width="7.33203125" style="1" bestFit="1" customWidth="1"/>
    <col min="3588" max="3588" width="5" style="1" bestFit="1" customWidth="1"/>
    <col min="3589" max="3589" width="11.1640625" style="1" bestFit="1" customWidth="1"/>
    <col min="3590" max="3590" width="11.4140625" style="1" bestFit="1" customWidth="1"/>
    <col min="3591" max="3591" width="9.6640625" style="1" bestFit="1" customWidth="1"/>
    <col min="3592" max="3592" width="25.4140625" style="1" bestFit="1" customWidth="1"/>
    <col min="3593" max="3593" width="8.6640625" style="1"/>
    <col min="3594" max="3594" width="26.75" style="1" bestFit="1" customWidth="1"/>
    <col min="3595" max="3595" width="7.33203125" style="1" bestFit="1" customWidth="1"/>
    <col min="3596" max="3596" width="20.58203125" style="1" bestFit="1" customWidth="1"/>
    <col min="3597" max="3597" width="7.33203125" style="1" bestFit="1" customWidth="1"/>
    <col min="3598" max="3598" width="18.08203125" style="1" bestFit="1" customWidth="1"/>
    <col min="3599" max="3599" width="7.33203125" style="1" bestFit="1" customWidth="1"/>
    <col min="3600" max="3600" width="18.83203125" style="1" bestFit="1" customWidth="1"/>
    <col min="3601" max="3601" width="7.33203125" style="1" bestFit="1" customWidth="1"/>
    <col min="3602" max="3602" width="17.83203125" style="1" bestFit="1" customWidth="1"/>
    <col min="3603" max="3603" width="7.33203125" style="1" bestFit="1" customWidth="1"/>
    <col min="3604" max="3604" width="29.33203125" style="1" bestFit="1" customWidth="1"/>
    <col min="3605" max="3605" width="7.33203125" style="1" bestFit="1" customWidth="1"/>
    <col min="3606" max="3606" width="22.1640625" style="1" bestFit="1" customWidth="1"/>
    <col min="3607" max="3607" width="7.33203125" style="1" bestFit="1" customWidth="1"/>
    <col min="3608" max="3608" width="23.08203125" style="1" bestFit="1" customWidth="1"/>
    <col min="3609" max="3609" width="7.33203125" style="1" bestFit="1" customWidth="1"/>
    <col min="3610" max="3610" width="25.83203125" style="1" bestFit="1" customWidth="1"/>
    <col min="3611" max="3611" width="7.33203125" style="1" bestFit="1" customWidth="1"/>
    <col min="3612" max="3612" width="13.58203125" style="1" bestFit="1" customWidth="1"/>
    <col min="3613" max="3613" width="7.33203125" style="1" bestFit="1" customWidth="1"/>
    <col min="3614" max="3614" width="21.5" style="1" bestFit="1" customWidth="1"/>
    <col min="3615" max="3615" width="7.33203125" style="1" bestFit="1" customWidth="1"/>
    <col min="3616" max="3840" width="8.6640625" style="1"/>
    <col min="3841" max="3841" width="3.83203125" style="1" bestFit="1" customWidth="1"/>
    <col min="3842" max="3842" width="26.75" style="1" bestFit="1" customWidth="1"/>
    <col min="3843" max="3843" width="7.33203125" style="1" bestFit="1" customWidth="1"/>
    <col min="3844" max="3844" width="5" style="1" bestFit="1" customWidth="1"/>
    <col min="3845" max="3845" width="11.1640625" style="1" bestFit="1" customWidth="1"/>
    <col min="3846" max="3846" width="11.4140625" style="1" bestFit="1" customWidth="1"/>
    <col min="3847" max="3847" width="9.6640625" style="1" bestFit="1" customWidth="1"/>
    <col min="3848" max="3848" width="25.4140625" style="1" bestFit="1" customWidth="1"/>
    <col min="3849" max="3849" width="8.6640625" style="1"/>
    <col min="3850" max="3850" width="26.75" style="1" bestFit="1" customWidth="1"/>
    <col min="3851" max="3851" width="7.33203125" style="1" bestFit="1" customWidth="1"/>
    <col min="3852" max="3852" width="20.58203125" style="1" bestFit="1" customWidth="1"/>
    <col min="3853" max="3853" width="7.33203125" style="1" bestFit="1" customWidth="1"/>
    <col min="3854" max="3854" width="18.08203125" style="1" bestFit="1" customWidth="1"/>
    <col min="3855" max="3855" width="7.33203125" style="1" bestFit="1" customWidth="1"/>
    <col min="3856" max="3856" width="18.83203125" style="1" bestFit="1" customWidth="1"/>
    <col min="3857" max="3857" width="7.33203125" style="1" bestFit="1" customWidth="1"/>
    <col min="3858" max="3858" width="17.83203125" style="1" bestFit="1" customWidth="1"/>
    <col min="3859" max="3859" width="7.33203125" style="1" bestFit="1" customWidth="1"/>
    <col min="3860" max="3860" width="29.33203125" style="1" bestFit="1" customWidth="1"/>
    <col min="3861" max="3861" width="7.33203125" style="1" bestFit="1" customWidth="1"/>
    <col min="3862" max="3862" width="22.1640625" style="1" bestFit="1" customWidth="1"/>
    <col min="3863" max="3863" width="7.33203125" style="1" bestFit="1" customWidth="1"/>
    <col min="3864" max="3864" width="23.08203125" style="1" bestFit="1" customWidth="1"/>
    <col min="3865" max="3865" width="7.33203125" style="1" bestFit="1" customWidth="1"/>
    <col min="3866" max="3866" width="25.83203125" style="1" bestFit="1" customWidth="1"/>
    <col min="3867" max="3867" width="7.33203125" style="1" bestFit="1" customWidth="1"/>
    <col min="3868" max="3868" width="13.58203125" style="1" bestFit="1" customWidth="1"/>
    <col min="3869" max="3869" width="7.33203125" style="1" bestFit="1" customWidth="1"/>
    <col min="3870" max="3870" width="21.5" style="1" bestFit="1" customWidth="1"/>
    <col min="3871" max="3871" width="7.33203125" style="1" bestFit="1" customWidth="1"/>
    <col min="3872" max="4096" width="8.6640625" style="1"/>
    <col min="4097" max="4097" width="3.83203125" style="1" bestFit="1" customWidth="1"/>
    <col min="4098" max="4098" width="26.75" style="1" bestFit="1" customWidth="1"/>
    <col min="4099" max="4099" width="7.33203125" style="1" bestFit="1" customWidth="1"/>
    <col min="4100" max="4100" width="5" style="1" bestFit="1" customWidth="1"/>
    <col min="4101" max="4101" width="11.1640625" style="1" bestFit="1" customWidth="1"/>
    <col min="4102" max="4102" width="11.4140625" style="1" bestFit="1" customWidth="1"/>
    <col min="4103" max="4103" width="9.6640625" style="1" bestFit="1" customWidth="1"/>
    <col min="4104" max="4104" width="25.4140625" style="1" bestFit="1" customWidth="1"/>
    <col min="4105" max="4105" width="8.6640625" style="1"/>
    <col min="4106" max="4106" width="26.75" style="1" bestFit="1" customWidth="1"/>
    <col min="4107" max="4107" width="7.33203125" style="1" bestFit="1" customWidth="1"/>
    <col min="4108" max="4108" width="20.58203125" style="1" bestFit="1" customWidth="1"/>
    <col min="4109" max="4109" width="7.33203125" style="1" bestFit="1" customWidth="1"/>
    <col min="4110" max="4110" width="18.08203125" style="1" bestFit="1" customWidth="1"/>
    <col min="4111" max="4111" width="7.33203125" style="1" bestFit="1" customWidth="1"/>
    <col min="4112" max="4112" width="18.83203125" style="1" bestFit="1" customWidth="1"/>
    <col min="4113" max="4113" width="7.33203125" style="1" bestFit="1" customWidth="1"/>
    <col min="4114" max="4114" width="17.83203125" style="1" bestFit="1" customWidth="1"/>
    <col min="4115" max="4115" width="7.33203125" style="1" bestFit="1" customWidth="1"/>
    <col min="4116" max="4116" width="29.33203125" style="1" bestFit="1" customWidth="1"/>
    <col min="4117" max="4117" width="7.33203125" style="1" bestFit="1" customWidth="1"/>
    <col min="4118" max="4118" width="22.1640625" style="1" bestFit="1" customWidth="1"/>
    <col min="4119" max="4119" width="7.33203125" style="1" bestFit="1" customWidth="1"/>
    <col min="4120" max="4120" width="23.08203125" style="1" bestFit="1" customWidth="1"/>
    <col min="4121" max="4121" width="7.33203125" style="1" bestFit="1" customWidth="1"/>
    <col min="4122" max="4122" width="25.83203125" style="1" bestFit="1" customWidth="1"/>
    <col min="4123" max="4123" width="7.33203125" style="1" bestFit="1" customWidth="1"/>
    <col min="4124" max="4124" width="13.58203125" style="1" bestFit="1" customWidth="1"/>
    <col min="4125" max="4125" width="7.33203125" style="1" bestFit="1" customWidth="1"/>
    <col min="4126" max="4126" width="21.5" style="1" bestFit="1" customWidth="1"/>
    <col min="4127" max="4127" width="7.33203125" style="1" bestFit="1" customWidth="1"/>
    <col min="4128" max="4352" width="8.6640625" style="1"/>
    <col min="4353" max="4353" width="3.83203125" style="1" bestFit="1" customWidth="1"/>
    <col min="4354" max="4354" width="26.75" style="1" bestFit="1" customWidth="1"/>
    <col min="4355" max="4355" width="7.33203125" style="1" bestFit="1" customWidth="1"/>
    <col min="4356" max="4356" width="5" style="1" bestFit="1" customWidth="1"/>
    <col min="4357" max="4357" width="11.1640625" style="1" bestFit="1" customWidth="1"/>
    <col min="4358" max="4358" width="11.4140625" style="1" bestFit="1" customWidth="1"/>
    <col min="4359" max="4359" width="9.6640625" style="1" bestFit="1" customWidth="1"/>
    <col min="4360" max="4360" width="25.4140625" style="1" bestFit="1" customWidth="1"/>
    <col min="4361" max="4361" width="8.6640625" style="1"/>
    <col min="4362" max="4362" width="26.75" style="1" bestFit="1" customWidth="1"/>
    <col min="4363" max="4363" width="7.33203125" style="1" bestFit="1" customWidth="1"/>
    <col min="4364" max="4364" width="20.58203125" style="1" bestFit="1" customWidth="1"/>
    <col min="4365" max="4365" width="7.33203125" style="1" bestFit="1" customWidth="1"/>
    <col min="4366" max="4366" width="18.08203125" style="1" bestFit="1" customWidth="1"/>
    <col min="4367" max="4367" width="7.33203125" style="1" bestFit="1" customWidth="1"/>
    <col min="4368" max="4368" width="18.83203125" style="1" bestFit="1" customWidth="1"/>
    <col min="4369" max="4369" width="7.33203125" style="1" bestFit="1" customWidth="1"/>
    <col min="4370" max="4370" width="17.83203125" style="1" bestFit="1" customWidth="1"/>
    <col min="4371" max="4371" width="7.33203125" style="1" bestFit="1" customWidth="1"/>
    <col min="4372" max="4372" width="29.33203125" style="1" bestFit="1" customWidth="1"/>
    <col min="4373" max="4373" width="7.33203125" style="1" bestFit="1" customWidth="1"/>
    <col min="4374" max="4374" width="22.1640625" style="1" bestFit="1" customWidth="1"/>
    <col min="4375" max="4375" width="7.33203125" style="1" bestFit="1" customWidth="1"/>
    <col min="4376" max="4376" width="23.08203125" style="1" bestFit="1" customWidth="1"/>
    <col min="4377" max="4377" width="7.33203125" style="1" bestFit="1" customWidth="1"/>
    <col min="4378" max="4378" width="25.83203125" style="1" bestFit="1" customWidth="1"/>
    <col min="4379" max="4379" width="7.33203125" style="1" bestFit="1" customWidth="1"/>
    <col min="4380" max="4380" width="13.58203125" style="1" bestFit="1" customWidth="1"/>
    <col min="4381" max="4381" width="7.33203125" style="1" bestFit="1" customWidth="1"/>
    <col min="4382" max="4382" width="21.5" style="1" bestFit="1" customWidth="1"/>
    <col min="4383" max="4383" width="7.33203125" style="1" bestFit="1" customWidth="1"/>
    <col min="4384" max="4608" width="8.6640625" style="1"/>
    <col min="4609" max="4609" width="3.83203125" style="1" bestFit="1" customWidth="1"/>
    <col min="4610" max="4610" width="26.75" style="1" bestFit="1" customWidth="1"/>
    <col min="4611" max="4611" width="7.33203125" style="1" bestFit="1" customWidth="1"/>
    <col min="4612" max="4612" width="5" style="1" bestFit="1" customWidth="1"/>
    <col min="4613" max="4613" width="11.1640625" style="1" bestFit="1" customWidth="1"/>
    <col min="4614" max="4614" width="11.4140625" style="1" bestFit="1" customWidth="1"/>
    <col min="4615" max="4615" width="9.6640625" style="1" bestFit="1" customWidth="1"/>
    <col min="4616" max="4616" width="25.4140625" style="1" bestFit="1" customWidth="1"/>
    <col min="4617" max="4617" width="8.6640625" style="1"/>
    <col min="4618" max="4618" width="26.75" style="1" bestFit="1" customWidth="1"/>
    <col min="4619" max="4619" width="7.33203125" style="1" bestFit="1" customWidth="1"/>
    <col min="4620" max="4620" width="20.58203125" style="1" bestFit="1" customWidth="1"/>
    <col min="4621" max="4621" width="7.33203125" style="1" bestFit="1" customWidth="1"/>
    <col min="4622" max="4622" width="18.08203125" style="1" bestFit="1" customWidth="1"/>
    <col min="4623" max="4623" width="7.33203125" style="1" bestFit="1" customWidth="1"/>
    <col min="4624" max="4624" width="18.83203125" style="1" bestFit="1" customWidth="1"/>
    <col min="4625" max="4625" width="7.33203125" style="1" bestFit="1" customWidth="1"/>
    <col min="4626" max="4626" width="17.83203125" style="1" bestFit="1" customWidth="1"/>
    <col min="4627" max="4627" width="7.33203125" style="1" bestFit="1" customWidth="1"/>
    <col min="4628" max="4628" width="29.33203125" style="1" bestFit="1" customWidth="1"/>
    <col min="4629" max="4629" width="7.33203125" style="1" bestFit="1" customWidth="1"/>
    <col min="4630" max="4630" width="22.1640625" style="1" bestFit="1" customWidth="1"/>
    <col min="4631" max="4631" width="7.33203125" style="1" bestFit="1" customWidth="1"/>
    <col min="4632" max="4632" width="23.08203125" style="1" bestFit="1" customWidth="1"/>
    <col min="4633" max="4633" width="7.33203125" style="1" bestFit="1" customWidth="1"/>
    <col min="4634" max="4634" width="25.83203125" style="1" bestFit="1" customWidth="1"/>
    <col min="4635" max="4635" width="7.33203125" style="1" bestFit="1" customWidth="1"/>
    <col min="4636" max="4636" width="13.58203125" style="1" bestFit="1" customWidth="1"/>
    <col min="4637" max="4637" width="7.33203125" style="1" bestFit="1" customWidth="1"/>
    <col min="4638" max="4638" width="21.5" style="1" bestFit="1" customWidth="1"/>
    <col min="4639" max="4639" width="7.33203125" style="1" bestFit="1" customWidth="1"/>
    <col min="4640" max="4864" width="8.6640625" style="1"/>
    <col min="4865" max="4865" width="3.83203125" style="1" bestFit="1" customWidth="1"/>
    <col min="4866" max="4866" width="26.75" style="1" bestFit="1" customWidth="1"/>
    <col min="4867" max="4867" width="7.33203125" style="1" bestFit="1" customWidth="1"/>
    <col min="4868" max="4868" width="5" style="1" bestFit="1" customWidth="1"/>
    <col min="4869" max="4869" width="11.1640625" style="1" bestFit="1" customWidth="1"/>
    <col min="4870" max="4870" width="11.4140625" style="1" bestFit="1" customWidth="1"/>
    <col min="4871" max="4871" width="9.6640625" style="1" bestFit="1" customWidth="1"/>
    <col min="4872" max="4872" width="25.4140625" style="1" bestFit="1" customWidth="1"/>
    <col min="4873" max="4873" width="8.6640625" style="1"/>
    <col min="4874" max="4874" width="26.75" style="1" bestFit="1" customWidth="1"/>
    <col min="4875" max="4875" width="7.33203125" style="1" bestFit="1" customWidth="1"/>
    <col min="4876" max="4876" width="20.58203125" style="1" bestFit="1" customWidth="1"/>
    <col min="4877" max="4877" width="7.33203125" style="1" bestFit="1" customWidth="1"/>
    <col min="4878" max="4878" width="18.08203125" style="1" bestFit="1" customWidth="1"/>
    <col min="4879" max="4879" width="7.33203125" style="1" bestFit="1" customWidth="1"/>
    <col min="4880" max="4880" width="18.83203125" style="1" bestFit="1" customWidth="1"/>
    <col min="4881" max="4881" width="7.33203125" style="1" bestFit="1" customWidth="1"/>
    <col min="4882" max="4882" width="17.83203125" style="1" bestFit="1" customWidth="1"/>
    <col min="4883" max="4883" width="7.33203125" style="1" bestFit="1" customWidth="1"/>
    <col min="4884" max="4884" width="29.33203125" style="1" bestFit="1" customWidth="1"/>
    <col min="4885" max="4885" width="7.33203125" style="1" bestFit="1" customWidth="1"/>
    <col min="4886" max="4886" width="22.1640625" style="1" bestFit="1" customWidth="1"/>
    <col min="4887" max="4887" width="7.33203125" style="1" bestFit="1" customWidth="1"/>
    <col min="4888" max="4888" width="23.08203125" style="1" bestFit="1" customWidth="1"/>
    <col min="4889" max="4889" width="7.33203125" style="1" bestFit="1" customWidth="1"/>
    <col min="4890" max="4890" width="25.83203125" style="1" bestFit="1" customWidth="1"/>
    <col min="4891" max="4891" width="7.33203125" style="1" bestFit="1" customWidth="1"/>
    <col min="4892" max="4892" width="13.58203125" style="1" bestFit="1" customWidth="1"/>
    <col min="4893" max="4893" width="7.33203125" style="1" bestFit="1" customWidth="1"/>
    <col min="4894" max="4894" width="21.5" style="1" bestFit="1" customWidth="1"/>
    <col min="4895" max="4895" width="7.33203125" style="1" bestFit="1" customWidth="1"/>
    <col min="4896" max="5120" width="8.6640625" style="1"/>
    <col min="5121" max="5121" width="3.83203125" style="1" bestFit="1" customWidth="1"/>
    <col min="5122" max="5122" width="26.75" style="1" bestFit="1" customWidth="1"/>
    <col min="5123" max="5123" width="7.33203125" style="1" bestFit="1" customWidth="1"/>
    <col min="5124" max="5124" width="5" style="1" bestFit="1" customWidth="1"/>
    <col min="5125" max="5125" width="11.1640625" style="1" bestFit="1" customWidth="1"/>
    <col min="5126" max="5126" width="11.4140625" style="1" bestFit="1" customWidth="1"/>
    <col min="5127" max="5127" width="9.6640625" style="1" bestFit="1" customWidth="1"/>
    <col min="5128" max="5128" width="25.4140625" style="1" bestFit="1" customWidth="1"/>
    <col min="5129" max="5129" width="8.6640625" style="1"/>
    <col min="5130" max="5130" width="26.75" style="1" bestFit="1" customWidth="1"/>
    <col min="5131" max="5131" width="7.33203125" style="1" bestFit="1" customWidth="1"/>
    <col min="5132" max="5132" width="20.58203125" style="1" bestFit="1" customWidth="1"/>
    <col min="5133" max="5133" width="7.33203125" style="1" bestFit="1" customWidth="1"/>
    <col min="5134" max="5134" width="18.08203125" style="1" bestFit="1" customWidth="1"/>
    <col min="5135" max="5135" width="7.33203125" style="1" bestFit="1" customWidth="1"/>
    <col min="5136" max="5136" width="18.83203125" style="1" bestFit="1" customWidth="1"/>
    <col min="5137" max="5137" width="7.33203125" style="1" bestFit="1" customWidth="1"/>
    <col min="5138" max="5138" width="17.83203125" style="1" bestFit="1" customWidth="1"/>
    <col min="5139" max="5139" width="7.33203125" style="1" bestFit="1" customWidth="1"/>
    <col min="5140" max="5140" width="29.33203125" style="1" bestFit="1" customWidth="1"/>
    <col min="5141" max="5141" width="7.33203125" style="1" bestFit="1" customWidth="1"/>
    <col min="5142" max="5142" width="22.1640625" style="1" bestFit="1" customWidth="1"/>
    <col min="5143" max="5143" width="7.33203125" style="1" bestFit="1" customWidth="1"/>
    <col min="5144" max="5144" width="23.08203125" style="1" bestFit="1" customWidth="1"/>
    <col min="5145" max="5145" width="7.33203125" style="1" bestFit="1" customWidth="1"/>
    <col min="5146" max="5146" width="25.83203125" style="1" bestFit="1" customWidth="1"/>
    <col min="5147" max="5147" width="7.33203125" style="1" bestFit="1" customWidth="1"/>
    <col min="5148" max="5148" width="13.58203125" style="1" bestFit="1" customWidth="1"/>
    <col min="5149" max="5149" width="7.33203125" style="1" bestFit="1" customWidth="1"/>
    <col min="5150" max="5150" width="21.5" style="1" bestFit="1" customWidth="1"/>
    <col min="5151" max="5151" width="7.33203125" style="1" bestFit="1" customWidth="1"/>
    <col min="5152" max="5376" width="8.6640625" style="1"/>
    <col min="5377" max="5377" width="3.83203125" style="1" bestFit="1" customWidth="1"/>
    <col min="5378" max="5378" width="26.75" style="1" bestFit="1" customWidth="1"/>
    <col min="5379" max="5379" width="7.33203125" style="1" bestFit="1" customWidth="1"/>
    <col min="5380" max="5380" width="5" style="1" bestFit="1" customWidth="1"/>
    <col min="5381" max="5381" width="11.1640625" style="1" bestFit="1" customWidth="1"/>
    <col min="5382" max="5382" width="11.4140625" style="1" bestFit="1" customWidth="1"/>
    <col min="5383" max="5383" width="9.6640625" style="1" bestFit="1" customWidth="1"/>
    <col min="5384" max="5384" width="25.4140625" style="1" bestFit="1" customWidth="1"/>
    <col min="5385" max="5385" width="8.6640625" style="1"/>
    <col min="5386" max="5386" width="26.75" style="1" bestFit="1" customWidth="1"/>
    <col min="5387" max="5387" width="7.33203125" style="1" bestFit="1" customWidth="1"/>
    <col min="5388" max="5388" width="20.58203125" style="1" bestFit="1" customWidth="1"/>
    <col min="5389" max="5389" width="7.33203125" style="1" bestFit="1" customWidth="1"/>
    <col min="5390" max="5390" width="18.08203125" style="1" bestFit="1" customWidth="1"/>
    <col min="5391" max="5391" width="7.33203125" style="1" bestFit="1" customWidth="1"/>
    <col min="5392" max="5392" width="18.83203125" style="1" bestFit="1" customWidth="1"/>
    <col min="5393" max="5393" width="7.33203125" style="1" bestFit="1" customWidth="1"/>
    <col min="5394" max="5394" width="17.83203125" style="1" bestFit="1" customWidth="1"/>
    <col min="5395" max="5395" width="7.33203125" style="1" bestFit="1" customWidth="1"/>
    <col min="5396" max="5396" width="29.33203125" style="1" bestFit="1" customWidth="1"/>
    <col min="5397" max="5397" width="7.33203125" style="1" bestFit="1" customWidth="1"/>
    <col min="5398" max="5398" width="22.1640625" style="1" bestFit="1" customWidth="1"/>
    <col min="5399" max="5399" width="7.33203125" style="1" bestFit="1" customWidth="1"/>
    <col min="5400" max="5400" width="23.08203125" style="1" bestFit="1" customWidth="1"/>
    <col min="5401" max="5401" width="7.33203125" style="1" bestFit="1" customWidth="1"/>
    <col min="5402" max="5402" width="25.83203125" style="1" bestFit="1" customWidth="1"/>
    <col min="5403" max="5403" width="7.33203125" style="1" bestFit="1" customWidth="1"/>
    <col min="5404" max="5404" width="13.58203125" style="1" bestFit="1" customWidth="1"/>
    <col min="5405" max="5405" width="7.33203125" style="1" bestFit="1" customWidth="1"/>
    <col min="5406" max="5406" width="21.5" style="1" bestFit="1" customWidth="1"/>
    <col min="5407" max="5407" width="7.33203125" style="1" bestFit="1" customWidth="1"/>
    <col min="5408" max="5632" width="8.6640625" style="1"/>
    <col min="5633" max="5633" width="3.83203125" style="1" bestFit="1" customWidth="1"/>
    <col min="5634" max="5634" width="26.75" style="1" bestFit="1" customWidth="1"/>
    <col min="5635" max="5635" width="7.33203125" style="1" bestFit="1" customWidth="1"/>
    <col min="5636" max="5636" width="5" style="1" bestFit="1" customWidth="1"/>
    <col min="5637" max="5637" width="11.1640625" style="1" bestFit="1" customWidth="1"/>
    <col min="5638" max="5638" width="11.4140625" style="1" bestFit="1" customWidth="1"/>
    <col min="5639" max="5639" width="9.6640625" style="1" bestFit="1" customWidth="1"/>
    <col min="5640" max="5640" width="25.4140625" style="1" bestFit="1" customWidth="1"/>
    <col min="5641" max="5641" width="8.6640625" style="1"/>
    <col min="5642" max="5642" width="26.75" style="1" bestFit="1" customWidth="1"/>
    <col min="5643" max="5643" width="7.33203125" style="1" bestFit="1" customWidth="1"/>
    <col min="5644" max="5644" width="20.58203125" style="1" bestFit="1" customWidth="1"/>
    <col min="5645" max="5645" width="7.33203125" style="1" bestFit="1" customWidth="1"/>
    <col min="5646" max="5646" width="18.08203125" style="1" bestFit="1" customWidth="1"/>
    <col min="5647" max="5647" width="7.33203125" style="1" bestFit="1" customWidth="1"/>
    <col min="5648" max="5648" width="18.83203125" style="1" bestFit="1" customWidth="1"/>
    <col min="5649" max="5649" width="7.33203125" style="1" bestFit="1" customWidth="1"/>
    <col min="5650" max="5650" width="17.83203125" style="1" bestFit="1" customWidth="1"/>
    <col min="5651" max="5651" width="7.33203125" style="1" bestFit="1" customWidth="1"/>
    <col min="5652" max="5652" width="29.33203125" style="1" bestFit="1" customWidth="1"/>
    <col min="5653" max="5653" width="7.33203125" style="1" bestFit="1" customWidth="1"/>
    <col min="5654" max="5654" width="22.1640625" style="1" bestFit="1" customWidth="1"/>
    <col min="5655" max="5655" width="7.33203125" style="1" bestFit="1" customWidth="1"/>
    <col min="5656" max="5656" width="23.08203125" style="1" bestFit="1" customWidth="1"/>
    <col min="5657" max="5657" width="7.33203125" style="1" bestFit="1" customWidth="1"/>
    <col min="5658" max="5658" width="25.83203125" style="1" bestFit="1" customWidth="1"/>
    <col min="5659" max="5659" width="7.33203125" style="1" bestFit="1" customWidth="1"/>
    <col min="5660" max="5660" width="13.58203125" style="1" bestFit="1" customWidth="1"/>
    <col min="5661" max="5661" width="7.33203125" style="1" bestFit="1" customWidth="1"/>
    <col min="5662" max="5662" width="21.5" style="1" bestFit="1" customWidth="1"/>
    <col min="5663" max="5663" width="7.33203125" style="1" bestFit="1" customWidth="1"/>
    <col min="5664" max="5888" width="8.6640625" style="1"/>
    <col min="5889" max="5889" width="3.83203125" style="1" bestFit="1" customWidth="1"/>
    <col min="5890" max="5890" width="26.75" style="1" bestFit="1" customWidth="1"/>
    <col min="5891" max="5891" width="7.33203125" style="1" bestFit="1" customWidth="1"/>
    <col min="5892" max="5892" width="5" style="1" bestFit="1" customWidth="1"/>
    <col min="5893" max="5893" width="11.1640625" style="1" bestFit="1" customWidth="1"/>
    <col min="5894" max="5894" width="11.4140625" style="1" bestFit="1" customWidth="1"/>
    <col min="5895" max="5895" width="9.6640625" style="1" bestFit="1" customWidth="1"/>
    <col min="5896" max="5896" width="25.4140625" style="1" bestFit="1" customWidth="1"/>
    <col min="5897" max="5897" width="8.6640625" style="1"/>
    <col min="5898" max="5898" width="26.75" style="1" bestFit="1" customWidth="1"/>
    <col min="5899" max="5899" width="7.33203125" style="1" bestFit="1" customWidth="1"/>
    <col min="5900" max="5900" width="20.58203125" style="1" bestFit="1" customWidth="1"/>
    <col min="5901" max="5901" width="7.33203125" style="1" bestFit="1" customWidth="1"/>
    <col min="5902" max="5902" width="18.08203125" style="1" bestFit="1" customWidth="1"/>
    <col min="5903" max="5903" width="7.33203125" style="1" bestFit="1" customWidth="1"/>
    <col min="5904" max="5904" width="18.83203125" style="1" bestFit="1" customWidth="1"/>
    <col min="5905" max="5905" width="7.33203125" style="1" bestFit="1" customWidth="1"/>
    <col min="5906" max="5906" width="17.83203125" style="1" bestFit="1" customWidth="1"/>
    <col min="5907" max="5907" width="7.33203125" style="1" bestFit="1" customWidth="1"/>
    <col min="5908" max="5908" width="29.33203125" style="1" bestFit="1" customWidth="1"/>
    <col min="5909" max="5909" width="7.33203125" style="1" bestFit="1" customWidth="1"/>
    <col min="5910" max="5910" width="22.1640625" style="1" bestFit="1" customWidth="1"/>
    <col min="5911" max="5911" width="7.33203125" style="1" bestFit="1" customWidth="1"/>
    <col min="5912" max="5912" width="23.08203125" style="1" bestFit="1" customWidth="1"/>
    <col min="5913" max="5913" width="7.33203125" style="1" bestFit="1" customWidth="1"/>
    <col min="5914" max="5914" width="25.83203125" style="1" bestFit="1" customWidth="1"/>
    <col min="5915" max="5915" width="7.33203125" style="1" bestFit="1" customWidth="1"/>
    <col min="5916" max="5916" width="13.58203125" style="1" bestFit="1" customWidth="1"/>
    <col min="5917" max="5917" width="7.33203125" style="1" bestFit="1" customWidth="1"/>
    <col min="5918" max="5918" width="21.5" style="1" bestFit="1" customWidth="1"/>
    <col min="5919" max="5919" width="7.33203125" style="1" bestFit="1" customWidth="1"/>
    <col min="5920" max="6144" width="8.6640625" style="1"/>
    <col min="6145" max="6145" width="3.83203125" style="1" bestFit="1" customWidth="1"/>
    <col min="6146" max="6146" width="26.75" style="1" bestFit="1" customWidth="1"/>
    <col min="6147" max="6147" width="7.33203125" style="1" bestFit="1" customWidth="1"/>
    <col min="6148" max="6148" width="5" style="1" bestFit="1" customWidth="1"/>
    <col min="6149" max="6149" width="11.1640625" style="1" bestFit="1" customWidth="1"/>
    <col min="6150" max="6150" width="11.4140625" style="1" bestFit="1" customWidth="1"/>
    <col min="6151" max="6151" width="9.6640625" style="1" bestFit="1" customWidth="1"/>
    <col min="6152" max="6152" width="25.4140625" style="1" bestFit="1" customWidth="1"/>
    <col min="6153" max="6153" width="8.6640625" style="1"/>
    <col min="6154" max="6154" width="26.75" style="1" bestFit="1" customWidth="1"/>
    <col min="6155" max="6155" width="7.33203125" style="1" bestFit="1" customWidth="1"/>
    <col min="6156" max="6156" width="20.58203125" style="1" bestFit="1" customWidth="1"/>
    <col min="6157" max="6157" width="7.33203125" style="1" bestFit="1" customWidth="1"/>
    <col min="6158" max="6158" width="18.08203125" style="1" bestFit="1" customWidth="1"/>
    <col min="6159" max="6159" width="7.33203125" style="1" bestFit="1" customWidth="1"/>
    <col min="6160" max="6160" width="18.83203125" style="1" bestFit="1" customWidth="1"/>
    <col min="6161" max="6161" width="7.33203125" style="1" bestFit="1" customWidth="1"/>
    <col min="6162" max="6162" width="17.83203125" style="1" bestFit="1" customWidth="1"/>
    <col min="6163" max="6163" width="7.33203125" style="1" bestFit="1" customWidth="1"/>
    <col min="6164" max="6164" width="29.33203125" style="1" bestFit="1" customWidth="1"/>
    <col min="6165" max="6165" width="7.33203125" style="1" bestFit="1" customWidth="1"/>
    <col min="6166" max="6166" width="22.1640625" style="1" bestFit="1" customWidth="1"/>
    <col min="6167" max="6167" width="7.33203125" style="1" bestFit="1" customWidth="1"/>
    <col min="6168" max="6168" width="23.08203125" style="1" bestFit="1" customWidth="1"/>
    <col min="6169" max="6169" width="7.33203125" style="1" bestFit="1" customWidth="1"/>
    <col min="6170" max="6170" width="25.83203125" style="1" bestFit="1" customWidth="1"/>
    <col min="6171" max="6171" width="7.33203125" style="1" bestFit="1" customWidth="1"/>
    <col min="6172" max="6172" width="13.58203125" style="1" bestFit="1" customWidth="1"/>
    <col min="6173" max="6173" width="7.33203125" style="1" bestFit="1" customWidth="1"/>
    <col min="6174" max="6174" width="21.5" style="1" bestFit="1" customWidth="1"/>
    <col min="6175" max="6175" width="7.33203125" style="1" bestFit="1" customWidth="1"/>
    <col min="6176" max="6400" width="8.6640625" style="1"/>
    <col min="6401" max="6401" width="3.83203125" style="1" bestFit="1" customWidth="1"/>
    <col min="6402" max="6402" width="26.75" style="1" bestFit="1" customWidth="1"/>
    <col min="6403" max="6403" width="7.33203125" style="1" bestFit="1" customWidth="1"/>
    <col min="6404" max="6404" width="5" style="1" bestFit="1" customWidth="1"/>
    <col min="6405" max="6405" width="11.1640625" style="1" bestFit="1" customWidth="1"/>
    <col min="6406" max="6406" width="11.4140625" style="1" bestFit="1" customWidth="1"/>
    <col min="6407" max="6407" width="9.6640625" style="1" bestFit="1" customWidth="1"/>
    <col min="6408" max="6408" width="25.4140625" style="1" bestFit="1" customWidth="1"/>
    <col min="6409" max="6409" width="8.6640625" style="1"/>
    <col min="6410" max="6410" width="26.75" style="1" bestFit="1" customWidth="1"/>
    <col min="6411" max="6411" width="7.33203125" style="1" bestFit="1" customWidth="1"/>
    <col min="6412" max="6412" width="20.58203125" style="1" bestFit="1" customWidth="1"/>
    <col min="6413" max="6413" width="7.33203125" style="1" bestFit="1" customWidth="1"/>
    <col min="6414" max="6414" width="18.08203125" style="1" bestFit="1" customWidth="1"/>
    <col min="6415" max="6415" width="7.33203125" style="1" bestFit="1" customWidth="1"/>
    <col min="6416" max="6416" width="18.83203125" style="1" bestFit="1" customWidth="1"/>
    <col min="6417" max="6417" width="7.33203125" style="1" bestFit="1" customWidth="1"/>
    <col min="6418" max="6418" width="17.83203125" style="1" bestFit="1" customWidth="1"/>
    <col min="6419" max="6419" width="7.33203125" style="1" bestFit="1" customWidth="1"/>
    <col min="6420" max="6420" width="29.33203125" style="1" bestFit="1" customWidth="1"/>
    <col min="6421" max="6421" width="7.33203125" style="1" bestFit="1" customWidth="1"/>
    <col min="6422" max="6422" width="22.1640625" style="1" bestFit="1" customWidth="1"/>
    <col min="6423" max="6423" width="7.33203125" style="1" bestFit="1" customWidth="1"/>
    <col min="6424" max="6424" width="23.08203125" style="1" bestFit="1" customWidth="1"/>
    <col min="6425" max="6425" width="7.33203125" style="1" bestFit="1" customWidth="1"/>
    <col min="6426" max="6426" width="25.83203125" style="1" bestFit="1" customWidth="1"/>
    <col min="6427" max="6427" width="7.33203125" style="1" bestFit="1" customWidth="1"/>
    <col min="6428" max="6428" width="13.58203125" style="1" bestFit="1" customWidth="1"/>
    <col min="6429" max="6429" width="7.33203125" style="1" bestFit="1" customWidth="1"/>
    <col min="6430" max="6430" width="21.5" style="1" bestFit="1" customWidth="1"/>
    <col min="6431" max="6431" width="7.33203125" style="1" bestFit="1" customWidth="1"/>
    <col min="6432" max="6656" width="8.6640625" style="1"/>
    <col min="6657" max="6657" width="3.83203125" style="1" bestFit="1" customWidth="1"/>
    <col min="6658" max="6658" width="26.75" style="1" bestFit="1" customWidth="1"/>
    <col min="6659" max="6659" width="7.33203125" style="1" bestFit="1" customWidth="1"/>
    <col min="6660" max="6660" width="5" style="1" bestFit="1" customWidth="1"/>
    <col min="6661" max="6661" width="11.1640625" style="1" bestFit="1" customWidth="1"/>
    <col min="6662" max="6662" width="11.4140625" style="1" bestFit="1" customWidth="1"/>
    <col min="6663" max="6663" width="9.6640625" style="1" bestFit="1" customWidth="1"/>
    <col min="6664" max="6664" width="25.4140625" style="1" bestFit="1" customWidth="1"/>
    <col min="6665" max="6665" width="8.6640625" style="1"/>
    <col min="6666" max="6666" width="26.75" style="1" bestFit="1" customWidth="1"/>
    <col min="6667" max="6667" width="7.33203125" style="1" bestFit="1" customWidth="1"/>
    <col min="6668" max="6668" width="20.58203125" style="1" bestFit="1" customWidth="1"/>
    <col min="6669" max="6669" width="7.33203125" style="1" bestFit="1" customWidth="1"/>
    <col min="6670" max="6670" width="18.08203125" style="1" bestFit="1" customWidth="1"/>
    <col min="6671" max="6671" width="7.33203125" style="1" bestFit="1" customWidth="1"/>
    <col min="6672" max="6672" width="18.83203125" style="1" bestFit="1" customWidth="1"/>
    <col min="6673" max="6673" width="7.33203125" style="1" bestFit="1" customWidth="1"/>
    <col min="6674" max="6674" width="17.83203125" style="1" bestFit="1" customWidth="1"/>
    <col min="6675" max="6675" width="7.33203125" style="1" bestFit="1" customWidth="1"/>
    <col min="6676" max="6676" width="29.33203125" style="1" bestFit="1" customWidth="1"/>
    <col min="6677" max="6677" width="7.33203125" style="1" bestFit="1" customWidth="1"/>
    <col min="6678" max="6678" width="22.1640625" style="1" bestFit="1" customWidth="1"/>
    <col min="6679" max="6679" width="7.33203125" style="1" bestFit="1" customWidth="1"/>
    <col min="6680" max="6680" width="23.08203125" style="1" bestFit="1" customWidth="1"/>
    <col min="6681" max="6681" width="7.33203125" style="1" bestFit="1" customWidth="1"/>
    <col min="6682" max="6682" width="25.83203125" style="1" bestFit="1" customWidth="1"/>
    <col min="6683" max="6683" width="7.33203125" style="1" bestFit="1" customWidth="1"/>
    <col min="6684" max="6684" width="13.58203125" style="1" bestFit="1" customWidth="1"/>
    <col min="6685" max="6685" width="7.33203125" style="1" bestFit="1" customWidth="1"/>
    <col min="6686" max="6686" width="21.5" style="1" bestFit="1" customWidth="1"/>
    <col min="6687" max="6687" width="7.33203125" style="1" bestFit="1" customWidth="1"/>
    <col min="6688" max="6912" width="8.6640625" style="1"/>
    <col min="6913" max="6913" width="3.83203125" style="1" bestFit="1" customWidth="1"/>
    <col min="6914" max="6914" width="26.75" style="1" bestFit="1" customWidth="1"/>
    <col min="6915" max="6915" width="7.33203125" style="1" bestFit="1" customWidth="1"/>
    <col min="6916" max="6916" width="5" style="1" bestFit="1" customWidth="1"/>
    <col min="6917" max="6917" width="11.1640625" style="1" bestFit="1" customWidth="1"/>
    <col min="6918" max="6918" width="11.4140625" style="1" bestFit="1" customWidth="1"/>
    <col min="6919" max="6919" width="9.6640625" style="1" bestFit="1" customWidth="1"/>
    <col min="6920" max="6920" width="25.4140625" style="1" bestFit="1" customWidth="1"/>
    <col min="6921" max="6921" width="8.6640625" style="1"/>
    <col min="6922" max="6922" width="26.75" style="1" bestFit="1" customWidth="1"/>
    <col min="6923" max="6923" width="7.33203125" style="1" bestFit="1" customWidth="1"/>
    <col min="6924" max="6924" width="20.58203125" style="1" bestFit="1" customWidth="1"/>
    <col min="6925" max="6925" width="7.33203125" style="1" bestFit="1" customWidth="1"/>
    <col min="6926" max="6926" width="18.08203125" style="1" bestFit="1" customWidth="1"/>
    <col min="6927" max="6927" width="7.33203125" style="1" bestFit="1" customWidth="1"/>
    <col min="6928" max="6928" width="18.83203125" style="1" bestFit="1" customWidth="1"/>
    <col min="6929" max="6929" width="7.33203125" style="1" bestFit="1" customWidth="1"/>
    <col min="6930" max="6930" width="17.83203125" style="1" bestFit="1" customWidth="1"/>
    <col min="6931" max="6931" width="7.33203125" style="1" bestFit="1" customWidth="1"/>
    <col min="6932" max="6932" width="29.33203125" style="1" bestFit="1" customWidth="1"/>
    <col min="6933" max="6933" width="7.33203125" style="1" bestFit="1" customWidth="1"/>
    <col min="6934" max="6934" width="22.1640625" style="1" bestFit="1" customWidth="1"/>
    <col min="6935" max="6935" width="7.33203125" style="1" bestFit="1" customWidth="1"/>
    <col min="6936" max="6936" width="23.08203125" style="1" bestFit="1" customWidth="1"/>
    <col min="6937" max="6937" width="7.33203125" style="1" bestFit="1" customWidth="1"/>
    <col min="6938" max="6938" width="25.83203125" style="1" bestFit="1" customWidth="1"/>
    <col min="6939" max="6939" width="7.33203125" style="1" bestFit="1" customWidth="1"/>
    <col min="6940" max="6940" width="13.58203125" style="1" bestFit="1" customWidth="1"/>
    <col min="6941" max="6941" width="7.33203125" style="1" bestFit="1" customWidth="1"/>
    <col min="6942" max="6942" width="21.5" style="1" bestFit="1" customWidth="1"/>
    <col min="6943" max="6943" width="7.33203125" style="1" bestFit="1" customWidth="1"/>
    <col min="6944" max="7168" width="8.6640625" style="1"/>
    <col min="7169" max="7169" width="3.83203125" style="1" bestFit="1" customWidth="1"/>
    <col min="7170" max="7170" width="26.75" style="1" bestFit="1" customWidth="1"/>
    <col min="7171" max="7171" width="7.33203125" style="1" bestFit="1" customWidth="1"/>
    <col min="7172" max="7172" width="5" style="1" bestFit="1" customWidth="1"/>
    <col min="7173" max="7173" width="11.1640625" style="1" bestFit="1" customWidth="1"/>
    <col min="7174" max="7174" width="11.4140625" style="1" bestFit="1" customWidth="1"/>
    <col min="7175" max="7175" width="9.6640625" style="1" bestFit="1" customWidth="1"/>
    <col min="7176" max="7176" width="25.4140625" style="1" bestFit="1" customWidth="1"/>
    <col min="7177" max="7177" width="8.6640625" style="1"/>
    <col min="7178" max="7178" width="26.75" style="1" bestFit="1" customWidth="1"/>
    <col min="7179" max="7179" width="7.33203125" style="1" bestFit="1" customWidth="1"/>
    <col min="7180" max="7180" width="20.58203125" style="1" bestFit="1" customWidth="1"/>
    <col min="7181" max="7181" width="7.33203125" style="1" bestFit="1" customWidth="1"/>
    <col min="7182" max="7182" width="18.08203125" style="1" bestFit="1" customWidth="1"/>
    <col min="7183" max="7183" width="7.33203125" style="1" bestFit="1" customWidth="1"/>
    <col min="7184" max="7184" width="18.83203125" style="1" bestFit="1" customWidth="1"/>
    <col min="7185" max="7185" width="7.33203125" style="1" bestFit="1" customWidth="1"/>
    <col min="7186" max="7186" width="17.83203125" style="1" bestFit="1" customWidth="1"/>
    <col min="7187" max="7187" width="7.33203125" style="1" bestFit="1" customWidth="1"/>
    <col min="7188" max="7188" width="29.33203125" style="1" bestFit="1" customWidth="1"/>
    <col min="7189" max="7189" width="7.33203125" style="1" bestFit="1" customWidth="1"/>
    <col min="7190" max="7190" width="22.1640625" style="1" bestFit="1" customWidth="1"/>
    <col min="7191" max="7191" width="7.33203125" style="1" bestFit="1" customWidth="1"/>
    <col min="7192" max="7192" width="23.08203125" style="1" bestFit="1" customWidth="1"/>
    <col min="7193" max="7193" width="7.33203125" style="1" bestFit="1" customWidth="1"/>
    <col min="7194" max="7194" width="25.83203125" style="1" bestFit="1" customWidth="1"/>
    <col min="7195" max="7195" width="7.33203125" style="1" bestFit="1" customWidth="1"/>
    <col min="7196" max="7196" width="13.58203125" style="1" bestFit="1" customWidth="1"/>
    <col min="7197" max="7197" width="7.33203125" style="1" bestFit="1" customWidth="1"/>
    <col min="7198" max="7198" width="21.5" style="1" bestFit="1" customWidth="1"/>
    <col min="7199" max="7199" width="7.33203125" style="1" bestFit="1" customWidth="1"/>
    <col min="7200" max="7424" width="8.6640625" style="1"/>
    <col min="7425" max="7425" width="3.83203125" style="1" bestFit="1" customWidth="1"/>
    <col min="7426" max="7426" width="26.75" style="1" bestFit="1" customWidth="1"/>
    <col min="7427" max="7427" width="7.33203125" style="1" bestFit="1" customWidth="1"/>
    <col min="7428" max="7428" width="5" style="1" bestFit="1" customWidth="1"/>
    <col min="7429" max="7429" width="11.1640625" style="1" bestFit="1" customWidth="1"/>
    <col min="7430" max="7430" width="11.4140625" style="1" bestFit="1" customWidth="1"/>
    <col min="7431" max="7431" width="9.6640625" style="1" bestFit="1" customWidth="1"/>
    <col min="7432" max="7432" width="25.4140625" style="1" bestFit="1" customWidth="1"/>
    <col min="7433" max="7433" width="8.6640625" style="1"/>
    <col min="7434" max="7434" width="26.75" style="1" bestFit="1" customWidth="1"/>
    <col min="7435" max="7435" width="7.33203125" style="1" bestFit="1" customWidth="1"/>
    <col min="7436" max="7436" width="20.58203125" style="1" bestFit="1" customWidth="1"/>
    <col min="7437" max="7437" width="7.33203125" style="1" bestFit="1" customWidth="1"/>
    <col min="7438" max="7438" width="18.08203125" style="1" bestFit="1" customWidth="1"/>
    <col min="7439" max="7439" width="7.33203125" style="1" bestFit="1" customWidth="1"/>
    <col min="7440" max="7440" width="18.83203125" style="1" bestFit="1" customWidth="1"/>
    <col min="7441" max="7441" width="7.33203125" style="1" bestFit="1" customWidth="1"/>
    <col min="7442" max="7442" width="17.83203125" style="1" bestFit="1" customWidth="1"/>
    <col min="7443" max="7443" width="7.33203125" style="1" bestFit="1" customWidth="1"/>
    <col min="7444" max="7444" width="29.33203125" style="1" bestFit="1" customWidth="1"/>
    <col min="7445" max="7445" width="7.33203125" style="1" bestFit="1" customWidth="1"/>
    <col min="7446" max="7446" width="22.1640625" style="1" bestFit="1" customWidth="1"/>
    <col min="7447" max="7447" width="7.33203125" style="1" bestFit="1" customWidth="1"/>
    <col min="7448" max="7448" width="23.08203125" style="1" bestFit="1" customWidth="1"/>
    <col min="7449" max="7449" width="7.33203125" style="1" bestFit="1" customWidth="1"/>
    <col min="7450" max="7450" width="25.83203125" style="1" bestFit="1" customWidth="1"/>
    <col min="7451" max="7451" width="7.33203125" style="1" bestFit="1" customWidth="1"/>
    <col min="7452" max="7452" width="13.58203125" style="1" bestFit="1" customWidth="1"/>
    <col min="7453" max="7453" width="7.33203125" style="1" bestFit="1" customWidth="1"/>
    <col min="7454" max="7454" width="21.5" style="1" bestFit="1" customWidth="1"/>
    <col min="7455" max="7455" width="7.33203125" style="1" bestFit="1" customWidth="1"/>
    <col min="7456" max="7680" width="8.6640625" style="1"/>
    <col min="7681" max="7681" width="3.83203125" style="1" bestFit="1" customWidth="1"/>
    <col min="7682" max="7682" width="26.75" style="1" bestFit="1" customWidth="1"/>
    <col min="7683" max="7683" width="7.33203125" style="1" bestFit="1" customWidth="1"/>
    <col min="7684" max="7684" width="5" style="1" bestFit="1" customWidth="1"/>
    <col min="7685" max="7685" width="11.1640625" style="1" bestFit="1" customWidth="1"/>
    <col min="7686" max="7686" width="11.4140625" style="1" bestFit="1" customWidth="1"/>
    <col min="7687" max="7687" width="9.6640625" style="1" bestFit="1" customWidth="1"/>
    <col min="7688" max="7688" width="25.4140625" style="1" bestFit="1" customWidth="1"/>
    <col min="7689" max="7689" width="8.6640625" style="1"/>
    <col min="7690" max="7690" width="26.75" style="1" bestFit="1" customWidth="1"/>
    <col min="7691" max="7691" width="7.33203125" style="1" bestFit="1" customWidth="1"/>
    <col min="7692" max="7692" width="20.58203125" style="1" bestFit="1" customWidth="1"/>
    <col min="7693" max="7693" width="7.33203125" style="1" bestFit="1" customWidth="1"/>
    <col min="7694" max="7694" width="18.08203125" style="1" bestFit="1" customWidth="1"/>
    <col min="7695" max="7695" width="7.33203125" style="1" bestFit="1" customWidth="1"/>
    <col min="7696" max="7696" width="18.83203125" style="1" bestFit="1" customWidth="1"/>
    <col min="7697" max="7697" width="7.33203125" style="1" bestFit="1" customWidth="1"/>
    <col min="7698" max="7698" width="17.83203125" style="1" bestFit="1" customWidth="1"/>
    <col min="7699" max="7699" width="7.33203125" style="1" bestFit="1" customWidth="1"/>
    <col min="7700" max="7700" width="29.33203125" style="1" bestFit="1" customWidth="1"/>
    <col min="7701" max="7701" width="7.33203125" style="1" bestFit="1" customWidth="1"/>
    <col min="7702" max="7702" width="22.1640625" style="1" bestFit="1" customWidth="1"/>
    <col min="7703" max="7703" width="7.33203125" style="1" bestFit="1" customWidth="1"/>
    <col min="7704" max="7704" width="23.08203125" style="1" bestFit="1" customWidth="1"/>
    <col min="7705" max="7705" width="7.33203125" style="1" bestFit="1" customWidth="1"/>
    <col min="7706" max="7706" width="25.83203125" style="1" bestFit="1" customWidth="1"/>
    <col min="7707" max="7707" width="7.33203125" style="1" bestFit="1" customWidth="1"/>
    <col min="7708" max="7708" width="13.58203125" style="1" bestFit="1" customWidth="1"/>
    <col min="7709" max="7709" width="7.33203125" style="1" bestFit="1" customWidth="1"/>
    <col min="7710" max="7710" width="21.5" style="1" bestFit="1" customWidth="1"/>
    <col min="7711" max="7711" width="7.33203125" style="1" bestFit="1" customWidth="1"/>
    <col min="7712" max="7936" width="8.6640625" style="1"/>
    <col min="7937" max="7937" width="3.83203125" style="1" bestFit="1" customWidth="1"/>
    <col min="7938" max="7938" width="26.75" style="1" bestFit="1" customWidth="1"/>
    <col min="7939" max="7939" width="7.33203125" style="1" bestFit="1" customWidth="1"/>
    <col min="7940" max="7940" width="5" style="1" bestFit="1" customWidth="1"/>
    <col min="7941" max="7941" width="11.1640625" style="1" bestFit="1" customWidth="1"/>
    <col min="7942" max="7942" width="11.4140625" style="1" bestFit="1" customWidth="1"/>
    <col min="7943" max="7943" width="9.6640625" style="1" bestFit="1" customWidth="1"/>
    <col min="7944" max="7944" width="25.4140625" style="1" bestFit="1" customWidth="1"/>
    <col min="7945" max="7945" width="8.6640625" style="1"/>
    <col min="7946" max="7946" width="26.75" style="1" bestFit="1" customWidth="1"/>
    <col min="7947" max="7947" width="7.33203125" style="1" bestFit="1" customWidth="1"/>
    <col min="7948" max="7948" width="20.58203125" style="1" bestFit="1" customWidth="1"/>
    <col min="7949" max="7949" width="7.33203125" style="1" bestFit="1" customWidth="1"/>
    <col min="7950" max="7950" width="18.08203125" style="1" bestFit="1" customWidth="1"/>
    <col min="7951" max="7951" width="7.33203125" style="1" bestFit="1" customWidth="1"/>
    <col min="7952" max="7952" width="18.83203125" style="1" bestFit="1" customWidth="1"/>
    <col min="7953" max="7953" width="7.33203125" style="1" bestFit="1" customWidth="1"/>
    <col min="7954" max="7954" width="17.83203125" style="1" bestFit="1" customWidth="1"/>
    <col min="7955" max="7955" width="7.33203125" style="1" bestFit="1" customWidth="1"/>
    <col min="7956" max="7956" width="29.33203125" style="1" bestFit="1" customWidth="1"/>
    <col min="7957" max="7957" width="7.33203125" style="1" bestFit="1" customWidth="1"/>
    <col min="7958" max="7958" width="22.1640625" style="1" bestFit="1" customWidth="1"/>
    <col min="7959" max="7959" width="7.33203125" style="1" bestFit="1" customWidth="1"/>
    <col min="7960" max="7960" width="23.08203125" style="1" bestFit="1" customWidth="1"/>
    <col min="7961" max="7961" width="7.33203125" style="1" bestFit="1" customWidth="1"/>
    <col min="7962" max="7962" width="25.83203125" style="1" bestFit="1" customWidth="1"/>
    <col min="7963" max="7963" width="7.33203125" style="1" bestFit="1" customWidth="1"/>
    <col min="7964" max="7964" width="13.58203125" style="1" bestFit="1" customWidth="1"/>
    <col min="7965" max="7965" width="7.33203125" style="1" bestFit="1" customWidth="1"/>
    <col min="7966" max="7966" width="21.5" style="1" bestFit="1" customWidth="1"/>
    <col min="7967" max="7967" width="7.33203125" style="1" bestFit="1" customWidth="1"/>
    <col min="7968" max="8192" width="8.6640625" style="1"/>
    <col min="8193" max="8193" width="3.83203125" style="1" bestFit="1" customWidth="1"/>
    <col min="8194" max="8194" width="26.75" style="1" bestFit="1" customWidth="1"/>
    <col min="8195" max="8195" width="7.33203125" style="1" bestFit="1" customWidth="1"/>
    <col min="8196" max="8196" width="5" style="1" bestFit="1" customWidth="1"/>
    <col min="8197" max="8197" width="11.1640625" style="1" bestFit="1" customWidth="1"/>
    <col min="8198" max="8198" width="11.4140625" style="1" bestFit="1" customWidth="1"/>
    <col min="8199" max="8199" width="9.6640625" style="1" bestFit="1" customWidth="1"/>
    <col min="8200" max="8200" width="25.4140625" style="1" bestFit="1" customWidth="1"/>
    <col min="8201" max="8201" width="8.6640625" style="1"/>
    <col min="8202" max="8202" width="26.75" style="1" bestFit="1" customWidth="1"/>
    <col min="8203" max="8203" width="7.33203125" style="1" bestFit="1" customWidth="1"/>
    <col min="8204" max="8204" width="20.58203125" style="1" bestFit="1" customWidth="1"/>
    <col min="8205" max="8205" width="7.33203125" style="1" bestFit="1" customWidth="1"/>
    <col min="8206" max="8206" width="18.08203125" style="1" bestFit="1" customWidth="1"/>
    <col min="8207" max="8207" width="7.33203125" style="1" bestFit="1" customWidth="1"/>
    <col min="8208" max="8208" width="18.83203125" style="1" bestFit="1" customWidth="1"/>
    <col min="8209" max="8209" width="7.33203125" style="1" bestFit="1" customWidth="1"/>
    <col min="8210" max="8210" width="17.83203125" style="1" bestFit="1" customWidth="1"/>
    <col min="8211" max="8211" width="7.33203125" style="1" bestFit="1" customWidth="1"/>
    <col min="8212" max="8212" width="29.33203125" style="1" bestFit="1" customWidth="1"/>
    <col min="8213" max="8213" width="7.33203125" style="1" bestFit="1" customWidth="1"/>
    <col min="8214" max="8214" width="22.1640625" style="1" bestFit="1" customWidth="1"/>
    <col min="8215" max="8215" width="7.33203125" style="1" bestFit="1" customWidth="1"/>
    <col min="8216" max="8216" width="23.08203125" style="1" bestFit="1" customWidth="1"/>
    <col min="8217" max="8217" width="7.33203125" style="1" bestFit="1" customWidth="1"/>
    <col min="8218" max="8218" width="25.83203125" style="1" bestFit="1" customWidth="1"/>
    <col min="8219" max="8219" width="7.33203125" style="1" bestFit="1" customWidth="1"/>
    <col min="8220" max="8220" width="13.58203125" style="1" bestFit="1" customWidth="1"/>
    <col min="8221" max="8221" width="7.33203125" style="1" bestFit="1" customWidth="1"/>
    <col min="8222" max="8222" width="21.5" style="1" bestFit="1" customWidth="1"/>
    <col min="8223" max="8223" width="7.33203125" style="1" bestFit="1" customWidth="1"/>
    <col min="8224" max="8448" width="8.6640625" style="1"/>
    <col min="8449" max="8449" width="3.83203125" style="1" bestFit="1" customWidth="1"/>
    <col min="8450" max="8450" width="26.75" style="1" bestFit="1" customWidth="1"/>
    <col min="8451" max="8451" width="7.33203125" style="1" bestFit="1" customWidth="1"/>
    <col min="8452" max="8452" width="5" style="1" bestFit="1" customWidth="1"/>
    <col min="8453" max="8453" width="11.1640625" style="1" bestFit="1" customWidth="1"/>
    <col min="8454" max="8454" width="11.4140625" style="1" bestFit="1" customWidth="1"/>
    <col min="8455" max="8455" width="9.6640625" style="1" bestFit="1" customWidth="1"/>
    <col min="8456" max="8456" width="25.4140625" style="1" bestFit="1" customWidth="1"/>
    <col min="8457" max="8457" width="8.6640625" style="1"/>
    <col min="8458" max="8458" width="26.75" style="1" bestFit="1" customWidth="1"/>
    <col min="8459" max="8459" width="7.33203125" style="1" bestFit="1" customWidth="1"/>
    <col min="8460" max="8460" width="20.58203125" style="1" bestFit="1" customWidth="1"/>
    <col min="8461" max="8461" width="7.33203125" style="1" bestFit="1" customWidth="1"/>
    <col min="8462" max="8462" width="18.08203125" style="1" bestFit="1" customWidth="1"/>
    <col min="8463" max="8463" width="7.33203125" style="1" bestFit="1" customWidth="1"/>
    <col min="8464" max="8464" width="18.83203125" style="1" bestFit="1" customWidth="1"/>
    <col min="8465" max="8465" width="7.33203125" style="1" bestFit="1" customWidth="1"/>
    <col min="8466" max="8466" width="17.83203125" style="1" bestFit="1" customWidth="1"/>
    <col min="8467" max="8467" width="7.33203125" style="1" bestFit="1" customWidth="1"/>
    <col min="8468" max="8468" width="29.33203125" style="1" bestFit="1" customWidth="1"/>
    <col min="8469" max="8469" width="7.33203125" style="1" bestFit="1" customWidth="1"/>
    <col min="8470" max="8470" width="22.1640625" style="1" bestFit="1" customWidth="1"/>
    <col min="8471" max="8471" width="7.33203125" style="1" bestFit="1" customWidth="1"/>
    <col min="8472" max="8472" width="23.08203125" style="1" bestFit="1" customWidth="1"/>
    <col min="8473" max="8473" width="7.33203125" style="1" bestFit="1" customWidth="1"/>
    <col min="8474" max="8474" width="25.83203125" style="1" bestFit="1" customWidth="1"/>
    <col min="8475" max="8475" width="7.33203125" style="1" bestFit="1" customWidth="1"/>
    <col min="8476" max="8476" width="13.58203125" style="1" bestFit="1" customWidth="1"/>
    <col min="8477" max="8477" width="7.33203125" style="1" bestFit="1" customWidth="1"/>
    <col min="8478" max="8478" width="21.5" style="1" bestFit="1" customWidth="1"/>
    <col min="8479" max="8479" width="7.33203125" style="1" bestFit="1" customWidth="1"/>
    <col min="8480" max="8704" width="8.6640625" style="1"/>
    <col min="8705" max="8705" width="3.83203125" style="1" bestFit="1" customWidth="1"/>
    <col min="8706" max="8706" width="26.75" style="1" bestFit="1" customWidth="1"/>
    <col min="8707" max="8707" width="7.33203125" style="1" bestFit="1" customWidth="1"/>
    <col min="8708" max="8708" width="5" style="1" bestFit="1" customWidth="1"/>
    <col min="8709" max="8709" width="11.1640625" style="1" bestFit="1" customWidth="1"/>
    <col min="8710" max="8710" width="11.4140625" style="1" bestFit="1" customWidth="1"/>
    <col min="8711" max="8711" width="9.6640625" style="1" bestFit="1" customWidth="1"/>
    <col min="8712" max="8712" width="25.4140625" style="1" bestFit="1" customWidth="1"/>
    <col min="8713" max="8713" width="8.6640625" style="1"/>
    <col min="8714" max="8714" width="26.75" style="1" bestFit="1" customWidth="1"/>
    <col min="8715" max="8715" width="7.33203125" style="1" bestFit="1" customWidth="1"/>
    <col min="8716" max="8716" width="20.58203125" style="1" bestFit="1" customWidth="1"/>
    <col min="8717" max="8717" width="7.33203125" style="1" bestFit="1" customWidth="1"/>
    <col min="8718" max="8718" width="18.08203125" style="1" bestFit="1" customWidth="1"/>
    <col min="8719" max="8719" width="7.33203125" style="1" bestFit="1" customWidth="1"/>
    <col min="8720" max="8720" width="18.83203125" style="1" bestFit="1" customWidth="1"/>
    <col min="8721" max="8721" width="7.33203125" style="1" bestFit="1" customWidth="1"/>
    <col min="8722" max="8722" width="17.83203125" style="1" bestFit="1" customWidth="1"/>
    <col min="8723" max="8723" width="7.33203125" style="1" bestFit="1" customWidth="1"/>
    <col min="8724" max="8724" width="29.33203125" style="1" bestFit="1" customWidth="1"/>
    <col min="8725" max="8725" width="7.33203125" style="1" bestFit="1" customWidth="1"/>
    <col min="8726" max="8726" width="22.1640625" style="1" bestFit="1" customWidth="1"/>
    <col min="8727" max="8727" width="7.33203125" style="1" bestFit="1" customWidth="1"/>
    <col min="8728" max="8728" width="23.08203125" style="1" bestFit="1" customWidth="1"/>
    <col min="8729" max="8729" width="7.33203125" style="1" bestFit="1" customWidth="1"/>
    <col min="8730" max="8730" width="25.83203125" style="1" bestFit="1" customWidth="1"/>
    <col min="8731" max="8731" width="7.33203125" style="1" bestFit="1" customWidth="1"/>
    <col min="8732" max="8732" width="13.58203125" style="1" bestFit="1" customWidth="1"/>
    <col min="8733" max="8733" width="7.33203125" style="1" bestFit="1" customWidth="1"/>
    <col min="8734" max="8734" width="21.5" style="1" bestFit="1" customWidth="1"/>
    <col min="8735" max="8735" width="7.33203125" style="1" bestFit="1" customWidth="1"/>
    <col min="8736" max="8960" width="8.6640625" style="1"/>
    <col min="8961" max="8961" width="3.83203125" style="1" bestFit="1" customWidth="1"/>
    <col min="8962" max="8962" width="26.75" style="1" bestFit="1" customWidth="1"/>
    <col min="8963" max="8963" width="7.33203125" style="1" bestFit="1" customWidth="1"/>
    <col min="8964" max="8964" width="5" style="1" bestFit="1" customWidth="1"/>
    <col min="8965" max="8965" width="11.1640625" style="1" bestFit="1" customWidth="1"/>
    <col min="8966" max="8966" width="11.4140625" style="1" bestFit="1" customWidth="1"/>
    <col min="8967" max="8967" width="9.6640625" style="1" bestFit="1" customWidth="1"/>
    <col min="8968" max="8968" width="25.4140625" style="1" bestFit="1" customWidth="1"/>
    <col min="8969" max="8969" width="8.6640625" style="1"/>
    <col min="8970" max="8970" width="26.75" style="1" bestFit="1" customWidth="1"/>
    <col min="8971" max="8971" width="7.33203125" style="1" bestFit="1" customWidth="1"/>
    <col min="8972" max="8972" width="20.58203125" style="1" bestFit="1" customWidth="1"/>
    <col min="8973" max="8973" width="7.33203125" style="1" bestFit="1" customWidth="1"/>
    <col min="8974" max="8974" width="18.08203125" style="1" bestFit="1" customWidth="1"/>
    <col min="8975" max="8975" width="7.33203125" style="1" bestFit="1" customWidth="1"/>
    <col min="8976" max="8976" width="18.83203125" style="1" bestFit="1" customWidth="1"/>
    <col min="8977" max="8977" width="7.33203125" style="1" bestFit="1" customWidth="1"/>
    <col min="8978" max="8978" width="17.83203125" style="1" bestFit="1" customWidth="1"/>
    <col min="8979" max="8979" width="7.33203125" style="1" bestFit="1" customWidth="1"/>
    <col min="8980" max="8980" width="29.33203125" style="1" bestFit="1" customWidth="1"/>
    <col min="8981" max="8981" width="7.33203125" style="1" bestFit="1" customWidth="1"/>
    <col min="8982" max="8982" width="22.1640625" style="1" bestFit="1" customWidth="1"/>
    <col min="8983" max="8983" width="7.33203125" style="1" bestFit="1" customWidth="1"/>
    <col min="8984" max="8984" width="23.08203125" style="1" bestFit="1" customWidth="1"/>
    <col min="8985" max="8985" width="7.33203125" style="1" bestFit="1" customWidth="1"/>
    <col min="8986" max="8986" width="25.83203125" style="1" bestFit="1" customWidth="1"/>
    <col min="8987" max="8987" width="7.33203125" style="1" bestFit="1" customWidth="1"/>
    <col min="8988" max="8988" width="13.58203125" style="1" bestFit="1" customWidth="1"/>
    <col min="8989" max="8989" width="7.33203125" style="1" bestFit="1" customWidth="1"/>
    <col min="8990" max="8990" width="21.5" style="1" bestFit="1" customWidth="1"/>
    <col min="8991" max="8991" width="7.33203125" style="1" bestFit="1" customWidth="1"/>
    <col min="8992" max="9216" width="8.6640625" style="1"/>
    <col min="9217" max="9217" width="3.83203125" style="1" bestFit="1" customWidth="1"/>
    <col min="9218" max="9218" width="26.75" style="1" bestFit="1" customWidth="1"/>
    <col min="9219" max="9219" width="7.33203125" style="1" bestFit="1" customWidth="1"/>
    <col min="9220" max="9220" width="5" style="1" bestFit="1" customWidth="1"/>
    <col min="9221" max="9221" width="11.1640625" style="1" bestFit="1" customWidth="1"/>
    <col min="9222" max="9222" width="11.4140625" style="1" bestFit="1" customWidth="1"/>
    <col min="9223" max="9223" width="9.6640625" style="1" bestFit="1" customWidth="1"/>
    <col min="9224" max="9224" width="25.4140625" style="1" bestFit="1" customWidth="1"/>
    <col min="9225" max="9225" width="8.6640625" style="1"/>
    <col min="9226" max="9226" width="26.75" style="1" bestFit="1" customWidth="1"/>
    <col min="9227" max="9227" width="7.33203125" style="1" bestFit="1" customWidth="1"/>
    <col min="9228" max="9228" width="20.58203125" style="1" bestFit="1" customWidth="1"/>
    <col min="9229" max="9229" width="7.33203125" style="1" bestFit="1" customWidth="1"/>
    <col min="9230" max="9230" width="18.08203125" style="1" bestFit="1" customWidth="1"/>
    <col min="9231" max="9231" width="7.33203125" style="1" bestFit="1" customWidth="1"/>
    <col min="9232" max="9232" width="18.83203125" style="1" bestFit="1" customWidth="1"/>
    <col min="9233" max="9233" width="7.33203125" style="1" bestFit="1" customWidth="1"/>
    <col min="9234" max="9234" width="17.83203125" style="1" bestFit="1" customWidth="1"/>
    <col min="9235" max="9235" width="7.33203125" style="1" bestFit="1" customWidth="1"/>
    <col min="9236" max="9236" width="29.33203125" style="1" bestFit="1" customWidth="1"/>
    <col min="9237" max="9237" width="7.33203125" style="1" bestFit="1" customWidth="1"/>
    <col min="9238" max="9238" width="22.1640625" style="1" bestFit="1" customWidth="1"/>
    <col min="9239" max="9239" width="7.33203125" style="1" bestFit="1" customWidth="1"/>
    <col min="9240" max="9240" width="23.08203125" style="1" bestFit="1" customWidth="1"/>
    <col min="9241" max="9241" width="7.33203125" style="1" bestFit="1" customWidth="1"/>
    <col min="9242" max="9242" width="25.83203125" style="1" bestFit="1" customWidth="1"/>
    <col min="9243" max="9243" width="7.33203125" style="1" bestFit="1" customWidth="1"/>
    <col min="9244" max="9244" width="13.58203125" style="1" bestFit="1" customWidth="1"/>
    <col min="9245" max="9245" width="7.33203125" style="1" bestFit="1" customWidth="1"/>
    <col min="9246" max="9246" width="21.5" style="1" bestFit="1" customWidth="1"/>
    <col min="9247" max="9247" width="7.33203125" style="1" bestFit="1" customWidth="1"/>
    <col min="9248" max="9472" width="8.6640625" style="1"/>
    <col min="9473" max="9473" width="3.83203125" style="1" bestFit="1" customWidth="1"/>
    <col min="9474" max="9474" width="26.75" style="1" bestFit="1" customWidth="1"/>
    <col min="9475" max="9475" width="7.33203125" style="1" bestFit="1" customWidth="1"/>
    <col min="9476" max="9476" width="5" style="1" bestFit="1" customWidth="1"/>
    <col min="9477" max="9477" width="11.1640625" style="1" bestFit="1" customWidth="1"/>
    <col min="9478" max="9478" width="11.4140625" style="1" bestFit="1" customWidth="1"/>
    <col min="9479" max="9479" width="9.6640625" style="1" bestFit="1" customWidth="1"/>
    <col min="9480" max="9480" width="25.4140625" style="1" bestFit="1" customWidth="1"/>
    <col min="9481" max="9481" width="8.6640625" style="1"/>
    <col min="9482" max="9482" width="26.75" style="1" bestFit="1" customWidth="1"/>
    <col min="9483" max="9483" width="7.33203125" style="1" bestFit="1" customWidth="1"/>
    <col min="9484" max="9484" width="20.58203125" style="1" bestFit="1" customWidth="1"/>
    <col min="9485" max="9485" width="7.33203125" style="1" bestFit="1" customWidth="1"/>
    <col min="9486" max="9486" width="18.08203125" style="1" bestFit="1" customWidth="1"/>
    <col min="9487" max="9487" width="7.33203125" style="1" bestFit="1" customWidth="1"/>
    <col min="9488" max="9488" width="18.83203125" style="1" bestFit="1" customWidth="1"/>
    <col min="9489" max="9489" width="7.33203125" style="1" bestFit="1" customWidth="1"/>
    <col min="9490" max="9490" width="17.83203125" style="1" bestFit="1" customWidth="1"/>
    <col min="9491" max="9491" width="7.33203125" style="1" bestFit="1" customWidth="1"/>
    <col min="9492" max="9492" width="29.33203125" style="1" bestFit="1" customWidth="1"/>
    <col min="9493" max="9493" width="7.33203125" style="1" bestFit="1" customWidth="1"/>
    <col min="9494" max="9494" width="22.1640625" style="1" bestFit="1" customWidth="1"/>
    <col min="9495" max="9495" width="7.33203125" style="1" bestFit="1" customWidth="1"/>
    <col min="9496" max="9496" width="23.08203125" style="1" bestFit="1" customWidth="1"/>
    <col min="9497" max="9497" width="7.33203125" style="1" bestFit="1" customWidth="1"/>
    <col min="9498" max="9498" width="25.83203125" style="1" bestFit="1" customWidth="1"/>
    <col min="9499" max="9499" width="7.33203125" style="1" bestFit="1" customWidth="1"/>
    <col min="9500" max="9500" width="13.58203125" style="1" bestFit="1" customWidth="1"/>
    <col min="9501" max="9501" width="7.33203125" style="1" bestFit="1" customWidth="1"/>
    <col min="9502" max="9502" width="21.5" style="1" bestFit="1" customWidth="1"/>
    <col min="9503" max="9503" width="7.33203125" style="1" bestFit="1" customWidth="1"/>
    <col min="9504" max="9728" width="8.6640625" style="1"/>
    <col min="9729" max="9729" width="3.83203125" style="1" bestFit="1" customWidth="1"/>
    <col min="9730" max="9730" width="26.75" style="1" bestFit="1" customWidth="1"/>
    <col min="9731" max="9731" width="7.33203125" style="1" bestFit="1" customWidth="1"/>
    <col min="9732" max="9732" width="5" style="1" bestFit="1" customWidth="1"/>
    <col min="9733" max="9733" width="11.1640625" style="1" bestFit="1" customWidth="1"/>
    <col min="9734" max="9734" width="11.4140625" style="1" bestFit="1" customWidth="1"/>
    <col min="9735" max="9735" width="9.6640625" style="1" bestFit="1" customWidth="1"/>
    <col min="9736" max="9736" width="25.4140625" style="1" bestFit="1" customWidth="1"/>
    <col min="9737" max="9737" width="8.6640625" style="1"/>
    <col min="9738" max="9738" width="26.75" style="1" bestFit="1" customWidth="1"/>
    <col min="9739" max="9739" width="7.33203125" style="1" bestFit="1" customWidth="1"/>
    <col min="9740" max="9740" width="20.58203125" style="1" bestFit="1" customWidth="1"/>
    <col min="9741" max="9741" width="7.33203125" style="1" bestFit="1" customWidth="1"/>
    <col min="9742" max="9742" width="18.08203125" style="1" bestFit="1" customWidth="1"/>
    <col min="9743" max="9743" width="7.33203125" style="1" bestFit="1" customWidth="1"/>
    <col min="9744" max="9744" width="18.83203125" style="1" bestFit="1" customWidth="1"/>
    <col min="9745" max="9745" width="7.33203125" style="1" bestFit="1" customWidth="1"/>
    <col min="9746" max="9746" width="17.83203125" style="1" bestFit="1" customWidth="1"/>
    <col min="9747" max="9747" width="7.33203125" style="1" bestFit="1" customWidth="1"/>
    <col min="9748" max="9748" width="29.33203125" style="1" bestFit="1" customWidth="1"/>
    <col min="9749" max="9749" width="7.33203125" style="1" bestFit="1" customWidth="1"/>
    <col min="9750" max="9750" width="22.1640625" style="1" bestFit="1" customWidth="1"/>
    <col min="9751" max="9751" width="7.33203125" style="1" bestFit="1" customWidth="1"/>
    <col min="9752" max="9752" width="23.08203125" style="1" bestFit="1" customWidth="1"/>
    <col min="9753" max="9753" width="7.33203125" style="1" bestFit="1" customWidth="1"/>
    <col min="9754" max="9754" width="25.83203125" style="1" bestFit="1" customWidth="1"/>
    <col min="9755" max="9755" width="7.33203125" style="1" bestFit="1" customWidth="1"/>
    <col min="9756" max="9756" width="13.58203125" style="1" bestFit="1" customWidth="1"/>
    <col min="9757" max="9757" width="7.33203125" style="1" bestFit="1" customWidth="1"/>
    <col min="9758" max="9758" width="21.5" style="1" bestFit="1" customWidth="1"/>
    <col min="9759" max="9759" width="7.33203125" style="1" bestFit="1" customWidth="1"/>
    <col min="9760" max="9984" width="8.6640625" style="1"/>
    <col min="9985" max="9985" width="3.83203125" style="1" bestFit="1" customWidth="1"/>
    <col min="9986" max="9986" width="26.75" style="1" bestFit="1" customWidth="1"/>
    <col min="9987" max="9987" width="7.33203125" style="1" bestFit="1" customWidth="1"/>
    <col min="9988" max="9988" width="5" style="1" bestFit="1" customWidth="1"/>
    <col min="9989" max="9989" width="11.1640625" style="1" bestFit="1" customWidth="1"/>
    <col min="9990" max="9990" width="11.4140625" style="1" bestFit="1" customWidth="1"/>
    <col min="9991" max="9991" width="9.6640625" style="1" bestFit="1" customWidth="1"/>
    <col min="9992" max="9992" width="25.4140625" style="1" bestFit="1" customWidth="1"/>
    <col min="9993" max="9993" width="8.6640625" style="1"/>
    <col min="9994" max="9994" width="26.75" style="1" bestFit="1" customWidth="1"/>
    <col min="9995" max="9995" width="7.33203125" style="1" bestFit="1" customWidth="1"/>
    <col min="9996" max="9996" width="20.58203125" style="1" bestFit="1" customWidth="1"/>
    <col min="9997" max="9997" width="7.33203125" style="1" bestFit="1" customWidth="1"/>
    <col min="9998" max="9998" width="18.08203125" style="1" bestFit="1" customWidth="1"/>
    <col min="9999" max="9999" width="7.33203125" style="1" bestFit="1" customWidth="1"/>
    <col min="10000" max="10000" width="18.83203125" style="1" bestFit="1" customWidth="1"/>
    <col min="10001" max="10001" width="7.33203125" style="1" bestFit="1" customWidth="1"/>
    <col min="10002" max="10002" width="17.83203125" style="1" bestFit="1" customWidth="1"/>
    <col min="10003" max="10003" width="7.33203125" style="1" bestFit="1" customWidth="1"/>
    <col min="10004" max="10004" width="29.33203125" style="1" bestFit="1" customWidth="1"/>
    <col min="10005" max="10005" width="7.33203125" style="1" bestFit="1" customWidth="1"/>
    <col min="10006" max="10006" width="22.1640625" style="1" bestFit="1" customWidth="1"/>
    <col min="10007" max="10007" width="7.33203125" style="1" bestFit="1" customWidth="1"/>
    <col min="10008" max="10008" width="23.08203125" style="1" bestFit="1" customWidth="1"/>
    <col min="10009" max="10009" width="7.33203125" style="1" bestFit="1" customWidth="1"/>
    <col min="10010" max="10010" width="25.83203125" style="1" bestFit="1" customWidth="1"/>
    <col min="10011" max="10011" width="7.33203125" style="1" bestFit="1" customWidth="1"/>
    <col min="10012" max="10012" width="13.58203125" style="1" bestFit="1" customWidth="1"/>
    <col min="10013" max="10013" width="7.33203125" style="1" bestFit="1" customWidth="1"/>
    <col min="10014" max="10014" width="21.5" style="1" bestFit="1" customWidth="1"/>
    <col min="10015" max="10015" width="7.33203125" style="1" bestFit="1" customWidth="1"/>
    <col min="10016" max="10240" width="8.6640625" style="1"/>
    <col min="10241" max="10241" width="3.83203125" style="1" bestFit="1" customWidth="1"/>
    <col min="10242" max="10242" width="26.75" style="1" bestFit="1" customWidth="1"/>
    <col min="10243" max="10243" width="7.33203125" style="1" bestFit="1" customWidth="1"/>
    <col min="10244" max="10244" width="5" style="1" bestFit="1" customWidth="1"/>
    <col min="10245" max="10245" width="11.1640625" style="1" bestFit="1" customWidth="1"/>
    <col min="10246" max="10246" width="11.4140625" style="1" bestFit="1" customWidth="1"/>
    <col min="10247" max="10247" width="9.6640625" style="1" bestFit="1" customWidth="1"/>
    <col min="10248" max="10248" width="25.4140625" style="1" bestFit="1" customWidth="1"/>
    <col min="10249" max="10249" width="8.6640625" style="1"/>
    <col min="10250" max="10250" width="26.75" style="1" bestFit="1" customWidth="1"/>
    <col min="10251" max="10251" width="7.33203125" style="1" bestFit="1" customWidth="1"/>
    <col min="10252" max="10252" width="20.58203125" style="1" bestFit="1" customWidth="1"/>
    <col min="10253" max="10253" width="7.33203125" style="1" bestFit="1" customWidth="1"/>
    <col min="10254" max="10254" width="18.08203125" style="1" bestFit="1" customWidth="1"/>
    <col min="10255" max="10255" width="7.33203125" style="1" bestFit="1" customWidth="1"/>
    <col min="10256" max="10256" width="18.83203125" style="1" bestFit="1" customWidth="1"/>
    <col min="10257" max="10257" width="7.33203125" style="1" bestFit="1" customWidth="1"/>
    <col min="10258" max="10258" width="17.83203125" style="1" bestFit="1" customWidth="1"/>
    <col min="10259" max="10259" width="7.33203125" style="1" bestFit="1" customWidth="1"/>
    <col min="10260" max="10260" width="29.33203125" style="1" bestFit="1" customWidth="1"/>
    <col min="10261" max="10261" width="7.33203125" style="1" bestFit="1" customWidth="1"/>
    <col min="10262" max="10262" width="22.1640625" style="1" bestFit="1" customWidth="1"/>
    <col min="10263" max="10263" width="7.33203125" style="1" bestFit="1" customWidth="1"/>
    <col min="10264" max="10264" width="23.08203125" style="1" bestFit="1" customWidth="1"/>
    <col min="10265" max="10265" width="7.33203125" style="1" bestFit="1" customWidth="1"/>
    <col min="10266" max="10266" width="25.83203125" style="1" bestFit="1" customWidth="1"/>
    <col min="10267" max="10267" width="7.33203125" style="1" bestFit="1" customWidth="1"/>
    <col min="10268" max="10268" width="13.58203125" style="1" bestFit="1" customWidth="1"/>
    <col min="10269" max="10269" width="7.33203125" style="1" bestFit="1" customWidth="1"/>
    <col min="10270" max="10270" width="21.5" style="1" bestFit="1" customWidth="1"/>
    <col min="10271" max="10271" width="7.33203125" style="1" bestFit="1" customWidth="1"/>
    <col min="10272" max="10496" width="8.6640625" style="1"/>
    <col min="10497" max="10497" width="3.83203125" style="1" bestFit="1" customWidth="1"/>
    <col min="10498" max="10498" width="26.75" style="1" bestFit="1" customWidth="1"/>
    <col min="10499" max="10499" width="7.33203125" style="1" bestFit="1" customWidth="1"/>
    <col min="10500" max="10500" width="5" style="1" bestFit="1" customWidth="1"/>
    <col min="10501" max="10501" width="11.1640625" style="1" bestFit="1" customWidth="1"/>
    <col min="10502" max="10502" width="11.4140625" style="1" bestFit="1" customWidth="1"/>
    <col min="10503" max="10503" width="9.6640625" style="1" bestFit="1" customWidth="1"/>
    <col min="10504" max="10504" width="25.4140625" style="1" bestFit="1" customWidth="1"/>
    <col min="10505" max="10505" width="8.6640625" style="1"/>
    <col min="10506" max="10506" width="26.75" style="1" bestFit="1" customWidth="1"/>
    <col min="10507" max="10507" width="7.33203125" style="1" bestFit="1" customWidth="1"/>
    <col min="10508" max="10508" width="20.58203125" style="1" bestFit="1" customWidth="1"/>
    <col min="10509" max="10509" width="7.33203125" style="1" bestFit="1" customWidth="1"/>
    <col min="10510" max="10510" width="18.08203125" style="1" bestFit="1" customWidth="1"/>
    <col min="10511" max="10511" width="7.33203125" style="1" bestFit="1" customWidth="1"/>
    <col min="10512" max="10512" width="18.83203125" style="1" bestFit="1" customWidth="1"/>
    <col min="10513" max="10513" width="7.33203125" style="1" bestFit="1" customWidth="1"/>
    <col min="10514" max="10514" width="17.83203125" style="1" bestFit="1" customWidth="1"/>
    <col min="10515" max="10515" width="7.33203125" style="1" bestFit="1" customWidth="1"/>
    <col min="10516" max="10516" width="29.33203125" style="1" bestFit="1" customWidth="1"/>
    <col min="10517" max="10517" width="7.33203125" style="1" bestFit="1" customWidth="1"/>
    <col min="10518" max="10518" width="22.1640625" style="1" bestFit="1" customWidth="1"/>
    <col min="10519" max="10519" width="7.33203125" style="1" bestFit="1" customWidth="1"/>
    <col min="10520" max="10520" width="23.08203125" style="1" bestFit="1" customWidth="1"/>
    <col min="10521" max="10521" width="7.33203125" style="1" bestFit="1" customWidth="1"/>
    <col min="10522" max="10522" width="25.83203125" style="1" bestFit="1" customWidth="1"/>
    <col min="10523" max="10523" width="7.33203125" style="1" bestFit="1" customWidth="1"/>
    <col min="10524" max="10524" width="13.58203125" style="1" bestFit="1" customWidth="1"/>
    <col min="10525" max="10525" width="7.33203125" style="1" bestFit="1" customWidth="1"/>
    <col min="10526" max="10526" width="21.5" style="1" bestFit="1" customWidth="1"/>
    <col min="10527" max="10527" width="7.33203125" style="1" bestFit="1" customWidth="1"/>
    <col min="10528" max="10752" width="8.6640625" style="1"/>
    <col min="10753" max="10753" width="3.83203125" style="1" bestFit="1" customWidth="1"/>
    <col min="10754" max="10754" width="26.75" style="1" bestFit="1" customWidth="1"/>
    <col min="10755" max="10755" width="7.33203125" style="1" bestFit="1" customWidth="1"/>
    <col min="10756" max="10756" width="5" style="1" bestFit="1" customWidth="1"/>
    <col min="10757" max="10757" width="11.1640625" style="1" bestFit="1" customWidth="1"/>
    <col min="10758" max="10758" width="11.4140625" style="1" bestFit="1" customWidth="1"/>
    <col min="10759" max="10759" width="9.6640625" style="1" bestFit="1" customWidth="1"/>
    <col min="10760" max="10760" width="25.4140625" style="1" bestFit="1" customWidth="1"/>
    <col min="10761" max="10761" width="8.6640625" style="1"/>
    <col min="10762" max="10762" width="26.75" style="1" bestFit="1" customWidth="1"/>
    <col min="10763" max="10763" width="7.33203125" style="1" bestFit="1" customWidth="1"/>
    <col min="10764" max="10764" width="20.58203125" style="1" bestFit="1" customWidth="1"/>
    <col min="10765" max="10765" width="7.33203125" style="1" bestFit="1" customWidth="1"/>
    <col min="10766" max="10766" width="18.08203125" style="1" bestFit="1" customWidth="1"/>
    <col min="10767" max="10767" width="7.33203125" style="1" bestFit="1" customWidth="1"/>
    <col min="10768" max="10768" width="18.83203125" style="1" bestFit="1" customWidth="1"/>
    <col min="10769" max="10769" width="7.33203125" style="1" bestFit="1" customWidth="1"/>
    <col min="10770" max="10770" width="17.83203125" style="1" bestFit="1" customWidth="1"/>
    <col min="10771" max="10771" width="7.33203125" style="1" bestFit="1" customWidth="1"/>
    <col min="10772" max="10772" width="29.33203125" style="1" bestFit="1" customWidth="1"/>
    <col min="10773" max="10773" width="7.33203125" style="1" bestFit="1" customWidth="1"/>
    <col min="10774" max="10774" width="22.1640625" style="1" bestFit="1" customWidth="1"/>
    <col min="10775" max="10775" width="7.33203125" style="1" bestFit="1" customWidth="1"/>
    <col min="10776" max="10776" width="23.08203125" style="1" bestFit="1" customWidth="1"/>
    <col min="10777" max="10777" width="7.33203125" style="1" bestFit="1" customWidth="1"/>
    <col min="10778" max="10778" width="25.83203125" style="1" bestFit="1" customWidth="1"/>
    <col min="10779" max="10779" width="7.33203125" style="1" bestFit="1" customWidth="1"/>
    <col min="10780" max="10780" width="13.58203125" style="1" bestFit="1" customWidth="1"/>
    <col min="10781" max="10781" width="7.33203125" style="1" bestFit="1" customWidth="1"/>
    <col min="10782" max="10782" width="21.5" style="1" bestFit="1" customWidth="1"/>
    <col min="10783" max="10783" width="7.33203125" style="1" bestFit="1" customWidth="1"/>
    <col min="10784" max="11008" width="8.6640625" style="1"/>
    <col min="11009" max="11009" width="3.83203125" style="1" bestFit="1" customWidth="1"/>
    <col min="11010" max="11010" width="26.75" style="1" bestFit="1" customWidth="1"/>
    <col min="11011" max="11011" width="7.33203125" style="1" bestFit="1" customWidth="1"/>
    <col min="11012" max="11012" width="5" style="1" bestFit="1" customWidth="1"/>
    <col min="11013" max="11013" width="11.1640625" style="1" bestFit="1" customWidth="1"/>
    <col min="11014" max="11014" width="11.4140625" style="1" bestFit="1" customWidth="1"/>
    <col min="11015" max="11015" width="9.6640625" style="1" bestFit="1" customWidth="1"/>
    <col min="11016" max="11016" width="25.4140625" style="1" bestFit="1" customWidth="1"/>
    <col min="11017" max="11017" width="8.6640625" style="1"/>
    <col min="11018" max="11018" width="26.75" style="1" bestFit="1" customWidth="1"/>
    <col min="11019" max="11019" width="7.33203125" style="1" bestFit="1" customWidth="1"/>
    <col min="11020" max="11020" width="20.58203125" style="1" bestFit="1" customWidth="1"/>
    <col min="11021" max="11021" width="7.33203125" style="1" bestFit="1" customWidth="1"/>
    <col min="11022" max="11022" width="18.08203125" style="1" bestFit="1" customWidth="1"/>
    <col min="11023" max="11023" width="7.33203125" style="1" bestFit="1" customWidth="1"/>
    <col min="11024" max="11024" width="18.83203125" style="1" bestFit="1" customWidth="1"/>
    <col min="11025" max="11025" width="7.33203125" style="1" bestFit="1" customWidth="1"/>
    <col min="11026" max="11026" width="17.83203125" style="1" bestFit="1" customWidth="1"/>
    <col min="11027" max="11027" width="7.33203125" style="1" bestFit="1" customWidth="1"/>
    <col min="11028" max="11028" width="29.33203125" style="1" bestFit="1" customWidth="1"/>
    <col min="11029" max="11029" width="7.33203125" style="1" bestFit="1" customWidth="1"/>
    <col min="11030" max="11030" width="22.1640625" style="1" bestFit="1" customWidth="1"/>
    <col min="11031" max="11031" width="7.33203125" style="1" bestFit="1" customWidth="1"/>
    <col min="11032" max="11032" width="23.08203125" style="1" bestFit="1" customWidth="1"/>
    <col min="11033" max="11033" width="7.33203125" style="1" bestFit="1" customWidth="1"/>
    <col min="11034" max="11034" width="25.83203125" style="1" bestFit="1" customWidth="1"/>
    <col min="11035" max="11035" width="7.33203125" style="1" bestFit="1" customWidth="1"/>
    <col min="11036" max="11036" width="13.58203125" style="1" bestFit="1" customWidth="1"/>
    <col min="11037" max="11037" width="7.33203125" style="1" bestFit="1" customWidth="1"/>
    <col min="11038" max="11038" width="21.5" style="1" bestFit="1" customWidth="1"/>
    <col min="11039" max="11039" width="7.33203125" style="1" bestFit="1" customWidth="1"/>
    <col min="11040" max="11264" width="8.6640625" style="1"/>
    <col min="11265" max="11265" width="3.83203125" style="1" bestFit="1" customWidth="1"/>
    <col min="11266" max="11266" width="26.75" style="1" bestFit="1" customWidth="1"/>
    <col min="11267" max="11267" width="7.33203125" style="1" bestFit="1" customWidth="1"/>
    <col min="11268" max="11268" width="5" style="1" bestFit="1" customWidth="1"/>
    <col min="11269" max="11269" width="11.1640625" style="1" bestFit="1" customWidth="1"/>
    <col min="11270" max="11270" width="11.4140625" style="1" bestFit="1" customWidth="1"/>
    <col min="11271" max="11271" width="9.6640625" style="1" bestFit="1" customWidth="1"/>
    <col min="11272" max="11272" width="25.4140625" style="1" bestFit="1" customWidth="1"/>
    <col min="11273" max="11273" width="8.6640625" style="1"/>
    <col min="11274" max="11274" width="26.75" style="1" bestFit="1" customWidth="1"/>
    <col min="11275" max="11275" width="7.33203125" style="1" bestFit="1" customWidth="1"/>
    <col min="11276" max="11276" width="20.58203125" style="1" bestFit="1" customWidth="1"/>
    <col min="11277" max="11277" width="7.33203125" style="1" bestFit="1" customWidth="1"/>
    <col min="11278" max="11278" width="18.08203125" style="1" bestFit="1" customWidth="1"/>
    <col min="11279" max="11279" width="7.33203125" style="1" bestFit="1" customWidth="1"/>
    <col min="11280" max="11280" width="18.83203125" style="1" bestFit="1" customWidth="1"/>
    <col min="11281" max="11281" width="7.33203125" style="1" bestFit="1" customWidth="1"/>
    <col min="11282" max="11282" width="17.83203125" style="1" bestFit="1" customWidth="1"/>
    <col min="11283" max="11283" width="7.33203125" style="1" bestFit="1" customWidth="1"/>
    <col min="11284" max="11284" width="29.33203125" style="1" bestFit="1" customWidth="1"/>
    <col min="11285" max="11285" width="7.33203125" style="1" bestFit="1" customWidth="1"/>
    <col min="11286" max="11286" width="22.1640625" style="1" bestFit="1" customWidth="1"/>
    <col min="11287" max="11287" width="7.33203125" style="1" bestFit="1" customWidth="1"/>
    <col min="11288" max="11288" width="23.08203125" style="1" bestFit="1" customWidth="1"/>
    <col min="11289" max="11289" width="7.33203125" style="1" bestFit="1" customWidth="1"/>
    <col min="11290" max="11290" width="25.83203125" style="1" bestFit="1" customWidth="1"/>
    <col min="11291" max="11291" width="7.33203125" style="1" bestFit="1" customWidth="1"/>
    <col min="11292" max="11292" width="13.58203125" style="1" bestFit="1" customWidth="1"/>
    <col min="11293" max="11293" width="7.33203125" style="1" bestFit="1" customWidth="1"/>
    <col min="11294" max="11294" width="21.5" style="1" bestFit="1" customWidth="1"/>
    <col min="11295" max="11295" width="7.33203125" style="1" bestFit="1" customWidth="1"/>
    <col min="11296" max="11520" width="8.6640625" style="1"/>
    <col min="11521" max="11521" width="3.83203125" style="1" bestFit="1" customWidth="1"/>
    <col min="11522" max="11522" width="26.75" style="1" bestFit="1" customWidth="1"/>
    <col min="11523" max="11523" width="7.33203125" style="1" bestFit="1" customWidth="1"/>
    <col min="11524" max="11524" width="5" style="1" bestFit="1" customWidth="1"/>
    <col min="11525" max="11525" width="11.1640625" style="1" bestFit="1" customWidth="1"/>
    <col min="11526" max="11526" width="11.4140625" style="1" bestFit="1" customWidth="1"/>
    <col min="11527" max="11527" width="9.6640625" style="1" bestFit="1" customWidth="1"/>
    <col min="11528" max="11528" width="25.4140625" style="1" bestFit="1" customWidth="1"/>
    <col min="11529" max="11529" width="8.6640625" style="1"/>
    <col min="11530" max="11530" width="26.75" style="1" bestFit="1" customWidth="1"/>
    <col min="11531" max="11531" width="7.33203125" style="1" bestFit="1" customWidth="1"/>
    <col min="11532" max="11532" width="20.58203125" style="1" bestFit="1" customWidth="1"/>
    <col min="11533" max="11533" width="7.33203125" style="1" bestFit="1" customWidth="1"/>
    <col min="11534" max="11534" width="18.08203125" style="1" bestFit="1" customWidth="1"/>
    <col min="11535" max="11535" width="7.33203125" style="1" bestFit="1" customWidth="1"/>
    <col min="11536" max="11536" width="18.83203125" style="1" bestFit="1" customWidth="1"/>
    <col min="11537" max="11537" width="7.33203125" style="1" bestFit="1" customWidth="1"/>
    <col min="11538" max="11538" width="17.83203125" style="1" bestFit="1" customWidth="1"/>
    <col min="11539" max="11539" width="7.33203125" style="1" bestFit="1" customWidth="1"/>
    <col min="11540" max="11540" width="29.33203125" style="1" bestFit="1" customWidth="1"/>
    <col min="11541" max="11541" width="7.33203125" style="1" bestFit="1" customWidth="1"/>
    <col min="11542" max="11542" width="22.1640625" style="1" bestFit="1" customWidth="1"/>
    <col min="11543" max="11543" width="7.33203125" style="1" bestFit="1" customWidth="1"/>
    <col min="11544" max="11544" width="23.08203125" style="1" bestFit="1" customWidth="1"/>
    <col min="11545" max="11545" width="7.33203125" style="1" bestFit="1" customWidth="1"/>
    <col min="11546" max="11546" width="25.83203125" style="1" bestFit="1" customWidth="1"/>
    <col min="11547" max="11547" width="7.33203125" style="1" bestFit="1" customWidth="1"/>
    <col min="11548" max="11548" width="13.58203125" style="1" bestFit="1" customWidth="1"/>
    <col min="11549" max="11549" width="7.33203125" style="1" bestFit="1" customWidth="1"/>
    <col min="11550" max="11550" width="21.5" style="1" bestFit="1" customWidth="1"/>
    <col min="11551" max="11551" width="7.33203125" style="1" bestFit="1" customWidth="1"/>
    <col min="11552" max="11776" width="8.6640625" style="1"/>
    <col min="11777" max="11777" width="3.83203125" style="1" bestFit="1" customWidth="1"/>
    <col min="11778" max="11778" width="26.75" style="1" bestFit="1" customWidth="1"/>
    <col min="11779" max="11779" width="7.33203125" style="1" bestFit="1" customWidth="1"/>
    <col min="11780" max="11780" width="5" style="1" bestFit="1" customWidth="1"/>
    <col min="11781" max="11781" width="11.1640625" style="1" bestFit="1" customWidth="1"/>
    <col min="11782" max="11782" width="11.4140625" style="1" bestFit="1" customWidth="1"/>
    <col min="11783" max="11783" width="9.6640625" style="1" bestFit="1" customWidth="1"/>
    <col min="11784" max="11784" width="25.4140625" style="1" bestFit="1" customWidth="1"/>
    <col min="11785" max="11785" width="8.6640625" style="1"/>
    <col min="11786" max="11786" width="26.75" style="1" bestFit="1" customWidth="1"/>
    <col min="11787" max="11787" width="7.33203125" style="1" bestFit="1" customWidth="1"/>
    <col min="11788" max="11788" width="20.58203125" style="1" bestFit="1" customWidth="1"/>
    <col min="11789" max="11789" width="7.33203125" style="1" bestFit="1" customWidth="1"/>
    <col min="11790" max="11790" width="18.08203125" style="1" bestFit="1" customWidth="1"/>
    <col min="11791" max="11791" width="7.33203125" style="1" bestFit="1" customWidth="1"/>
    <col min="11792" max="11792" width="18.83203125" style="1" bestFit="1" customWidth="1"/>
    <col min="11793" max="11793" width="7.33203125" style="1" bestFit="1" customWidth="1"/>
    <col min="11794" max="11794" width="17.83203125" style="1" bestFit="1" customWidth="1"/>
    <col min="11795" max="11795" width="7.33203125" style="1" bestFit="1" customWidth="1"/>
    <col min="11796" max="11796" width="29.33203125" style="1" bestFit="1" customWidth="1"/>
    <col min="11797" max="11797" width="7.33203125" style="1" bestFit="1" customWidth="1"/>
    <col min="11798" max="11798" width="22.1640625" style="1" bestFit="1" customWidth="1"/>
    <col min="11799" max="11799" width="7.33203125" style="1" bestFit="1" customWidth="1"/>
    <col min="11800" max="11800" width="23.08203125" style="1" bestFit="1" customWidth="1"/>
    <col min="11801" max="11801" width="7.33203125" style="1" bestFit="1" customWidth="1"/>
    <col min="11802" max="11802" width="25.83203125" style="1" bestFit="1" customWidth="1"/>
    <col min="11803" max="11803" width="7.33203125" style="1" bestFit="1" customWidth="1"/>
    <col min="11804" max="11804" width="13.58203125" style="1" bestFit="1" customWidth="1"/>
    <col min="11805" max="11805" width="7.33203125" style="1" bestFit="1" customWidth="1"/>
    <col min="11806" max="11806" width="21.5" style="1" bestFit="1" customWidth="1"/>
    <col min="11807" max="11807" width="7.33203125" style="1" bestFit="1" customWidth="1"/>
    <col min="11808" max="12032" width="8.6640625" style="1"/>
    <col min="12033" max="12033" width="3.83203125" style="1" bestFit="1" customWidth="1"/>
    <col min="12034" max="12034" width="26.75" style="1" bestFit="1" customWidth="1"/>
    <col min="12035" max="12035" width="7.33203125" style="1" bestFit="1" customWidth="1"/>
    <col min="12036" max="12036" width="5" style="1" bestFit="1" customWidth="1"/>
    <col min="12037" max="12037" width="11.1640625" style="1" bestFit="1" customWidth="1"/>
    <col min="12038" max="12038" width="11.4140625" style="1" bestFit="1" customWidth="1"/>
    <col min="12039" max="12039" width="9.6640625" style="1" bestFit="1" customWidth="1"/>
    <col min="12040" max="12040" width="25.4140625" style="1" bestFit="1" customWidth="1"/>
    <col min="12041" max="12041" width="8.6640625" style="1"/>
    <col min="12042" max="12042" width="26.75" style="1" bestFit="1" customWidth="1"/>
    <col min="12043" max="12043" width="7.33203125" style="1" bestFit="1" customWidth="1"/>
    <col min="12044" max="12044" width="20.58203125" style="1" bestFit="1" customWidth="1"/>
    <col min="12045" max="12045" width="7.33203125" style="1" bestFit="1" customWidth="1"/>
    <col min="12046" max="12046" width="18.08203125" style="1" bestFit="1" customWidth="1"/>
    <col min="12047" max="12047" width="7.33203125" style="1" bestFit="1" customWidth="1"/>
    <col min="12048" max="12048" width="18.83203125" style="1" bestFit="1" customWidth="1"/>
    <col min="12049" max="12049" width="7.33203125" style="1" bestFit="1" customWidth="1"/>
    <col min="12050" max="12050" width="17.83203125" style="1" bestFit="1" customWidth="1"/>
    <col min="12051" max="12051" width="7.33203125" style="1" bestFit="1" customWidth="1"/>
    <col min="12052" max="12052" width="29.33203125" style="1" bestFit="1" customWidth="1"/>
    <col min="12053" max="12053" width="7.33203125" style="1" bestFit="1" customWidth="1"/>
    <col min="12054" max="12054" width="22.1640625" style="1" bestFit="1" customWidth="1"/>
    <col min="12055" max="12055" width="7.33203125" style="1" bestFit="1" customWidth="1"/>
    <col min="12056" max="12056" width="23.08203125" style="1" bestFit="1" customWidth="1"/>
    <col min="12057" max="12057" width="7.33203125" style="1" bestFit="1" customWidth="1"/>
    <col min="12058" max="12058" width="25.83203125" style="1" bestFit="1" customWidth="1"/>
    <col min="12059" max="12059" width="7.33203125" style="1" bestFit="1" customWidth="1"/>
    <col min="12060" max="12060" width="13.58203125" style="1" bestFit="1" customWidth="1"/>
    <col min="12061" max="12061" width="7.33203125" style="1" bestFit="1" customWidth="1"/>
    <col min="12062" max="12062" width="21.5" style="1" bestFit="1" customWidth="1"/>
    <col min="12063" max="12063" width="7.33203125" style="1" bestFit="1" customWidth="1"/>
    <col min="12064" max="12288" width="8.6640625" style="1"/>
    <col min="12289" max="12289" width="3.83203125" style="1" bestFit="1" customWidth="1"/>
    <col min="12290" max="12290" width="26.75" style="1" bestFit="1" customWidth="1"/>
    <col min="12291" max="12291" width="7.33203125" style="1" bestFit="1" customWidth="1"/>
    <col min="12292" max="12292" width="5" style="1" bestFit="1" customWidth="1"/>
    <col min="12293" max="12293" width="11.1640625" style="1" bestFit="1" customWidth="1"/>
    <col min="12294" max="12294" width="11.4140625" style="1" bestFit="1" customWidth="1"/>
    <col min="12295" max="12295" width="9.6640625" style="1" bestFit="1" customWidth="1"/>
    <col min="12296" max="12296" width="25.4140625" style="1" bestFit="1" customWidth="1"/>
    <col min="12297" max="12297" width="8.6640625" style="1"/>
    <col min="12298" max="12298" width="26.75" style="1" bestFit="1" customWidth="1"/>
    <col min="12299" max="12299" width="7.33203125" style="1" bestFit="1" customWidth="1"/>
    <col min="12300" max="12300" width="20.58203125" style="1" bestFit="1" customWidth="1"/>
    <col min="12301" max="12301" width="7.33203125" style="1" bestFit="1" customWidth="1"/>
    <col min="12302" max="12302" width="18.08203125" style="1" bestFit="1" customWidth="1"/>
    <col min="12303" max="12303" width="7.33203125" style="1" bestFit="1" customWidth="1"/>
    <col min="12304" max="12304" width="18.83203125" style="1" bestFit="1" customWidth="1"/>
    <col min="12305" max="12305" width="7.33203125" style="1" bestFit="1" customWidth="1"/>
    <col min="12306" max="12306" width="17.83203125" style="1" bestFit="1" customWidth="1"/>
    <col min="12307" max="12307" width="7.33203125" style="1" bestFit="1" customWidth="1"/>
    <col min="12308" max="12308" width="29.33203125" style="1" bestFit="1" customWidth="1"/>
    <col min="12309" max="12309" width="7.33203125" style="1" bestFit="1" customWidth="1"/>
    <col min="12310" max="12310" width="22.1640625" style="1" bestFit="1" customWidth="1"/>
    <col min="12311" max="12311" width="7.33203125" style="1" bestFit="1" customWidth="1"/>
    <col min="12312" max="12312" width="23.08203125" style="1" bestFit="1" customWidth="1"/>
    <col min="12313" max="12313" width="7.33203125" style="1" bestFit="1" customWidth="1"/>
    <col min="12314" max="12314" width="25.83203125" style="1" bestFit="1" customWidth="1"/>
    <col min="12315" max="12315" width="7.33203125" style="1" bestFit="1" customWidth="1"/>
    <col min="12316" max="12316" width="13.58203125" style="1" bestFit="1" customWidth="1"/>
    <col min="12317" max="12317" width="7.33203125" style="1" bestFit="1" customWidth="1"/>
    <col min="12318" max="12318" width="21.5" style="1" bestFit="1" customWidth="1"/>
    <col min="12319" max="12319" width="7.33203125" style="1" bestFit="1" customWidth="1"/>
    <col min="12320" max="12544" width="8.6640625" style="1"/>
    <col min="12545" max="12545" width="3.83203125" style="1" bestFit="1" customWidth="1"/>
    <col min="12546" max="12546" width="26.75" style="1" bestFit="1" customWidth="1"/>
    <col min="12547" max="12547" width="7.33203125" style="1" bestFit="1" customWidth="1"/>
    <col min="12548" max="12548" width="5" style="1" bestFit="1" customWidth="1"/>
    <col min="12549" max="12549" width="11.1640625" style="1" bestFit="1" customWidth="1"/>
    <col min="12550" max="12550" width="11.4140625" style="1" bestFit="1" customWidth="1"/>
    <col min="12551" max="12551" width="9.6640625" style="1" bestFit="1" customWidth="1"/>
    <col min="12552" max="12552" width="25.4140625" style="1" bestFit="1" customWidth="1"/>
    <col min="12553" max="12553" width="8.6640625" style="1"/>
    <col min="12554" max="12554" width="26.75" style="1" bestFit="1" customWidth="1"/>
    <col min="12555" max="12555" width="7.33203125" style="1" bestFit="1" customWidth="1"/>
    <col min="12556" max="12556" width="20.58203125" style="1" bestFit="1" customWidth="1"/>
    <col min="12557" max="12557" width="7.33203125" style="1" bestFit="1" customWidth="1"/>
    <col min="12558" max="12558" width="18.08203125" style="1" bestFit="1" customWidth="1"/>
    <col min="12559" max="12559" width="7.33203125" style="1" bestFit="1" customWidth="1"/>
    <col min="12560" max="12560" width="18.83203125" style="1" bestFit="1" customWidth="1"/>
    <col min="12561" max="12561" width="7.33203125" style="1" bestFit="1" customWidth="1"/>
    <col min="12562" max="12562" width="17.83203125" style="1" bestFit="1" customWidth="1"/>
    <col min="12563" max="12563" width="7.33203125" style="1" bestFit="1" customWidth="1"/>
    <col min="12564" max="12564" width="29.33203125" style="1" bestFit="1" customWidth="1"/>
    <col min="12565" max="12565" width="7.33203125" style="1" bestFit="1" customWidth="1"/>
    <col min="12566" max="12566" width="22.1640625" style="1" bestFit="1" customWidth="1"/>
    <col min="12567" max="12567" width="7.33203125" style="1" bestFit="1" customWidth="1"/>
    <col min="12568" max="12568" width="23.08203125" style="1" bestFit="1" customWidth="1"/>
    <col min="12569" max="12569" width="7.33203125" style="1" bestFit="1" customWidth="1"/>
    <col min="12570" max="12570" width="25.83203125" style="1" bestFit="1" customWidth="1"/>
    <col min="12571" max="12571" width="7.33203125" style="1" bestFit="1" customWidth="1"/>
    <col min="12572" max="12572" width="13.58203125" style="1" bestFit="1" customWidth="1"/>
    <col min="12573" max="12573" width="7.33203125" style="1" bestFit="1" customWidth="1"/>
    <col min="12574" max="12574" width="21.5" style="1" bestFit="1" customWidth="1"/>
    <col min="12575" max="12575" width="7.33203125" style="1" bestFit="1" customWidth="1"/>
    <col min="12576" max="12800" width="8.6640625" style="1"/>
    <col min="12801" max="12801" width="3.83203125" style="1" bestFit="1" customWidth="1"/>
    <col min="12802" max="12802" width="26.75" style="1" bestFit="1" customWidth="1"/>
    <col min="12803" max="12803" width="7.33203125" style="1" bestFit="1" customWidth="1"/>
    <col min="12804" max="12804" width="5" style="1" bestFit="1" customWidth="1"/>
    <col min="12805" max="12805" width="11.1640625" style="1" bestFit="1" customWidth="1"/>
    <col min="12806" max="12806" width="11.4140625" style="1" bestFit="1" customWidth="1"/>
    <col min="12807" max="12807" width="9.6640625" style="1" bestFit="1" customWidth="1"/>
    <col min="12808" max="12808" width="25.4140625" style="1" bestFit="1" customWidth="1"/>
    <col min="12809" max="12809" width="8.6640625" style="1"/>
    <col min="12810" max="12810" width="26.75" style="1" bestFit="1" customWidth="1"/>
    <col min="12811" max="12811" width="7.33203125" style="1" bestFit="1" customWidth="1"/>
    <col min="12812" max="12812" width="20.58203125" style="1" bestFit="1" customWidth="1"/>
    <col min="12813" max="12813" width="7.33203125" style="1" bestFit="1" customWidth="1"/>
    <col min="12814" max="12814" width="18.08203125" style="1" bestFit="1" customWidth="1"/>
    <col min="12815" max="12815" width="7.33203125" style="1" bestFit="1" customWidth="1"/>
    <col min="12816" max="12816" width="18.83203125" style="1" bestFit="1" customWidth="1"/>
    <col min="12817" max="12817" width="7.33203125" style="1" bestFit="1" customWidth="1"/>
    <col min="12818" max="12818" width="17.83203125" style="1" bestFit="1" customWidth="1"/>
    <col min="12819" max="12819" width="7.33203125" style="1" bestFit="1" customWidth="1"/>
    <col min="12820" max="12820" width="29.33203125" style="1" bestFit="1" customWidth="1"/>
    <col min="12821" max="12821" width="7.33203125" style="1" bestFit="1" customWidth="1"/>
    <col min="12822" max="12822" width="22.1640625" style="1" bestFit="1" customWidth="1"/>
    <col min="12823" max="12823" width="7.33203125" style="1" bestFit="1" customWidth="1"/>
    <col min="12824" max="12824" width="23.08203125" style="1" bestFit="1" customWidth="1"/>
    <col min="12825" max="12825" width="7.33203125" style="1" bestFit="1" customWidth="1"/>
    <col min="12826" max="12826" width="25.83203125" style="1" bestFit="1" customWidth="1"/>
    <col min="12827" max="12827" width="7.33203125" style="1" bestFit="1" customWidth="1"/>
    <col min="12828" max="12828" width="13.58203125" style="1" bestFit="1" customWidth="1"/>
    <col min="12829" max="12829" width="7.33203125" style="1" bestFit="1" customWidth="1"/>
    <col min="12830" max="12830" width="21.5" style="1" bestFit="1" customWidth="1"/>
    <col min="12831" max="12831" width="7.33203125" style="1" bestFit="1" customWidth="1"/>
    <col min="12832" max="13056" width="8.6640625" style="1"/>
    <col min="13057" max="13057" width="3.83203125" style="1" bestFit="1" customWidth="1"/>
    <col min="13058" max="13058" width="26.75" style="1" bestFit="1" customWidth="1"/>
    <col min="13059" max="13059" width="7.33203125" style="1" bestFit="1" customWidth="1"/>
    <col min="13060" max="13060" width="5" style="1" bestFit="1" customWidth="1"/>
    <col min="13061" max="13061" width="11.1640625" style="1" bestFit="1" customWidth="1"/>
    <col min="13062" max="13062" width="11.4140625" style="1" bestFit="1" customWidth="1"/>
    <col min="13063" max="13063" width="9.6640625" style="1" bestFit="1" customWidth="1"/>
    <col min="13064" max="13064" width="25.4140625" style="1" bestFit="1" customWidth="1"/>
    <col min="13065" max="13065" width="8.6640625" style="1"/>
    <col min="13066" max="13066" width="26.75" style="1" bestFit="1" customWidth="1"/>
    <col min="13067" max="13067" width="7.33203125" style="1" bestFit="1" customWidth="1"/>
    <col min="13068" max="13068" width="20.58203125" style="1" bestFit="1" customWidth="1"/>
    <col min="13069" max="13069" width="7.33203125" style="1" bestFit="1" customWidth="1"/>
    <col min="13070" max="13070" width="18.08203125" style="1" bestFit="1" customWidth="1"/>
    <col min="13071" max="13071" width="7.33203125" style="1" bestFit="1" customWidth="1"/>
    <col min="13072" max="13072" width="18.83203125" style="1" bestFit="1" customWidth="1"/>
    <col min="13073" max="13073" width="7.33203125" style="1" bestFit="1" customWidth="1"/>
    <col min="13074" max="13074" width="17.83203125" style="1" bestFit="1" customWidth="1"/>
    <col min="13075" max="13075" width="7.33203125" style="1" bestFit="1" customWidth="1"/>
    <col min="13076" max="13076" width="29.33203125" style="1" bestFit="1" customWidth="1"/>
    <col min="13077" max="13077" width="7.33203125" style="1" bestFit="1" customWidth="1"/>
    <col min="13078" max="13078" width="22.1640625" style="1" bestFit="1" customWidth="1"/>
    <col min="13079" max="13079" width="7.33203125" style="1" bestFit="1" customWidth="1"/>
    <col min="13080" max="13080" width="23.08203125" style="1" bestFit="1" customWidth="1"/>
    <col min="13081" max="13081" width="7.33203125" style="1" bestFit="1" customWidth="1"/>
    <col min="13082" max="13082" width="25.83203125" style="1" bestFit="1" customWidth="1"/>
    <col min="13083" max="13083" width="7.33203125" style="1" bestFit="1" customWidth="1"/>
    <col min="13084" max="13084" width="13.58203125" style="1" bestFit="1" customWidth="1"/>
    <col min="13085" max="13085" width="7.33203125" style="1" bestFit="1" customWidth="1"/>
    <col min="13086" max="13086" width="21.5" style="1" bestFit="1" customWidth="1"/>
    <col min="13087" max="13087" width="7.33203125" style="1" bestFit="1" customWidth="1"/>
    <col min="13088" max="13312" width="8.6640625" style="1"/>
    <col min="13313" max="13313" width="3.83203125" style="1" bestFit="1" customWidth="1"/>
    <col min="13314" max="13314" width="26.75" style="1" bestFit="1" customWidth="1"/>
    <col min="13315" max="13315" width="7.33203125" style="1" bestFit="1" customWidth="1"/>
    <col min="13316" max="13316" width="5" style="1" bestFit="1" customWidth="1"/>
    <col min="13317" max="13317" width="11.1640625" style="1" bestFit="1" customWidth="1"/>
    <col min="13318" max="13318" width="11.4140625" style="1" bestFit="1" customWidth="1"/>
    <col min="13319" max="13319" width="9.6640625" style="1" bestFit="1" customWidth="1"/>
    <col min="13320" max="13320" width="25.4140625" style="1" bestFit="1" customWidth="1"/>
    <col min="13321" max="13321" width="8.6640625" style="1"/>
    <col min="13322" max="13322" width="26.75" style="1" bestFit="1" customWidth="1"/>
    <col min="13323" max="13323" width="7.33203125" style="1" bestFit="1" customWidth="1"/>
    <col min="13324" max="13324" width="20.58203125" style="1" bestFit="1" customWidth="1"/>
    <col min="13325" max="13325" width="7.33203125" style="1" bestFit="1" customWidth="1"/>
    <col min="13326" max="13326" width="18.08203125" style="1" bestFit="1" customWidth="1"/>
    <col min="13327" max="13327" width="7.33203125" style="1" bestFit="1" customWidth="1"/>
    <col min="13328" max="13328" width="18.83203125" style="1" bestFit="1" customWidth="1"/>
    <col min="13329" max="13329" width="7.33203125" style="1" bestFit="1" customWidth="1"/>
    <col min="13330" max="13330" width="17.83203125" style="1" bestFit="1" customWidth="1"/>
    <col min="13331" max="13331" width="7.33203125" style="1" bestFit="1" customWidth="1"/>
    <col min="13332" max="13332" width="29.33203125" style="1" bestFit="1" customWidth="1"/>
    <col min="13333" max="13333" width="7.33203125" style="1" bestFit="1" customWidth="1"/>
    <col min="13334" max="13334" width="22.1640625" style="1" bestFit="1" customWidth="1"/>
    <col min="13335" max="13335" width="7.33203125" style="1" bestFit="1" customWidth="1"/>
    <col min="13336" max="13336" width="23.08203125" style="1" bestFit="1" customWidth="1"/>
    <col min="13337" max="13337" width="7.33203125" style="1" bestFit="1" customWidth="1"/>
    <col min="13338" max="13338" width="25.83203125" style="1" bestFit="1" customWidth="1"/>
    <col min="13339" max="13339" width="7.33203125" style="1" bestFit="1" customWidth="1"/>
    <col min="13340" max="13340" width="13.58203125" style="1" bestFit="1" customWidth="1"/>
    <col min="13341" max="13341" width="7.33203125" style="1" bestFit="1" customWidth="1"/>
    <col min="13342" max="13342" width="21.5" style="1" bestFit="1" customWidth="1"/>
    <col min="13343" max="13343" width="7.33203125" style="1" bestFit="1" customWidth="1"/>
    <col min="13344" max="13568" width="8.6640625" style="1"/>
    <col min="13569" max="13569" width="3.83203125" style="1" bestFit="1" customWidth="1"/>
    <col min="13570" max="13570" width="26.75" style="1" bestFit="1" customWidth="1"/>
    <col min="13571" max="13571" width="7.33203125" style="1" bestFit="1" customWidth="1"/>
    <col min="13572" max="13572" width="5" style="1" bestFit="1" customWidth="1"/>
    <col min="13573" max="13573" width="11.1640625" style="1" bestFit="1" customWidth="1"/>
    <col min="13574" max="13574" width="11.4140625" style="1" bestFit="1" customWidth="1"/>
    <col min="13575" max="13575" width="9.6640625" style="1" bestFit="1" customWidth="1"/>
    <col min="13576" max="13576" width="25.4140625" style="1" bestFit="1" customWidth="1"/>
    <col min="13577" max="13577" width="8.6640625" style="1"/>
    <col min="13578" max="13578" width="26.75" style="1" bestFit="1" customWidth="1"/>
    <col min="13579" max="13579" width="7.33203125" style="1" bestFit="1" customWidth="1"/>
    <col min="13580" max="13580" width="20.58203125" style="1" bestFit="1" customWidth="1"/>
    <col min="13581" max="13581" width="7.33203125" style="1" bestFit="1" customWidth="1"/>
    <col min="13582" max="13582" width="18.08203125" style="1" bestFit="1" customWidth="1"/>
    <col min="13583" max="13583" width="7.33203125" style="1" bestFit="1" customWidth="1"/>
    <col min="13584" max="13584" width="18.83203125" style="1" bestFit="1" customWidth="1"/>
    <col min="13585" max="13585" width="7.33203125" style="1" bestFit="1" customWidth="1"/>
    <col min="13586" max="13586" width="17.83203125" style="1" bestFit="1" customWidth="1"/>
    <col min="13587" max="13587" width="7.33203125" style="1" bestFit="1" customWidth="1"/>
    <col min="13588" max="13588" width="29.33203125" style="1" bestFit="1" customWidth="1"/>
    <col min="13589" max="13589" width="7.33203125" style="1" bestFit="1" customWidth="1"/>
    <col min="13590" max="13590" width="22.1640625" style="1" bestFit="1" customWidth="1"/>
    <col min="13591" max="13591" width="7.33203125" style="1" bestFit="1" customWidth="1"/>
    <col min="13592" max="13592" width="23.08203125" style="1" bestFit="1" customWidth="1"/>
    <col min="13593" max="13593" width="7.33203125" style="1" bestFit="1" customWidth="1"/>
    <col min="13594" max="13594" width="25.83203125" style="1" bestFit="1" customWidth="1"/>
    <col min="13595" max="13595" width="7.33203125" style="1" bestFit="1" customWidth="1"/>
    <col min="13596" max="13596" width="13.58203125" style="1" bestFit="1" customWidth="1"/>
    <col min="13597" max="13597" width="7.33203125" style="1" bestFit="1" customWidth="1"/>
    <col min="13598" max="13598" width="21.5" style="1" bestFit="1" customWidth="1"/>
    <col min="13599" max="13599" width="7.33203125" style="1" bestFit="1" customWidth="1"/>
    <col min="13600" max="13824" width="8.6640625" style="1"/>
    <col min="13825" max="13825" width="3.83203125" style="1" bestFit="1" customWidth="1"/>
    <col min="13826" max="13826" width="26.75" style="1" bestFit="1" customWidth="1"/>
    <col min="13827" max="13827" width="7.33203125" style="1" bestFit="1" customWidth="1"/>
    <col min="13828" max="13828" width="5" style="1" bestFit="1" customWidth="1"/>
    <col min="13829" max="13829" width="11.1640625" style="1" bestFit="1" customWidth="1"/>
    <col min="13830" max="13830" width="11.4140625" style="1" bestFit="1" customWidth="1"/>
    <col min="13831" max="13831" width="9.6640625" style="1" bestFit="1" customWidth="1"/>
    <col min="13832" max="13832" width="25.4140625" style="1" bestFit="1" customWidth="1"/>
    <col min="13833" max="13833" width="8.6640625" style="1"/>
    <col min="13834" max="13834" width="26.75" style="1" bestFit="1" customWidth="1"/>
    <col min="13835" max="13835" width="7.33203125" style="1" bestFit="1" customWidth="1"/>
    <col min="13836" max="13836" width="20.58203125" style="1" bestFit="1" customWidth="1"/>
    <col min="13837" max="13837" width="7.33203125" style="1" bestFit="1" customWidth="1"/>
    <col min="13838" max="13838" width="18.08203125" style="1" bestFit="1" customWidth="1"/>
    <col min="13839" max="13839" width="7.33203125" style="1" bestFit="1" customWidth="1"/>
    <col min="13840" max="13840" width="18.83203125" style="1" bestFit="1" customWidth="1"/>
    <col min="13841" max="13841" width="7.33203125" style="1" bestFit="1" customWidth="1"/>
    <col min="13842" max="13842" width="17.83203125" style="1" bestFit="1" customWidth="1"/>
    <col min="13843" max="13843" width="7.33203125" style="1" bestFit="1" customWidth="1"/>
    <col min="13844" max="13844" width="29.33203125" style="1" bestFit="1" customWidth="1"/>
    <col min="13845" max="13845" width="7.33203125" style="1" bestFit="1" customWidth="1"/>
    <col min="13846" max="13846" width="22.1640625" style="1" bestFit="1" customWidth="1"/>
    <col min="13847" max="13847" width="7.33203125" style="1" bestFit="1" customWidth="1"/>
    <col min="13848" max="13848" width="23.08203125" style="1" bestFit="1" customWidth="1"/>
    <col min="13849" max="13849" width="7.33203125" style="1" bestFit="1" customWidth="1"/>
    <col min="13850" max="13850" width="25.83203125" style="1" bestFit="1" customWidth="1"/>
    <col min="13851" max="13851" width="7.33203125" style="1" bestFit="1" customWidth="1"/>
    <col min="13852" max="13852" width="13.58203125" style="1" bestFit="1" customWidth="1"/>
    <col min="13853" max="13853" width="7.33203125" style="1" bestFit="1" customWidth="1"/>
    <col min="13854" max="13854" width="21.5" style="1" bestFit="1" customWidth="1"/>
    <col min="13855" max="13855" width="7.33203125" style="1" bestFit="1" customWidth="1"/>
    <col min="13856" max="14080" width="8.6640625" style="1"/>
    <col min="14081" max="14081" width="3.83203125" style="1" bestFit="1" customWidth="1"/>
    <col min="14082" max="14082" width="26.75" style="1" bestFit="1" customWidth="1"/>
    <col min="14083" max="14083" width="7.33203125" style="1" bestFit="1" customWidth="1"/>
    <col min="14084" max="14084" width="5" style="1" bestFit="1" customWidth="1"/>
    <col min="14085" max="14085" width="11.1640625" style="1" bestFit="1" customWidth="1"/>
    <col min="14086" max="14086" width="11.4140625" style="1" bestFit="1" customWidth="1"/>
    <col min="14087" max="14087" width="9.6640625" style="1" bestFit="1" customWidth="1"/>
    <col min="14088" max="14088" width="25.4140625" style="1" bestFit="1" customWidth="1"/>
    <col min="14089" max="14089" width="8.6640625" style="1"/>
    <col min="14090" max="14090" width="26.75" style="1" bestFit="1" customWidth="1"/>
    <col min="14091" max="14091" width="7.33203125" style="1" bestFit="1" customWidth="1"/>
    <col min="14092" max="14092" width="20.58203125" style="1" bestFit="1" customWidth="1"/>
    <col min="14093" max="14093" width="7.33203125" style="1" bestFit="1" customWidth="1"/>
    <col min="14094" max="14094" width="18.08203125" style="1" bestFit="1" customWidth="1"/>
    <col min="14095" max="14095" width="7.33203125" style="1" bestFit="1" customWidth="1"/>
    <col min="14096" max="14096" width="18.83203125" style="1" bestFit="1" customWidth="1"/>
    <col min="14097" max="14097" width="7.33203125" style="1" bestFit="1" customWidth="1"/>
    <col min="14098" max="14098" width="17.83203125" style="1" bestFit="1" customWidth="1"/>
    <col min="14099" max="14099" width="7.33203125" style="1" bestFit="1" customWidth="1"/>
    <col min="14100" max="14100" width="29.33203125" style="1" bestFit="1" customWidth="1"/>
    <col min="14101" max="14101" width="7.33203125" style="1" bestFit="1" customWidth="1"/>
    <col min="14102" max="14102" width="22.1640625" style="1" bestFit="1" customWidth="1"/>
    <col min="14103" max="14103" width="7.33203125" style="1" bestFit="1" customWidth="1"/>
    <col min="14104" max="14104" width="23.08203125" style="1" bestFit="1" customWidth="1"/>
    <col min="14105" max="14105" width="7.33203125" style="1" bestFit="1" customWidth="1"/>
    <col min="14106" max="14106" width="25.83203125" style="1" bestFit="1" customWidth="1"/>
    <col min="14107" max="14107" width="7.33203125" style="1" bestFit="1" customWidth="1"/>
    <col min="14108" max="14108" width="13.58203125" style="1" bestFit="1" customWidth="1"/>
    <col min="14109" max="14109" width="7.33203125" style="1" bestFit="1" customWidth="1"/>
    <col min="14110" max="14110" width="21.5" style="1" bestFit="1" customWidth="1"/>
    <col min="14111" max="14111" width="7.33203125" style="1" bestFit="1" customWidth="1"/>
    <col min="14112" max="14336" width="8.6640625" style="1"/>
    <col min="14337" max="14337" width="3.83203125" style="1" bestFit="1" customWidth="1"/>
    <col min="14338" max="14338" width="26.75" style="1" bestFit="1" customWidth="1"/>
    <col min="14339" max="14339" width="7.33203125" style="1" bestFit="1" customWidth="1"/>
    <col min="14340" max="14340" width="5" style="1" bestFit="1" customWidth="1"/>
    <col min="14341" max="14341" width="11.1640625" style="1" bestFit="1" customWidth="1"/>
    <col min="14342" max="14342" width="11.4140625" style="1" bestFit="1" customWidth="1"/>
    <col min="14343" max="14343" width="9.6640625" style="1" bestFit="1" customWidth="1"/>
    <col min="14344" max="14344" width="25.4140625" style="1" bestFit="1" customWidth="1"/>
    <col min="14345" max="14345" width="8.6640625" style="1"/>
    <col min="14346" max="14346" width="26.75" style="1" bestFit="1" customWidth="1"/>
    <col min="14347" max="14347" width="7.33203125" style="1" bestFit="1" customWidth="1"/>
    <col min="14348" max="14348" width="20.58203125" style="1" bestFit="1" customWidth="1"/>
    <col min="14349" max="14349" width="7.33203125" style="1" bestFit="1" customWidth="1"/>
    <col min="14350" max="14350" width="18.08203125" style="1" bestFit="1" customWidth="1"/>
    <col min="14351" max="14351" width="7.33203125" style="1" bestFit="1" customWidth="1"/>
    <col min="14352" max="14352" width="18.83203125" style="1" bestFit="1" customWidth="1"/>
    <col min="14353" max="14353" width="7.33203125" style="1" bestFit="1" customWidth="1"/>
    <col min="14354" max="14354" width="17.83203125" style="1" bestFit="1" customWidth="1"/>
    <col min="14355" max="14355" width="7.33203125" style="1" bestFit="1" customWidth="1"/>
    <col min="14356" max="14356" width="29.33203125" style="1" bestFit="1" customWidth="1"/>
    <col min="14357" max="14357" width="7.33203125" style="1" bestFit="1" customWidth="1"/>
    <col min="14358" max="14358" width="22.1640625" style="1" bestFit="1" customWidth="1"/>
    <col min="14359" max="14359" width="7.33203125" style="1" bestFit="1" customWidth="1"/>
    <col min="14360" max="14360" width="23.08203125" style="1" bestFit="1" customWidth="1"/>
    <col min="14361" max="14361" width="7.33203125" style="1" bestFit="1" customWidth="1"/>
    <col min="14362" max="14362" width="25.83203125" style="1" bestFit="1" customWidth="1"/>
    <col min="14363" max="14363" width="7.33203125" style="1" bestFit="1" customWidth="1"/>
    <col min="14364" max="14364" width="13.58203125" style="1" bestFit="1" customWidth="1"/>
    <col min="14365" max="14365" width="7.33203125" style="1" bestFit="1" customWidth="1"/>
    <col min="14366" max="14366" width="21.5" style="1" bestFit="1" customWidth="1"/>
    <col min="14367" max="14367" width="7.33203125" style="1" bestFit="1" customWidth="1"/>
    <col min="14368" max="14592" width="8.6640625" style="1"/>
    <col min="14593" max="14593" width="3.83203125" style="1" bestFit="1" customWidth="1"/>
    <col min="14594" max="14594" width="26.75" style="1" bestFit="1" customWidth="1"/>
    <col min="14595" max="14595" width="7.33203125" style="1" bestFit="1" customWidth="1"/>
    <col min="14596" max="14596" width="5" style="1" bestFit="1" customWidth="1"/>
    <col min="14597" max="14597" width="11.1640625" style="1" bestFit="1" customWidth="1"/>
    <col min="14598" max="14598" width="11.4140625" style="1" bestFit="1" customWidth="1"/>
    <col min="14599" max="14599" width="9.6640625" style="1" bestFit="1" customWidth="1"/>
    <col min="14600" max="14600" width="25.4140625" style="1" bestFit="1" customWidth="1"/>
    <col min="14601" max="14601" width="8.6640625" style="1"/>
    <col min="14602" max="14602" width="26.75" style="1" bestFit="1" customWidth="1"/>
    <col min="14603" max="14603" width="7.33203125" style="1" bestFit="1" customWidth="1"/>
    <col min="14604" max="14604" width="20.58203125" style="1" bestFit="1" customWidth="1"/>
    <col min="14605" max="14605" width="7.33203125" style="1" bestFit="1" customWidth="1"/>
    <col min="14606" max="14606" width="18.08203125" style="1" bestFit="1" customWidth="1"/>
    <col min="14607" max="14607" width="7.33203125" style="1" bestFit="1" customWidth="1"/>
    <col min="14608" max="14608" width="18.83203125" style="1" bestFit="1" customWidth="1"/>
    <col min="14609" max="14609" width="7.33203125" style="1" bestFit="1" customWidth="1"/>
    <col min="14610" max="14610" width="17.83203125" style="1" bestFit="1" customWidth="1"/>
    <col min="14611" max="14611" width="7.33203125" style="1" bestFit="1" customWidth="1"/>
    <col min="14612" max="14612" width="29.33203125" style="1" bestFit="1" customWidth="1"/>
    <col min="14613" max="14613" width="7.33203125" style="1" bestFit="1" customWidth="1"/>
    <col min="14614" max="14614" width="22.1640625" style="1" bestFit="1" customWidth="1"/>
    <col min="14615" max="14615" width="7.33203125" style="1" bestFit="1" customWidth="1"/>
    <col min="14616" max="14616" width="23.08203125" style="1" bestFit="1" customWidth="1"/>
    <col min="14617" max="14617" width="7.33203125" style="1" bestFit="1" customWidth="1"/>
    <col min="14618" max="14618" width="25.83203125" style="1" bestFit="1" customWidth="1"/>
    <col min="14619" max="14619" width="7.33203125" style="1" bestFit="1" customWidth="1"/>
    <col min="14620" max="14620" width="13.58203125" style="1" bestFit="1" customWidth="1"/>
    <col min="14621" max="14621" width="7.33203125" style="1" bestFit="1" customWidth="1"/>
    <col min="14622" max="14622" width="21.5" style="1" bestFit="1" customWidth="1"/>
    <col min="14623" max="14623" width="7.33203125" style="1" bestFit="1" customWidth="1"/>
    <col min="14624" max="14848" width="8.6640625" style="1"/>
    <col min="14849" max="14849" width="3.83203125" style="1" bestFit="1" customWidth="1"/>
    <col min="14850" max="14850" width="26.75" style="1" bestFit="1" customWidth="1"/>
    <col min="14851" max="14851" width="7.33203125" style="1" bestFit="1" customWidth="1"/>
    <col min="14852" max="14852" width="5" style="1" bestFit="1" customWidth="1"/>
    <col min="14853" max="14853" width="11.1640625" style="1" bestFit="1" customWidth="1"/>
    <col min="14854" max="14854" width="11.4140625" style="1" bestFit="1" customWidth="1"/>
    <col min="14855" max="14855" width="9.6640625" style="1" bestFit="1" customWidth="1"/>
    <col min="14856" max="14856" width="25.4140625" style="1" bestFit="1" customWidth="1"/>
    <col min="14857" max="14857" width="8.6640625" style="1"/>
    <col min="14858" max="14858" width="26.75" style="1" bestFit="1" customWidth="1"/>
    <col min="14859" max="14859" width="7.33203125" style="1" bestFit="1" customWidth="1"/>
    <col min="14860" max="14860" width="20.58203125" style="1" bestFit="1" customWidth="1"/>
    <col min="14861" max="14861" width="7.33203125" style="1" bestFit="1" customWidth="1"/>
    <col min="14862" max="14862" width="18.08203125" style="1" bestFit="1" customWidth="1"/>
    <col min="14863" max="14863" width="7.33203125" style="1" bestFit="1" customWidth="1"/>
    <col min="14864" max="14864" width="18.83203125" style="1" bestFit="1" customWidth="1"/>
    <col min="14865" max="14865" width="7.33203125" style="1" bestFit="1" customWidth="1"/>
    <col min="14866" max="14866" width="17.83203125" style="1" bestFit="1" customWidth="1"/>
    <col min="14867" max="14867" width="7.33203125" style="1" bestFit="1" customWidth="1"/>
    <col min="14868" max="14868" width="29.33203125" style="1" bestFit="1" customWidth="1"/>
    <col min="14869" max="14869" width="7.33203125" style="1" bestFit="1" customWidth="1"/>
    <col min="14870" max="14870" width="22.1640625" style="1" bestFit="1" customWidth="1"/>
    <col min="14871" max="14871" width="7.33203125" style="1" bestFit="1" customWidth="1"/>
    <col min="14872" max="14872" width="23.08203125" style="1" bestFit="1" customWidth="1"/>
    <col min="14873" max="14873" width="7.33203125" style="1" bestFit="1" customWidth="1"/>
    <col min="14874" max="14874" width="25.83203125" style="1" bestFit="1" customWidth="1"/>
    <col min="14875" max="14875" width="7.33203125" style="1" bestFit="1" customWidth="1"/>
    <col min="14876" max="14876" width="13.58203125" style="1" bestFit="1" customWidth="1"/>
    <col min="14877" max="14877" width="7.33203125" style="1" bestFit="1" customWidth="1"/>
    <col min="14878" max="14878" width="21.5" style="1" bestFit="1" customWidth="1"/>
    <col min="14879" max="14879" width="7.33203125" style="1" bestFit="1" customWidth="1"/>
    <col min="14880" max="15104" width="8.6640625" style="1"/>
    <col min="15105" max="15105" width="3.83203125" style="1" bestFit="1" customWidth="1"/>
    <col min="15106" max="15106" width="26.75" style="1" bestFit="1" customWidth="1"/>
    <col min="15107" max="15107" width="7.33203125" style="1" bestFit="1" customWidth="1"/>
    <col min="15108" max="15108" width="5" style="1" bestFit="1" customWidth="1"/>
    <col min="15109" max="15109" width="11.1640625" style="1" bestFit="1" customWidth="1"/>
    <col min="15110" max="15110" width="11.4140625" style="1" bestFit="1" customWidth="1"/>
    <col min="15111" max="15111" width="9.6640625" style="1" bestFit="1" customWidth="1"/>
    <col min="15112" max="15112" width="25.4140625" style="1" bestFit="1" customWidth="1"/>
    <col min="15113" max="15113" width="8.6640625" style="1"/>
    <col min="15114" max="15114" width="26.75" style="1" bestFit="1" customWidth="1"/>
    <col min="15115" max="15115" width="7.33203125" style="1" bestFit="1" customWidth="1"/>
    <col min="15116" max="15116" width="20.58203125" style="1" bestFit="1" customWidth="1"/>
    <col min="15117" max="15117" width="7.33203125" style="1" bestFit="1" customWidth="1"/>
    <col min="15118" max="15118" width="18.08203125" style="1" bestFit="1" customWidth="1"/>
    <col min="15119" max="15119" width="7.33203125" style="1" bestFit="1" customWidth="1"/>
    <col min="15120" max="15120" width="18.83203125" style="1" bestFit="1" customWidth="1"/>
    <col min="15121" max="15121" width="7.33203125" style="1" bestFit="1" customWidth="1"/>
    <col min="15122" max="15122" width="17.83203125" style="1" bestFit="1" customWidth="1"/>
    <col min="15123" max="15123" width="7.33203125" style="1" bestFit="1" customWidth="1"/>
    <col min="15124" max="15124" width="29.33203125" style="1" bestFit="1" customWidth="1"/>
    <col min="15125" max="15125" width="7.33203125" style="1" bestFit="1" customWidth="1"/>
    <col min="15126" max="15126" width="22.1640625" style="1" bestFit="1" customWidth="1"/>
    <col min="15127" max="15127" width="7.33203125" style="1" bestFit="1" customWidth="1"/>
    <col min="15128" max="15128" width="23.08203125" style="1" bestFit="1" customWidth="1"/>
    <col min="15129" max="15129" width="7.33203125" style="1" bestFit="1" customWidth="1"/>
    <col min="15130" max="15130" width="25.83203125" style="1" bestFit="1" customWidth="1"/>
    <col min="15131" max="15131" width="7.33203125" style="1" bestFit="1" customWidth="1"/>
    <col min="15132" max="15132" width="13.58203125" style="1" bestFit="1" customWidth="1"/>
    <col min="15133" max="15133" width="7.33203125" style="1" bestFit="1" customWidth="1"/>
    <col min="15134" max="15134" width="21.5" style="1" bestFit="1" customWidth="1"/>
    <col min="15135" max="15135" width="7.33203125" style="1" bestFit="1" customWidth="1"/>
    <col min="15136" max="15360" width="8.6640625" style="1"/>
    <col min="15361" max="15361" width="3.83203125" style="1" bestFit="1" customWidth="1"/>
    <col min="15362" max="15362" width="26.75" style="1" bestFit="1" customWidth="1"/>
    <col min="15363" max="15363" width="7.33203125" style="1" bestFit="1" customWidth="1"/>
    <col min="15364" max="15364" width="5" style="1" bestFit="1" customWidth="1"/>
    <col min="15365" max="15365" width="11.1640625" style="1" bestFit="1" customWidth="1"/>
    <col min="15366" max="15366" width="11.4140625" style="1" bestFit="1" customWidth="1"/>
    <col min="15367" max="15367" width="9.6640625" style="1" bestFit="1" customWidth="1"/>
    <col min="15368" max="15368" width="25.4140625" style="1" bestFit="1" customWidth="1"/>
    <col min="15369" max="15369" width="8.6640625" style="1"/>
    <col min="15370" max="15370" width="26.75" style="1" bestFit="1" customWidth="1"/>
    <col min="15371" max="15371" width="7.33203125" style="1" bestFit="1" customWidth="1"/>
    <col min="15372" max="15372" width="20.58203125" style="1" bestFit="1" customWidth="1"/>
    <col min="15373" max="15373" width="7.33203125" style="1" bestFit="1" customWidth="1"/>
    <col min="15374" max="15374" width="18.08203125" style="1" bestFit="1" customWidth="1"/>
    <col min="15375" max="15375" width="7.33203125" style="1" bestFit="1" customWidth="1"/>
    <col min="15376" max="15376" width="18.83203125" style="1" bestFit="1" customWidth="1"/>
    <col min="15377" max="15377" width="7.33203125" style="1" bestFit="1" customWidth="1"/>
    <col min="15378" max="15378" width="17.83203125" style="1" bestFit="1" customWidth="1"/>
    <col min="15379" max="15379" width="7.33203125" style="1" bestFit="1" customWidth="1"/>
    <col min="15380" max="15380" width="29.33203125" style="1" bestFit="1" customWidth="1"/>
    <col min="15381" max="15381" width="7.33203125" style="1" bestFit="1" customWidth="1"/>
    <col min="15382" max="15382" width="22.1640625" style="1" bestFit="1" customWidth="1"/>
    <col min="15383" max="15383" width="7.33203125" style="1" bestFit="1" customWidth="1"/>
    <col min="15384" max="15384" width="23.08203125" style="1" bestFit="1" customWidth="1"/>
    <col min="15385" max="15385" width="7.33203125" style="1" bestFit="1" customWidth="1"/>
    <col min="15386" max="15386" width="25.83203125" style="1" bestFit="1" customWidth="1"/>
    <col min="15387" max="15387" width="7.33203125" style="1" bestFit="1" customWidth="1"/>
    <col min="15388" max="15388" width="13.58203125" style="1" bestFit="1" customWidth="1"/>
    <col min="15389" max="15389" width="7.33203125" style="1" bestFit="1" customWidth="1"/>
    <col min="15390" max="15390" width="21.5" style="1" bestFit="1" customWidth="1"/>
    <col min="15391" max="15391" width="7.33203125" style="1" bestFit="1" customWidth="1"/>
    <col min="15392" max="15616" width="8.6640625" style="1"/>
    <col min="15617" max="15617" width="3.83203125" style="1" bestFit="1" customWidth="1"/>
    <col min="15618" max="15618" width="26.75" style="1" bestFit="1" customWidth="1"/>
    <col min="15619" max="15619" width="7.33203125" style="1" bestFit="1" customWidth="1"/>
    <col min="15620" max="15620" width="5" style="1" bestFit="1" customWidth="1"/>
    <col min="15621" max="15621" width="11.1640625" style="1" bestFit="1" customWidth="1"/>
    <col min="15622" max="15622" width="11.4140625" style="1" bestFit="1" customWidth="1"/>
    <col min="15623" max="15623" width="9.6640625" style="1" bestFit="1" customWidth="1"/>
    <col min="15624" max="15624" width="25.4140625" style="1" bestFit="1" customWidth="1"/>
    <col min="15625" max="15625" width="8.6640625" style="1"/>
    <col min="15626" max="15626" width="26.75" style="1" bestFit="1" customWidth="1"/>
    <col min="15627" max="15627" width="7.33203125" style="1" bestFit="1" customWidth="1"/>
    <col min="15628" max="15628" width="20.58203125" style="1" bestFit="1" customWidth="1"/>
    <col min="15629" max="15629" width="7.33203125" style="1" bestFit="1" customWidth="1"/>
    <col min="15630" max="15630" width="18.08203125" style="1" bestFit="1" customWidth="1"/>
    <col min="15631" max="15631" width="7.33203125" style="1" bestFit="1" customWidth="1"/>
    <col min="15632" max="15632" width="18.83203125" style="1" bestFit="1" customWidth="1"/>
    <col min="15633" max="15633" width="7.33203125" style="1" bestFit="1" customWidth="1"/>
    <col min="15634" max="15634" width="17.83203125" style="1" bestFit="1" customWidth="1"/>
    <col min="15635" max="15635" width="7.33203125" style="1" bestFit="1" customWidth="1"/>
    <col min="15636" max="15636" width="29.33203125" style="1" bestFit="1" customWidth="1"/>
    <col min="15637" max="15637" width="7.33203125" style="1" bestFit="1" customWidth="1"/>
    <col min="15638" max="15638" width="22.1640625" style="1" bestFit="1" customWidth="1"/>
    <col min="15639" max="15639" width="7.33203125" style="1" bestFit="1" customWidth="1"/>
    <col min="15640" max="15640" width="23.08203125" style="1" bestFit="1" customWidth="1"/>
    <col min="15641" max="15641" width="7.33203125" style="1" bestFit="1" customWidth="1"/>
    <col min="15642" max="15642" width="25.83203125" style="1" bestFit="1" customWidth="1"/>
    <col min="15643" max="15643" width="7.33203125" style="1" bestFit="1" customWidth="1"/>
    <col min="15644" max="15644" width="13.58203125" style="1" bestFit="1" customWidth="1"/>
    <col min="15645" max="15645" width="7.33203125" style="1" bestFit="1" customWidth="1"/>
    <col min="15646" max="15646" width="21.5" style="1" bestFit="1" customWidth="1"/>
    <col min="15647" max="15647" width="7.33203125" style="1" bestFit="1" customWidth="1"/>
    <col min="15648" max="15872" width="8.6640625" style="1"/>
    <col min="15873" max="15873" width="3.83203125" style="1" bestFit="1" customWidth="1"/>
    <col min="15874" max="15874" width="26.75" style="1" bestFit="1" customWidth="1"/>
    <col min="15875" max="15875" width="7.33203125" style="1" bestFit="1" customWidth="1"/>
    <col min="15876" max="15876" width="5" style="1" bestFit="1" customWidth="1"/>
    <col min="15877" max="15877" width="11.1640625" style="1" bestFit="1" customWidth="1"/>
    <col min="15878" max="15878" width="11.4140625" style="1" bestFit="1" customWidth="1"/>
    <col min="15879" max="15879" width="9.6640625" style="1" bestFit="1" customWidth="1"/>
    <col min="15880" max="15880" width="25.4140625" style="1" bestFit="1" customWidth="1"/>
    <col min="15881" max="15881" width="8.6640625" style="1"/>
    <col min="15882" max="15882" width="26.75" style="1" bestFit="1" customWidth="1"/>
    <col min="15883" max="15883" width="7.33203125" style="1" bestFit="1" customWidth="1"/>
    <col min="15884" max="15884" width="20.58203125" style="1" bestFit="1" customWidth="1"/>
    <col min="15885" max="15885" width="7.33203125" style="1" bestFit="1" customWidth="1"/>
    <col min="15886" max="15886" width="18.08203125" style="1" bestFit="1" customWidth="1"/>
    <col min="15887" max="15887" width="7.33203125" style="1" bestFit="1" customWidth="1"/>
    <col min="15888" max="15888" width="18.83203125" style="1" bestFit="1" customWidth="1"/>
    <col min="15889" max="15889" width="7.33203125" style="1" bestFit="1" customWidth="1"/>
    <col min="15890" max="15890" width="17.83203125" style="1" bestFit="1" customWidth="1"/>
    <col min="15891" max="15891" width="7.33203125" style="1" bestFit="1" customWidth="1"/>
    <col min="15892" max="15892" width="29.33203125" style="1" bestFit="1" customWidth="1"/>
    <col min="15893" max="15893" width="7.33203125" style="1" bestFit="1" customWidth="1"/>
    <col min="15894" max="15894" width="22.1640625" style="1" bestFit="1" customWidth="1"/>
    <col min="15895" max="15895" width="7.33203125" style="1" bestFit="1" customWidth="1"/>
    <col min="15896" max="15896" width="23.08203125" style="1" bestFit="1" customWidth="1"/>
    <col min="15897" max="15897" width="7.33203125" style="1" bestFit="1" customWidth="1"/>
    <col min="15898" max="15898" width="25.83203125" style="1" bestFit="1" customWidth="1"/>
    <col min="15899" max="15899" width="7.33203125" style="1" bestFit="1" customWidth="1"/>
    <col min="15900" max="15900" width="13.58203125" style="1" bestFit="1" customWidth="1"/>
    <col min="15901" max="15901" width="7.33203125" style="1" bestFit="1" customWidth="1"/>
    <col min="15902" max="15902" width="21.5" style="1" bestFit="1" customWidth="1"/>
    <col min="15903" max="15903" width="7.33203125" style="1" bestFit="1" customWidth="1"/>
    <col min="15904" max="16128" width="8.6640625" style="1"/>
    <col min="16129" max="16129" width="3.83203125" style="1" bestFit="1" customWidth="1"/>
    <col min="16130" max="16130" width="26.75" style="1" bestFit="1" customWidth="1"/>
    <col min="16131" max="16131" width="7.33203125" style="1" bestFit="1" customWidth="1"/>
    <col min="16132" max="16132" width="5" style="1" bestFit="1" customWidth="1"/>
    <col min="16133" max="16133" width="11.1640625" style="1" bestFit="1" customWidth="1"/>
    <col min="16134" max="16134" width="11.4140625" style="1" bestFit="1" customWidth="1"/>
    <col min="16135" max="16135" width="9.6640625" style="1" bestFit="1" customWidth="1"/>
    <col min="16136" max="16136" width="25.4140625" style="1" bestFit="1" customWidth="1"/>
    <col min="16137" max="16137" width="8.6640625" style="1"/>
    <col min="16138" max="16138" width="26.75" style="1" bestFit="1" customWidth="1"/>
    <col min="16139" max="16139" width="7.33203125" style="1" bestFit="1" customWidth="1"/>
    <col min="16140" max="16140" width="20.58203125" style="1" bestFit="1" customWidth="1"/>
    <col min="16141" max="16141" width="7.33203125" style="1" bestFit="1" customWidth="1"/>
    <col min="16142" max="16142" width="18.08203125" style="1" bestFit="1" customWidth="1"/>
    <col min="16143" max="16143" width="7.33203125" style="1" bestFit="1" customWidth="1"/>
    <col min="16144" max="16144" width="18.83203125" style="1" bestFit="1" customWidth="1"/>
    <col min="16145" max="16145" width="7.33203125" style="1" bestFit="1" customWidth="1"/>
    <col min="16146" max="16146" width="17.83203125" style="1" bestFit="1" customWidth="1"/>
    <col min="16147" max="16147" width="7.33203125" style="1" bestFit="1" customWidth="1"/>
    <col min="16148" max="16148" width="29.33203125" style="1" bestFit="1" customWidth="1"/>
    <col min="16149" max="16149" width="7.33203125" style="1" bestFit="1" customWidth="1"/>
    <col min="16150" max="16150" width="22.1640625" style="1" bestFit="1" customWidth="1"/>
    <col min="16151" max="16151" width="7.33203125" style="1" bestFit="1" customWidth="1"/>
    <col min="16152" max="16152" width="23.08203125" style="1" bestFit="1" customWidth="1"/>
    <col min="16153" max="16153" width="7.33203125" style="1" bestFit="1" customWidth="1"/>
    <col min="16154" max="16154" width="25.83203125" style="1" bestFit="1" customWidth="1"/>
    <col min="16155" max="16155" width="7.33203125" style="1" bestFit="1" customWidth="1"/>
    <col min="16156" max="16156" width="13.58203125" style="1" bestFit="1" customWidth="1"/>
    <col min="16157" max="16157" width="7.33203125" style="1" bestFit="1" customWidth="1"/>
    <col min="16158" max="16158" width="21.5" style="1" bestFit="1" customWidth="1"/>
    <col min="16159" max="16159" width="7.33203125" style="1" bestFit="1" customWidth="1"/>
    <col min="16160" max="16384" width="8.6640625" style="1"/>
  </cols>
  <sheetData>
    <row r="1" spans="1:31" x14ac:dyDescent="0.25">
      <c r="A1" s="1" t="s">
        <v>150</v>
      </c>
      <c r="B1" s="1" t="s">
        <v>148</v>
      </c>
      <c r="C1" s="1" t="s">
        <v>152</v>
      </c>
      <c r="D1" s="1" t="s">
        <v>146</v>
      </c>
      <c r="E1" s="1" t="s">
        <v>145</v>
      </c>
      <c r="F1" s="1" t="s">
        <v>761</v>
      </c>
      <c r="G1" s="1" t="s">
        <v>143</v>
      </c>
      <c r="H1" s="1" t="s">
        <v>762</v>
      </c>
      <c r="J1" s="1" t="s">
        <v>763</v>
      </c>
      <c r="K1" s="1" t="s">
        <v>152</v>
      </c>
      <c r="L1" s="1" t="s">
        <v>764</v>
      </c>
      <c r="M1" s="1" t="s">
        <v>152</v>
      </c>
      <c r="N1" s="1" t="s">
        <v>765</v>
      </c>
      <c r="O1" s="1" t="s">
        <v>152</v>
      </c>
      <c r="P1" s="1" t="s">
        <v>766</v>
      </c>
      <c r="Q1" s="1" t="s">
        <v>152</v>
      </c>
      <c r="R1" s="1" t="s">
        <v>767</v>
      </c>
      <c r="S1" s="1" t="s">
        <v>152</v>
      </c>
      <c r="T1" s="1" t="s">
        <v>768</v>
      </c>
      <c r="U1" s="1" t="s">
        <v>152</v>
      </c>
      <c r="V1" s="1" t="s">
        <v>769</v>
      </c>
      <c r="W1" s="1" t="s">
        <v>152</v>
      </c>
      <c r="X1" s="1" t="s">
        <v>770</v>
      </c>
      <c r="Y1" s="1" t="s">
        <v>152</v>
      </c>
      <c r="Z1" s="1" t="s">
        <v>771</v>
      </c>
      <c r="AA1" s="1" t="s">
        <v>152</v>
      </c>
      <c r="AB1" s="1" t="s">
        <v>127</v>
      </c>
      <c r="AC1" s="1" t="s">
        <v>152</v>
      </c>
      <c r="AD1" s="1" t="s">
        <v>124</v>
      </c>
      <c r="AE1" s="1" t="s">
        <v>152</v>
      </c>
    </row>
    <row r="2" spans="1:31" x14ac:dyDescent="0.25">
      <c r="A2" s="1">
        <v>3</v>
      </c>
      <c r="B2" s="1" t="s">
        <v>603</v>
      </c>
      <c r="D2" s="1" t="s">
        <v>354</v>
      </c>
      <c r="E2" s="1">
        <v>2</v>
      </c>
      <c r="F2" s="1">
        <v>0</v>
      </c>
      <c r="G2" s="1">
        <v>0</v>
      </c>
      <c r="H2" s="1">
        <v>2.2000000000000002</v>
      </c>
      <c r="J2" s="2">
        <v>0.71</v>
      </c>
      <c r="K2" s="1">
        <v>8</v>
      </c>
      <c r="L2" s="2">
        <v>0.69</v>
      </c>
      <c r="N2" s="2">
        <v>0.45</v>
      </c>
      <c r="P2" s="1">
        <v>-24</v>
      </c>
      <c r="R2" s="2">
        <v>0.73</v>
      </c>
      <c r="T2" s="2">
        <v>0</v>
      </c>
      <c r="V2" s="2">
        <v>0.98</v>
      </c>
      <c r="X2" s="3" t="s">
        <v>177</v>
      </c>
      <c r="Z2" s="2">
        <v>0.33</v>
      </c>
      <c r="AB2" s="2">
        <v>0.77</v>
      </c>
      <c r="AD2" s="2">
        <v>0.15</v>
      </c>
    </row>
    <row r="3" spans="1:31" x14ac:dyDescent="0.25">
      <c r="A3" s="1">
        <v>3</v>
      </c>
      <c r="B3" s="1" t="s">
        <v>604</v>
      </c>
      <c r="D3" s="1" t="s">
        <v>9</v>
      </c>
      <c r="E3" s="1">
        <v>2</v>
      </c>
      <c r="F3" s="1">
        <v>0</v>
      </c>
      <c r="G3" s="1">
        <v>0</v>
      </c>
      <c r="H3" s="1">
        <v>2.2999999999999998</v>
      </c>
      <c r="J3" s="2">
        <v>0.77</v>
      </c>
      <c r="L3" s="2">
        <v>0.59</v>
      </c>
      <c r="N3" s="2">
        <v>0.67</v>
      </c>
      <c r="P3" s="1">
        <v>8</v>
      </c>
      <c r="R3" s="2">
        <v>0.59</v>
      </c>
      <c r="T3" s="2">
        <v>0.01</v>
      </c>
      <c r="V3" s="2">
        <v>0.87</v>
      </c>
      <c r="X3" s="3" t="s">
        <v>608</v>
      </c>
      <c r="Z3" s="2">
        <v>0.2</v>
      </c>
      <c r="AB3" s="2">
        <v>0.73</v>
      </c>
      <c r="AD3" s="2">
        <v>0.26</v>
      </c>
    </row>
    <row r="4" spans="1:31" x14ac:dyDescent="0.25">
      <c r="A4" s="1">
        <v>3</v>
      </c>
      <c r="B4" s="1" t="s">
        <v>526</v>
      </c>
      <c r="D4" s="1" t="s">
        <v>162</v>
      </c>
      <c r="E4" s="1">
        <v>2</v>
      </c>
      <c r="F4" s="1">
        <v>0</v>
      </c>
      <c r="G4" s="1">
        <v>0</v>
      </c>
      <c r="H4" s="1">
        <v>2.6</v>
      </c>
      <c r="J4" s="2">
        <v>0.85</v>
      </c>
      <c r="L4" s="2">
        <v>0.72</v>
      </c>
      <c r="N4" s="2">
        <v>0.66</v>
      </c>
      <c r="P4" s="1">
        <v>-6</v>
      </c>
      <c r="R4" s="2">
        <v>0.6</v>
      </c>
      <c r="T4" s="2">
        <v>0.02</v>
      </c>
      <c r="V4" s="2">
        <v>0.86</v>
      </c>
      <c r="X4" s="3" t="s">
        <v>181</v>
      </c>
      <c r="Z4" s="2">
        <v>0.33</v>
      </c>
      <c r="AB4" s="2">
        <v>0.79</v>
      </c>
      <c r="AD4" s="2">
        <v>0.32</v>
      </c>
    </row>
    <row r="5" spans="1:31" x14ac:dyDescent="0.25">
      <c r="A5" s="1">
        <v>3</v>
      </c>
      <c r="B5" s="1" t="s">
        <v>606</v>
      </c>
      <c r="D5" s="1" t="s">
        <v>50</v>
      </c>
      <c r="E5" s="1">
        <v>2</v>
      </c>
      <c r="F5" s="1">
        <v>0</v>
      </c>
      <c r="G5" s="1">
        <v>0</v>
      </c>
      <c r="H5" s="1">
        <v>2.7</v>
      </c>
      <c r="J5" s="2">
        <v>0.77</v>
      </c>
      <c r="K5" s="1">
        <v>8</v>
      </c>
      <c r="L5" s="2">
        <v>0.65</v>
      </c>
      <c r="N5" s="2">
        <v>0.43</v>
      </c>
      <c r="O5" s="1">
        <v>8</v>
      </c>
      <c r="P5" s="1">
        <v>-22</v>
      </c>
      <c r="R5" s="2">
        <v>0.84</v>
      </c>
      <c r="T5" s="2">
        <v>0</v>
      </c>
      <c r="V5" s="2">
        <v>1</v>
      </c>
      <c r="W5" s="1">
        <v>4</v>
      </c>
      <c r="X5" s="3" t="s">
        <v>176</v>
      </c>
      <c r="Y5" s="1">
        <v>2</v>
      </c>
      <c r="Z5" s="1" t="s">
        <v>176</v>
      </c>
      <c r="AB5" s="2">
        <v>0.75</v>
      </c>
      <c r="AD5" s="2">
        <v>0.28000000000000003</v>
      </c>
    </row>
    <row r="6" spans="1:31" x14ac:dyDescent="0.25">
      <c r="A6" s="1">
        <v>3</v>
      </c>
      <c r="B6" s="1" t="s">
        <v>609</v>
      </c>
      <c r="D6" s="1" t="s">
        <v>9</v>
      </c>
      <c r="E6" s="1">
        <v>2</v>
      </c>
      <c r="F6" s="1">
        <v>0</v>
      </c>
      <c r="G6" s="1">
        <v>0</v>
      </c>
      <c r="H6" s="1">
        <v>2.2999999999999998</v>
      </c>
      <c r="J6" s="2">
        <v>0.7</v>
      </c>
      <c r="L6" s="2">
        <v>0.61</v>
      </c>
      <c r="N6" s="2">
        <v>0.66</v>
      </c>
      <c r="P6" s="1">
        <v>5</v>
      </c>
      <c r="R6" s="2">
        <v>0.73</v>
      </c>
      <c r="T6" s="2">
        <v>0</v>
      </c>
      <c r="V6" s="2">
        <v>0.98</v>
      </c>
      <c r="X6" s="3" t="s">
        <v>804</v>
      </c>
      <c r="Z6" s="2">
        <v>0.25</v>
      </c>
      <c r="AB6" s="2">
        <v>0.73</v>
      </c>
      <c r="AD6" s="2">
        <v>0.33</v>
      </c>
    </row>
    <row r="7" spans="1:31" x14ac:dyDescent="0.25">
      <c r="A7" s="1">
        <v>3</v>
      </c>
      <c r="B7" s="1" t="s">
        <v>533</v>
      </c>
      <c r="D7" s="1" t="s">
        <v>99</v>
      </c>
      <c r="E7" s="1">
        <v>2</v>
      </c>
      <c r="F7" s="1">
        <v>0</v>
      </c>
      <c r="G7" s="1">
        <v>0</v>
      </c>
      <c r="H7" s="1">
        <v>2.8</v>
      </c>
      <c r="J7" s="2">
        <v>0.8</v>
      </c>
      <c r="L7" s="2">
        <v>0.63</v>
      </c>
      <c r="N7" s="2">
        <v>0.66</v>
      </c>
      <c r="P7" s="1">
        <v>3</v>
      </c>
      <c r="R7" s="2">
        <v>0.71</v>
      </c>
      <c r="T7" s="2">
        <v>0</v>
      </c>
      <c r="V7" s="2">
        <v>0.8</v>
      </c>
      <c r="X7" s="3" t="s">
        <v>181</v>
      </c>
      <c r="Z7" s="2">
        <v>0.3</v>
      </c>
      <c r="AB7" s="2">
        <v>0.77</v>
      </c>
      <c r="AD7" s="2">
        <v>0.33</v>
      </c>
    </row>
    <row r="8" spans="1:31" x14ac:dyDescent="0.25">
      <c r="A8" s="1">
        <v>3</v>
      </c>
      <c r="B8" s="1" t="s">
        <v>610</v>
      </c>
      <c r="D8" s="1" t="s">
        <v>65</v>
      </c>
      <c r="E8" s="1">
        <v>2</v>
      </c>
      <c r="F8" s="1">
        <v>0</v>
      </c>
      <c r="G8" s="1">
        <v>0</v>
      </c>
      <c r="H8" s="1">
        <v>2.4</v>
      </c>
      <c r="J8" s="2">
        <v>0.8</v>
      </c>
      <c r="L8" s="2">
        <v>0.64</v>
      </c>
      <c r="N8" s="2">
        <v>0.88</v>
      </c>
      <c r="P8" s="1">
        <v>24</v>
      </c>
      <c r="R8" s="2">
        <v>0.48</v>
      </c>
      <c r="T8" s="2">
        <v>0.01</v>
      </c>
      <c r="V8" s="2">
        <v>0.88</v>
      </c>
      <c r="X8" s="3" t="s">
        <v>285</v>
      </c>
      <c r="Z8" s="2">
        <v>0.33</v>
      </c>
      <c r="AB8" s="2">
        <v>0.84</v>
      </c>
      <c r="AD8" s="2">
        <v>0.26</v>
      </c>
    </row>
    <row r="9" spans="1:31" x14ac:dyDescent="0.25">
      <c r="A9" s="1">
        <v>3</v>
      </c>
      <c r="B9" s="1" t="s">
        <v>536</v>
      </c>
      <c r="D9" s="1" t="s">
        <v>99</v>
      </c>
      <c r="E9" s="1">
        <v>2</v>
      </c>
      <c r="F9" s="1">
        <v>0</v>
      </c>
      <c r="G9" s="1">
        <v>0</v>
      </c>
      <c r="H9" s="1">
        <v>2.9</v>
      </c>
      <c r="J9" s="2">
        <v>0.79</v>
      </c>
      <c r="L9" s="2">
        <v>0.66</v>
      </c>
      <c r="N9" s="2">
        <v>0.55000000000000004</v>
      </c>
      <c r="P9" s="1">
        <v>-11</v>
      </c>
      <c r="R9" s="2">
        <v>0.65</v>
      </c>
      <c r="T9" s="2">
        <v>0</v>
      </c>
      <c r="V9" s="2">
        <v>0.9</v>
      </c>
      <c r="X9" s="3" t="s">
        <v>163</v>
      </c>
      <c r="Z9" s="2">
        <v>0.26</v>
      </c>
      <c r="AB9" s="2">
        <v>0.62</v>
      </c>
      <c r="AD9" s="2">
        <v>0.34</v>
      </c>
    </row>
    <row r="10" spans="1:31" x14ac:dyDescent="0.25">
      <c r="A10" s="1">
        <v>3</v>
      </c>
      <c r="B10" s="1" t="s">
        <v>611</v>
      </c>
      <c r="D10" s="1" t="s">
        <v>288</v>
      </c>
      <c r="E10" s="1">
        <v>2</v>
      </c>
      <c r="F10" s="1">
        <v>0</v>
      </c>
      <c r="G10" s="1">
        <v>0</v>
      </c>
      <c r="H10" s="1">
        <v>2.6</v>
      </c>
      <c r="J10" s="2">
        <v>0.77</v>
      </c>
      <c r="L10" s="2">
        <v>0.68</v>
      </c>
      <c r="N10" s="2">
        <v>0.61</v>
      </c>
      <c r="P10" s="1">
        <v>-7</v>
      </c>
      <c r="R10" s="2">
        <v>0.51</v>
      </c>
      <c r="T10" s="2">
        <v>0.01</v>
      </c>
      <c r="V10" s="2">
        <v>0.89</v>
      </c>
      <c r="X10" s="3" t="s">
        <v>805</v>
      </c>
      <c r="Z10" s="2">
        <v>0.16</v>
      </c>
      <c r="AB10" s="2">
        <v>0.79</v>
      </c>
      <c r="AD10" s="2">
        <v>0.26</v>
      </c>
    </row>
    <row r="11" spans="1:31" x14ac:dyDescent="0.25">
      <c r="A11" s="1">
        <v>3</v>
      </c>
      <c r="B11" s="1" t="s">
        <v>612</v>
      </c>
      <c r="D11" s="1" t="s">
        <v>94</v>
      </c>
      <c r="E11" s="1">
        <v>2</v>
      </c>
      <c r="F11" s="1">
        <v>0</v>
      </c>
      <c r="G11" s="1">
        <v>0</v>
      </c>
      <c r="H11" s="1">
        <v>2.4</v>
      </c>
      <c r="J11" s="2">
        <v>0.7</v>
      </c>
      <c r="L11" s="2">
        <v>0.57999999999999996</v>
      </c>
      <c r="N11" s="2">
        <v>0.61</v>
      </c>
      <c r="P11" s="1">
        <v>3</v>
      </c>
      <c r="R11" s="2">
        <v>0.76</v>
      </c>
      <c r="T11" s="2">
        <v>0.01</v>
      </c>
      <c r="V11" s="2">
        <v>0.85</v>
      </c>
      <c r="X11" s="3" t="s">
        <v>806</v>
      </c>
      <c r="Y11" s="1">
        <v>3</v>
      </c>
      <c r="Z11" s="2">
        <v>0.25</v>
      </c>
      <c r="AB11" s="2">
        <v>0.8</v>
      </c>
      <c r="AD11" s="2">
        <v>0.49</v>
      </c>
    </row>
    <row r="12" spans="1:31" x14ac:dyDescent="0.25">
      <c r="A12" s="1">
        <v>3</v>
      </c>
      <c r="B12" s="1" t="s">
        <v>614</v>
      </c>
      <c r="D12" s="1" t="s">
        <v>21</v>
      </c>
      <c r="E12" s="1">
        <v>2</v>
      </c>
      <c r="F12" s="1">
        <v>0</v>
      </c>
      <c r="G12" s="1">
        <v>0</v>
      </c>
      <c r="H12" s="1">
        <v>2.2000000000000002</v>
      </c>
      <c r="J12" s="2">
        <v>0.8</v>
      </c>
      <c r="L12" s="2">
        <v>0.67</v>
      </c>
      <c r="N12" s="2">
        <v>0.71</v>
      </c>
      <c r="P12" s="1">
        <v>4</v>
      </c>
      <c r="R12" s="2">
        <v>0.67</v>
      </c>
      <c r="T12" s="2">
        <v>0</v>
      </c>
      <c r="V12" s="2">
        <v>0.83</v>
      </c>
      <c r="X12" s="3" t="s">
        <v>807</v>
      </c>
      <c r="Z12" s="2">
        <v>0.36</v>
      </c>
      <c r="AB12" s="2">
        <v>0.69</v>
      </c>
      <c r="AD12" s="2">
        <v>0.3</v>
      </c>
    </row>
    <row r="13" spans="1:31" x14ac:dyDescent="0.25">
      <c r="A13" s="1">
        <v>3</v>
      </c>
      <c r="B13" s="1" t="s">
        <v>615</v>
      </c>
      <c r="D13" s="1" t="s">
        <v>15</v>
      </c>
      <c r="E13" s="1">
        <v>2</v>
      </c>
      <c r="F13" s="1">
        <v>0</v>
      </c>
      <c r="G13" s="1">
        <v>0</v>
      </c>
      <c r="H13" s="1">
        <v>2.5</v>
      </c>
      <c r="J13" s="2">
        <v>0.86</v>
      </c>
      <c r="L13" s="2">
        <v>0.53</v>
      </c>
      <c r="N13" s="2">
        <v>0.62</v>
      </c>
      <c r="P13" s="1">
        <v>9</v>
      </c>
      <c r="R13" s="2">
        <v>0.68</v>
      </c>
      <c r="S13" s="1">
        <v>4</v>
      </c>
      <c r="T13" s="2">
        <v>0.01</v>
      </c>
      <c r="U13" s="1">
        <v>4</v>
      </c>
      <c r="V13" s="2">
        <v>0.85</v>
      </c>
      <c r="W13" s="1">
        <v>4</v>
      </c>
      <c r="X13" s="3" t="s">
        <v>389</v>
      </c>
      <c r="Z13" s="2">
        <v>0.18</v>
      </c>
      <c r="AB13" s="2">
        <v>0.75</v>
      </c>
      <c r="AD13" s="2">
        <v>0.36</v>
      </c>
      <c r="AE13" s="1">
        <v>4</v>
      </c>
    </row>
    <row r="14" spans="1:31" x14ac:dyDescent="0.25">
      <c r="A14" s="1">
        <v>3</v>
      </c>
      <c r="B14" s="1" t="s">
        <v>616</v>
      </c>
      <c r="D14" s="1" t="s">
        <v>29</v>
      </c>
      <c r="E14" s="1">
        <v>2</v>
      </c>
      <c r="F14" s="1">
        <v>0</v>
      </c>
      <c r="G14" s="1">
        <v>0</v>
      </c>
      <c r="H14" s="1">
        <v>2.4</v>
      </c>
      <c r="J14" s="2">
        <v>0.79</v>
      </c>
      <c r="L14" s="2">
        <v>0.65</v>
      </c>
      <c r="N14" s="2">
        <v>0.57999999999999996</v>
      </c>
      <c r="P14" s="1">
        <v>-7</v>
      </c>
      <c r="R14" s="2">
        <v>0.61</v>
      </c>
      <c r="T14" s="2">
        <v>0</v>
      </c>
      <c r="V14" s="2">
        <v>0.89</v>
      </c>
      <c r="X14" s="3" t="s">
        <v>177</v>
      </c>
      <c r="Z14" s="2">
        <v>0.32</v>
      </c>
      <c r="AB14" s="2">
        <v>0.93</v>
      </c>
      <c r="AD14" s="2">
        <v>0.15</v>
      </c>
    </row>
    <row r="15" spans="1:31" x14ac:dyDescent="0.25">
      <c r="A15" s="1">
        <v>3</v>
      </c>
      <c r="B15" s="1" t="s">
        <v>617</v>
      </c>
      <c r="D15" s="1" t="s">
        <v>53</v>
      </c>
      <c r="E15" s="1">
        <v>2</v>
      </c>
      <c r="F15" s="1">
        <v>0</v>
      </c>
      <c r="G15" s="1">
        <v>0</v>
      </c>
      <c r="H15" s="1">
        <v>2.4</v>
      </c>
      <c r="J15" s="2">
        <v>0.87</v>
      </c>
      <c r="L15" s="2">
        <v>0.63</v>
      </c>
      <c r="N15" s="2">
        <v>0.65</v>
      </c>
      <c r="P15" s="1">
        <v>2</v>
      </c>
      <c r="R15" s="2">
        <v>0.64</v>
      </c>
      <c r="T15" s="2">
        <v>0.05</v>
      </c>
      <c r="V15" s="2">
        <v>0.87</v>
      </c>
      <c r="X15" s="3" t="s">
        <v>634</v>
      </c>
      <c r="Z15" s="2">
        <v>0.34</v>
      </c>
      <c r="AB15" s="2">
        <v>0.74</v>
      </c>
      <c r="AD15" s="2">
        <v>0.34</v>
      </c>
    </row>
    <row r="16" spans="1:31" x14ac:dyDescent="0.25">
      <c r="A16" s="1">
        <v>3</v>
      </c>
      <c r="B16" s="1" t="s">
        <v>618</v>
      </c>
      <c r="D16" s="1" t="s">
        <v>2</v>
      </c>
      <c r="E16" s="1">
        <v>2</v>
      </c>
      <c r="F16" s="1">
        <v>0</v>
      </c>
      <c r="G16" s="1">
        <v>0</v>
      </c>
      <c r="H16" s="1">
        <v>2.5</v>
      </c>
      <c r="J16" s="2">
        <v>0.79</v>
      </c>
      <c r="L16" s="2">
        <v>0.62</v>
      </c>
      <c r="N16" s="2">
        <v>0.63</v>
      </c>
      <c r="P16" s="1">
        <v>1</v>
      </c>
      <c r="R16" s="2">
        <v>0.7</v>
      </c>
      <c r="T16" s="2">
        <v>0.03</v>
      </c>
      <c r="V16" s="2">
        <v>0.84</v>
      </c>
      <c r="X16" s="3" t="s">
        <v>808</v>
      </c>
      <c r="Z16" s="2">
        <v>0.33</v>
      </c>
      <c r="AB16" s="2">
        <v>0.53</v>
      </c>
      <c r="AD16" s="2">
        <v>0.37</v>
      </c>
    </row>
    <row r="17" spans="1:31" x14ac:dyDescent="0.25">
      <c r="A17" s="1">
        <v>3</v>
      </c>
      <c r="B17" s="1" t="s">
        <v>620</v>
      </c>
      <c r="D17" s="1" t="s">
        <v>102</v>
      </c>
      <c r="E17" s="1">
        <v>2</v>
      </c>
      <c r="F17" s="1">
        <v>0</v>
      </c>
      <c r="G17" s="1">
        <v>0</v>
      </c>
      <c r="H17" s="1">
        <v>2.7</v>
      </c>
      <c r="J17" s="2">
        <v>0.76</v>
      </c>
      <c r="L17" s="2">
        <v>0.64</v>
      </c>
      <c r="N17" s="2">
        <v>0.68</v>
      </c>
      <c r="P17" s="1">
        <v>4</v>
      </c>
      <c r="R17" s="2">
        <v>0.64</v>
      </c>
      <c r="T17" s="2">
        <v>0.01</v>
      </c>
      <c r="V17" s="2">
        <v>0.77</v>
      </c>
      <c r="X17" s="3" t="s">
        <v>809</v>
      </c>
      <c r="Z17" s="2">
        <v>0.14000000000000001</v>
      </c>
      <c r="AB17" s="2">
        <v>0.83</v>
      </c>
      <c r="AD17" s="2">
        <v>0.24</v>
      </c>
    </row>
    <row r="18" spans="1:31" x14ac:dyDescent="0.25">
      <c r="A18" s="1">
        <v>3</v>
      </c>
      <c r="B18" s="1" t="s">
        <v>545</v>
      </c>
      <c r="D18" s="1" t="s">
        <v>53</v>
      </c>
      <c r="E18" s="1">
        <v>2</v>
      </c>
      <c r="F18" s="1">
        <v>0</v>
      </c>
      <c r="G18" s="1">
        <v>0</v>
      </c>
      <c r="H18" s="1">
        <v>2.9</v>
      </c>
      <c r="J18" s="2">
        <v>0.81</v>
      </c>
      <c r="K18" s="1">
        <v>8</v>
      </c>
      <c r="L18" s="2">
        <v>0.72</v>
      </c>
      <c r="N18" s="2">
        <v>0.56000000000000005</v>
      </c>
      <c r="O18" s="1">
        <v>8</v>
      </c>
      <c r="P18" s="1">
        <v>-16</v>
      </c>
      <c r="R18" s="2">
        <v>0.73</v>
      </c>
      <c r="S18" s="1">
        <v>4</v>
      </c>
      <c r="T18" s="2">
        <v>0</v>
      </c>
      <c r="U18" s="1">
        <v>4</v>
      </c>
      <c r="V18" s="2">
        <v>0.95</v>
      </c>
      <c r="W18" s="1">
        <v>4</v>
      </c>
      <c r="X18" s="3" t="s">
        <v>789</v>
      </c>
      <c r="Y18" s="1">
        <v>2</v>
      </c>
      <c r="Z18" s="2">
        <v>0.23</v>
      </c>
      <c r="AA18" s="1">
        <v>5</v>
      </c>
      <c r="AB18" s="2">
        <v>0.51</v>
      </c>
      <c r="AD18" s="2">
        <v>0.21</v>
      </c>
      <c r="AE18" s="1">
        <v>7</v>
      </c>
    </row>
    <row r="19" spans="1:31" x14ac:dyDescent="0.25">
      <c r="A19" s="1">
        <v>3</v>
      </c>
      <c r="B19" s="1" t="s">
        <v>700</v>
      </c>
      <c r="D19" s="1" t="s">
        <v>382</v>
      </c>
      <c r="E19" s="1">
        <v>2</v>
      </c>
      <c r="F19" s="1">
        <v>0</v>
      </c>
      <c r="G19" s="1">
        <v>0</v>
      </c>
      <c r="H19" s="1">
        <v>2.2000000000000002</v>
      </c>
      <c r="J19" s="2">
        <v>0.75</v>
      </c>
      <c r="L19" s="2">
        <v>0.63</v>
      </c>
      <c r="N19" s="2">
        <v>0.65</v>
      </c>
      <c r="P19" s="1">
        <v>2</v>
      </c>
      <c r="R19" s="2">
        <v>0.7</v>
      </c>
      <c r="T19" s="2">
        <v>0</v>
      </c>
      <c r="V19" s="2">
        <v>0.87</v>
      </c>
      <c r="X19" s="3" t="s">
        <v>330</v>
      </c>
      <c r="Y19" s="1">
        <v>3</v>
      </c>
      <c r="Z19" s="2">
        <v>0.2</v>
      </c>
      <c r="AB19" s="2">
        <v>0.85</v>
      </c>
      <c r="AD19" s="2">
        <v>0.21</v>
      </c>
    </row>
    <row r="20" spans="1:31" x14ac:dyDescent="0.25">
      <c r="A20" s="1">
        <v>3</v>
      </c>
      <c r="B20" s="1" t="s">
        <v>624</v>
      </c>
      <c r="D20" s="1" t="s">
        <v>50</v>
      </c>
      <c r="E20" s="1">
        <v>2</v>
      </c>
      <c r="F20" s="1">
        <v>0</v>
      </c>
      <c r="G20" s="1">
        <v>0</v>
      </c>
      <c r="H20" s="1">
        <v>2.6</v>
      </c>
      <c r="J20" s="2">
        <v>0.78</v>
      </c>
      <c r="L20" s="2">
        <v>0.65</v>
      </c>
      <c r="N20" s="2">
        <v>0.66</v>
      </c>
      <c r="P20" s="1">
        <v>1</v>
      </c>
      <c r="R20" s="2">
        <v>0.83</v>
      </c>
      <c r="T20" s="2">
        <v>0</v>
      </c>
      <c r="V20" s="2">
        <v>0.77</v>
      </c>
      <c r="X20" s="3" t="s">
        <v>285</v>
      </c>
      <c r="Y20" s="1">
        <v>3</v>
      </c>
      <c r="Z20" s="2">
        <v>0.32</v>
      </c>
      <c r="AA20" s="1">
        <v>5</v>
      </c>
      <c r="AB20" s="2">
        <v>0.69</v>
      </c>
      <c r="AD20" s="2">
        <v>0.32</v>
      </c>
    </row>
    <row r="21" spans="1:31" x14ac:dyDescent="0.25">
      <c r="A21" s="1">
        <v>3</v>
      </c>
      <c r="B21" s="1" t="s">
        <v>626</v>
      </c>
      <c r="D21" s="1" t="s">
        <v>26</v>
      </c>
      <c r="E21" s="1">
        <v>2</v>
      </c>
      <c r="F21" s="1">
        <v>0</v>
      </c>
      <c r="G21" s="1">
        <v>0</v>
      </c>
      <c r="H21" s="1">
        <v>2.2999999999999998</v>
      </c>
      <c r="J21" s="2">
        <v>0.85</v>
      </c>
      <c r="L21" s="2">
        <v>0.71</v>
      </c>
      <c r="N21" s="2">
        <v>0.69</v>
      </c>
      <c r="P21" s="1">
        <v>-2</v>
      </c>
      <c r="R21" s="2">
        <v>0.65</v>
      </c>
      <c r="T21" s="2">
        <v>0.03</v>
      </c>
      <c r="V21" s="2">
        <v>0.94</v>
      </c>
      <c r="X21" s="3" t="s">
        <v>810</v>
      </c>
      <c r="Z21" s="2">
        <v>0.38</v>
      </c>
      <c r="AB21" s="2">
        <v>0.84</v>
      </c>
      <c r="AD21" s="2">
        <v>0.3</v>
      </c>
    </row>
    <row r="22" spans="1:31" x14ac:dyDescent="0.25">
      <c r="A22" s="1">
        <v>3</v>
      </c>
      <c r="B22" s="1" t="s">
        <v>628</v>
      </c>
      <c r="D22" s="1" t="s">
        <v>179</v>
      </c>
      <c r="E22" s="1">
        <v>2</v>
      </c>
      <c r="F22" s="1">
        <v>0</v>
      </c>
      <c r="G22" s="1">
        <v>0</v>
      </c>
      <c r="H22" s="1">
        <v>2.2000000000000002</v>
      </c>
      <c r="J22" s="2">
        <v>0.73</v>
      </c>
      <c r="L22" s="2">
        <v>0.68</v>
      </c>
      <c r="N22" s="2">
        <v>0.5</v>
      </c>
      <c r="P22" s="1">
        <v>-18</v>
      </c>
      <c r="R22" s="2">
        <v>0.76</v>
      </c>
      <c r="T22" s="2">
        <v>0.01</v>
      </c>
      <c r="V22" s="2">
        <v>0.8</v>
      </c>
      <c r="X22" s="3" t="s">
        <v>285</v>
      </c>
      <c r="Z22" s="2">
        <v>0.28999999999999998</v>
      </c>
      <c r="AB22" s="2">
        <v>0.77</v>
      </c>
      <c r="AD22" s="2">
        <v>0.3</v>
      </c>
    </row>
    <row r="23" spans="1:31" x14ac:dyDescent="0.25">
      <c r="A23" s="1">
        <v>3</v>
      </c>
      <c r="B23" s="1" t="s">
        <v>629</v>
      </c>
      <c r="D23" s="1" t="s">
        <v>9</v>
      </c>
      <c r="E23" s="1">
        <v>2</v>
      </c>
      <c r="F23" s="1">
        <v>0</v>
      </c>
      <c r="G23" s="1">
        <v>0</v>
      </c>
      <c r="H23" s="1">
        <v>2.2000000000000002</v>
      </c>
      <c r="J23" s="2">
        <v>0.78</v>
      </c>
      <c r="L23" s="2">
        <v>0.57999999999999996</v>
      </c>
      <c r="N23" s="2">
        <v>0.66</v>
      </c>
      <c r="P23" s="1">
        <v>8</v>
      </c>
      <c r="R23" s="2">
        <v>0.59</v>
      </c>
      <c r="T23" s="2">
        <v>0.02</v>
      </c>
      <c r="V23" s="2">
        <v>0.91</v>
      </c>
      <c r="X23" s="3" t="s">
        <v>811</v>
      </c>
      <c r="Z23" s="2">
        <v>0.22</v>
      </c>
      <c r="AB23" s="2">
        <v>0.76</v>
      </c>
      <c r="AD23" s="2">
        <v>0.24</v>
      </c>
    </row>
    <row r="24" spans="1:31" x14ac:dyDescent="0.25">
      <c r="A24" s="1">
        <v>3</v>
      </c>
      <c r="B24" s="1" t="s">
        <v>631</v>
      </c>
      <c r="D24" s="1" t="s">
        <v>200</v>
      </c>
      <c r="E24" s="1">
        <v>2</v>
      </c>
      <c r="F24" s="1">
        <v>0</v>
      </c>
      <c r="G24" s="1">
        <v>0</v>
      </c>
      <c r="H24" s="1">
        <v>2.4</v>
      </c>
      <c r="J24" s="2">
        <v>0.8</v>
      </c>
      <c r="L24" s="2">
        <v>0.75</v>
      </c>
      <c r="N24" s="2">
        <v>0.51</v>
      </c>
      <c r="P24" s="1">
        <v>-24</v>
      </c>
      <c r="R24" s="2">
        <v>0.73</v>
      </c>
      <c r="T24" s="2">
        <v>0.01</v>
      </c>
      <c r="V24" s="2">
        <v>0.9</v>
      </c>
      <c r="X24" s="3" t="s">
        <v>215</v>
      </c>
      <c r="Z24" s="2">
        <v>0.32</v>
      </c>
      <c r="AB24" s="2">
        <v>0.74</v>
      </c>
      <c r="AD24" s="2">
        <v>0.28000000000000003</v>
      </c>
    </row>
    <row r="25" spans="1:31" x14ac:dyDescent="0.25">
      <c r="A25" s="1">
        <v>3</v>
      </c>
      <c r="B25" s="1" t="s">
        <v>632</v>
      </c>
      <c r="D25" s="1" t="s">
        <v>105</v>
      </c>
      <c r="E25" s="1">
        <v>2</v>
      </c>
      <c r="F25" s="1">
        <v>0</v>
      </c>
      <c r="G25" s="1">
        <v>0</v>
      </c>
      <c r="H25" s="1">
        <v>2.2000000000000002</v>
      </c>
      <c r="J25" s="2">
        <v>0.68</v>
      </c>
      <c r="L25" s="2">
        <v>0.63</v>
      </c>
      <c r="N25" s="2">
        <v>0.42</v>
      </c>
      <c r="O25" s="1">
        <v>8</v>
      </c>
      <c r="P25" s="1">
        <v>-21</v>
      </c>
      <c r="R25" s="2">
        <v>0.95</v>
      </c>
      <c r="T25" s="2">
        <v>0</v>
      </c>
      <c r="V25" s="2">
        <v>0.86</v>
      </c>
      <c r="X25" s="3" t="s">
        <v>17</v>
      </c>
      <c r="Z25" s="2">
        <v>0.27</v>
      </c>
      <c r="AA25" s="1">
        <v>5</v>
      </c>
      <c r="AB25" s="2">
        <v>0.85</v>
      </c>
      <c r="AD25" s="2">
        <v>0.48</v>
      </c>
    </row>
    <row r="26" spans="1:31" x14ac:dyDescent="0.25">
      <c r="A26" s="1">
        <v>3</v>
      </c>
      <c r="B26" s="1" t="s">
        <v>635</v>
      </c>
      <c r="D26" s="1" t="s">
        <v>190</v>
      </c>
      <c r="E26" s="1">
        <v>2</v>
      </c>
      <c r="F26" s="1">
        <v>0</v>
      </c>
      <c r="G26" s="1">
        <v>0</v>
      </c>
      <c r="H26" s="1">
        <v>2.2000000000000002</v>
      </c>
      <c r="J26" s="2">
        <v>0.84</v>
      </c>
      <c r="L26" s="2">
        <v>0.65</v>
      </c>
      <c r="N26" s="2">
        <v>0.68</v>
      </c>
      <c r="P26" s="1">
        <v>3</v>
      </c>
      <c r="R26" s="2">
        <v>0.61</v>
      </c>
      <c r="T26" s="2">
        <v>0.01</v>
      </c>
      <c r="V26" s="2">
        <v>0.76</v>
      </c>
      <c r="X26" s="3" t="s">
        <v>327</v>
      </c>
      <c r="Z26" s="2">
        <v>0.31</v>
      </c>
      <c r="AB26" s="2">
        <v>0.72</v>
      </c>
      <c r="AD26" s="2">
        <v>0.28999999999999998</v>
      </c>
    </row>
    <row r="27" spans="1:31" x14ac:dyDescent="0.25">
      <c r="A27" s="1">
        <v>3</v>
      </c>
      <c r="B27" s="1" t="s">
        <v>636</v>
      </c>
      <c r="D27" s="1" t="s">
        <v>169</v>
      </c>
      <c r="E27" s="1">
        <v>2</v>
      </c>
      <c r="F27" s="1">
        <v>0</v>
      </c>
      <c r="G27" s="1">
        <v>0</v>
      </c>
      <c r="H27" s="1">
        <v>2.4</v>
      </c>
      <c r="J27" s="2">
        <v>0.79</v>
      </c>
      <c r="L27" s="2">
        <v>0.57999999999999996</v>
      </c>
      <c r="N27" s="2">
        <v>0.67</v>
      </c>
      <c r="P27" s="1">
        <v>9</v>
      </c>
      <c r="R27" s="2">
        <v>0.61</v>
      </c>
      <c r="T27" s="2">
        <v>0.01</v>
      </c>
      <c r="V27" s="2">
        <v>0.85</v>
      </c>
      <c r="X27" s="3" t="s">
        <v>285</v>
      </c>
      <c r="Y27" s="1">
        <v>3</v>
      </c>
      <c r="Z27" s="2">
        <v>0.15</v>
      </c>
      <c r="AB27" s="2">
        <v>0.75</v>
      </c>
      <c r="AD27" s="2">
        <v>0.33</v>
      </c>
    </row>
    <row r="28" spans="1:31" x14ac:dyDescent="0.25">
      <c r="A28" s="1">
        <v>3</v>
      </c>
      <c r="B28" s="1" t="s">
        <v>637</v>
      </c>
      <c r="D28" s="1" t="s">
        <v>9</v>
      </c>
      <c r="E28" s="1">
        <v>2</v>
      </c>
      <c r="F28" s="1">
        <v>0</v>
      </c>
      <c r="G28" s="1">
        <v>0</v>
      </c>
      <c r="H28" s="1">
        <v>2.4</v>
      </c>
      <c r="J28" s="2">
        <v>0.82</v>
      </c>
      <c r="L28" s="2">
        <v>0.63</v>
      </c>
      <c r="N28" s="2">
        <v>0.74</v>
      </c>
      <c r="P28" s="1">
        <v>11</v>
      </c>
      <c r="R28" s="2">
        <v>0.64</v>
      </c>
      <c r="T28" s="2">
        <v>0</v>
      </c>
      <c r="V28" s="2">
        <v>0.79</v>
      </c>
      <c r="X28" s="3" t="s">
        <v>342</v>
      </c>
      <c r="Y28" s="1">
        <v>3</v>
      </c>
      <c r="Z28" s="2">
        <v>0.24</v>
      </c>
      <c r="AB28" s="2">
        <v>0.77</v>
      </c>
      <c r="AD28" s="2">
        <v>0.21</v>
      </c>
    </row>
    <row r="29" spans="1:31" x14ac:dyDescent="0.25">
      <c r="A29" s="1">
        <v>3</v>
      </c>
      <c r="B29" s="1" t="s">
        <v>639</v>
      </c>
      <c r="D29" s="1" t="s">
        <v>159</v>
      </c>
      <c r="E29" s="1">
        <v>2</v>
      </c>
      <c r="F29" s="1">
        <v>0</v>
      </c>
      <c r="G29" s="1">
        <v>0</v>
      </c>
      <c r="H29" s="1">
        <v>3.2</v>
      </c>
      <c r="J29" s="2">
        <v>0.84</v>
      </c>
      <c r="K29" s="1">
        <v>8</v>
      </c>
      <c r="L29" s="2">
        <v>0.63</v>
      </c>
      <c r="N29" s="2">
        <v>0.57999999999999996</v>
      </c>
      <c r="O29" s="1">
        <v>8</v>
      </c>
      <c r="P29" s="1">
        <v>-5</v>
      </c>
      <c r="R29" s="2">
        <v>0.44</v>
      </c>
      <c r="T29" s="2">
        <v>0.02</v>
      </c>
      <c r="V29" s="2">
        <v>0.89</v>
      </c>
      <c r="W29" s="1">
        <v>4</v>
      </c>
      <c r="X29" s="3" t="s">
        <v>630</v>
      </c>
      <c r="Z29" s="2">
        <v>0.43</v>
      </c>
      <c r="AA29" s="1">
        <v>4</v>
      </c>
      <c r="AB29" s="2">
        <v>0.64</v>
      </c>
      <c r="AD29" s="2">
        <v>0.11</v>
      </c>
    </row>
    <row r="30" spans="1:31" x14ac:dyDescent="0.25">
      <c r="A30" s="1">
        <v>3</v>
      </c>
      <c r="B30" s="1" t="s">
        <v>716</v>
      </c>
      <c r="D30" s="1" t="s">
        <v>50</v>
      </c>
      <c r="E30" s="1">
        <v>2</v>
      </c>
      <c r="F30" s="1">
        <v>0</v>
      </c>
      <c r="G30" s="1">
        <v>0</v>
      </c>
      <c r="H30" s="1">
        <v>2.4</v>
      </c>
      <c r="J30" s="2">
        <v>0.78</v>
      </c>
      <c r="L30" s="2">
        <v>0.56999999999999995</v>
      </c>
      <c r="N30" s="2">
        <v>0.59</v>
      </c>
      <c r="P30" s="1">
        <v>2</v>
      </c>
      <c r="R30" s="2">
        <v>0.57999999999999996</v>
      </c>
      <c r="T30" s="2">
        <v>0.01</v>
      </c>
      <c r="V30" s="2">
        <v>0.88</v>
      </c>
      <c r="X30" s="3" t="s">
        <v>669</v>
      </c>
      <c r="Y30" s="1">
        <v>3</v>
      </c>
      <c r="Z30" s="2">
        <v>0.23</v>
      </c>
      <c r="AB30" s="2">
        <v>0.79</v>
      </c>
      <c r="AD30" s="2">
        <v>0.2</v>
      </c>
    </row>
    <row r="31" spans="1:31" x14ac:dyDescent="0.25">
      <c r="A31" s="1">
        <v>3</v>
      </c>
      <c r="B31" s="1" t="s">
        <v>641</v>
      </c>
      <c r="E31" s="1">
        <v>2</v>
      </c>
      <c r="F31" s="1">
        <v>0</v>
      </c>
      <c r="G31" s="1">
        <v>0</v>
      </c>
      <c r="H31" s="1">
        <v>2.2999999999999998</v>
      </c>
      <c r="J31" s="2">
        <v>0.81</v>
      </c>
      <c r="L31" s="2">
        <v>0.62</v>
      </c>
      <c r="N31" s="2">
        <v>0.66</v>
      </c>
      <c r="P31" s="1">
        <v>4</v>
      </c>
      <c r="R31" s="2">
        <v>0.56999999999999995</v>
      </c>
      <c r="T31" s="2">
        <v>0.02</v>
      </c>
      <c r="V31" s="2">
        <v>0.86</v>
      </c>
      <c r="X31" s="3" t="s">
        <v>285</v>
      </c>
      <c r="Z31" s="2">
        <v>0.22</v>
      </c>
      <c r="AB31" s="2">
        <v>0.93</v>
      </c>
      <c r="AD31" s="2">
        <v>0.25</v>
      </c>
    </row>
    <row r="32" spans="1:31" x14ac:dyDescent="0.25">
      <c r="A32" s="1">
        <v>3</v>
      </c>
      <c r="B32" s="1" t="s">
        <v>642</v>
      </c>
      <c r="C32" s="1">
        <v>1</v>
      </c>
      <c r="D32" s="1" t="s">
        <v>159</v>
      </c>
      <c r="E32" s="1">
        <v>2</v>
      </c>
      <c r="F32" s="1">
        <v>0</v>
      </c>
      <c r="G32" s="1">
        <v>0</v>
      </c>
      <c r="H32" s="1">
        <v>2.6</v>
      </c>
      <c r="J32" s="2">
        <v>0.79</v>
      </c>
      <c r="K32" s="1">
        <v>8</v>
      </c>
      <c r="L32" s="2">
        <v>0.74</v>
      </c>
      <c r="N32" s="2">
        <v>0.56999999999999995</v>
      </c>
      <c r="O32" s="1">
        <v>8</v>
      </c>
      <c r="P32" s="1">
        <v>-17</v>
      </c>
      <c r="R32" s="2">
        <v>0.7</v>
      </c>
      <c r="S32" s="1">
        <v>4</v>
      </c>
      <c r="T32" s="2">
        <v>0</v>
      </c>
      <c r="U32" s="1">
        <v>4</v>
      </c>
      <c r="V32" s="2">
        <v>0.71</v>
      </c>
      <c r="W32" s="1">
        <v>4</v>
      </c>
      <c r="X32" s="3" t="s">
        <v>643</v>
      </c>
      <c r="Y32" s="1">
        <v>4</v>
      </c>
      <c r="Z32" s="2">
        <v>0.44</v>
      </c>
      <c r="AA32" s="1">
        <v>4</v>
      </c>
      <c r="AB32" s="2">
        <v>0.86</v>
      </c>
      <c r="AC32" s="1">
        <v>4</v>
      </c>
      <c r="AD32" s="1" t="s">
        <v>176</v>
      </c>
    </row>
    <row r="33" spans="1:31" x14ac:dyDescent="0.25">
      <c r="A33" s="1">
        <v>3</v>
      </c>
      <c r="B33" s="1" t="s">
        <v>645</v>
      </c>
      <c r="D33" s="1" t="s">
        <v>6</v>
      </c>
      <c r="E33" s="1">
        <v>2</v>
      </c>
      <c r="F33" s="1">
        <v>0</v>
      </c>
      <c r="G33" s="1">
        <v>0</v>
      </c>
      <c r="H33" s="1">
        <v>2.6</v>
      </c>
      <c r="J33" s="2">
        <v>0.86</v>
      </c>
      <c r="L33" s="2">
        <v>0.64</v>
      </c>
      <c r="N33" s="2">
        <v>0.59</v>
      </c>
      <c r="P33" s="1">
        <v>-5</v>
      </c>
      <c r="R33" s="2">
        <v>0.52</v>
      </c>
      <c r="T33" s="2">
        <v>0.02</v>
      </c>
      <c r="V33" s="2">
        <v>0.78</v>
      </c>
      <c r="X33" s="3" t="s">
        <v>812</v>
      </c>
      <c r="Z33" s="2">
        <v>0.26</v>
      </c>
      <c r="AB33" s="2">
        <v>0.84</v>
      </c>
      <c r="AD33" s="2">
        <v>0.42</v>
      </c>
    </row>
    <row r="34" spans="1:31" x14ac:dyDescent="0.25">
      <c r="A34" s="1">
        <v>3</v>
      </c>
      <c r="B34" s="1" t="s">
        <v>646</v>
      </c>
      <c r="D34" s="1" t="s">
        <v>94</v>
      </c>
      <c r="E34" s="1">
        <v>2</v>
      </c>
      <c r="F34" s="1">
        <v>0</v>
      </c>
      <c r="G34" s="1">
        <v>0</v>
      </c>
      <c r="H34" s="1">
        <v>2.6</v>
      </c>
      <c r="J34" s="2">
        <v>0.78</v>
      </c>
      <c r="L34" s="2">
        <v>0.63</v>
      </c>
      <c r="N34" s="2">
        <v>0.68</v>
      </c>
      <c r="P34" s="1">
        <v>5</v>
      </c>
      <c r="R34" s="2">
        <v>0.59</v>
      </c>
      <c r="T34" s="2">
        <v>0</v>
      </c>
      <c r="V34" s="2">
        <v>0.89</v>
      </c>
      <c r="X34" s="3" t="s">
        <v>327</v>
      </c>
      <c r="Z34" s="2">
        <v>0.28000000000000003</v>
      </c>
      <c r="AB34" s="2">
        <v>0.72</v>
      </c>
      <c r="AD34" s="2">
        <v>0.3</v>
      </c>
    </row>
    <row r="35" spans="1:31" x14ac:dyDescent="0.25">
      <c r="A35" s="1">
        <v>3</v>
      </c>
      <c r="B35" s="1" t="s">
        <v>647</v>
      </c>
      <c r="D35" s="1" t="s">
        <v>9</v>
      </c>
      <c r="E35" s="1">
        <v>2</v>
      </c>
      <c r="F35" s="1">
        <v>0</v>
      </c>
      <c r="G35" s="1">
        <v>0</v>
      </c>
      <c r="H35" s="1">
        <v>1.8</v>
      </c>
      <c r="J35" s="2">
        <v>0.74</v>
      </c>
      <c r="L35" s="2">
        <v>0.57999999999999996</v>
      </c>
      <c r="N35" s="2">
        <v>0.72</v>
      </c>
      <c r="P35" s="1">
        <v>14</v>
      </c>
      <c r="R35" s="2">
        <v>0.94</v>
      </c>
      <c r="T35" s="2">
        <v>0</v>
      </c>
      <c r="V35" s="2">
        <v>0.44</v>
      </c>
      <c r="X35" s="3" t="s">
        <v>813</v>
      </c>
      <c r="Z35" s="2">
        <v>0.39</v>
      </c>
      <c r="AB35" s="2">
        <v>0.77</v>
      </c>
      <c r="AD35" s="2">
        <v>0.22</v>
      </c>
    </row>
    <row r="36" spans="1:31" x14ac:dyDescent="0.25">
      <c r="A36" s="1">
        <v>3</v>
      </c>
      <c r="B36" s="1" t="s">
        <v>649</v>
      </c>
      <c r="D36" s="1" t="s">
        <v>102</v>
      </c>
      <c r="E36" s="1">
        <v>2</v>
      </c>
      <c r="F36" s="1">
        <v>0</v>
      </c>
      <c r="G36" s="1">
        <v>0</v>
      </c>
      <c r="H36" s="1">
        <v>2.2000000000000002</v>
      </c>
      <c r="J36" s="2">
        <v>0.79</v>
      </c>
      <c r="L36" s="2">
        <v>0.63</v>
      </c>
      <c r="N36" s="2">
        <v>0.64</v>
      </c>
      <c r="P36" s="1">
        <v>1</v>
      </c>
      <c r="R36" s="2">
        <v>0.8</v>
      </c>
      <c r="T36" s="2">
        <v>0</v>
      </c>
      <c r="V36" s="2">
        <v>0.77</v>
      </c>
      <c r="X36" s="3" t="s">
        <v>814</v>
      </c>
      <c r="Z36" s="2">
        <v>0.3</v>
      </c>
      <c r="AB36" s="2">
        <v>0.76</v>
      </c>
      <c r="AD36" s="2">
        <v>0.39</v>
      </c>
    </row>
    <row r="37" spans="1:31" x14ac:dyDescent="0.25">
      <c r="A37" s="1">
        <v>3</v>
      </c>
      <c r="B37" s="1" t="s">
        <v>651</v>
      </c>
      <c r="D37" s="1" t="s">
        <v>26</v>
      </c>
      <c r="E37" s="1">
        <v>2</v>
      </c>
      <c r="F37" s="1">
        <v>0</v>
      </c>
      <c r="G37" s="1">
        <v>0</v>
      </c>
      <c r="H37" s="1">
        <v>2.5</v>
      </c>
      <c r="J37" s="2">
        <v>0.89</v>
      </c>
      <c r="L37" s="2">
        <v>0.62</v>
      </c>
      <c r="N37" s="2">
        <v>0.72</v>
      </c>
      <c r="P37" s="1">
        <v>10</v>
      </c>
      <c r="R37" s="2">
        <v>0.39</v>
      </c>
      <c r="T37" s="2">
        <v>0</v>
      </c>
      <c r="V37" s="2">
        <v>0.77</v>
      </c>
      <c r="X37" s="3" t="s">
        <v>815</v>
      </c>
      <c r="Y37" s="1">
        <v>3</v>
      </c>
      <c r="Z37" s="2">
        <v>0.24</v>
      </c>
      <c r="AA37" s="1">
        <v>5</v>
      </c>
      <c r="AB37" s="2">
        <v>0.57999999999999996</v>
      </c>
      <c r="AD37" s="2">
        <v>0.27</v>
      </c>
    </row>
    <row r="38" spans="1:31" x14ac:dyDescent="0.25">
      <c r="A38" s="1">
        <v>3</v>
      </c>
      <c r="B38" s="1" t="s">
        <v>652</v>
      </c>
      <c r="D38" s="1" t="s">
        <v>326</v>
      </c>
      <c r="E38" s="1">
        <v>2</v>
      </c>
      <c r="F38" s="1">
        <v>0</v>
      </c>
      <c r="G38" s="1">
        <v>0</v>
      </c>
      <c r="H38" s="1">
        <v>2.2000000000000002</v>
      </c>
      <c r="J38" s="2">
        <v>0.86</v>
      </c>
      <c r="L38" s="2">
        <v>0.57999999999999996</v>
      </c>
      <c r="N38" s="2">
        <v>0.76</v>
      </c>
      <c r="P38" s="1">
        <v>18</v>
      </c>
      <c r="R38" s="2">
        <v>0.56000000000000005</v>
      </c>
      <c r="T38" s="2">
        <v>0.03</v>
      </c>
      <c r="V38" s="2">
        <v>0.89</v>
      </c>
      <c r="X38" s="3" t="s">
        <v>234</v>
      </c>
      <c r="Z38" s="2">
        <v>0.14000000000000001</v>
      </c>
      <c r="AB38" s="2">
        <v>0.73</v>
      </c>
      <c r="AD38" s="2">
        <v>0.32</v>
      </c>
    </row>
    <row r="39" spans="1:31" x14ac:dyDescent="0.25">
      <c r="A39" s="1">
        <v>3</v>
      </c>
      <c r="B39" s="1" t="s">
        <v>734</v>
      </c>
      <c r="D39" s="1" t="s">
        <v>329</v>
      </c>
      <c r="E39" s="1">
        <v>2</v>
      </c>
      <c r="F39" s="1">
        <v>0</v>
      </c>
      <c r="G39" s="1">
        <v>0</v>
      </c>
      <c r="H39" s="1">
        <v>2.2999999999999998</v>
      </c>
      <c r="J39" s="2">
        <v>0.68</v>
      </c>
      <c r="L39" s="2">
        <v>0.57999999999999996</v>
      </c>
      <c r="N39" s="2">
        <v>0.59</v>
      </c>
      <c r="P39" s="1">
        <v>1</v>
      </c>
      <c r="R39" s="2">
        <v>0.84</v>
      </c>
      <c r="T39" s="2">
        <v>0.01</v>
      </c>
      <c r="V39" s="2">
        <v>0.87</v>
      </c>
      <c r="W39" s="1">
        <v>4</v>
      </c>
      <c r="X39" s="3" t="s">
        <v>285</v>
      </c>
      <c r="Z39" s="2">
        <v>0.4</v>
      </c>
      <c r="AB39" s="2">
        <v>0.83</v>
      </c>
      <c r="AD39" s="2">
        <v>0.23</v>
      </c>
      <c r="AE39" s="1">
        <v>4</v>
      </c>
    </row>
    <row r="40" spans="1:31" x14ac:dyDescent="0.25">
      <c r="A40" s="1">
        <v>3</v>
      </c>
      <c r="B40" s="1" t="s">
        <v>653</v>
      </c>
      <c r="C40" s="1">
        <v>1</v>
      </c>
      <c r="D40" s="1" t="s">
        <v>331</v>
      </c>
      <c r="E40" s="1">
        <v>2</v>
      </c>
      <c r="F40" s="1">
        <v>0</v>
      </c>
      <c r="G40" s="1">
        <v>0</v>
      </c>
      <c r="H40" s="1">
        <v>3.1</v>
      </c>
      <c r="J40" s="2">
        <v>0.82</v>
      </c>
      <c r="K40" s="1">
        <v>8</v>
      </c>
      <c r="L40" s="2">
        <v>0.79</v>
      </c>
      <c r="N40" s="2">
        <v>0.54</v>
      </c>
      <c r="O40" s="1">
        <v>8</v>
      </c>
      <c r="P40" s="1">
        <v>-25</v>
      </c>
      <c r="R40" s="2">
        <v>0.96</v>
      </c>
      <c r="S40" s="1">
        <v>4</v>
      </c>
      <c r="T40" s="2">
        <v>0.01</v>
      </c>
      <c r="U40" s="1">
        <v>4</v>
      </c>
      <c r="V40" s="1" t="s">
        <v>176</v>
      </c>
      <c r="W40" s="1">
        <v>4</v>
      </c>
      <c r="X40" s="3" t="s">
        <v>654</v>
      </c>
      <c r="Y40" s="1">
        <v>4</v>
      </c>
      <c r="Z40" s="2">
        <v>0.24</v>
      </c>
      <c r="AA40" s="1">
        <v>4</v>
      </c>
      <c r="AB40" s="2">
        <v>0.86</v>
      </c>
      <c r="AC40" s="1">
        <v>4</v>
      </c>
      <c r="AD40" s="1" t="s">
        <v>176</v>
      </c>
    </row>
    <row r="41" spans="1:31" x14ac:dyDescent="0.25">
      <c r="A41" s="1">
        <v>3</v>
      </c>
      <c r="B41" s="1" t="s">
        <v>653</v>
      </c>
      <c r="C41" s="1">
        <v>1</v>
      </c>
      <c r="D41" s="1" t="s">
        <v>190</v>
      </c>
      <c r="E41" s="1">
        <v>2</v>
      </c>
      <c r="F41" s="1">
        <v>0</v>
      </c>
      <c r="G41" s="1">
        <v>0</v>
      </c>
      <c r="H41" s="1">
        <v>3.5</v>
      </c>
      <c r="J41" s="1" t="s">
        <v>176</v>
      </c>
      <c r="L41" s="2">
        <v>0.79</v>
      </c>
      <c r="N41" s="2">
        <v>0.65</v>
      </c>
      <c r="O41" s="1">
        <v>8</v>
      </c>
      <c r="P41" s="1">
        <v>-14</v>
      </c>
      <c r="R41" s="1" t="s">
        <v>176</v>
      </c>
      <c r="T41" s="1" t="s">
        <v>176</v>
      </c>
      <c r="V41" s="1" t="s">
        <v>176</v>
      </c>
      <c r="X41" s="3" t="s">
        <v>176</v>
      </c>
      <c r="Z41" s="1" t="s">
        <v>176</v>
      </c>
      <c r="AB41" s="2">
        <v>0.71</v>
      </c>
      <c r="AC41" s="1">
        <v>4</v>
      </c>
      <c r="AD41" s="1" t="s">
        <v>176</v>
      </c>
    </row>
    <row r="42" spans="1:31" x14ac:dyDescent="0.25">
      <c r="A42" s="1">
        <v>3</v>
      </c>
      <c r="B42" s="1" t="s">
        <v>655</v>
      </c>
      <c r="D42" s="1" t="s">
        <v>9</v>
      </c>
      <c r="E42" s="1">
        <v>2</v>
      </c>
      <c r="F42" s="1">
        <v>0</v>
      </c>
      <c r="G42" s="1">
        <v>0</v>
      </c>
      <c r="H42" s="1">
        <v>1.9</v>
      </c>
      <c r="J42" s="2">
        <v>0.86</v>
      </c>
      <c r="L42" s="2">
        <v>0.62</v>
      </c>
      <c r="N42" s="2">
        <v>0.69</v>
      </c>
      <c r="P42" s="1">
        <v>7</v>
      </c>
      <c r="R42" s="2">
        <v>0.42</v>
      </c>
      <c r="T42" s="4">
        <v>4.0000000000000001E-3</v>
      </c>
      <c r="V42" s="2">
        <v>0.85</v>
      </c>
      <c r="X42" s="3" t="s">
        <v>816</v>
      </c>
      <c r="Z42" s="2">
        <v>0.3</v>
      </c>
      <c r="AB42" s="2">
        <v>0.84</v>
      </c>
      <c r="AD42" s="2">
        <v>0.27</v>
      </c>
    </row>
    <row r="43" spans="1:31" x14ac:dyDescent="0.25">
      <c r="A43" s="1">
        <v>3</v>
      </c>
      <c r="B43" s="1" t="s">
        <v>656</v>
      </c>
      <c r="D43" s="1" t="s">
        <v>9</v>
      </c>
      <c r="E43" s="1">
        <v>2</v>
      </c>
      <c r="F43" s="1">
        <v>0</v>
      </c>
      <c r="G43" s="1">
        <v>0</v>
      </c>
      <c r="H43" s="1">
        <v>2.7</v>
      </c>
      <c r="J43" s="2">
        <v>0.88</v>
      </c>
      <c r="L43" s="2">
        <v>0.66</v>
      </c>
      <c r="N43" s="2">
        <v>0.77</v>
      </c>
      <c r="P43" s="1">
        <v>11</v>
      </c>
      <c r="R43" s="2">
        <v>0.44</v>
      </c>
      <c r="T43" s="4">
        <v>4.0000000000000001E-3</v>
      </c>
      <c r="V43" s="2">
        <v>0.86</v>
      </c>
      <c r="X43" s="3" t="s">
        <v>555</v>
      </c>
      <c r="Y43" s="1">
        <v>2</v>
      </c>
      <c r="Z43" s="2">
        <v>0.38</v>
      </c>
      <c r="AB43" s="2">
        <v>0.63</v>
      </c>
      <c r="AD43" s="2">
        <v>0.27</v>
      </c>
    </row>
    <row r="44" spans="1:31" x14ac:dyDescent="0.25">
      <c r="A44" s="1">
        <v>3</v>
      </c>
      <c r="B44" s="1" t="s">
        <v>657</v>
      </c>
      <c r="E44" s="1">
        <v>2</v>
      </c>
      <c r="F44" s="1">
        <v>0</v>
      </c>
      <c r="G44" s="1">
        <v>0</v>
      </c>
      <c r="H44" s="1">
        <v>2.5</v>
      </c>
      <c r="J44" s="2">
        <v>0.82</v>
      </c>
      <c r="L44" s="2">
        <v>0.71</v>
      </c>
      <c r="N44" s="2">
        <v>0.63</v>
      </c>
      <c r="P44" s="1">
        <v>-8</v>
      </c>
      <c r="R44" s="2">
        <v>0.55000000000000004</v>
      </c>
      <c r="T44" s="2">
        <v>0.02</v>
      </c>
      <c r="V44" s="2">
        <v>0.81</v>
      </c>
      <c r="X44" s="3" t="s">
        <v>817</v>
      </c>
      <c r="Z44" s="2">
        <v>0.38</v>
      </c>
      <c r="AB44" s="2">
        <v>0.9</v>
      </c>
      <c r="AD44" s="2">
        <v>0.28000000000000003</v>
      </c>
    </row>
    <row r="45" spans="1:31" x14ac:dyDescent="0.25">
      <c r="A45" s="1">
        <v>3</v>
      </c>
      <c r="B45" s="1" t="s">
        <v>658</v>
      </c>
      <c r="D45" s="1" t="s">
        <v>18</v>
      </c>
      <c r="E45" s="1">
        <v>2</v>
      </c>
      <c r="F45" s="1">
        <v>0</v>
      </c>
      <c r="G45" s="1">
        <v>0</v>
      </c>
      <c r="H45" s="1">
        <v>2</v>
      </c>
      <c r="J45" s="2">
        <v>0.84</v>
      </c>
      <c r="L45" s="1" t="s">
        <v>176</v>
      </c>
      <c r="N45" s="2">
        <v>0.73</v>
      </c>
      <c r="O45" s="1">
        <v>8</v>
      </c>
      <c r="P45" s="1" t="s">
        <v>176</v>
      </c>
      <c r="R45" s="2">
        <v>0.93</v>
      </c>
      <c r="T45" s="2">
        <v>0</v>
      </c>
      <c r="V45" s="1" t="s">
        <v>176</v>
      </c>
      <c r="X45" s="3" t="s">
        <v>818</v>
      </c>
      <c r="Z45" s="2">
        <v>0.57999999999999996</v>
      </c>
      <c r="AB45" s="2">
        <v>0.61</v>
      </c>
      <c r="AD45" s="1" t="s">
        <v>176</v>
      </c>
    </row>
    <row r="46" spans="1:31" x14ac:dyDescent="0.25">
      <c r="A46" s="1">
        <v>3</v>
      </c>
      <c r="B46" s="1" t="s">
        <v>660</v>
      </c>
      <c r="E46" s="1">
        <v>1</v>
      </c>
      <c r="F46" s="1">
        <v>0</v>
      </c>
      <c r="G46" s="1">
        <v>0</v>
      </c>
      <c r="H46" s="1">
        <v>2.5</v>
      </c>
      <c r="J46" s="2">
        <v>0.8</v>
      </c>
      <c r="L46" s="2">
        <v>0.56000000000000005</v>
      </c>
      <c r="N46" s="2">
        <v>0.56000000000000005</v>
      </c>
      <c r="P46" s="1" t="s">
        <v>58</v>
      </c>
      <c r="R46" s="2">
        <v>0.68</v>
      </c>
      <c r="T46" s="2">
        <v>0.06</v>
      </c>
      <c r="V46" s="2">
        <v>0.98</v>
      </c>
      <c r="X46" s="3" t="s">
        <v>181</v>
      </c>
      <c r="Y46" s="1">
        <v>3</v>
      </c>
      <c r="Z46" s="2">
        <v>0.44</v>
      </c>
      <c r="AB46" s="2">
        <v>0.82</v>
      </c>
      <c r="AD46" s="2">
        <v>0.15</v>
      </c>
    </row>
    <row r="47" spans="1:31" x14ac:dyDescent="0.25">
      <c r="A47" s="1">
        <v>3</v>
      </c>
      <c r="B47" s="1" t="s">
        <v>661</v>
      </c>
      <c r="E47" s="1">
        <v>1</v>
      </c>
      <c r="F47" s="1">
        <v>0</v>
      </c>
      <c r="G47" s="1">
        <v>0</v>
      </c>
      <c r="H47" s="1">
        <v>2.8</v>
      </c>
      <c r="J47" s="2">
        <v>0.78</v>
      </c>
      <c r="L47" s="2">
        <v>0.53</v>
      </c>
      <c r="N47" s="2">
        <v>0.51</v>
      </c>
      <c r="P47" s="1">
        <v>-2</v>
      </c>
      <c r="R47" s="2">
        <v>0.5</v>
      </c>
      <c r="T47" s="2">
        <v>0.01</v>
      </c>
      <c r="V47" s="2">
        <v>0.85</v>
      </c>
      <c r="X47" s="3" t="s">
        <v>810</v>
      </c>
      <c r="Z47" s="2">
        <v>0.24</v>
      </c>
      <c r="AB47" s="2">
        <v>0.67</v>
      </c>
      <c r="AD47" s="2">
        <v>0.12</v>
      </c>
    </row>
    <row r="48" spans="1:31" x14ac:dyDescent="0.25">
      <c r="A48" s="1">
        <v>3</v>
      </c>
      <c r="B48" s="1" t="s">
        <v>663</v>
      </c>
      <c r="D48" s="1" t="s">
        <v>159</v>
      </c>
      <c r="E48" s="1">
        <v>2</v>
      </c>
      <c r="F48" s="1">
        <v>0</v>
      </c>
      <c r="G48" s="1">
        <v>0</v>
      </c>
      <c r="H48" s="1">
        <v>2.4</v>
      </c>
      <c r="J48" s="2">
        <v>0.68</v>
      </c>
      <c r="L48" s="2">
        <v>0.63</v>
      </c>
      <c r="N48" s="2">
        <v>0.41</v>
      </c>
      <c r="P48" s="1">
        <v>-22</v>
      </c>
      <c r="R48" s="2">
        <v>0.81</v>
      </c>
      <c r="T48" s="2">
        <v>0</v>
      </c>
      <c r="V48" s="2">
        <v>0.85</v>
      </c>
      <c r="X48" s="3" t="s">
        <v>819</v>
      </c>
      <c r="Z48" s="2">
        <v>0.36</v>
      </c>
      <c r="AB48" s="2">
        <v>0.72</v>
      </c>
      <c r="AD48" s="2">
        <v>0.35</v>
      </c>
    </row>
    <row r="49" spans="1:31" x14ac:dyDescent="0.25">
      <c r="A49" s="1">
        <v>3</v>
      </c>
      <c r="B49" s="1" t="s">
        <v>596</v>
      </c>
      <c r="D49" s="1" t="s">
        <v>9</v>
      </c>
      <c r="E49" s="1">
        <v>2</v>
      </c>
      <c r="F49" s="1">
        <v>0</v>
      </c>
      <c r="G49" s="1">
        <v>0</v>
      </c>
      <c r="H49" s="1">
        <v>2.5</v>
      </c>
      <c r="J49" s="2">
        <v>0.88</v>
      </c>
      <c r="L49" s="2">
        <v>0.6</v>
      </c>
      <c r="N49" s="2">
        <v>0.79</v>
      </c>
      <c r="P49" s="1">
        <v>19</v>
      </c>
      <c r="R49" s="2">
        <v>0.68</v>
      </c>
      <c r="T49" s="2">
        <v>0.01</v>
      </c>
      <c r="V49" s="2">
        <v>0.87</v>
      </c>
      <c r="X49" s="3" t="s">
        <v>820</v>
      </c>
      <c r="Z49" s="2">
        <v>0.2</v>
      </c>
      <c r="AB49" s="2">
        <v>0.78</v>
      </c>
      <c r="AD49" s="2">
        <v>0.36</v>
      </c>
    </row>
    <row r="50" spans="1:31" x14ac:dyDescent="0.25">
      <c r="A50" s="1">
        <v>3</v>
      </c>
      <c r="B50" s="1" t="s">
        <v>596</v>
      </c>
      <c r="D50" s="1" t="s">
        <v>329</v>
      </c>
      <c r="E50" s="1">
        <v>2</v>
      </c>
      <c r="F50" s="1">
        <v>0</v>
      </c>
      <c r="G50" s="1">
        <v>0</v>
      </c>
      <c r="H50" s="1">
        <v>2.2999999999999998</v>
      </c>
      <c r="J50" s="2">
        <v>0.76</v>
      </c>
      <c r="L50" s="2">
        <v>0.67</v>
      </c>
      <c r="N50" s="2">
        <v>0.5</v>
      </c>
      <c r="P50" s="1">
        <v>-17</v>
      </c>
      <c r="R50" s="2">
        <v>0.68</v>
      </c>
      <c r="T50" s="2">
        <v>0</v>
      </c>
      <c r="V50" s="2">
        <v>0.88</v>
      </c>
      <c r="X50" s="3" t="s">
        <v>285</v>
      </c>
      <c r="Z50" s="2">
        <v>0.21</v>
      </c>
      <c r="AB50" s="2">
        <v>0.66</v>
      </c>
      <c r="AD50" s="2">
        <v>0.28000000000000003</v>
      </c>
    </row>
    <row r="51" spans="1:31" x14ac:dyDescent="0.25">
      <c r="A51" s="1">
        <v>3</v>
      </c>
      <c r="B51" s="1" t="s">
        <v>666</v>
      </c>
      <c r="D51" s="1" t="s">
        <v>18</v>
      </c>
      <c r="E51" s="1">
        <v>2</v>
      </c>
      <c r="F51" s="1">
        <v>0</v>
      </c>
      <c r="G51" s="1">
        <v>0</v>
      </c>
      <c r="H51" s="1">
        <v>2.9</v>
      </c>
      <c r="J51" s="2">
        <v>0.76</v>
      </c>
      <c r="L51" s="2">
        <v>0.61</v>
      </c>
      <c r="N51" s="2">
        <v>0.5</v>
      </c>
      <c r="P51" s="1">
        <v>-11</v>
      </c>
      <c r="R51" s="2">
        <v>0.63</v>
      </c>
      <c r="T51" s="2">
        <v>0.02</v>
      </c>
      <c r="V51" s="2">
        <v>0.84</v>
      </c>
      <c r="X51" s="3" t="s">
        <v>821</v>
      </c>
      <c r="Y51" s="1">
        <v>3</v>
      </c>
      <c r="Z51" s="2">
        <v>0.33</v>
      </c>
      <c r="AA51" s="1">
        <v>5</v>
      </c>
      <c r="AB51" s="2">
        <v>0.76</v>
      </c>
      <c r="AD51" s="2">
        <v>0.25</v>
      </c>
    </row>
    <row r="52" spans="1:31" x14ac:dyDescent="0.25">
      <c r="A52" s="1">
        <v>3</v>
      </c>
      <c r="B52" s="1" t="s">
        <v>667</v>
      </c>
      <c r="D52" s="1" t="s">
        <v>329</v>
      </c>
      <c r="E52" s="1">
        <v>2</v>
      </c>
      <c r="F52" s="1">
        <v>0</v>
      </c>
      <c r="G52" s="1">
        <v>0</v>
      </c>
      <c r="H52" s="1">
        <v>2.2999999999999998</v>
      </c>
      <c r="J52" s="2">
        <v>0.83</v>
      </c>
      <c r="L52" s="2">
        <v>0.65</v>
      </c>
      <c r="N52" s="2">
        <v>0.59</v>
      </c>
      <c r="P52" s="1">
        <v>-6</v>
      </c>
      <c r="R52" s="2">
        <v>0.75</v>
      </c>
      <c r="T52" s="2">
        <v>0.01</v>
      </c>
      <c r="V52" s="2">
        <v>0.81</v>
      </c>
      <c r="X52" s="3" t="s">
        <v>285</v>
      </c>
      <c r="Z52" s="2">
        <v>0.31</v>
      </c>
      <c r="AB52" s="2">
        <v>0.96</v>
      </c>
      <c r="AD52" s="2">
        <v>0.22</v>
      </c>
    </row>
    <row r="53" spans="1:31" x14ac:dyDescent="0.25">
      <c r="A53" s="1">
        <v>4</v>
      </c>
      <c r="B53" s="1" t="s">
        <v>668</v>
      </c>
      <c r="D53" s="1" t="s">
        <v>162</v>
      </c>
      <c r="E53" s="1">
        <v>2</v>
      </c>
      <c r="F53" s="1">
        <v>0</v>
      </c>
      <c r="G53" s="1">
        <v>0</v>
      </c>
      <c r="H53" s="1">
        <v>2.2999999999999998</v>
      </c>
      <c r="J53" s="2">
        <v>0.67</v>
      </c>
      <c r="L53" s="2">
        <v>0.57999999999999996</v>
      </c>
      <c r="N53" s="2">
        <v>0.46</v>
      </c>
      <c r="P53" s="1">
        <v>-12</v>
      </c>
      <c r="R53" s="2">
        <v>0.73</v>
      </c>
      <c r="T53" s="4">
        <v>3.0000000000000001E-3</v>
      </c>
      <c r="V53" s="2">
        <v>0.85</v>
      </c>
      <c r="X53" s="3" t="s">
        <v>361</v>
      </c>
      <c r="Z53" s="2">
        <v>0.16</v>
      </c>
      <c r="AB53" s="2">
        <v>0.88</v>
      </c>
      <c r="AD53" s="2">
        <v>0.19</v>
      </c>
    </row>
    <row r="54" spans="1:31" x14ac:dyDescent="0.25">
      <c r="A54" s="1">
        <v>4</v>
      </c>
      <c r="B54" s="1" t="s">
        <v>670</v>
      </c>
      <c r="C54" s="1">
        <v>1</v>
      </c>
      <c r="E54" s="1">
        <v>2</v>
      </c>
      <c r="F54" s="1">
        <v>0</v>
      </c>
      <c r="G54" s="1">
        <v>0</v>
      </c>
      <c r="H54" s="1">
        <v>1.6</v>
      </c>
      <c r="J54" s="2">
        <v>0.35</v>
      </c>
      <c r="K54" s="1">
        <v>8</v>
      </c>
      <c r="L54" s="1" t="s">
        <v>176</v>
      </c>
      <c r="N54" s="2">
        <v>0.48</v>
      </c>
      <c r="O54" s="1">
        <v>8</v>
      </c>
      <c r="P54" s="1" t="s">
        <v>176</v>
      </c>
      <c r="R54" s="2">
        <v>0.74</v>
      </c>
      <c r="S54" s="1">
        <v>4</v>
      </c>
      <c r="T54" s="2">
        <v>0</v>
      </c>
      <c r="U54" s="1">
        <v>4</v>
      </c>
      <c r="V54" s="2">
        <v>0.71</v>
      </c>
      <c r="W54" s="1">
        <v>4</v>
      </c>
      <c r="X54" s="3" t="s">
        <v>176</v>
      </c>
      <c r="Y54" s="1">
        <v>2</v>
      </c>
      <c r="Z54" s="2">
        <v>0.1</v>
      </c>
      <c r="AA54" s="1">
        <v>4</v>
      </c>
      <c r="AB54" s="2">
        <v>1</v>
      </c>
      <c r="AC54" s="1">
        <v>4</v>
      </c>
      <c r="AD54" s="2">
        <v>0.05</v>
      </c>
      <c r="AE54" s="1">
        <v>4</v>
      </c>
    </row>
    <row r="55" spans="1:31" x14ac:dyDescent="0.25">
      <c r="A55" s="1">
        <v>4</v>
      </c>
      <c r="B55" s="1" t="s">
        <v>671</v>
      </c>
      <c r="D55" s="1" t="s">
        <v>102</v>
      </c>
      <c r="E55" s="1">
        <v>2</v>
      </c>
      <c r="F55" s="1">
        <v>0</v>
      </c>
      <c r="G55" s="1">
        <v>0</v>
      </c>
      <c r="H55" s="1">
        <v>1.6</v>
      </c>
      <c r="J55" s="2">
        <v>0.52</v>
      </c>
      <c r="K55" s="1">
        <v>8</v>
      </c>
      <c r="L55" s="1" t="s">
        <v>176</v>
      </c>
      <c r="N55" s="1" t="s">
        <v>176</v>
      </c>
      <c r="P55" s="1" t="s">
        <v>176</v>
      </c>
      <c r="R55" s="1" t="s">
        <v>176</v>
      </c>
      <c r="T55" s="1" t="s">
        <v>176</v>
      </c>
      <c r="V55" s="2">
        <v>0.81</v>
      </c>
      <c r="X55" s="3" t="s">
        <v>822</v>
      </c>
      <c r="Y55" s="1">
        <v>3</v>
      </c>
      <c r="Z55" s="1" t="s">
        <v>176</v>
      </c>
      <c r="AB55" s="2">
        <v>0.51</v>
      </c>
      <c r="AD55" s="1" t="s">
        <v>176</v>
      </c>
    </row>
    <row r="56" spans="1:31" x14ac:dyDescent="0.25">
      <c r="A56" s="1">
        <v>4</v>
      </c>
      <c r="B56" s="1" t="s">
        <v>673</v>
      </c>
      <c r="D56" s="1" t="s">
        <v>102</v>
      </c>
      <c r="E56" s="1">
        <v>2</v>
      </c>
      <c r="F56" s="1">
        <v>0</v>
      </c>
      <c r="G56" s="1">
        <v>0</v>
      </c>
      <c r="H56" s="1">
        <v>1.7</v>
      </c>
      <c r="J56" s="2">
        <v>0.67</v>
      </c>
      <c r="K56" s="1">
        <v>8</v>
      </c>
      <c r="L56" s="2">
        <v>0.41</v>
      </c>
      <c r="N56" s="2">
        <v>0.36</v>
      </c>
      <c r="O56" s="1">
        <v>8</v>
      </c>
      <c r="P56" s="1">
        <v>-5</v>
      </c>
      <c r="R56" s="1" t="s">
        <v>176</v>
      </c>
      <c r="T56" s="1" t="s">
        <v>176</v>
      </c>
      <c r="V56" s="2">
        <v>0.97</v>
      </c>
      <c r="X56" s="3" t="s">
        <v>823</v>
      </c>
      <c r="Z56" s="1" t="s">
        <v>176</v>
      </c>
      <c r="AB56" s="2">
        <v>0.62</v>
      </c>
      <c r="AC56" s="1">
        <v>4</v>
      </c>
      <c r="AD56" s="2">
        <v>0.18</v>
      </c>
    </row>
    <row r="57" spans="1:31" x14ac:dyDescent="0.25">
      <c r="A57" s="1">
        <v>4</v>
      </c>
      <c r="B57" s="1" t="s">
        <v>607</v>
      </c>
      <c r="D57" s="1" t="s">
        <v>279</v>
      </c>
      <c r="E57" s="1">
        <v>2</v>
      </c>
      <c r="F57" s="1">
        <v>0</v>
      </c>
      <c r="G57" s="1">
        <v>0</v>
      </c>
      <c r="H57" s="1">
        <v>2.1</v>
      </c>
      <c r="J57" s="2">
        <v>0.82</v>
      </c>
      <c r="L57" s="2">
        <v>0.56999999999999995</v>
      </c>
      <c r="N57" s="2">
        <v>0.6</v>
      </c>
      <c r="P57" s="1">
        <v>3</v>
      </c>
      <c r="R57" s="2">
        <v>0.64</v>
      </c>
      <c r="T57" s="2">
        <v>0.04</v>
      </c>
      <c r="V57" s="2">
        <v>0.94</v>
      </c>
      <c r="X57" s="3" t="s">
        <v>824</v>
      </c>
      <c r="Z57" s="2">
        <v>0.21</v>
      </c>
      <c r="AB57" s="2">
        <v>0.74</v>
      </c>
      <c r="AD57" s="2">
        <v>0.28999999999999998</v>
      </c>
    </row>
    <row r="58" spans="1:31" x14ac:dyDescent="0.25">
      <c r="A58" s="1">
        <v>4</v>
      </c>
      <c r="B58" s="1" t="s">
        <v>675</v>
      </c>
      <c r="D58" s="1" t="s">
        <v>15</v>
      </c>
      <c r="E58" s="1">
        <v>2</v>
      </c>
      <c r="F58" s="1">
        <v>0</v>
      </c>
      <c r="G58" s="1">
        <v>0</v>
      </c>
      <c r="H58" s="1">
        <v>1.8</v>
      </c>
      <c r="J58" s="2">
        <v>0.61</v>
      </c>
      <c r="K58" s="1">
        <v>8</v>
      </c>
      <c r="L58" s="2">
        <v>0.48</v>
      </c>
      <c r="N58" s="2">
        <v>0.22</v>
      </c>
      <c r="P58" s="1">
        <v>-26</v>
      </c>
      <c r="R58" s="2">
        <v>0.7</v>
      </c>
      <c r="T58" s="2">
        <v>0.01</v>
      </c>
      <c r="V58" s="2">
        <v>0.93</v>
      </c>
      <c r="X58" s="3" t="s">
        <v>825</v>
      </c>
      <c r="Z58" s="2">
        <v>0.04</v>
      </c>
      <c r="AB58" s="2">
        <v>0.63</v>
      </c>
      <c r="AD58" s="2">
        <v>0.22</v>
      </c>
    </row>
    <row r="59" spans="1:31" x14ac:dyDescent="0.25">
      <c r="A59" s="1">
        <v>4</v>
      </c>
      <c r="B59" s="1" t="s">
        <v>677</v>
      </c>
      <c r="D59" s="1" t="s">
        <v>169</v>
      </c>
      <c r="E59" s="1">
        <v>2</v>
      </c>
      <c r="F59" s="1">
        <v>0</v>
      </c>
      <c r="G59" s="1">
        <v>0</v>
      </c>
      <c r="H59" s="1">
        <v>1.8</v>
      </c>
      <c r="J59" s="2">
        <v>0.6</v>
      </c>
      <c r="K59" s="1">
        <v>8</v>
      </c>
      <c r="L59" s="2">
        <v>0.51</v>
      </c>
      <c r="N59" s="2">
        <v>0.38</v>
      </c>
      <c r="O59" s="1">
        <v>8</v>
      </c>
      <c r="P59" s="1">
        <v>-13</v>
      </c>
      <c r="R59" s="2">
        <v>0.78</v>
      </c>
      <c r="S59" s="1">
        <v>4</v>
      </c>
      <c r="T59" s="2">
        <v>0.01</v>
      </c>
      <c r="U59" s="1">
        <v>4</v>
      </c>
      <c r="V59" s="2">
        <v>0.82</v>
      </c>
      <c r="W59" s="1">
        <v>4</v>
      </c>
      <c r="X59" s="3" t="s">
        <v>826</v>
      </c>
      <c r="Z59" s="2">
        <v>0.12</v>
      </c>
      <c r="AB59" s="2">
        <v>0.52</v>
      </c>
      <c r="AD59" s="2">
        <v>0.39</v>
      </c>
    </row>
    <row r="60" spans="1:31" x14ac:dyDescent="0.25">
      <c r="A60" s="1">
        <v>4</v>
      </c>
      <c r="B60" s="1" t="s">
        <v>679</v>
      </c>
      <c r="D60" s="1" t="s">
        <v>94</v>
      </c>
      <c r="E60" s="1">
        <v>2</v>
      </c>
      <c r="F60" s="1">
        <v>0</v>
      </c>
      <c r="G60" s="1">
        <v>0</v>
      </c>
      <c r="H60" s="1">
        <v>2.1</v>
      </c>
      <c r="J60" s="2">
        <v>0.79</v>
      </c>
      <c r="L60" s="2">
        <v>0.56999999999999995</v>
      </c>
      <c r="N60" s="2">
        <v>0.55000000000000004</v>
      </c>
      <c r="P60" s="1">
        <v>-2</v>
      </c>
      <c r="R60" s="2">
        <v>0.6</v>
      </c>
      <c r="T60" s="2">
        <v>0.02</v>
      </c>
      <c r="V60" s="2">
        <v>0.89</v>
      </c>
      <c r="X60" s="3" t="s">
        <v>827</v>
      </c>
      <c r="Z60" s="2">
        <v>0.19</v>
      </c>
      <c r="AB60" s="2">
        <v>0.88</v>
      </c>
      <c r="AD60" s="2">
        <v>0.24</v>
      </c>
    </row>
    <row r="61" spans="1:31" x14ac:dyDescent="0.25">
      <c r="A61" s="1">
        <v>4</v>
      </c>
      <c r="B61" s="1" t="s">
        <v>681</v>
      </c>
      <c r="D61" s="1" t="s">
        <v>105</v>
      </c>
      <c r="E61" s="1">
        <v>2</v>
      </c>
      <c r="F61" s="1">
        <v>0</v>
      </c>
      <c r="G61" s="1">
        <v>0</v>
      </c>
      <c r="H61" s="1">
        <v>2.1</v>
      </c>
      <c r="J61" s="1" t="s">
        <v>176</v>
      </c>
      <c r="L61" s="1" t="s">
        <v>176</v>
      </c>
      <c r="N61" s="1" t="s">
        <v>176</v>
      </c>
      <c r="P61" s="1" t="s">
        <v>176</v>
      </c>
      <c r="R61" s="2">
        <v>0.99</v>
      </c>
      <c r="T61" s="2">
        <v>0</v>
      </c>
      <c r="V61" s="1" t="s">
        <v>176</v>
      </c>
      <c r="X61" s="3" t="s">
        <v>176</v>
      </c>
      <c r="Y61" s="1">
        <v>2</v>
      </c>
      <c r="Z61" s="1" t="s">
        <v>176</v>
      </c>
      <c r="AB61" s="2">
        <v>0.95</v>
      </c>
      <c r="AD61" s="1" t="s">
        <v>176</v>
      </c>
    </row>
    <row r="62" spans="1:31" x14ac:dyDescent="0.25">
      <c r="A62" s="1">
        <v>4</v>
      </c>
      <c r="B62" s="1" t="s">
        <v>682</v>
      </c>
      <c r="D62" s="1" t="s">
        <v>94</v>
      </c>
      <c r="E62" s="1">
        <v>2</v>
      </c>
      <c r="F62" s="1">
        <v>0</v>
      </c>
      <c r="G62" s="1">
        <v>0</v>
      </c>
      <c r="H62" s="1">
        <v>1.6</v>
      </c>
      <c r="J62" s="2">
        <v>0.83</v>
      </c>
      <c r="L62" s="2">
        <v>0.68</v>
      </c>
      <c r="N62" s="2">
        <v>0.76</v>
      </c>
      <c r="P62" s="1">
        <v>8</v>
      </c>
      <c r="R62" s="2">
        <v>0.52</v>
      </c>
      <c r="T62" s="2">
        <v>0</v>
      </c>
      <c r="V62" s="2">
        <v>0.87</v>
      </c>
      <c r="X62" s="3" t="s">
        <v>828</v>
      </c>
      <c r="Z62" s="2">
        <v>0.6</v>
      </c>
      <c r="AA62" s="1">
        <v>5</v>
      </c>
      <c r="AB62" s="2">
        <v>0.77</v>
      </c>
      <c r="AD62" s="2">
        <v>0.34</v>
      </c>
    </row>
    <row r="63" spans="1:31" x14ac:dyDescent="0.25">
      <c r="A63" s="1">
        <v>4</v>
      </c>
      <c r="B63" s="1" t="s">
        <v>684</v>
      </c>
      <c r="C63" s="1">
        <v>1</v>
      </c>
      <c r="D63" s="1" t="s">
        <v>18</v>
      </c>
      <c r="E63" s="1">
        <v>2</v>
      </c>
      <c r="F63" s="1">
        <v>0</v>
      </c>
      <c r="G63" s="1">
        <v>0</v>
      </c>
      <c r="H63" s="1">
        <v>1.3</v>
      </c>
      <c r="J63" s="1" t="s">
        <v>176</v>
      </c>
      <c r="L63" s="1" t="s">
        <v>176</v>
      </c>
      <c r="N63" s="1" t="s">
        <v>176</v>
      </c>
      <c r="P63" s="1" t="s">
        <v>176</v>
      </c>
      <c r="R63" s="1" t="s">
        <v>176</v>
      </c>
      <c r="T63" s="1" t="s">
        <v>176</v>
      </c>
      <c r="V63" s="1" t="s">
        <v>176</v>
      </c>
      <c r="X63" s="3" t="s">
        <v>731</v>
      </c>
      <c r="Y63" s="1">
        <v>4</v>
      </c>
      <c r="Z63" s="1" t="s">
        <v>176</v>
      </c>
      <c r="AB63" s="2">
        <v>0.77</v>
      </c>
      <c r="AC63" s="1">
        <v>4</v>
      </c>
      <c r="AD63" s="1" t="s">
        <v>176</v>
      </c>
    </row>
    <row r="64" spans="1:31" x14ac:dyDescent="0.25">
      <c r="A64" s="1">
        <v>4</v>
      </c>
      <c r="B64" s="1" t="s">
        <v>686</v>
      </c>
      <c r="D64" s="1" t="s">
        <v>94</v>
      </c>
      <c r="E64" s="1">
        <v>1</v>
      </c>
      <c r="F64" s="1">
        <v>0</v>
      </c>
      <c r="G64" s="1">
        <v>0</v>
      </c>
      <c r="H64" s="1">
        <v>1.9</v>
      </c>
      <c r="J64" s="2">
        <v>0.77</v>
      </c>
      <c r="L64" s="2">
        <v>0.35</v>
      </c>
      <c r="N64" s="2">
        <v>0.36</v>
      </c>
      <c r="P64" s="1">
        <v>1</v>
      </c>
      <c r="R64" s="2">
        <v>0.31</v>
      </c>
      <c r="T64" s="2">
        <v>0.05</v>
      </c>
      <c r="V64" s="2">
        <v>0.79</v>
      </c>
      <c r="X64" s="3" t="s">
        <v>570</v>
      </c>
      <c r="Z64" s="2">
        <v>0.13</v>
      </c>
      <c r="AB64" s="2">
        <v>0.48</v>
      </c>
      <c r="AD64" s="2">
        <v>0.14000000000000001</v>
      </c>
    </row>
    <row r="65" spans="1:31" x14ac:dyDescent="0.25">
      <c r="A65" s="1">
        <v>4</v>
      </c>
      <c r="B65" s="1" t="s">
        <v>688</v>
      </c>
      <c r="D65" s="1" t="s">
        <v>21</v>
      </c>
      <c r="E65" s="1">
        <v>1</v>
      </c>
      <c r="F65" s="1">
        <v>0</v>
      </c>
      <c r="G65" s="1">
        <v>0</v>
      </c>
      <c r="H65" s="1">
        <v>2</v>
      </c>
      <c r="J65" s="2">
        <v>0.69</v>
      </c>
      <c r="L65" s="2">
        <v>0.38</v>
      </c>
      <c r="N65" s="2">
        <v>0.35</v>
      </c>
      <c r="P65" s="1">
        <v>-3</v>
      </c>
      <c r="R65" s="2">
        <v>0.35</v>
      </c>
      <c r="T65" s="2">
        <v>0.09</v>
      </c>
      <c r="V65" s="2">
        <v>0.8</v>
      </c>
      <c r="X65" s="3" t="s">
        <v>829</v>
      </c>
      <c r="Z65" s="2">
        <v>0.13</v>
      </c>
      <c r="AB65" s="2">
        <v>0.72</v>
      </c>
      <c r="AD65" s="2">
        <v>7.0000000000000007E-2</v>
      </c>
    </row>
    <row r="66" spans="1:31" x14ac:dyDescent="0.25">
      <c r="A66" s="1">
        <v>4</v>
      </c>
      <c r="B66" s="1" t="s">
        <v>690</v>
      </c>
      <c r="C66" s="1">
        <v>1</v>
      </c>
      <c r="D66" s="1" t="s">
        <v>77</v>
      </c>
      <c r="E66" s="1">
        <v>2</v>
      </c>
      <c r="F66" s="1">
        <v>0</v>
      </c>
      <c r="G66" s="1">
        <v>0</v>
      </c>
      <c r="H66" s="1">
        <v>2.2999999999999998</v>
      </c>
      <c r="J66" s="1" t="s">
        <v>176</v>
      </c>
      <c r="L66" s="1" t="s">
        <v>176</v>
      </c>
      <c r="N66" s="2">
        <v>0.61</v>
      </c>
      <c r="O66" s="1">
        <v>8</v>
      </c>
      <c r="P66" s="1" t="s">
        <v>176</v>
      </c>
      <c r="R66" s="1" t="s">
        <v>176</v>
      </c>
      <c r="T66" s="1" t="s">
        <v>176</v>
      </c>
      <c r="V66" s="1" t="s">
        <v>176</v>
      </c>
      <c r="X66" s="3" t="s">
        <v>176</v>
      </c>
      <c r="Z66" s="1" t="s">
        <v>176</v>
      </c>
      <c r="AB66" s="2">
        <v>0.73</v>
      </c>
      <c r="AC66" s="1">
        <v>4</v>
      </c>
      <c r="AD66" s="1" t="s">
        <v>176</v>
      </c>
    </row>
    <row r="67" spans="1:31" x14ac:dyDescent="0.25">
      <c r="A67" s="1">
        <v>4</v>
      </c>
      <c r="B67" s="1" t="s">
        <v>692</v>
      </c>
      <c r="D67" s="1" t="s">
        <v>94</v>
      </c>
      <c r="E67" s="1">
        <v>2</v>
      </c>
      <c r="F67" s="1">
        <v>0</v>
      </c>
      <c r="G67" s="1">
        <v>0</v>
      </c>
      <c r="H67" s="1">
        <v>2</v>
      </c>
      <c r="J67" s="2">
        <v>0.78</v>
      </c>
      <c r="L67" s="2">
        <v>0.57999999999999996</v>
      </c>
      <c r="N67" s="2">
        <v>0.63</v>
      </c>
      <c r="P67" s="1">
        <v>5</v>
      </c>
      <c r="R67" s="2">
        <v>0.57999999999999996</v>
      </c>
      <c r="T67" s="2">
        <v>0.04</v>
      </c>
      <c r="V67" s="2">
        <v>0.84</v>
      </c>
      <c r="X67" s="3" t="s">
        <v>322</v>
      </c>
      <c r="Y67" s="1">
        <v>3</v>
      </c>
      <c r="Z67" s="1" t="s">
        <v>176</v>
      </c>
      <c r="AB67" s="2">
        <v>0.77</v>
      </c>
      <c r="AD67" s="2">
        <v>0.33</v>
      </c>
    </row>
    <row r="68" spans="1:31" x14ac:dyDescent="0.25">
      <c r="A68" s="1">
        <v>4</v>
      </c>
      <c r="B68" s="1" t="s">
        <v>694</v>
      </c>
      <c r="D68" s="1" t="s">
        <v>37</v>
      </c>
      <c r="E68" s="1">
        <v>1</v>
      </c>
      <c r="F68" s="1">
        <v>0</v>
      </c>
      <c r="G68" s="1">
        <v>0</v>
      </c>
      <c r="H68" s="1">
        <v>2.9</v>
      </c>
      <c r="J68" s="2">
        <v>0.7</v>
      </c>
      <c r="L68" s="2">
        <v>0.55000000000000004</v>
      </c>
      <c r="N68" s="2">
        <v>0.48</v>
      </c>
      <c r="P68" s="1">
        <v>-7</v>
      </c>
      <c r="R68" s="2">
        <v>0.3</v>
      </c>
      <c r="T68" s="2">
        <v>0.12</v>
      </c>
      <c r="V68" s="2">
        <v>0.9</v>
      </c>
      <c r="X68" s="3" t="s">
        <v>830</v>
      </c>
      <c r="Z68" s="2">
        <v>0.14000000000000001</v>
      </c>
      <c r="AA68" s="1">
        <v>5</v>
      </c>
      <c r="AB68" s="2">
        <v>0.94</v>
      </c>
      <c r="AD68" s="2">
        <v>0.08</v>
      </c>
    </row>
    <row r="69" spans="1:31" x14ac:dyDescent="0.25">
      <c r="A69" s="1">
        <v>4</v>
      </c>
      <c r="B69" s="1" t="s">
        <v>695</v>
      </c>
      <c r="D69" s="1" t="s">
        <v>375</v>
      </c>
      <c r="E69" s="1">
        <v>1</v>
      </c>
      <c r="F69" s="1">
        <v>0</v>
      </c>
      <c r="G69" s="1">
        <v>0</v>
      </c>
      <c r="H69" s="1">
        <v>2.2000000000000002</v>
      </c>
      <c r="J69" s="2">
        <v>0.56000000000000005</v>
      </c>
      <c r="L69" s="2">
        <v>0.36</v>
      </c>
      <c r="N69" s="2">
        <v>0.3</v>
      </c>
      <c r="P69" s="1">
        <v>-6</v>
      </c>
      <c r="R69" s="2">
        <v>0.49</v>
      </c>
      <c r="T69" s="2">
        <v>0.04</v>
      </c>
      <c r="V69" s="2">
        <v>0.86</v>
      </c>
      <c r="X69" s="3" t="s">
        <v>359</v>
      </c>
      <c r="Y69" s="1">
        <v>3</v>
      </c>
      <c r="Z69" s="2">
        <v>7.0000000000000007E-2</v>
      </c>
      <c r="AB69" s="2">
        <v>0.8</v>
      </c>
      <c r="AD69" s="2">
        <v>0.11</v>
      </c>
    </row>
    <row r="70" spans="1:31" x14ac:dyDescent="0.25">
      <c r="A70" s="1">
        <v>4</v>
      </c>
      <c r="B70" s="1" t="s">
        <v>696</v>
      </c>
      <c r="D70" s="1" t="s">
        <v>326</v>
      </c>
      <c r="E70" s="1">
        <v>2</v>
      </c>
      <c r="F70" s="1">
        <v>0</v>
      </c>
      <c r="G70" s="1">
        <v>0</v>
      </c>
      <c r="H70" s="1">
        <v>1.9</v>
      </c>
      <c r="J70" s="2">
        <v>0.64</v>
      </c>
      <c r="L70" s="2">
        <v>0.48</v>
      </c>
      <c r="N70" s="2">
        <v>0.47</v>
      </c>
      <c r="P70" s="1">
        <v>-1</v>
      </c>
      <c r="R70" s="2">
        <v>0.68</v>
      </c>
      <c r="T70" s="2">
        <v>0.02</v>
      </c>
      <c r="V70" s="2">
        <v>0.7</v>
      </c>
      <c r="X70" s="3" t="s">
        <v>831</v>
      </c>
      <c r="Z70" s="2">
        <v>0.06</v>
      </c>
      <c r="AB70" s="2">
        <v>0.78</v>
      </c>
      <c r="AD70" s="2">
        <v>0.1</v>
      </c>
    </row>
    <row r="71" spans="1:31" x14ac:dyDescent="0.25">
      <c r="A71" s="1">
        <v>4</v>
      </c>
      <c r="B71" s="1" t="s">
        <v>698</v>
      </c>
      <c r="D71" s="1" t="s">
        <v>102</v>
      </c>
      <c r="E71" s="1">
        <v>2</v>
      </c>
      <c r="F71" s="1">
        <v>0</v>
      </c>
      <c r="G71" s="1">
        <v>0</v>
      </c>
      <c r="H71" s="1">
        <v>2.2999999999999998</v>
      </c>
      <c r="J71" s="2">
        <v>0.64</v>
      </c>
      <c r="L71" s="2">
        <v>0.49</v>
      </c>
      <c r="N71" s="2">
        <v>0.45</v>
      </c>
      <c r="P71" s="1">
        <v>-4</v>
      </c>
      <c r="R71" s="2">
        <v>0.7</v>
      </c>
      <c r="T71" s="2">
        <v>0.01</v>
      </c>
      <c r="V71" s="2">
        <v>0.75</v>
      </c>
      <c r="X71" s="3" t="s">
        <v>832</v>
      </c>
      <c r="Z71" s="2">
        <v>7.0000000000000007E-2</v>
      </c>
      <c r="AB71" s="2">
        <v>0.77</v>
      </c>
      <c r="AD71" s="2">
        <v>0.2</v>
      </c>
    </row>
    <row r="72" spans="1:31" x14ac:dyDescent="0.25">
      <c r="A72" s="1">
        <v>4</v>
      </c>
      <c r="B72" s="1" t="s">
        <v>623</v>
      </c>
      <c r="C72" s="1">
        <v>1</v>
      </c>
      <c r="D72" s="1" t="s">
        <v>26</v>
      </c>
      <c r="E72" s="1">
        <v>2</v>
      </c>
      <c r="F72" s="1">
        <v>0</v>
      </c>
      <c r="G72" s="1">
        <v>0</v>
      </c>
      <c r="H72" s="1">
        <v>2.6</v>
      </c>
      <c r="J72" s="1" t="s">
        <v>176</v>
      </c>
      <c r="L72" s="1" t="s">
        <v>176</v>
      </c>
      <c r="N72" s="2">
        <v>0.57999999999999996</v>
      </c>
      <c r="O72" s="1">
        <v>8</v>
      </c>
      <c r="P72" s="1" t="s">
        <v>176</v>
      </c>
      <c r="R72" s="1" t="s">
        <v>176</v>
      </c>
      <c r="T72" s="1" t="s">
        <v>176</v>
      </c>
      <c r="V72" s="1" t="s">
        <v>176</v>
      </c>
      <c r="X72" s="3" t="s">
        <v>833</v>
      </c>
      <c r="Y72" s="1">
        <v>4</v>
      </c>
      <c r="Z72" s="1" t="s">
        <v>176</v>
      </c>
      <c r="AB72" s="2">
        <v>0.89</v>
      </c>
      <c r="AC72" s="1">
        <v>4</v>
      </c>
      <c r="AD72" s="2">
        <v>0.25</v>
      </c>
      <c r="AE72" s="1">
        <v>7</v>
      </c>
    </row>
    <row r="73" spans="1:31" x14ac:dyDescent="0.25">
      <c r="A73" s="1">
        <v>4</v>
      </c>
      <c r="B73" s="1" t="s">
        <v>701</v>
      </c>
      <c r="D73" s="1" t="s">
        <v>179</v>
      </c>
      <c r="E73" s="1">
        <v>2</v>
      </c>
      <c r="F73" s="1">
        <v>0</v>
      </c>
      <c r="G73" s="1">
        <v>0</v>
      </c>
      <c r="H73" s="1">
        <v>1.9</v>
      </c>
      <c r="J73" s="2">
        <v>0.64</v>
      </c>
      <c r="L73" s="2">
        <v>0.63</v>
      </c>
      <c r="N73" s="2">
        <v>0.51</v>
      </c>
      <c r="P73" s="1">
        <v>-12</v>
      </c>
      <c r="R73" s="2">
        <v>0.8</v>
      </c>
      <c r="T73" s="2">
        <v>0</v>
      </c>
      <c r="V73" s="2">
        <v>0.93</v>
      </c>
      <c r="X73" s="3" t="s">
        <v>756</v>
      </c>
      <c r="Z73" s="2">
        <v>0.24</v>
      </c>
      <c r="AA73" s="1">
        <v>5</v>
      </c>
      <c r="AB73" s="2">
        <v>0.81</v>
      </c>
      <c r="AD73" s="2">
        <v>0.36</v>
      </c>
    </row>
    <row r="74" spans="1:31" x14ac:dyDescent="0.25">
      <c r="A74" s="1">
        <v>4</v>
      </c>
      <c r="B74" s="1" t="s">
        <v>702</v>
      </c>
      <c r="D74" s="1" t="s">
        <v>15</v>
      </c>
      <c r="E74" s="1">
        <v>2</v>
      </c>
      <c r="F74" s="1">
        <v>0</v>
      </c>
      <c r="G74" s="1">
        <v>0</v>
      </c>
      <c r="H74" s="1">
        <v>1.9</v>
      </c>
      <c r="J74" s="2">
        <v>0.74</v>
      </c>
      <c r="L74" s="2">
        <v>0.67</v>
      </c>
      <c r="N74" s="2">
        <v>0.61</v>
      </c>
      <c r="P74" s="1">
        <v>-6</v>
      </c>
      <c r="R74" s="2">
        <v>0.72</v>
      </c>
      <c r="T74" s="2">
        <v>0.02</v>
      </c>
      <c r="V74" s="2">
        <v>0.87</v>
      </c>
      <c r="X74" s="3" t="s">
        <v>811</v>
      </c>
      <c r="Y74" s="1">
        <v>3</v>
      </c>
      <c r="Z74" s="2">
        <v>0.26</v>
      </c>
      <c r="AA74" s="1">
        <v>5</v>
      </c>
      <c r="AB74" s="2">
        <v>0.6</v>
      </c>
      <c r="AD74" s="2">
        <v>0.16</v>
      </c>
    </row>
    <row r="75" spans="1:31" x14ac:dyDescent="0.25">
      <c r="A75" s="1">
        <v>4</v>
      </c>
      <c r="B75" s="1" t="s">
        <v>704</v>
      </c>
      <c r="D75" s="1" t="s">
        <v>15</v>
      </c>
      <c r="E75" s="1">
        <v>2</v>
      </c>
      <c r="F75" s="1">
        <v>0</v>
      </c>
      <c r="G75" s="1">
        <v>0</v>
      </c>
      <c r="H75" s="1">
        <v>1.7</v>
      </c>
      <c r="J75" s="2">
        <v>0.73</v>
      </c>
      <c r="L75" s="2">
        <v>0.41</v>
      </c>
      <c r="N75" s="2">
        <v>0.61</v>
      </c>
      <c r="P75" s="1">
        <v>20</v>
      </c>
      <c r="R75" s="2">
        <v>0.48</v>
      </c>
      <c r="T75" s="2">
        <v>0.02</v>
      </c>
      <c r="V75" s="2">
        <v>0.99</v>
      </c>
      <c r="X75" s="3" t="s">
        <v>273</v>
      </c>
      <c r="Z75" s="2">
        <v>0.28000000000000003</v>
      </c>
      <c r="AB75" s="2">
        <v>0.38</v>
      </c>
      <c r="AD75" s="2">
        <v>0.17</v>
      </c>
    </row>
    <row r="76" spans="1:31" x14ac:dyDescent="0.25">
      <c r="A76" s="1">
        <v>4</v>
      </c>
      <c r="B76" s="1" t="s">
        <v>705</v>
      </c>
      <c r="D76" s="1" t="s">
        <v>102</v>
      </c>
      <c r="E76" s="1">
        <v>2</v>
      </c>
      <c r="F76" s="1">
        <v>0</v>
      </c>
      <c r="G76" s="1">
        <v>0</v>
      </c>
      <c r="H76" s="1">
        <v>1.7</v>
      </c>
      <c r="J76" s="2">
        <v>0.64</v>
      </c>
      <c r="L76" s="2">
        <v>0.59</v>
      </c>
      <c r="N76" s="2">
        <v>0.33</v>
      </c>
      <c r="P76" s="1">
        <v>-26</v>
      </c>
      <c r="R76" s="2">
        <v>0.66</v>
      </c>
      <c r="T76" s="2">
        <v>0</v>
      </c>
      <c r="V76" s="2">
        <v>0.79</v>
      </c>
      <c r="X76" s="3" t="s">
        <v>834</v>
      </c>
      <c r="Z76" s="2">
        <v>0.06</v>
      </c>
      <c r="AB76" s="2">
        <v>0.86</v>
      </c>
      <c r="AD76" s="2">
        <v>0.11</v>
      </c>
    </row>
    <row r="77" spans="1:31" x14ac:dyDescent="0.25">
      <c r="A77" s="1">
        <v>4</v>
      </c>
      <c r="B77" s="1" t="s">
        <v>706</v>
      </c>
      <c r="C77" s="1">
        <v>1</v>
      </c>
      <c r="D77" s="1" t="s">
        <v>29</v>
      </c>
      <c r="E77" s="1">
        <v>2</v>
      </c>
      <c r="F77" s="1">
        <v>0</v>
      </c>
      <c r="G77" s="1">
        <v>0</v>
      </c>
      <c r="H77" s="1">
        <v>1.7</v>
      </c>
      <c r="J77" s="2">
        <v>0.53</v>
      </c>
      <c r="K77" s="1">
        <v>8</v>
      </c>
      <c r="L77" s="2">
        <v>0.43</v>
      </c>
      <c r="N77" s="2">
        <v>0.21</v>
      </c>
      <c r="O77" s="1">
        <v>8</v>
      </c>
      <c r="P77" s="1">
        <v>-22</v>
      </c>
      <c r="R77" s="2">
        <v>0.68</v>
      </c>
      <c r="S77" s="1">
        <v>4</v>
      </c>
      <c r="T77" s="2">
        <v>0.01</v>
      </c>
      <c r="U77" s="1">
        <v>4</v>
      </c>
      <c r="V77" s="2">
        <v>0.85</v>
      </c>
      <c r="W77" s="1">
        <v>4</v>
      </c>
      <c r="X77" s="3" t="s">
        <v>707</v>
      </c>
      <c r="Y77" s="1">
        <v>4</v>
      </c>
      <c r="Z77" s="2">
        <v>0.13</v>
      </c>
      <c r="AA77" s="1">
        <v>4</v>
      </c>
      <c r="AB77" s="2">
        <v>0.73</v>
      </c>
      <c r="AC77" s="1">
        <v>4</v>
      </c>
      <c r="AD77" s="2">
        <v>0.05</v>
      </c>
      <c r="AE77" s="1">
        <v>4</v>
      </c>
    </row>
    <row r="78" spans="1:31" x14ac:dyDescent="0.25">
      <c r="A78" s="1">
        <v>4</v>
      </c>
      <c r="B78" s="1" t="s">
        <v>708</v>
      </c>
      <c r="D78" s="1" t="s">
        <v>26</v>
      </c>
      <c r="E78" s="1">
        <v>2</v>
      </c>
      <c r="F78" s="1">
        <v>0</v>
      </c>
      <c r="G78" s="1">
        <v>0</v>
      </c>
      <c r="H78" s="1">
        <v>1.9</v>
      </c>
      <c r="J78" s="2">
        <v>0.75</v>
      </c>
      <c r="L78" s="2">
        <v>0.62</v>
      </c>
      <c r="N78" s="2">
        <v>0.51</v>
      </c>
      <c r="P78" s="1">
        <v>-11</v>
      </c>
      <c r="R78" s="2">
        <v>0.75</v>
      </c>
      <c r="T78" s="4">
        <v>4.0000000000000001E-3</v>
      </c>
      <c r="V78" s="2">
        <v>0.56000000000000005</v>
      </c>
      <c r="X78" s="3" t="s">
        <v>835</v>
      </c>
      <c r="Z78" s="2">
        <v>0.19</v>
      </c>
      <c r="AB78" s="2">
        <v>0.62</v>
      </c>
      <c r="AD78" s="2">
        <v>0.12</v>
      </c>
    </row>
    <row r="79" spans="1:31" x14ac:dyDescent="0.25">
      <c r="A79" s="1">
        <v>4</v>
      </c>
      <c r="B79" s="1" t="s">
        <v>710</v>
      </c>
      <c r="D79" s="1" t="s">
        <v>26</v>
      </c>
      <c r="E79" s="1">
        <v>2</v>
      </c>
      <c r="F79" s="1">
        <v>0</v>
      </c>
      <c r="G79" s="1">
        <v>0</v>
      </c>
      <c r="H79" s="1">
        <v>2.2000000000000002</v>
      </c>
      <c r="J79" s="2">
        <v>0.66</v>
      </c>
      <c r="L79" s="2">
        <v>0.59</v>
      </c>
      <c r="N79" s="2">
        <v>0.45</v>
      </c>
      <c r="P79" s="1">
        <v>-14</v>
      </c>
      <c r="R79" s="2">
        <v>0.71</v>
      </c>
      <c r="T79" s="2">
        <v>0</v>
      </c>
      <c r="V79" s="2">
        <v>0.51</v>
      </c>
      <c r="X79" s="3" t="s">
        <v>836</v>
      </c>
      <c r="Z79" s="2">
        <v>0.11</v>
      </c>
      <c r="AB79" s="2">
        <v>0.78</v>
      </c>
      <c r="AD79" s="2">
        <v>0.24</v>
      </c>
    </row>
    <row r="80" spans="1:31" x14ac:dyDescent="0.25">
      <c r="A80" s="1">
        <v>4</v>
      </c>
      <c r="B80" s="1" t="s">
        <v>712</v>
      </c>
      <c r="E80" s="1">
        <v>1</v>
      </c>
      <c r="F80" s="1">
        <v>0</v>
      </c>
      <c r="G80" s="1">
        <v>0</v>
      </c>
      <c r="H80" s="1">
        <v>2.1</v>
      </c>
      <c r="J80" s="2">
        <v>0.72</v>
      </c>
      <c r="L80" s="2">
        <v>0.39</v>
      </c>
      <c r="N80" s="2">
        <v>0.46</v>
      </c>
      <c r="P80" s="1">
        <v>7</v>
      </c>
      <c r="R80" s="2">
        <v>0.61</v>
      </c>
      <c r="T80" s="2">
        <v>0</v>
      </c>
      <c r="V80" s="2">
        <v>0.86</v>
      </c>
      <c r="X80" s="3" t="s">
        <v>837</v>
      </c>
      <c r="Z80" s="1" t="s">
        <v>176</v>
      </c>
      <c r="AB80" s="2">
        <v>0.64</v>
      </c>
      <c r="AD80" s="2">
        <v>0.17</v>
      </c>
    </row>
    <row r="81" spans="1:31" x14ac:dyDescent="0.25">
      <c r="A81" s="1">
        <v>4</v>
      </c>
      <c r="B81" s="1" t="s">
        <v>714</v>
      </c>
      <c r="D81" s="1" t="s">
        <v>375</v>
      </c>
      <c r="E81" s="1">
        <v>1</v>
      </c>
      <c r="F81" s="1">
        <v>0</v>
      </c>
      <c r="G81" s="1">
        <v>0</v>
      </c>
      <c r="H81" s="1">
        <v>1.7</v>
      </c>
      <c r="J81" s="2">
        <v>0.6</v>
      </c>
      <c r="L81" s="2">
        <v>0.38</v>
      </c>
      <c r="N81" s="2">
        <v>0.33</v>
      </c>
      <c r="P81" s="1">
        <v>-5</v>
      </c>
      <c r="R81" s="2">
        <v>0.46</v>
      </c>
      <c r="T81" s="2">
        <v>0.08</v>
      </c>
      <c r="V81" s="2">
        <v>0.84</v>
      </c>
      <c r="X81" s="3" t="s">
        <v>273</v>
      </c>
      <c r="Z81" s="2">
        <v>0.1</v>
      </c>
      <c r="AB81" s="2">
        <v>0.92</v>
      </c>
      <c r="AD81" s="2">
        <v>0.14000000000000001</v>
      </c>
      <c r="AE81" s="1">
        <v>4</v>
      </c>
    </row>
    <row r="82" spans="1:31" x14ac:dyDescent="0.25">
      <c r="A82" s="1">
        <v>4</v>
      </c>
      <c r="B82" s="1" t="s">
        <v>838</v>
      </c>
      <c r="C82" s="1">
        <v>1</v>
      </c>
      <c r="D82" s="1" t="s">
        <v>18</v>
      </c>
      <c r="E82" s="1">
        <v>2</v>
      </c>
      <c r="F82" s="1">
        <v>0</v>
      </c>
      <c r="G82" s="1">
        <v>1</v>
      </c>
      <c r="H82" s="1">
        <v>1.9</v>
      </c>
      <c r="J82" s="1" t="s">
        <v>176</v>
      </c>
      <c r="L82" s="1" t="s">
        <v>176</v>
      </c>
      <c r="N82" s="1" t="s">
        <v>176</v>
      </c>
      <c r="P82" s="1" t="s">
        <v>176</v>
      </c>
      <c r="R82" s="1" t="s">
        <v>176</v>
      </c>
      <c r="T82" s="1" t="s">
        <v>176</v>
      </c>
      <c r="V82" s="1" t="s">
        <v>176</v>
      </c>
      <c r="X82" s="3" t="s">
        <v>176</v>
      </c>
      <c r="Z82" s="1" t="s">
        <v>176</v>
      </c>
      <c r="AB82" s="2">
        <v>0.85</v>
      </c>
      <c r="AC82" s="1">
        <v>4</v>
      </c>
      <c r="AD82" s="1" t="s">
        <v>176</v>
      </c>
    </row>
    <row r="83" spans="1:31" x14ac:dyDescent="0.25">
      <c r="A83" s="1">
        <v>4</v>
      </c>
      <c r="B83" s="1" t="s">
        <v>717</v>
      </c>
      <c r="D83" s="1" t="s">
        <v>162</v>
      </c>
      <c r="E83" s="1">
        <v>2</v>
      </c>
      <c r="F83" s="1">
        <v>0</v>
      </c>
      <c r="G83" s="1">
        <v>0</v>
      </c>
      <c r="H83" s="1">
        <v>2.1</v>
      </c>
      <c r="J83" s="2">
        <v>0.71</v>
      </c>
      <c r="L83" s="2">
        <v>0.44</v>
      </c>
      <c r="N83" s="2">
        <v>0.31</v>
      </c>
      <c r="P83" s="1">
        <v>-13</v>
      </c>
      <c r="R83" s="2">
        <v>0.44</v>
      </c>
      <c r="T83" s="2">
        <v>0.03</v>
      </c>
      <c r="V83" s="2">
        <v>0.71</v>
      </c>
      <c r="X83" s="3" t="s">
        <v>273</v>
      </c>
      <c r="Y83" s="1">
        <v>3</v>
      </c>
      <c r="Z83" s="2">
        <v>0.1</v>
      </c>
      <c r="AB83" s="2">
        <v>0.88</v>
      </c>
      <c r="AD83" s="2">
        <v>0.15</v>
      </c>
    </row>
    <row r="84" spans="1:31" x14ac:dyDescent="0.25">
      <c r="A84" s="1">
        <v>4</v>
      </c>
      <c r="B84" s="1" t="s">
        <v>719</v>
      </c>
      <c r="D84" s="1" t="s">
        <v>159</v>
      </c>
      <c r="E84" s="1">
        <v>2</v>
      </c>
      <c r="F84" s="1">
        <v>0</v>
      </c>
      <c r="G84" s="1">
        <v>0</v>
      </c>
      <c r="H84" s="1">
        <v>1.8</v>
      </c>
      <c r="J84" s="2">
        <v>0.65</v>
      </c>
      <c r="L84" s="2">
        <v>0.28000000000000003</v>
      </c>
      <c r="N84" s="2">
        <v>0.23</v>
      </c>
      <c r="P84" s="1">
        <v>-5</v>
      </c>
      <c r="R84" s="2">
        <v>0.65</v>
      </c>
      <c r="T84" s="2">
        <v>0</v>
      </c>
      <c r="V84" s="2">
        <v>0.91</v>
      </c>
      <c r="X84" s="3" t="s">
        <v>839</v>
      </c>
      <c r="Z84" s="1" t="s">
        <v>176</v>
      </c>
      <c r="AB84" s="2">
        <v>0.28999999999999998</v>
      </c>
      <c r="AD84" s="2">
        <v>7.0000000000000007E-2</v>
      </c>
    </row>
    <row r="85" spans="1:31" x14ac:dyDescent="0.25">
      <c r="A85" s="1">
        <v>4</v>
      </c>
      <c r="B85" s="1" t="s">
        <v>721</v>
      </c>
      <c r="D85" s="1" t="s">
        <v>53</v>
      </c>
      <c r="E85" s="1">
        <v>2</v>
      </c>
      <c r="F85" s="1">
        <v>0</v>
      </c>
      <c r="G85" s="1">
        <v>0</v>
      </c>
      <c r="H85" s="1">
        <v>1.8</v>
      </c>
      <c r="J85" s="2">
        <v>0.68</v>
      </c>
      <c r="K85" s="1">
        <v>8</v>
      </c>
      <c r="L85" s="2">
        <v>0.8</v>
      </c>
      <c r="N85" s="2">
        <v>0.47</v>
      </c>
      <c r="O85" s="1">
        <v>8</v>
      </c>
      <c r="P85" s="1">
        <v>-33</v>
      </c>
      <c r="R85" s="2">
        <v>0.75</v>
      </c>
      <c r="T85" s="2">
        <v>0</v>
      </c>
      <c r="V85" s="2">
        <v>0.71</v>
      </c>
      <c r="X85" s="3" t="s">
        <v>176</v>
      </c>
      <c r="Z85" s="2">
        <v>0.02</v>
      </c>
      <c r="AA85" s="1">
        <v>5</v>
      </c>
      <c r="AB85" s="2">
        <v>0.75</v>
      </c>
      <c r="AD85" s="2">
        <v>0.23</v>
      </c>
    </row>
    <row r="86" spans="1:31" x14ac:dyDescent="0.25">
      <c r="A86" s="1">
        <v>4</v>
      </c>
      <c r="B86" s="1" t="s">
        <v>723</v>
      </c>
      <c r="E86" s="1">
        <v>1</v>
      </c>
      <c r="F86" s="1">
        <v>0</v>
      </c>
      <c r="G86" s="1">
        <v>0</v>
      </c>
      <c r="H86" s="1">
        <v>2.2000000000000002</v>
      </c>
      <c r="J86" s="2">
        <v>0.83</v>
      </c>
      <c r="L86" s="2">
        <v>0.53</v>
      </c>
      <c r="N86" s="2">
        <v>0.63</v>
      </c>
      <c r="P86" s="1">
        <v>10</v>
      </c>
      <c r="R86" s="2">
        <v>0.28999999999999998</v>
      </c>
      <c r="T86" s="2">
        <v>0.02</v>
      </c>
      <c r="V86" s="2">
        <v>0.81</v>
      </c>
      <c r="X86" s="3" t="s">
        <v>840</v>
      </c>
      <c r="Z86" s="2">
        <v>0.2</v>
      </c>
      <c r="AB86" s="2">
        <v>0.4</v>
      </c>
      <c r="AD86" s="2">
        <v>0.23</v>
      </c>
    </row>
    <row r="87" spans="1:31" x14ac:dyDescent="0.25">
      <c r="A87" s="1">
        <v>4</v>
      </c>
      <c r="B87" s="1" t="s">
        <v>725</v>
      </c>
      <c r="D87" s="1" t="s">
        <v>172</v>
      </c>
      <c r="E87" s="1">
        <v>2</v>
      </c>
      <c r="F87" s="1">
        <v>0</v>
      </c>
      <c r="G87" s="1">
        <v>0</v>
      </c>
      <c r="H87" s="1">
        <v>1.9</v>
      </c>
      <c r="J87" s="2">
        <v>0.63</v>
      </c>
      <c r="L87" s="2">
        <v>0.51</v>
      </c>
      <c r="N87" s="2">
        <v>0.36</v>
      </c>
      <c r="P87" s="1">
        <v>-15</v>
      </c>
      <c r="R87" s="2">
        <v>0.68</v>
      </c>
      <c r="T87" s="2">
        <v>0</v>
      </c>
      <c r="V87" s="2">
        <v>0.9</v>
      </c>
      <c r="X87" s="3" t="s">
        <v>841</v>
      </c>
      <c r="Y87" s="1">
        <v>3</v>
      </c>
      <c r="Z87" s="2">
        <v>0.15</v>
      </c>
      <c r="AB87" s="2">
        <v>0.67</v>
      </c>
      <c r="AD87" s="2">
        <v>0.22</v>
      </c>
    </row>
    <row r="88" spans="1:31" x14ac:dyDescent="0.25">
      <c r="A88" s="1">
        <v>4</v>
      </c>
      <c r="B88" s="1" t="s">
        <v>842</v>
      </c>
      <c r="D88" s="1" t="s">
        <v>9</v>
      </c>
      <c r="E88" s="1">
        <v>2</v>
      </c>
      <c r="F88" s="1">
        <v>0</v>
      </c>
      <c r="G88" s="1">
        <v>0</v>
      </c>
      <c r="H88" s="1">
        <v>2.2000000000000002</v>
      </c>
      <c r="J88" s="2">
        <v>0.7</v>
      </c>
      <c r="L88" s="2">
        <v>0.56999999999999995</v>
      </c>
      <c r="N88" s="2">
        <v>0.62</v>
      </c>
      <c r="P88" s="1">
        <v>5</v>
      </c>
      <c r="R88" s="2">
        <v>0.64</v>
      </c>
      <c r="T88" s="4">
        <v>3.0000000000000001E-3</v>
      </c>
      <c r="V88" s="2">
        <v>0.69</v>
      </c>
      <c r="X88" s="3" t="s">
        <v>411</v>
      </c>
      <c r="Y88" s="1">
        <v>2</v>
      </c>
      <c r="Z88" s="2">
        <v>0.19</v>
      </c>
      <c r="AB88" s="2">
        <v>0.83</v>
      </c>
      <c r="AD88" s="2">
        <v>0.31</v>
      </c>
    </row>
    <row r="89" spans="1:31" x14ac:dyDescent="0.25">
      <c r="A89" s="1">
        <v>4</v>
      </c>
      <c r="B89" s="1" t="s">
        <v>729</v>
      </c>
      <c r="D89" s="1" t="s">
        <v>50</v>
      </c>
      <c r="E89" s="1">
        <v>1</v>
      </c>
      <c r="F89" s="1">
        <v>0</v>
      </c>
      <c r="G89" s="1">
        <v>0</v>
      </c>
      <c r="H89" s="1">
        <v>1.6</v>
      </c>
      <c r="J89" s="2">
        <v>0.56999999999999995</v>
      </c>
      <c r="L89" s="2">
        <v>0.4</v>
      </c>
      <c r="N89" s="2">
        <v>0.33</v>
      </c>
      <c r="P89" s="1">
        <v>-7</v>
      </c>
      <c r="R89" s="2">
        <v>0.63</v>
      </c>
      <c r="T89" s="2">
        <v>0.01</v>
      </c>
      <c r="V89" s="2">
        <v>0.72</v>
      </c>
      <c r="X89" s="3" t="s">
        <v>393</v>
      </c>
      <c r="Y89" s="1">
        <v>2</v>
      </c>
      <c r="Z89" s="2">
        <v>0.11</v>
      </c>
      <c r="AB89" s="2">
        <v>1</v>
      </c>
      <c r="AD89" s="2">
        <v>0.01</v>
      </c>
    </row>
    <row r="90" spans="1:31" x14ac:dyDescent="0.25">
      <c r="A90" s="1">
        <v>4</v>
      </c>
      <c r="B90" s="1" t="s">
        <v>730</v>
      </c>
      <c r="D90" s="1" t="s">
        <v>102</v>
      </c>
      <c r="E90" s="1">
        <v>2</v>
      </c>
      <c r="F90" s="1">
        <v>0</v>
      </c>
      <c r="G90" s="1">
        <v>0</v>
      </c>
      <c r="H90" s="1">
        <v>2</v>
      </c>
      <c r="J90" s="2">
        <v>0.6</v>
      </c>
      <c r="L90" s="2">
        <v>0.55000000000000004</v>
      </c>
      <c r="N90" s="2">
        <v>0.4</v>
      </c>
      <c r="P90" s="1">
        <v>-15</v>
      </c>
      <c r="R90" s="2">
        <v>0.75</v>
      </c>
      <c r="T90" s="2">
        <v>0</v>
      </c>
      <c r="V90" s="2">
        <v>0.7</v>
      </c>
      <c r="X90" s="3" t="s">
        <v>843</v>
      </c>
      <c r="Y90" s="1">
        <v>3</v>
      </c>
      <c r="Z90" s="1" t="s">
        <v>176</v>
      </c>
      <c r="AB90" s="2">
        <v>0.89</v>
      </c>
      <c r="AD90" s="2">
        <v>0.19</v>
      </c>
    </row>
    <row r="91" spans="1:31" x14ac:dyDescent="0.25">
      <c r="A91" s="1">
        <v>4</v>
      </c>
      <c r="B91" s="1" t="s">
        <v>732</v>
      </c>
      <c r="D91" s="1" t="s">
        <v>102</v>
      </c>
      <c r="E91" s="1">
        <v>2</v>
      </c>
      <c r="F91" s="1">
        <v>0</v>
      </c>
      <c r="G91" s="1">
        <v>0</v>
      </c>
      <c r="H91" s="1">
        <v>1.9</v>
      </c>
      <c r="J91" s="2">
        <v>0.63</v>
      </c>
      <c r="L91" s="2">
        <v>0.28000000000000003</v>
      </c>
      <c r="N91" s="2">
        <v>0.34</v>
      </c>
      <c r="P91" s="1">
        <v>6</v>
      </c>
      <c r="R91" s="2">
        <v>0.57999999999999996</v>
      </c>
      <c r="T91" s="2">
        <v>0</v>
      </c>
      <c r="V91" s="2">
        <v>0.85</v>
      </c>
      <c r="X91" s="3" t="s">
        <v>844</v>
      </c>
      <c r="Y91" s="1">
        <v>3</v>
      </c>
      <c r="Z91" s="2">
        <v>0.04</v>
      </c>
      <c r="AB91" s="2">
        <v>0.66</v>
      </c>
      <c r="AD91" s="2">
        <v>0.1</v>
      </c>
    </row>
    <row r="92" spans="1:31" x14ac:dyDescent="0.25">
      <c r="A92" s="1">
        <v>4</v>
      </c>
      <c r="B92" s="1" t="s">
        <v>735</v>
      </c>
      <c r="C92" s="1">
        <v>1</v>
      </c>
      <c r="D92" s="1" t="s">
        <v>179</v>
      </c>
      <c r="E92" s="1">
        <v>2</v>
      </c>
      <c r="F92" s="1">
        <v>0</v>
      </c>
      <c r="G92" s="1">
        <v>0</v>
      </c>
      <c r="H92" s="1">
        <v>1.8</v>
      </c>
      <c r="J92" s="2">
        <v>0.7</v>
      </c>
      <c r="K92" s="1">
        <v>8</v>
      </c>
      <c r="L92" s="2">
        <v>0.38</v>
      </c>
      <c r="N92" s="2">
        <v>0.35</v>
      </c>
      <c r="O92" s="1">
        <v>8</v>
      </c>
      <c r="P92" s="1">
        <v>-3</v>
      </c>
      <c r="R92" s="2">
        <v>0.63</v>
      </c>
      <c r="S92" s="1">
        <v>4</v>
      </c>
      <c r="T92" s="2">
        <v>0.01</v>
      </c>
      <c r="U92" s="1">
        <v>4</v>
      </c>
      <c r="V92" s="2">
        <v>0.94</v>
      </c>
      <c r="W92" s="1">
        <v>4</v>
      </c>
      <c r="X92" s="3" t="s">
        <v>419</v>
      </c>
      <c r="Y92" s="1">
        <v>4</v>
      </c>
      <c r="Z92" s="1" t="s">
        <v>176</v>
      </c>
      <c r="AB92" s="2">
        <v>0.7</v>
      </c>
      <c r="AC92" s="1">
        <v>4</v>
      </c>
      <c r="AD92" s="1" t="s">
        <v>176</v>
      </c>
    </row>
    <row r="93" spans="1:31" x14ac:dyDescent="0.25">
      <c r="A93" s="1">
        <v>4</v>
      </c>
      <c r="B93" s="1" t="s">
        <v>736</v>
      </c>
      <c r="E93" s="1">
        <v>1</v>
      </c>
      <c r="F93" s="1">
        <v>0</v>
      </c>
      <c r="G93" s="1">
        <v>0</v>
      </c>
      <c r="H93" s="1">
        <v>2.2000000000000002</v>
      </c>
      <c r="J93" s="2">
        <v>0.72</v>
      </c>
      <c r="L93" s="2">
        <v>0.48</v>
      </c>
      <c r="N93" s="2">
        <v>0.31</v>
      </c>
      <c r="P93" s="1">
        <v>-17</v>
      </c>
      <c r="R93" s="2">
        <v>0.55000000000000004</v>
      </c>
      <c r="T93" s="2">
        <v>0.09</v>
      </c>
      <c r="V93" s="2">
        <v>0.87</v>
      </c>
      <c r="X93" s="3" t="s">
        <v>845</v>
      </c>
      <c r="Y93" s="1">
        <v>3</v>
      </c>
      <c r="Z93" s="2">
        <v>0.14000000000000001</v>
      </c>
      <c r="AB93" s="2">
        <v>0.84</v>
      </c>
      <c r="AD93" s="2">
        <v>0.01</v>
      </c>
    </row>
    <row r="94" spans="1:31" x14ac:dyDescent="0.25">
      <c r="A94" s="1">
        <v>4</v>
      </c>
      <c r="B94" s="1" t="s">
        <v>846</v>
      </c>
      <c r="D94" s="1" t="s">
        <v>99</v>
      </c>
      <c r="E94" s="1">
        <v>2</v>
      </c>
      <c r="F94" s="1">
        <v>0</v>
      </c>
      <c r="G94" s="1">
        <v>0</v>
      </c>
      <c r="H94" s="1">
        <v>1.8</v>
      </c>
      <c r="J94" s="2">
        <v>0.63</v>
      </c>
      <c r="L94" s="2">
        <v>0.5</v>
      </c>
      <c r="N94" s="2">
        <v>0.35</v>
      </c>
      <c r="P94" s="1">
        <v>-15</v>
      </c>
      <c r="R94" s="2">
        <v>0.71</v>
      </c>
      <c r="T94" s="2">
        <v>0</v>
      </c>
      <c r="V94" s="2">
        <v>0.76</v>
      </c>
      <c r="X94" s="3" t="s">
        <v>389</v>
      </c>
      <c r="Y94" s="1">
        <v>3</v>
      </c>
      <c r="Z94" s="2">
        <v>0.1</v>
      </c>
      <c r="AB94" s="2">
        <v>0.76</v>
      </c>
      <c r="AD94" s="2">
        <v>0.13</v>
      </c>
    </row>
    <row r="95" spans="1:31" x14ac:dyDescent="0.25">
      <c r="A95" s="1">
        <v>4</v>
      </c>
      <c r="B95" s="1" t="s">
        <v>738</v>
      </c>
      <c r="C95" s="1">
        <v>1</v>
      </c>
      <c r="D95" s="1" t="s">
        <v>221</v>
      </c>
      <c r="E95" s="1">
        <v>2</v>
      </c>
      <c r="F95" s="1">
        <v>0</v>
      </c>
      <c r="G95" s="1">
        <v>0</v>
      </c>
      <c r="H95" s="1">
        <v>2</v>
      </c>
      <c r="J95" s="2">
        <v>0.77</v>
      </c>
      <c r="K95" s="1">
        <v>8</v>
      </c>
      <c r="L95" s="2">
        <v>0.41</v>
      </c>
      <c r="N95" s="2">
        <v>0.55000000000000004</v>
      </c>
      <c r="O95" s="1">
        <v>8</v>
      </c>
      <c r="P95" s="1">
        <v>14</v>
      </c>
      <c r="R95" s="1" t="s">
        <v>176</v>
      </c>
      <c r="T95" s="1" t="s">
        <v>176</v>
      </c>
      <c r="V95" s="1" t="s">
        <v>176</v>
      </c>
      <c r="X95" s="3" t="s">
        <v>847</v>
      </c>
      <c r="Y95" s="1">
        <v>4</v>
      </c>
      <c r="Z95" s="1" t="s">
        <v>176</v>
      </c>
      <c r="AB95" s="2">
        <v>0.26</v>
      </c>
      <c r="AC95" s="1">
        <v>4</v>
      </c>
      <c r="AD95" s="1" t="s">
        <v>176</v>
      </c>
    </row>
    <row r="96" spans="1:31" x14ac:dyDescent="0.25">
      <c r="A96" s="1">
        <v>4</v>
      </c>
      <c r="B96" s="1" t="s">
        <v>740</v>
      </c>
      <c r="E96" s="1">
        <v>1</v>
      </c>
      <c r="F96" s="1">
        <v>0</v>
      </c>
      <c r="G96" s="1">
        <v>0</v>
      </c>
      <c r="H96" s="1">
        <v>2.2000000000000002</v>
      </c>
      <c r="J96" s="2">
        <v>0.6</v>
      </c>
      <c r="L96" s="2">
        <v>0.39</v>
      </c>
      <c r="N96" s="2">
        <v>0.32</v>
      </c>
      <c r="P96" s="1">
        <v>-7</v>
      </c>
      <c r="R96" s="2">
        <v>0.41</v>
      </c>
      <c r="T96" s="2">
        <v>0.05</v>
      </c>
      <c r="V96" s="2">
        <v>0.87</v>
      </c>
      <c r="X96" s="3" t="s">
        <v>320</v>
      </c>
      <c r="Z96" s="2">
        <v>0.21</v>
      </c>
      <c r="AB96" s="2">
        <v>0.59</v>
      </c>
      <c r="AD96" s="2">
        <v>7.0000000000000007E-2</v>
      </c>
    </row>
    <row r="97" spans="1:31" x14ac:dyDescent="0.25">
      <c r="A97" s="1">
        <v>4</v>
      </c>
      <c r="B97" s="1" t="s">
        <v>742</v>
      </c>
      <c r="E97" s="1">
        <v>1</v>
      </c>
      <c r="F97" s="1">
        <v>0</v>
      </c>
      <c r="G97" s="1">
        <v>0</v>
      </c>
      <c r="H97" s="1">
        <v>1.9</v>
      </c>
      <c r="J97" s="2">
        <v>0.63</v>
      </c>
      <c r="L97" s="2">
        <v>0.23</v>
      </c>
      <c r="N97" s="2">
        <v>0.4</v>
      </c>
      <c r="P97" s="1">
        <v>17</v>
      </c>
      <c r="R97" s="2">
        <v>0.61</v>
      </c>
      <c r="T97" s="4">
        <v>4.0000000000000001E-3</v>
      </c>
      <c r="V97" s="2">
        <v>0.74</v>
      </c>
      <c r="X97" s="3" t="s">
        <v>848</v>
      </c>
      <c r="Y97" s="1">
        <v>9</v>
      </c>
      <c r="Z97" s="2">
        <v>0.05</v>
      </c>
      <c r="AB97" s="2">
        <v>0.86</v>
      </c>
      <c r="AD97" s="2">
        <v>0.05</v>
      </c>
    </row>
    <row r="98" spans="1:31" x14ac:dyDescent="0.25">
      <c r="A98" s="1">
        <v>4</v>
      </c>
      <c r="B98" s="1" t="s">
        <v>743</v>
      </c>
      <c r="E98" s="1">
        <v>1</v>
      </c>
      <c r="F98" s="1">
        <v>0</v>
      </c>
      <c r="G98" s="1">
        <v>0</v>
      </c>
      <c r="H98" s="1">
        <v>1.9</v>
      </c>
      <c r="J98" s="2">
        <v>0.68</v>
      </c>
      <c r="L98" s="2">
        <v>0.36</v>
      </c>
      <c r="N98" s="2">
        <v>0.37</v>
      </c>
      <c r="P98" s="1">
        <v>1</v>
      </c>
      <c r="R98" s="2">
        <v>0.66</v>
      </c>
      <c r="T98" s="2">
        <v>0.01</v>
      </c>
      <c r="V98" s="2">
        <v>0.84</v>
      </c>
      <c r="X98" s="3" t="s">
        <v>752</v>
      </c>
      <c r="Z98" s="2">
        <v>0.04</v>
      </c>
      <c r="AB98" s="2">
        <v>0.92</v>
      </c>
      <c r="AD98" s="2">
        <v>0.12</v>
      </c>
    </row>
    <row r="99" spans="1:31" x14ac:dyDescent="0.25">
      <c r="A99" s="1">
        <v>4</v>
      </c>
      <c r="B99" s="1" t="s">
        <v>745</v>
      </c>
      <c r="E99" s="1">
        <v>1</v>
      </c>
      <c r="F99" s="1">
        <v>0</v>
      </c>
      <c r="G99" s="1">
        <v>0</v>
      </c>
      <c r="H99" s="1">
        <v>1.8</v>
      </c>
      <c r="J99" s="2">
        <v>0.74</v>
      </c>
      <c r="L99" s="2">
        <v>0.36</v>
      </c>
      <c r="N99" s="2">
        <v>0.49</v>
      </c>
      <c r="P99" s="1">
        <v>13</v>
      </c>
      <c r="R99" s="2">
        <v>0.33</v>
      </c>
      <c r="T99" s="2">
        <v>0.09</v>
      </c>
      <c r="V99" s="2">
        <v>0.8</v>
      </c>
      <c r="X99" s="3" t="s">
        <v>849</v>
      </c>
      <c r="Y99" s="1">
        <v>3</v>
      </c>
      <c r="Z99" s="2">
        <v>0.09</v>
      </c>
      <c r="AB99" s="2">
        <v>0.67</v>
      </c>
      <c r="AD99" s="1" t="s">
        <v>176</v>
      </c>
    </row>
    <row r="100" spans="1:31" x14ac:dyDescent="0.25">
      <c r="A100" s="1">
        <v>4</v>
      </c>
      <c r="B100" s="1" t="s">
        <v>747</v>
      </c>
      <c r="E100" s="1">
        <v>1</v>
      </c>
      <c r="F100" s="1">
        <v>0</v>
      </c>
      <c r="G100" s="1">
        <v>0</v>
      </c>
      <c r="H100" s="1">
        <v>2.2000000000000002</v>
      </c>
      <c r="J100" s="2">
        <v>0.69</v>
      </c>
      <c r="L100" s="2">
        <v>0.37</v>
      </c>
      <c r="N100" s="2">
        <v>0.43</v>
      </c>
      <c r="P100" s="1">
        <v>6</v>
      </c>
      <c r="R100" s="2">
        <v>0.66</v>
      </c>
      <c r="T100" s="2">
        <v>0.01</v>
      </c>
      <c r="V100" s="2">
        <v>0.86</v>
      </c>
      <c r="X100" s="3" t="s">
        <v>434</v>
      </c>
      <c r="Z100" s="2">
        <v>0.25</v>
      </c>
      <c r="AB100" s="2">
        <v>0.79</v>
      </c>
      <c r="AD100" s="2">
        <v>0.14000000000000001</v>
      </c>
    </row>
    <row r="101" spans="1:31" x14ac:dyDescent="0.25">
      <c r="A101" s="1">
        <v>4</v>
      </c>
      <c r="B101" s="1" t="s">
        <v>749</v>
      </c>
      <c r="C101" s="1">
        <v>1</v>
      </c>
      <c r="E101" s="1">
        <v>2</v>
      </c>
      <c r="F101" s="1">
        <v>0</v>
      </c>
      <c r="G101" s="1">
        <v>0</v>
      </c>
      <c r="H101" s="1">
        <v>2.1</v>
      </c>
      <c r="J101" s="1" t="s">
        <v>176</v>
      </c>
      <c r="L101" s="2">
        <v>0.34</v>
      </c>
      <c r="N101" s="2">
        <v>0.21</v>
      </c>
      <c r="O101" s="1">
        <v>8</v>
      </c>
      <c r="P101" s="1">
        <v>-13</v>
      </c>
      <c r="R101" s="1" t="s">
        <v>176</v>
      </c>
      <c r="T101" s="1" t="s">
        <v>176</v>
      </c>
      <c r="V101" s="1" t="s">
        <v>176</v>
      </c>
      <c r="X101" s="3" t="s">
        <v>176</v>
      </c>
      <c r="Z101" s="1" t="s">
        <v>176</v>
      </c>
      <c r="AB101" s="1" t="s">
        <v>176</v>
      </c>
      <c r="AD101" s="2">
        <v>0.1</v>
      </c>
      <c r="AE101" s="1">
        <v>7</v>
      </c>
    </row>
    <row r="102" spans="1:31" x14ac:dyDescent="0.25">
      <c r="A102" s="1">
        <v>4</v>
      </c>
      <c r="B102" s="1" t="s">
        <v>751</v>
      </c>
      <c r="E102" s="1">
        <v>2</v>
      </c>
      <c r="F102" s="1">
        <v>0</v>
      </c>
      <c r="G102" s="1">
        <v>0</v>
      </c>
      <c r="H102" s="1">
        <v>2.2000000000000002</v>
      </c>
      <c r="J102" s="2">
        <v>0.63</v>
      </c>
      <c r="L102" s="2">
        <v>0.54</v>
      </c>
      <c r="N102" s="2">
        <v>0.37</v>
      </c>
      <c r="P102" s="1">
        <v>-17</v>
      </c>
      <c r="R102" s="2">
        <v>0.83</v>
      </c>
      <c r="T102" s="2">
        <v>0</v>
      </c>
      <c r="V102" s="2">
        <v>0.86</v>
      </c>
      <c r="X102" s="3" t="s">
        <v>850</v>
      </c>
      <c r="Z102" s="2">
        <v>0.09</v>
      </c>
      <c r="AB102" s="2">
        <v>0.79</v>
      </c>
      <c r="AD102" s="2">
        <v>7.0000000000000007E-2</v>
      </c>
    </row>
    <row r="103" spans="1:31" x14ac:dyDescent="0.25">
      <c r="A103" s="1">
        <v>4</v>
      </c>
      <c r="B103" s="1" t="s">
        <v>753</v>
      </c>
      <c r="D103" s="1" t="s">
        <v>217</v>
      </c>
      <c r="E103" s="1">
        <v>2</v>
      </c>
      <c r="F103" s="1">
        <v>0</v>
      </c>
      <c r="G103" s="1">
        <v>0</v>
      </c>
      <c r="H103" s="1">
        <v>1.7</v>
      </c>
      <c r="J103" s="2">
        <v>0.69</v>
      </c>
      <c r="L103" s="2">
        <v>0.56999999999999995</v>
      </c>
      <c r="N103" s="2">
        <v>0.49</v>
      </c>
      <c r="P103" s="1">
        <v>-8</v>
      </c>
      <c r="R103" s="2">
        <v>0.69</v>
      </c>
      <c r="T103" s="2">
        <v>0.01</v>
      </c>
      <c r="V103" s="2">
        <v>0.85</v>
      </c>
      <c r="X103" s="3" t="s">
        <v>176</v>
      </c>
      <c r="Z103" s="1" t="s">
        <v>176</v>
      </c>
      <c r="AB103" s="1" t="s">
        <v>176</v>
      </c>
      <c r="AD103" s="1" t="s">
        <v>176</v>
      </c>
    </row>
    <row r="104" spans="1:31" x14ac:dyDescent="0.25">
      <c r="A104" s="1">
        <v>4</v>
      </c>
      <c r="B104" s="1" t="s">
        <v>755</v>
      </c>
      <c r="E104" s="1">
        <v>1</v>
      </c>
      <c r="F104" s="1">
        <v>0</v>
      </c>
      <c r="G104" s="1">
        <v>0</v>
      </c>
      <c r="H104" s="1">
        <v>1.7</v>
      </c>
      <c r="J104" s="2">
        <v>0.56000000000000005</v>
      </c>
      <c r="L104" s="2">
        <v>0.37</v>
      </c>
      <c r="N104" s="2">
        <v>0.3</v>
      </c>
      <c r="P104" s="1">
        <v>-7</v>
      </c>
      <c r="R104" s="2">
        <v>0.36</v>
      </c>
      <c r="T104" s="2">
        <v>0.01</v>
      </c>
      <c r="V104" s="2">
        <v>0.93</v>
      </c>
      <c r="X104" s="3" t="s">
        <v>756</v>
      </c>
      <c r="Z104" s="2">
        <v>0.05</v>
      </c>
      <c r="AB104" s="2">
        <v>0.81</v>
      </c>
      <c r="AD104" s="2">
        <v>0.12</v>
      </c>
    </row>
    <row r="105" spans="1:31" x14ac:dyDescent="0.25">
      <c r="A105" s="1">
        <v>4</v>
      </c>
      <c r="B105" s="1" t="s">
        <v>757</v>
      </c>
      <c r="E105" s="1">
        <v>2</v>
      </c>
      <c r="F105" s="1">
        <v>0</v>
      </c>
      <c r="G105" s="1">
        <v>0</v>
      </c>
      <c r="H105" s="1">
        <v>2.1</v>
      </c>
      <c r="J105" s="2">
        <v>0.76</v>
      </c>
      <c r="L105" s="2">
        <v>0.56999999999999995</v>
      </c>
      <c r="N105" s="2">
        <v>0.55000000000000004</v>
      </c>
      <c r="P105" s="1">
        <v>-2</v>
      </c>
      <c r="R105" s="2">
        <v>0.51</v>
      </c>
      <c r="T105" s="2">
        <v>0.02</v>
      </c>
      <c r="V105" s="2">
        <v>0.79</v>
      </c>
      <c r="X105" s="3" t="s">
        <v>330</v>
      </c>
      <c r="Z105" s="2">
        <v>0.23</v>
      </c>
      <c r="AB105" s="2">
        <v>0.83</v>
      </c>
      <c r="AD105" s="2">
        <v>0.18</v>
      </c>
    </row>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8CFB-438C-460B-9D95-56B9DDBB310E}">
  <dimension ref="A1:AQ215"/>
  <sheetViews>
    <sheetView workbookViewId="0">
      <selection activeCell="I36" sqref="I36"/>
    </sheetView>
  </sheetViews>
  <sheetFormatPr defaultRowHeight="12.5" x14ac:dyDescent="0.25"/>
  <cols>
    <col min="1" max="2" width="8.6640625" style="1"/>
    <col min="3" max="3" width="27.25" style="1" customWidth="1"/>
    <col min="4" max="9" width="8.6640625" style="1"/>
    <col min="10" max="10" width="10.33203125" style="1" customWidth="1"/>
    <col min="11" max="11" width="8.4140625" style="7" customWidth="1"/>
    <col min="12" max="12" width="8.6640625" style="1"/>
    <col min="13" max="13" width="9.4140625" style="7" customWidth="1"/>
    <col min="14" max="14" width="8.6640625" style="1"/>
    <col min="15" max="15" width="8.4140625" style="9" customWidth="1"/>
    <col min="16" max="16" width="8.6640625" style="1"/>
    <col min="17" max="17" width="9.33203125" style="7" customWidth="1"/>
    <col min="18" max="18" width="10.75" style="1" customWidth="1"/>
    <col min="19" max="19" width="8.4140625" style="7" customWidth="1"/>
    <col min="20" max="20" width="8.6640625" style="1"/>
    <col min="21" max="21" width="8.4140625" style="7" customWidth="1"/>
    <col min="22" max="22" width="8.6640625" style="1"/>
    <col min="23" max="23" width="8.4140625" style="7" customWidth="1"/>
    <col min="24" max="24" width="8.4140625" style="9" customWidth="1"/>
    <col min="25" max="27" width="8.6640625" style="1"/>
    <col min="28" max="28" width="9.58203125" style="1" customWidth="1"/>
    <col min="29" max="29" width="9.1640625" style="1" customWidth="1"/>
    <col min="30" max="30" width="8.6640625" style="1"/>
    <col min="31" max="32" width="8.4140625" style="8" customWidth="1"/>
    <col min="33" max="33" width="8.4140625" style="7" customWidth="1"/>
    <col min="34" max="34" width="8.6640625" style="1"/>
    <col min="35" max="35" width="9.6640625" style="7" customWidth="1"/>
    <col min="36" max="37" width="9.9140625" style="1" customWidth="1"/>
    <col min="38" max="41" width="8.6640625" style="1"/>
    <col min="42" max="42" width="8.4140625" style="7" customWidth="1"/>
    <col min="43" max="16384" width="8.6640625" style="1"/>
  </cols>
  <sheetData>
    <row r="1" spans="1:43" s="12" customFormat="1" ht="75" x14ac:dyDescent="0.25">
      <c r="A1" s="12" t="s">
        <v>150</v>
      </c>
      <c r="B1" s="12" t="s">
        <v>759</v>
      </c>
      <c r="C1" s="12" t="s">
        <v>148</v>
      </c>
      <c r="D1" s="12" t="s">
        <v>152</v>
      </c>
      <c r="E1" s="12" t="s">
        <v>146</v>
      </c>
      <c r="F1" s="12" t="s">
        <v>760</v>
      </c>
      <c r="G1" s="12" t="s">
        <v>761</v>
      </c>
      <c r="H1" s="12" t="s">
        <v>143</v>
      </c>
      <c r="I1" s="12" t="s">
        <v>142</v>
      </c>
      <c r="J1" s="12" t="s">
        <v>762</v>
      </c>
      <c r="K1" s="13" t="s">
        <v>763</v>
      </c>
      <c r="L1" s="12" t="s">
        <v>870</v>
      </c>
      <c r="M1" s="13" t="s">
        <v>765</v>
      </c>
      <c r="N1" s="12" t="s">
        <v>869</v>
      </c>
      <c r="O1" s="15" t="s">
        <v>868</v>
      </c>
      <c r="P1" s="12" t="s">
        <v>867</v>
      </c>
      <c r="Q1" s="13" t="s">
        <v>764</v>
      </c>
      <c r="R1" s="12" t="s">
        <v>866</v>
      </c>
      <c r="S1" s="13" t="s">
        <v>767</v>
      </c>
      <c r="T1" s="12" t="s">
        <v>865</v>
      </c>
      <c r="U1" s="13" t="s">
        <v>768</v>
      </c>
      <c r="V1" s="12" t="s">
        <v>864</v>
      </c>
      <c r="W1" s="13" t="s">
        <v>769</v>
      </c>
      <c r="X1" s="15" t="s">
        <v>863</v>
      </c>
      <c r="Y1" s="12" t="s">
        <v>862</v>
      </c>
      <c r="Z1" s="12" t="s">
        <v>861</v>
      </c>
      <c r="AA1" s="12" t="s">
        <v>860</v>
      </c>
      <c r="AB1" s="12" t="s">
        <v>859</v>
      </c>
      <c r="AC1" s="12" t="s">
        <v>858</v>
      </c>
      <c r="AD1" s="12" t="s">
        <v>770</v>
      </c>
      <c r="AE1" s="14" t="s">
        <v>857</v>
      </c>
      <c r="AF1" s="14" t="s">
        <v>856</v>
      </c>
      <c r="AG1" s="13" t="s">
        <v>771</v>
      </c>
      <c r="AH1" s="12" t="s">
        <v>855</v>
      </c>
      <c r="AI1" s="13" t="s">
        <v>127</v>
      </c>
      <c r="AJ1" s="12" t="s">
        <v>854</v>
      </c>
      <c r="AK1" s="12" t="s">
        <v>853</v>
      </c>
      <c r="AL1" s="12" t="s">
        <v>130</v>
      </c>
      <c r="AM1" s="12" t="s">
        <v>126</v>
      </c>
      <c r="AN1" s="12" t="s">
        <v>152</v>
      </c>
      <c r="AO1" s="12" t="s">
        <v>125</v>
      </c>
      <c r="AP1" s="13" t="s">
        <v>124</v>
      </c>
      <c r="AQ1" s="12" t="s">
        <v>852</v>
      </c>
    </row>
    <row r="2" spans="1:43" x14ac:dyDescent="0.25">
      <c r="A2" s="1">
        <v>1</v>
      </c>
      <c r="B2" s="1">
        <v>1</v>
      </c>
      <c r="C2" s="1" t="s">
        <v>443</v>
      </c>
      <c r="E2" s="1" t="s">
        <v>53</v>
      </c>
      <c r="F2" s="1">
        <v>2</v>
      </c>
      <c r="G2" s="1">
        <v>0</v>
      </c>
      <c r="H2" s="1">
        <v>0</v>
      </c>
      <c r="I2" s="1">
        <v>100</v>
      </c>
      <c r="J2" s="1">
        <v>4.7</v>
      </c>
      <c r="K2" s="7">
        <v>0.97</v>
      </c>
      <c r="L2" s="9">
        <f>(((K2*100)-35)*1.54)*0.2</f>
        <v>19.096</v>
      </c>
      <c r="M2" s="7">
        <v>0.96</v>
      </c>
      <c r="N2" s="9">
        <f>(((M2*100)-20)*1.25)*0.8</f>
        <v>76</v>
      </c>
      <c r="O2" s="9">
        <f>L2+N2</f>
        <v>95.096000000000004</v>
      </c>
      <c r="P2" s="1">
        <v>2</v>
      </c>
      <c r="Q2" s="7">
        <v>0.94</v>
      </c>
      <c r="R2" s="1">
        <v>2</v>
      </c>
      <c r="S2" s="7">
        <v>0.7</v>
      </c>
      <c r="T2" s="9">
        <f>(((S2*100)-25)*1.33)*0.3</f>
        <v>17.954999999999998</v>
      </c>
      <c r="U2" s="7">
        <v>7.0000000000000007E-2</v>
      </c>
      <c r="V2" s="9">
        <f>10-((100*U2)*0.667)</f>
        <v>5.3309999999999995</v>
      </c>
      <c r="W2" s="7">
        <v>0.97</v>
      </c>
      <c r="X2" s="9">
        <f>(((100*W2)-40)*1.67)*0.05</f>
        <v>4.7595000000000001</v>
      </c>
      <c r="Y2" s="3" t="s">
        <v>119</v>
      </c>
      <c r="Z2" s="11">
        <v>8</v>
      </c>
      <c r="AA2" s="1">
        <f>((25-Z2)*4)*0.05</f>
        <v>3.4000000000000004</v>
      </c>
      <c r="AB2" s="9">
        <f>T2+V2+X2+AA2</f>
        <v>31.445499999999996</v>
      </c>
      <c r="AC2" s="1">
        <v>8</v>
      </c>
      <c r="AD2" s="3" t="s">
        <v>440</v>
      </c>
      <c r="AE2" s="10">
        <f>(1320+1510)/2</f>
        <v>1415</v>
      </c>
      <c r="AF2" s="8">
        <f>((AE2-700)/8)*0.5</f>
        <v>44.6875</v>
      </c>
      <c r="AG2" s="7">
        <v>0.86</v>
      </c>
      <c r="AH2" s="1">
        <f>(AG2*100)*0.4</f>
        <v>34.4</v>
      </c>
      <c r="AI2" s="7">
        <v>0.23</v>
      </c>
      <c r="AJ2" s="9">
        <f>((100-(AI2*100))*1.17)*0.1</f>
        <v>9.0089999999999986</v>
      </c>
      <c r="AK2" s="8">
        <f>AF2+AH2+AJ2</f>
        <v>88.096500000000006</v>
      </c>
      <c r="AL2" s="1">
        <v>2</v>
      </c>
      <c r="AM2" s="1">
        <v>5</v>
      </c>
      <c r="AO2" s="1">
        <v>4</v>
      </c>
      <c r="AP2" s="7">
        <v>0.6</v>
      </c>
      <c r="AQ2" s="9">
        <f>((AP2*100) *1.54)*0.05</f>
        <v>4.62</v>
      </c>
    </row>
    <row r="3" spans="1:43" x14ac:dyDescent="0.25">
      <c r="A3" s="1">
        <v>1</v>
      </c>
      <c r="B3" s="1">
        <v>2</v>
      </c>
      <c r="C3" s="1" t="s">
        <v>439</v>
      </c>
      <c r="E3" s="1" t="s">
        <v>53</v>
      </c>
      <c r="F3" s="1">
        <v>2</v>
      </c>
      <c r="G3" s="1">
        <v>0</v>
      </c>
      <c r="H3" s="1">
        <v>0</v>
      </c>
      <c r="I3" s="1">
        <v>99</v>
      </c>
      <c r="J3" s="1">
        <v>4.7</v>
      </c>
      <c r="K3" s="7">
        <v>0.97</v>
      </c>
      <c r="L3" s="9">
        <f>(((K3*100)-35)*1.54)*0.2</f>
        <v>19.096</v>
      </c>
      <c r="M3" s="7">
        <v>0.96</v>
      </c>
      <c r="N3" s="9">
        <f>(((M3*100)-20)*1.25)*0.8</f>
        <v>76</v>
      </c>
      <c r="O3" s="9">
        <f>L3+N3</f>
        <v>95.096000000000004</v>
      </c>
      <c r="P3" s="1">
        <v>1</v>
      </c>
      <c r="Q3" s="7">
        <v>0.94</v>
      </c>
      <c r="R3" s="1">
        <v>2</v>
      </c>
      <c r="S3" s="7">
        <v>0.67</v>
      </c>
      <c r="T3" s="9">
        <f>(((S3*100)-25)*1.33)*0.3</f>
        <v>16.757999999999999</v>
      </c>
      <c r="U3" s="7">
        <v>0.04</v>
      </c>
      <c r="V3" s="9">
        <f>10-((100*U3)*0.667)</f>
        <v>7.3319999999999999</v>
      </c>
      <c r="W3" s="7">
        <v>0.95</v>
      </c>
      <c r="X3" s="9">
        <f>(((100*W3)-40)*1.67)*0.05</f>
        <v>4.5925000000000002</v>
      </c>
      <c r="Y3" s="3" t="s">
        <v>40</v>
      </c>
      <c r="Z3" s="11">
        <v>9</v>
      </c>
      <c r="AA3" s="1">
        <f>((25-Z3)*4)*0.05</f>
        <v>3.2</v>
      </c>
      <c r="AB3" s="9">
        <f>T3+V3+X3+AA3</f>
        <v>31.8825</v>
      </c>
      <c r="AC3" s="1">
        <v>13</v>
      </c>
      <c r="AD3" s="3" t="s">
        <v>772</v>
      </c>
      <c r="AE3" s="10">
        <f>(1310+1540)/2</f>
        <v>1425</v>
      </c>
      <c r="AF3" s="8">
        <f>((AE3-700)/8)*0.5</f>
        <v>45.3125</v>
      </c>
      <c r="AG3" s="7">
        <v>0.82</v>
      </c>
      <c r="AH3" s="1">
        <f>(AG3*100)*0.4</f>
        <v>32.800000000000004</v>
      </c>
      <c r="AI3" s="7">
        <v>0.18</v>
      </c>
      <c r="AJ3" s="9">
        <f>((100-(AI3*100))*1.17)*0.1</f>
        <v>9.5940000000000012</v>
      </c>
      <c r="AK3" s="8">
        <f>AF3+AH3+AJ3</f>
        <v>87.706500000000005</v>
      </c>
      <c r="AL3" s="1">
        <v>4</v>
      </c>
      <c r="AM3" s="1">
        <v>13</v>
      </c>
      <c r="AO3" s="1">
        <v>2</v>
      </c>
      <c r="AP3" s="7">
        <v>0.64</v>
      </c>
      <c r="AQ3" s="9">
        <f>((AP3*100) *1.54)*0.05</f>
        <v>4.9280000000000008</v>
      </c>
    </row>
    <row r="4" spans="1:43" x14ac:dyDescent="0.25">
      <c r="A4" s="1">
        <v>1</v>
      </c>
      <c r="B4" s="1">
        <v>3</v>
      </c>
      <c r="C4" s="1" t="s">
        <v>441</v>
      </c>
      <c r="E4" s="1" t="s">
        <v>9</v>
      </c>
      <c r="F4" s="1">
        <v>2</v>
      </c>
      <c r="G4" s="1">
        <v>0</v>
      </c>
      <c r="H4" s="1">
        <v>0</v>
      </c>
      <c r="I4" s="1">
        <v>98</v>
      </c>
      <c r="J4" s="1">
        <v>4.5999999999999996</v>
      </c>
      <c r="K4" s="7">
        <v>0.96</v>
      </c>
      <c r="L4" s="9">
        <f>(((K4*100)-35)*1.54)*0.2</f>
        <v>18.788</v>
      </c>
      <c r="M4" s="7">
        <v>0.92</v>
      </c>
      <c r="N4" s="9">
        <f>(((M4*100)-20)*1.25)*0.8</f>
        <v>72</v>
      </c>
      <c r="O4" s="9">
        <f>L4+N4</f>
        <v>90.787999999999997</v>
      </c>
      <c r="P4" s="1">
        <v>3</v>
      </c>
      <c r="Q4" s="7">
        <v>0.92</v>
      </c>
      <c r="R4" s="1" t="s">
        <v>58</v>
      </c>
      <c r="S4" s="7">
        <v>0.69</v>
      </c>
      <c r="T4" s="9">
        <f>(((S4*100)-25)*1.33)*0.3</f>
        <v>17.556000000000001</v>
      </c>
      <c r="U4" s="7">
        <v>0.02</v>
      </c>
      <c r="V4" s="9">
        <f>10-((100*U4)*0.667)</f>
        <v>8.6660000000000004</v>
      </c>
      <c r="W4" s="7">
        <v>0.94</v>
      </c>
      <c r="X4" s="9">
        <f>(((100*W4)-40)*1.67)*0.05</f>
        <v>4.5089999999999995</v>
      </c>
      <c r="Y4" s="3" t="s">
        <v>119</v>
      </c>
      <c r="Z4" s="11">
        <v>8</v>
      </c>
      <c r="AA4" s="1">
        <f>((25-Z4)*4)*0.05</f>
        <v>3.4000000000000004</v>
      </c>
      <c r="AB4" s="9">
        <f>T4+V4+X4+AA4</f>
        <v>34.131</v>
      </c>
      <c r="AC4" s="1">
        <v>10</v>
      </c>
      <c r="AD4" s="3" t="s">
        <v>773</v>
      </c>
      <c r="AE4" s="10">
        <f>(1350+1530)/2</f>
        <v>1440</v>
      </c>
      <c r="AF4" s="8">
        <f>((AE4-700)/8)*0.5</f>
        <v>46.25</v>
      </c>
      <c r="AG4" s="7">
        <v>0.9</v>
      </c>
      <c r="AH4" s="9">
        <f>(AG4*100)*0.4</f>
        <v>36</v>
      </c>
      <c r="AI4" s="7">
        <v>0.24</v>
      </c>
      <c r="AJ4" s="9">
        <f>((100-(AI4*100))*1.17)*0.1</f>
        <v>8.8919999999999995</v>
      </c>
      <c r="AK4" s="8">
        <f>AF4+AH4+AJ4</f>
        <v>91.141999999999996</v>
      </c>
      <c r="AL4" s="1">
        <v>1</v>
      </c>
      <c r="AM4" s="1">
        <v>2</v>
      </c>
      <c r="AO4" s="1">
        <v>8</v>
      </c>
      <c r="AP4" s="7">
        <v>0.54</v>
      </c>
      <c r="AQ4" s="9">
        <f>((AP4*100) *1.54)*0.05</f>
        <v>4.1580000000000004</v>
      </c>
    </row>
    <row r="5" spans="1:43" x14ac:dyDescent="0.25">
      <c r="A5" s="1">
        <v>1</v>
      </c>
      <c r="B5" s="1">
        <v>4</v>
      </c>
      <c r="C5" s="1" t="s">
        <v>446</v>
      </c>
      <c r="E5" s="1" t="s">
        <v>65</v>
      </c>
      <c r="F5" s="1">
        <v>2</v>
      </c>
      <c r="G5" s="1">
        <v>0</v>
      </c>
      <c r="H5" s="1">
        <v>0</v>
      </c>
      <c r="I5" s="1">
        <v>93</v>
      </c>
      <c r="J5" s="1">
        <v>4.5</v>
      </c>
      <c r="K5" s="7">
        <v>0.95</v>
      </c>
      <c r="L5" s="9">
        <f>(((K5*100)-35)*1.54)*0.2</f>
        <v>18.48</v>
      </c>
      <c r="M5" s="7">
        <v>0.86</v>
      </c>
      <c r="N5" s="9">
        <f>(((M5*100)-20)*1.25)*0.8</f>
        <v>66</v>
      </c>
      <c r="O5" s="9">
        <f>L5+N5</f>
        <v>84.48</v>
      </c>
      <c r="P5" s="1">
        <v>12</v>
      </c>
      <c r="Q5" s="7">
        <v>0.88</v>
      </c>
      <c r="R5" s="1">
        <v>-2</v>
      </c>
      <c r="S5" s="7">
        <v>0.63</v>
      </c>
      <c r="T5" s="9">
        <f>(((S5*100)-25)*1.33)*0.3</f>
        <v>15.162000000000001</v>
      </c>
      <c r="U5" s="7">
        <v>0.01</v>
      </c>
      <c r="V5" s="9">
        <f>10-((100*U5)*0.667)</f>
        <v>9.3330000000000002</v>
      </c>
      <c r="W5" s="7">
        <v>0.94</v>
      </c>
      <c r="X5" s="9">
        <f>(((100*W5)-40)*1.67)*0.05</f>
        <v>4.5089999999999995</v>
      </c>
      <c r="Y5" s="3" t="s">
        <v>40</v>
      </c>
      <c r="Z5" s="11">
        <v>9</v>
      </c>
      <c r="AA5" s="1">
        <f>((25-Z5)*4)*0.05</f>
        <v>3.2</v>
      </c>
      <c r="AB5" s="9">
        <f>T5+V5+X5+AA5</f>
        <v>32.204000000000001</v>
      </c>
      <c r="AC5" s="1">
        <v>8</v>
      </c>
      <c r="AD5" s="3" t="s">
        <v>447</v>
      </c>
      <c r="AE5" s="10">
        <f>(1280+1460)/2</f>
        <v>1370</v>
      </c>
      <c r="AF5" s="8">
        <f>((AE5-700)/8)*0.5</f>
        <v>41.875</v>
      </c>
      <c r="AG5" s="7">
        <v>0.7</v>
      </c>
      <c r="AH5" s="1">
        <f>(AG5*100)*0.4</f>
        <v>28</v>
      </c>
      <c r="AI5" s="7">
        <v>0.35</v>
      </c>
      <c r="AJ5" s="9">
        <f>((100-(AI5*100))*1.17)*0.1</f>
        <v>7.6050000000000004</v>
      </c>
      <c r="AK5" s="8">
        <f>AF5+AH5+AJ5</f>
        <v>77.48</v>
      </c>
      <c r="AL5" s="1">
        <v>13</v>
      </c>
      <c r="AM5" s="1">
        <v>17</v>
      </c>
      <c r="AO5" s="1">
        <v>1</v>
      </c>
      <c r="AP5" s="7">
        <v>0.65</v>
      </c>
      <c r="AQ5" s="9">
        <f>((AP5*100) *1.54)*0.05</f>
        <v>5.0050000000000008</v>
      </c>
    </row>
    <row r="6" spans="1:43" x14ac:dyDescent="0.25">
      <c r="A6" s="1">
        <v>1</v>
      </c>
      <c r="B6" s="1">
        <v>4</v>
      </c>
      <c r="C6" s="1" t="s">
        <v>448</v>
      </c>
      <c r="E6" s="1" t="s">
        <v>18</v>
      </c>
      <c r="F6" s="1">
        <v>2</v>
      </c>
      <c r="G6" s="1">
        <v>0</v>
      </c>
      <c r="H6" s="1">
        <v>0</v>
      </c>
      <c r="I6" s="1">
        <v>93</v>
      </c>
      <c r="J6" s="1">
        <v>4.3</v>
      </c>
      <c r="K6" s="7">
        <v>0.99</v>
      </c>
      <c r="L6" s="9">
        <f>(((K6*100)-35)*1.54)*0.2</f>
        <v>19.712000000000003</v>
      </c>
      <c r="M6" s="7">
        <v>0.89</v>
      </c>
      <c r="N6" s="9">
        <f>(((M6*100)-20)*1.25)*0.8</f>
        <v>69</v>
      </c>
      <c r="O6" s="9">
        <f>L6+N6</f>
        <v>88.712000000000003</v>
      </c>
      <c r="P6" s="1">
        <v>12</v>
      </c>
      <c r="Q6" s="7">
        <v>0.93</v>
      </c>
      <c r="R6" s="1">
        <v>-4</v>
      </c>
      <c r="S6" s="7">
        <v>0.79</v>
      </c>
      <c r="T6" s="9">
        <f>(((S6*100)-25)*1.33)*0.3</f>
        <v>21.546000000000003</v>
      </c>
      <c r="U6" s="7">
        <v>0.01</v>
      </c>
      <c r="V6" s="9">
        <f>10-((100*U6)*0.667)</f>
        <v>9.3330000000000002</v>
      </c>
      <c r="W6" s="7">
        <v>0.91</v>
      </c>
      <c r="X6" s="9">
        <f>(((100*W6)-40)*1.67)*0.05</f>
        <v>4.2585000000000006</v>
      </c>
      <c r="Y6" s="3" t="s">
        <v>40</v>
      </c>
      <c r="Z6" s="11">
        <v>9</v>
      </c>
      <c r="AA6" s="1">
        <f>((25-Z6)*4)*0.05</f>
        <v>3.2</v>
      </c>
      <c r="AB6" s="9">
        <f>T6+V6+X6+AA6</f>
        <v>38.337500000000006</v>
      </c>
      <c r="AC6" s="1">
        <v>10</v>
      </c>
      <c r="AD6" s="3" t="s">
        <v>774</v>
      </c>
      <c r="AE6" s="10">
        <f>(1370+1510)/2</f>
        <v>1440</v>
      </c>
      <c r="AF6" s="8">
        <f>((AE6-700)/8)*0.5</f>
        <v>46.25</v>
      </c>
      <c r="AG6" s="7">
        <v>0.84</v>
      </c>
      <c r="AH6" s="1">
        <f>(AG6*100)*0.4</f>
        <v>33.6</v>
      </c>
      <c r="AI6" s="7">
        <v>0.23</v>
      </c>
      <c r="AJ6" s="9">
        <f>((100-(AI6*100))*1.17)*0.1</f>
        <v>9.0089999999999986</v>
      </c>
      <c r="AK6" s="8">
        <f>AF6+AH6+AJ6</f>
        <v>88.858999999999995</v>
      </c>
      <c r="AL6" s="1">
        <v>2</v>
      </c>
      <c r="AM6" s="1">
        <v>5</v>
      </c>
      <c r="AO6" s="1">
        <v>13</v>
      </c>
      <c r="AP6" s="7">
        <v>0.51</v>
      </c>
      <c r="AQ6" s="9">
        <f>((AP6*100) *1.54)*0.05</f>
        <v>3.9270000000000005</v>
      </c>
    </row>
    <row r="7" spans="1:43" x14ac:dyDescent="0.25">
      <c r="A7" s="1">
        <v>1</v>
      </c>
      <c r="B7" s="1">
        <v>4</v>
      </c>
      <c r="C7" s="1" t="s">
        <v>444</v>
      </c>
      <c r="E7" s="1" t="s">
        <v>53</v>
      </c>
      <c r="F7" s="1">
        <v>2</v>
      </c>
      <c r="G7" s="1">
        <v>0</v>
      </c>
      <c r="H7" s="1">
        <v>0</v>
      </c>
      <c r="I7" s="1">
        <v>93</v>
      </c>
      <c r="J7" s="1">
        <v>4.5999999999999996</v>
      </c>
      <c r="K7" s="7">
        <v>0.96</v>
      </c>
      <c r="L7" s="9">
        <f>(((K7*100)-35)*1.54)*0.2</f>
        <v>18.788</v>
      </c>
      <c r="M7" s="7">
        <v>0.91</v>
      </c>
      <c r="N7" s="9">
        <f>(((M7*100)-20)*1.25)*0.8</f>
        <v>71</v>
      </c>
      <c r="O7" s="9">
        <f>L7+N7</f>
        <v>89.787999999999997</v>
      </c>
      <c r="P7" s="1">
        <v>4</v>
      </c>
      <c r="Q7" s="7">
        <v>0.89</v>
      </c>
      <c r="R7" s="1">
        <v>2</v>
      </c>
      <c r="S7" s="7">
        <v>0.6</v>
      </c>
      <c r="T7" s="9">
        <f>(((S7*100)-25)*1.33)*0.3</f>
        <v>13.965000000000002</v>
      </c>
      <c r="U7" s="7">
        <v>0.02</v>
      </c>
      <c r="V7" s="9">
        <f>10-((100*U7)*0.667)</f>
        <v>8.6660000000000004</v>
      </c>
      <c r="W7" s="7">
        <v>0.88</v>
      </c>
      <c r="X7" s="9">
        <f>(((100*W7)-40)*1.67)*0.05</f>
        <v>4.008</v>
      </c>
      <c r="Y7" s="3" t="s">
        <v>40</v>
      </c>
      <c r="Z7" s="11">
        <v>9</v>
      </c>
      <c r="AA7" s="1">
        <f>((25-Z7)*4)*0.05</f>
        <v>3.2</v>
      </c>
      <c r="AB7" s="9">
        <f>T7+V7+X7+AA7</f>
        <v>29.838999999999999</v>
      </c>
      <c r="AC7" s="1">
        <v>27</v>
      </c>
      <c r="AD7" s="3" t="s">
        <v>445</v>
      </c>
      <c r="AE7" s="10">
        <f>(1250+1440)/2</f>
        <v>1345</v>
      </c>
      <c r="AF7" s="8">
        <f>((AE7-700)/8)*0.5</f>
        <v>40.3125</v>
      </c>
      <c r="AG7" s="7">
        <v>0.59</v>
      </c>
      <c r="AH7" s="1">
        <f>(AG7*100)*0.4</f>
        <v>23.6</v>
      </c>
      <c r="AI7" s="7">
        <v>0.47</v>
      </c>
      <c r="AJ7" s="9">
        <f>((100-(AI7*100))*1.17)*0.1</f>
        <v>6.2010000000000005</v>
      </c>
      <c r="AK7" s="8">
        <f>AF7+AH7+AJ7</f>
        <v>70.113500000000002</v>
      </c>
      <c r="AL7" s="1">
        <v>22</v>
      </c>
      <c r="AM7" s="1">
        <v>1</v>
      </c>
      <c r="AO7" s="1">
        <v>8</v>
      </c>
      <c r="AP7" s="7">
        <v>0.54</v>
      </c>
      <c r="AQ7" s="9">
        <f>((AP7*100) *1.54)*0.05</f>
        <v>4.1580000000000004</v>
      </c>
    </row>
    <row r="8" spans="1:43" x14ac:dyDescent="0.25">
      <c r="A8" s="1">
        <v>1</v>
      </c>
      <c r="B8" s="1">
        <v>7</v>
      </c>
      <c r="C8" s="1" t="s">
        <v>454</v>
      </c>
      <c r="E8" s="1" t="s">
        <v>102</v>
      </c>
      <c r="F8" s="1">
        <v>2</v>
      </c>
      <c r="G8" s="1">
        <v>0</v>
      </c>
      <c r="H8" s="1">
        <v>0</v>
      </c>
      <c r="I8" s="1">
        <v>91</v>
      </c>
      <c r="J8" s="1">
        <v>4.0999999999999996</v>
      </c>
      <c r="K8" s="7">
        <v>0.96</v>
      </c>
      <c r="L8" s="9">
        <f>(((K8*100)-35)*1.54)*0.2</f>
        <v>18.788</v>
      </c>
      <c r="M8" s="7">
        <v>0.89</v>
      </c>
      <c r="N8" s="9">
        <f>(((M8*100)-20)*1.25)*0.8</f>
        <v>69</v>
      </c>
      <c r="O8" s="9">
        <f>L8+N8</f>
        <v>87.787999999999997</v>
      </c>
      <c r="P8" s="1">
        <v>4</v>
      </c>
      <c r="Q8" s="7">
        <v>0.88</v>
      </c>
      <c r="R8" s="1">
        <v>1</v>
      </c>
      <c r="S8" s="7">
        <v>0.72</v>
      </c>
      <c r="T8" s="9">
        <f>(((S8*100)-25)*1.33)*0.3</f>
        <v>18.753</v>
      </c>
      <c r="U8" s="7">
        <v>2E-3</v>
      </c>
      <c r="V8" s="9">
        <f>10-((100*U8)*0.667)</f>
        <v>9.8666</v>
      </c>
      <c r="W8" s="7">
        <v>0.98</v>
      </c>
      <c r="X8" s="9">
        <f>(((100*W8)-40)*1.67)*0.05</f>
        <v>4.843</v>
      </c>
      <c r="Y8" s="3" t="s">
        <v>1</v>
      </c>
      <c r="Z8" s="11">
        <v>10</v>
      </c>
      <c r="AA8" s="1">
        <f>((25-Z8)*4)*0.05</f>
        <v>3</v>
      </c>
      <c r="AB8" s="9">
        <f>T8+V8+X8+AA8</f>
        <v>36.462599999999995</v>
      </c>
      <c r="AC8" s="1">
        <v>1</v>
      </c>
      <c r="AD8" s="3" t="s">
        <v>775</v>
      </c>
      <c r="AE8" s="10">
        <f>(1250+1430)/2</f>
        <v>1340</v>
      </c>
      <c r="AF8" s="8">
        <f>((AE8-700)/8)*0.5</f>
        <v>40</v>
      </c>
      <c r="AG8" s="7">
        <v>0.79</v>
      </c>
      <c r="AH8" s="1">
        <f>(AG8*100)*0.4</f>
        <v>31.6</v>
      </c>
      <c r="AI8" s="7">
        <v>0.34</v>
      </c>
      <c r="AJ8" s="9">
        <f>((100-(AI8*100))*1.17)*0.1</f>
        <v>7.7220000000000004</v>
      </c>
      <c r="AK8" s="8">
        <f>AF8+AH8+AJ8</f>
        <v>79.321999999999989</v>
      </c>
      <c r="AL8" s="1">
        <v>10</v>
      </c>
      <c r="AM8" s="1">
        <v>24</v>
      </c>
      <c r="AO8" s="1">
        <v>8</v>
      </c>
      <c r="AP8" s="7">
        <v>0.53</v>
      </c>
      <c r="AQ8" s="9">
        <f>((AP8*100) *1.54)*0.05</f>
        <v>4.0810000000000004</v>
      </c>
    </row>
    <row r="9" spans="1:43" x14ac:dyDescent="0.25">
      <c r="A9" s="1">
        <v>1</v>
      </c>
      <c r="B9" s="1">
        <v>7</v>
      </c>
      <c r="C9" s="1" t="s">
        <v>452</v>
      </c>
      <c r="E9" s="1" t="s">
        <v>105</v>
      </c>
      <c r="F9" s="1">
        <v>2</v>
      </c>
      <c r="G9" s="1">
        <v>0</v>
      </c>
      <c r="H9" s="1">
        <v>0</v>
      </c>
      <c r="I9" s="1">
        <v>91</v>
      </c>
      <c r="J9" s="1">
        <v>4.3</v>
      </c>
      <c r="K9" s="7">
        <v>0.96</v>
      </c>
      <c r="L9" s="9">
        <f>(((K9*100)-35)*1.54)*0.2</f>
        <v>18.788</v>
      </c>
      <c r="M9" s="7">
        <v>0.88</v>
      </c>
      <c r="N9" s="9">
        <f>(((M9*100)-20)*1.25)*0.8</f>
        <v>68</v>
      </c>
      <c r="O9" s="9">
        <f>L9+N9</f>
        <v>86.787999999999997</v>
      </c>
      <c r="P9" s="1">
        <v>9</v>
      </c>
      <c r="Q9" s="7">
        <v>0.87</v>
      </c>
      <c r="R9" s="1">
        <v>1</v>
      </c>
      <c r="S9" s="7">
        <v>0.71</v>
      </c>
      <c r="T9" s="9">
        <f>(((S9*100)-25)*1.33)*0.3</f>
        <v>18.354000000000003</v>
      </c>
      <c r="U9" s="7">
        <v>0.04</v>
      </c>
      <c r="V9" s="9">
        <f>10-((100*U9)*0.667)</f>
        <v>7.3319999999999999</v>
      </c>
      <c r="W9" s="7">
        <v>0.98</v>
      </c>
      <c r="X9" s="9">
        <f>(((100*W9)-40)*1.67)*0.05</f>
        <v>4.843</v>
      </c>
      <c r="Y9" s="3" t="s">
        <v>5</v>
      </c>
      <c r="Z9" s="11">
        <v>11</v>
      </c>
      <c r="AA9" s="1">
        <f>((25-Z9)*4)*0.05</f>
        <v>2.8000000000000003</v>
      </c>
      <c r="AB9" s="9">
        <f>T9+V9+X9+AA9</f>
        <v>33.329000000000001</v>
      </c>
      <c r="AC9" s="1">
        <v>20</v>
      </c>
      <c r="AD9" s="3" t="s">
        <v>776</v>
      </c>
      <c r="AE9" s="10">
        <f>(1350+1490)/2</f>
        <v>1420</v>
      </c>
      <c r="AF9" s="8">
        <f>((AE9-700)/8)*0.5</f>
        <v>45</v>
      </c>
      <c r="AG9" s="7">
        <v>0.74</v>
      </c>
      <c r="AH9" s="1">
        <f>(AG9*100)*0.4</f>
        <v>29.6</v>
      </c>
      <c r="AI9" s="7">
        <v>0.27</v>
      </c>
      <c r="AJ9" s="9">
        <f>((100-(AI9*100))*1.17)*0.1</f>
        <v>8.5410000000000004</v>
      </c>
      <c r="AK9" s="8">
        <f>AF9+AH9+AJ9</f>
        <v>83.140999999999991</v>
      </c>
      <c r="AL9" s="1">
        <v>9</v>
      </c>
      <c r="AM9" s="1">
        <v>4</v>
      </c>
      <c r="AO9" s="1">
        <v>27</v>
      </c>
      <c r="AP9" s="7">
        <v>0.47</v>
      </c>
      <c r="AQ9" s="9">
        <f>((AP9*100) *1.54)*0.05</f>
        <v>3.6189999999999998</v>
      </c>
    </row>
    <row r="10" spans="1:43" x14ac:dyDescent="0.25">
      <c r="A10" s="1">
        <v>1</v>
      </c>
      <c r="B10" s="1">
        <v>9</v>
      </c>
      <c r="C10" s="1" t="s">
        <v>456</v>
      </c>
      <c r="E10" s="1" t="s">
        <v>9</v>
      </c>
      <c r="F10" s="1">
        <v>2</v>
      </c>
      <c r="G10" s="1">
        <v>0</v>
      </c>
      <c r="H10" s="1">
        <v>0</v>
      </c>
      <c r="I10" s="1">
        <v>90</v>
      </c>
      <c r="J10" s="1">
        <v>4.3</v>
      </c>
      <c r="K10" s="7">
        <v>0.95</v>
      </c>
      <c r="L10" s="9">
        <f>(((K10*100)-35)*1.54)*0.2</f>
        <v>18.48</v>
      </c>
      <c r="M10" s="7">
        <v>0.91</v>
      </c>
      <c r="N10" s="9">
        <f>(((M10*100)-20)*1.25)*0.8</f>
        <v>71</v>
      </c>
      <c r="O10" s="9">
        <f>L10+N10</f>
        <v>89.48</v>
      </c>
      <c r="P10" s="1">
        <v>4</v>
      </c>
      <c r="Q10" s="7">
        <v>0.91</v>
      </c>
      <c r="R10" s="1" t="s">
        <v>58</v>
      </c>
      <c r="S10" s="7">
        <v>0.73</v>
      </c>
      <c r="T10" s="9">
        <f>(((S10*100)-25)*1.33)*0.3</f>
        <v>19.152000000000001</v>
      </c>
      <c r="U10" s="7">
        <v>0.04</v>
      </c>
      <c r="V10" s="9">
        <f>10-((100*U10)*0.667)</f>
        <v>7.3319999999999999</v>
      </c>
      <c r="W10" s="7">
        <v>0.98</v>
      </c>
      <c r="X10" s="9">
        <f>(((100*W10)-40)*1.67)*0.05</f>
        <v>4.843</v>
      </c>
      <c r="Y10" s="3" t="s">
        <v>119</v>
      </c>
      <c r="Z10" s="11">
        <v>8</v>
      </c>
      <c r="AA10" s="1">
        <f>((25-Z10)*4)*0.05</f>
        <v>3.4000000000000004</v>
      </c>
      <c r="AB10" s="9">
        <f>T10+V10+X10+AA10</f>
        <v>34.727000000000004</v>
      </c>
      <c r="AC10" s="1">
        <v>23</v>
      </c>
      <c r="AD10" s="3" t="s">
        <v>447</v>
      </c>
      <c r="AE10" s="10">
        <f>(1280+1460)/2</f>
        <v>1370</v>
      </c>
      <c r="AF10" s="8">
        <f>((AE10-700)/8)*0.5</f>
        <v>41.875</v>
      </c>
      <c r="AG10" s="7">
        <v>0.8</v>
      </c>
      <c r="AH10" s="1">
        <f>(AG10*100)*0.4</f>
        <v>32</v>
      </c>
      <c r="AI10" s="7">
        <v>0.32</v>
      </c>
      <c r="AJ10" s="9">
        <f>((100-(AI10*100))*1.17)*0.1</f>
        <v>7.9560000000000004</v>
      </c>
      <c r="AK10" s="8">
        <f>AF10+AH10+AJ10</f>
        <v>81.831000000000003</v>
      </c>
      <c r="AL10" s="1">
        <v>7</v>
      </c>
      <c r="AM10" s="1">
        <v>15</v>
      </c>
      <c r="AO10" s="1">
        <v>17</v>
      </c>
      <c r="AP10" s="7">
        <v>0.5</v>
      </c>
      <c r="AQ10" s="9">
        <f>((AP10*100) *1.54)*0.05</f>
        <v>3.85</v>
      </c>
    </row>
    <row r="11" spans="1:43" x14ac:dyDescent="0.25">
      <c r="A11" s="1">
        <v>1</v>
      </c>
      <c r="B11" s="1">
        <v>10</v>
      </c>
      <c r="C11" s="1" t="s">
        <v>450</v>
      </c>
      <c r="E11" s="1" t="s">
        <v>77</v>
      </c>
      <c r="F11" s="1">
        <v>2</v>
      </c>
      <c r="G11" s="1">
        <v>0</v>
      </c>
      <c r="H11" s="1">
        <v>0</v>
      </c>
      <c r="I11" s="1">
        <v>89</v>
      </c>
      <c r="J11" s="1">
        <v>4.4000000000000004</v>
      </c>
      <c r="K11" s="7">
        <v>0.95</v>
      </c>
      <c r="L11" s="9">
        <f>(((K11*100)-35)*1.54)*0.2</f>
        <v>18.48</v>
      </c>
      <c r="M11" s="7">
        <v>0.9</v>
      </c>
      <c r="N11" s="9">
        <f>(((M11*100)-20)*1.25)*0.8</f>
        <v>70</v>
      </c>
      <c r="O11" s="9">
        <f>L11+N11</f>
        <v>88.48</v>
      </c>
      <c r="P11" s="1">
        <v>8</v>
      </c>
      <c r="Q11" s="7">
        <v>0.9</v>
      </c>
      <c r="R11" s="1" t="s">
        <v>58</v>
      </c>
      <c r="S11" s="7">
        <v>0.6</v>
      </c>
      <c r="T11" s="9">
        <f>(((S11*100)-25)*1.33)*0.3</f>
        <v>13.965000000000002</v>
      </c>
      <c r="U11" s="7">
        <v>0.06</v>
      </c>
      <c r="V11" s="9">
        <f>10-((100*U11)*0.667)</f>
        <v>5.9979999999999993</v>
      </c>
      <c r="W11" s="7">
        <v>0.92</v>
      </c>
      <c r="X11" s="9">
        <f>(((100*W11)-40)*1.67)*0.05</f>
        <v>4.3420000000000005</v>
      </c>
      <c r="Y11" s="3" t="s">
        <v>1</v>
      </c>
      <c r="Z11" s="11">
        <v>10</v>
      </c>
      <c r="AA11" s="1">
        <f>((25-Z11)*4)*0.05</f>
        <v>3</v>
      </c>
      <c r="AB11" s="9">
        <f>T11+V11+X11+AA11</f>
        <v>27.305</v>
      </c>
      <c r="AC11" s="1">
        <v>66</v>
      </c>
      <c r="AD11" s="3" t="s">
        <v>457</v>
      </c>
      <c r="AE11" s="10">
        <f>(1280+1450)/2</f>
        <v>1365</v>
      </c>
      <c r="AF11" s="8">
        <f>((AE11-700)/8)*0.5</f>
        <v>41.5625</v>
      </c>
      <c r="AG11" s="7">
        <v>0.72</v>
      </c>
      <c r="AH11" s="1">
        <f>(AG11*100)*0.4</f>
        <v>28.8</v>
      </c>
      <c r="AI11" s="7">
        <v>0.25</v>
      </c>
      <c r="AJ11" s="9">
        <f>((100-(AI11*100))*1.17)*0.1</f>
        <v>8.7750000000000004</v>
      </c>
      <c r="AK11" s="8">
        <f>AF11+AH11+AJ11</f>
        <v>79.137500000000003</v>
      </c>
      <c r="AL11" s="1">
        <v>12</v>
      </c>
      <c r="AM11" s="1">
        <v>7</v>
      </c>
      <c r="AO11" s="1">
        <v>5</v>
      </c>
      <c r="AP11" s="7">
        <v>0.56999999999999995</v>
      </c>
      <c r="AQ11" s="9">
        <f>((AP11*100) *1.54)*0.05</f>
        <v>4.3889999999999993</v>
      </c>
    </row>
    <row r="12" spans="1:43" x14ac:dyDescent="0.25">
      <c r="A12" s="1">
        <v>1</v>
      </c>
      <c r="B12" s="1">
        <v>11</v>
      </c>
      <c r="C12" s="1" t="s">
        <v>458</v>
      </c>
      <c r="E12" s="1" t="s">
        <v>70</v>
      </c>
      <c r="F12" s="1">
        <v>2</v>
      </c>
      <c r="G12" s="1">
        <v>0</v>
      </c>
      <c r="H12" s="1">
        <v>0</v>
      </c>
      <c r="I12" s="1">
        <v>88</v>
      </c>
      <c r="J12" s="1">
        <v>4.3</v>
      </c>
      <c r="K12" s="7">
        <v>0.95</v>
      </c>
      <c r="L12" s="9">
        <f>(((K12*100)-35)*1.54)*0.2</f>
        <v>18.48</v>
      </c>
      <c r="M12" s="7">
        <v>0.89</v>
      </c>
      <c r="N12" s="9">
        <f>(((M12*100)-20)*1.25)*0.8</f>
        <v>69</v>
      </c>
      <c r="O12" s="9">
        <f>L12+N12</f>
        <v>87.48</v>
      </c>
      <c r="P12" s="1">
        <v>9</v>
      </c>
      <c r="Q12" s="7">
        <v>0.85</v>
      </c>
      <c r="R12" s="1">
        <v>4</v>
      </c>
      <c r="S12" s="7">
        <v>0.64</v>
      </c>
      <c r="T12" s="9">
        <f>(((S12*100)-25)*1.33)*0.3</f>
        <v>15.561</v>
      </c>
      <c r="U12" s="7">
        <v>0.06</v>
      </c>
      <c r="V12" s="9">
        <f>10-((100*U12)*0.667)</f>
        <v>5.9979999999999993</v>
      </c>
      <c r="W12" s="7">
        <v>0.96</v>
      </c>
      <c r="X12" s="9">
        <f>(((100*W12)-40)*1.67)*0.05</f>
        <v>4.6760000000000002</v>
      </c>
      <c r="Y12" s="3" t="s">
        <v>40</v>
      </c>
      <c r="Z12" s="11">
        <v>9</v>
      </c>
      <c r="AA12" s="1">
        <f>((25-Z12)*4)*0.05</f>
        <v>3.2</v>
      </c>
      <c r="AB12" s="9">
        <f>T12+V12+X12+AA12</f>
        <v>29.434999999999999</v>
      </c>
      <c r="AC12" s="1">
        <v>41</v>
      </c>
      <c r="AD12" s="3" t="s">
        <v>777</v>
      </c>
      <c r="AE12" s="10">
        <f>(1290+1470)/2</f>
        <v>1380</v>
      </c>
      <c r="AF12" s="8">
        <f>((AE12-700)/8)*0.5</f>
        <v>42.5</v>
      </c>
      <c r="AG12" s="7">
        <v>0.73</v>
      </c>
      <c r="AH12" s="1">
        <f>(AG12*100)*0.4</f>
        <v>29.200000000000003</v>
      </c>
      <c r="AI12" s="7">
        <v>0.28000000000000003</v>
      </c>
      <c r="AJ12" s="9">
        <f>((100-(AI12*100))*1.17)*0.1</f>
        <v>8.4239999999999995</v>
      </c>
      <c r="AK12" s="8">
        <f>AF12+AH12+AJ12</f>
        <v>80.123999999999995</v>
      </c>
      <c r="AL12" s="1">
        <v>10</v>
      </c>
      <c r="AM12" s="1">
        <v>17</v>
      </c>
      <c r="AO12" s="1">
        <v>24</v>
      </c>
      <c r="AP12" s="7">
        <v>0.48</v>
      </c>
      <c r="AQ12" s="9">
        <f>((AP12*100) *1.54)*0.05</f>
        <v>3.6960000000000002</v>
      </c>
    </row>
    <row r="13" spans="1:43" x14ac:dyDescent="0.25">
      <c r="A13" s="1">
        <v>1</v>
      </c>
      <c r="B13" s="1">
        <v>12</v>
      </c>
      <c r="C13" s="1" t="s">
        <v>461</v>
      </c>
      <c r="E13" s="1" t="s">
        <v>18</v>
      </c>
      <c r="F13" s="1">
        <v>2</v>
      </c>
      <c r="G13" s="1">
        <v>0</v>
      </c>
      <c r="H13" s="1">
        <v>0</v>
      </c>
      <c r="I13" s="1">
        <v>86</v>
      </c>
      <c r="J13" s="1">
        <v>4</v>
      </c>
      <c r="K13" s="7">
        <v>0.94</v>
      </c>
      <c r="L13" s="9">
        <f>(((K13*100)-35)*1.54)*0.2</f>
        <v>18.172000000000001</v>
      </c>
      <c r="M13" s="7">
        <v>0.84</v>
      </c>
      <c r="N13" s="9">
        <f>(((M13*100)-20)*1.25)*0.8</f>
        <v>64</v>
      </c>
      <c r="O13" s="9">
        <f>L13+N13</f>
        <v>82.171999999999997</v>
      </c>
      <c r="P13" s="1">
        <v>19</v>
      </c>
      <c r="Q13" s="7">
        <v>0.89</v>
      </c>
      <c r="R13" s="1">
        <v>-5</v>
      </c>
      <c r="S13" s="7">
        <v>0.74</v>
      </c>
      <c r="T13" s="9">
        <f>(((S13*100)-25)*1.33)*0.3</f>
        <v>19.550999999999998</v>
      </c>
      <c r="U13" s="7">
        <v>3.0000000000000001E-3</v>
      </c>
      <c r="V13" s="9">
        <f>10-((100*U13)*0.667)</f>
        <v>9.7998999999999992</v>
      </c>
      <c r="W13" s="7">
        <v>0.96</v>
      </c>
      <c r="X13" s="9">
        <f>(((100*W13)-40)*1.67)*0.05</f>
        <v>4.6760000000000002</v>
      </c>
      <c r="Y13" s="3" t="s">
        <v>40</v>
      </c>
      <c r="Z13" s="11">
        <v>9</v>
      </c>
      <c r="AA13" s="1">
        <f>((25-Z13)*4)*0.05</f>
        <v>3.2</v>
      </c>
      <c r="AB13" s="9">
        <f>T13+V13+X13+AA13</f>
        <v>37.226900000000001</v>
      </c>
      <c r="AC13" s="1">
        <v>18</v>
      </c>
      <c r="AD13" s="3" t="s">
        <v>462</v>
      </c>
      <c r="AE13" s="10">
        <f>(1310+1480)/2</f>
        <v>1395</v>
      </c>
      <c r="AF13" s="8">
        <f>((AE13-700)/8)*0.5</f>
        <v>43.4375</v>
      </c>
      <c r="AG13" s="7">
        <v>0.82</v>
      </c>
      <c r="AH13" s="1">
        <f>(AG13*100)*0.4</f>
        <v>32.800000000000004</v>
      </c>
      <c r="AI13" s="7">
        <v>0.28000000000000003</v>
      </c>
      <c r="AJ13" s="9">
        <f>((100-(AI13*100))*1.17)*0.1</f>
        <v>8.4239999999999995</v>
      </c>
      <c r="AK13" s="8">
        <f>AF13+AH13+AJ13</f>
        <v>84.661500000000018</v>
      </c>
      <c r="AL13" s="1">
        <v>6</v>
      </c>
      <c r="AM13" s="1">
        <v>11</v>
      </c>
      <c r="AO13" s="1">
        <v>15</v>
      </c>
      <c r="AP13" s="7">
        <v>0.51</v>
      </c>
      <c r="AQ13" s="9">
        <f>((AP13*100) *1.54)*0.05</f>
        <v>3.9270000000000005</v>
      </c>
    </row>
    <row r="14" spans="1:43" x14ac:dyDescent="0.25">
      <c r="A14" s="1">
        <v>1</v>
      </c>
      <c r="B14" s="1">
        <v>12</v>
      </c>
      <c r="C14" s="1" t="s">
        <v>469</v>
      </c>
      <c r="E14" s="1" t="s">
        <v>94</v>
      </c>
      <c r="F14" s="1">
        <v>2</v>
      </c>
      <c r="G14" s="1">
        <v>0</v>
      </c>
      <c r="H14" s="1">
        <v>0</v>
      </c>
      <c r="I14" s="1">
        <v>86</v>
      </c>
      <c r="J14" s="1">
        <v>3.9</v>
      </c>
      <c r="K14" s="7">
        <v>0.94</v>
      </c>
      <c r="L14" s="9">
        <f>(((K14*100)-35)*1.54)*0.2</f>
        <v>18.172000000000001</v>
      </c>
      <c r="M14" s="7">
        <v>0.88</v>
      </c>
      <c r="N14" s="9">
        <f>(((M14*100)-20)*1.25)*0.8</f>
        <v>68</v>
      </c>
      <c r="O14" s="9">
        <f>L14+N14</f>
        <v>86.171999999999997</v>
      </c>
      <c r="P14" s="1">
        <v>14</v>
      </c>
      <c r="Q14" s="7">
        <v>0.89</v>
      </c>
      <c r="R14" s="1">
        <v>-1</v>
      </c>
      <c r="S14" s="7">
        <v>0.66</v>
      </c>
      <c r="T14" s="9">
        <f>(((S14*100)-25)*1.33)*0.3</f>
        <v>16.358999999999998</v>
      </c>
      <c r="U14" s="7">
        <v>4.0000000000000001E-3</v>
      </c>
      <c r="V14" s="9">
        <f>10-((100*U14)*0.667)</f>
        <v>9.7332000000000001</v>
      </c>
      <c r="W14" s="7">
        <v>1</v>
      </c>
      <c r="X14" s="9">
        <f>(((100*W14)-40)*1.67)*0.05</f>
        <v>5.01</v>
      </c>
      <c r="Y14" s="3" t="s">
        <v>5</v>
      </c>
      <c r="Z14" s="11">
        <v>11</v>
      </c>
      <c r="AA14" s="1">
        <f>((25-Z14)*4)*0.05</f>
        <v>2.8000000000000003</v>
      </c>
      <c r="AB14" s="9">
        <f>T14+V14+X14+AA14</f>
        <v>33.902199999999993</v>
      </c>
      <c r="AC14" s="1">
        <v>4</v>
      </c>
      <c r="AD14" s="3" t="s">
        <v>451</v>
      </c>
      <c r="AE14" s="10">
        <f>(1280+1440)/2</f>
        <v>1360</v>
      </c>
      <c r="AF14" s="8">
        <f>((AE14-700)/8)*0.5</f>
        <v>41.25</v>
      </c>
      <c r="AG14" s="7">
        <v>0.8</v>
      </c>
      <c r="AH14" s="1">
        <f>(AG14*100)*0.4</f>
        <v>32</v>
      </c>
      <c r="AI14" s="7">
        <v>0.31</v>
      </c>
      <c r="AJ14" s="9">
        <f>((100-(AI14*100))*1.17)*0.1</f>
        <v>8.0729999999999986</v>
      </c>
      <c r="AK14" s="8">
        <f>AF14+AH14+AJ14</f>
        <v>81.322999999999993</v>
      </c>
      <c r="AL14" s="1">
        <v>7</v>
      </c>
      <c r="AM14" s="1">
        <v>27</v>
      </c>
      <c r="AO14" s="1">
        <v>12</v>
      </c>
      <c r="AP14" s="7">
        <v>0.52</v>
      </c>
      <c r="AQ14" s="9">
        <f>((AP14*100) *1.54)*0.05</f>
        <v>4.0040000000000004</v>
      </c>
    </row>
    <row r="15" spans="1:43" x14ac:dyDescent="0.25">
      <c r="A15" s="1">
        <v>1</v>
      </c>
      <c r="B15" s="1">
        <v>14</v>
      </c>
      <c r="C15" s="1" t="s">
        <v>467</v>
      </c>
      <c r="E15" s="1" t="s">
        <v>26</v>
      </c>
      <c r="F15" s="1">
        <v>2</v>
      </c>
      <c r="G15" s="1">
        <v>0</v>
      </c>
      <c r="H15" s="1">
        <v>0</v>
      </c>
      <c r="I15" s="1">
        <v>85</v>
      </c>
      <c r="J15" s="1">
        <v>4.0999999999999996</v>
      </c>
      <c r="K15" s="7">
        <v>0.94</v>
      </c>
      <c r="L15" s="9">
        <f>(((K15*100)-35)*1.54)*0.2</f>
        <v>18.172000000000001</v>
      </c>
      <c r="M15" s="7">
        <v>0.88</v>
      </c>
      <c r="N15" s="9">
        <f>(((M15*100)-20)*1.25)*0.8</f>
        <v>68</v>
      </c>
      <c r="O15" s="9">
        <f>L15+N15</f>
        <v>86.171999999999997</v>
      </c>
      <c r="P15" s="1">
        <v>17</v>
      </c>
      <c r="Q15" s="7">
        <v>0.84</v>
      </c>
      <c r="R15" s="1">
        <v>4</v>
      </c>
      <c r="S15" s="7">
        <v>0.68</v>
      </c>
      <c r="T15" s="9">
        <f>(((S15*100)-25)*1.33)*0.3</f>
        <v>17.157</v>
      </c>
      <c r="U15" s="7">
        <v>0.01</v>
      </c>
      <c r="V15" s="9">
        <f>10-((100*U15)*0.667)</f>
        <v>9.3330000000000002</v>
      </c>
      <c r="W15" s="7">
        <v>0.95</v>
      </c>
      <c r="X15" s="9">
        <f>(((100*W15)-40)*1.67)*0.05</f>
        <v>4.5925000000000002</v>
      </c>
      <c r="Y15" s="3" t="s">
        <v>40</v>
      </c>
      <c r="Z15" s="11">
        <v>9</v>
      </c>
      <c r="AA15" s="1">
        <f>((25-Z15)*4)*0.05</f>
        <v>3.2</v>
      </c>
      <c r="AB15" s="9">
        <f>T15+V15+X15+AA15</f>
        <v>34.282500000000006</v>
      </c>
      <c r="AC15" s="1">
        <v>18</v>
      </c>
      <c r="AD15" s="3" t="s">
        <v>468</v>
      </c>
      <c r="AE15" s="10">
        <f>(1280+1430)/2</f>
        <v>1355</v>
      </c>
      <c r="AF15" s="8">
        <f>((AE15-700)/8)*0.5</f>
        <v>40.9375</v>
      </c>
      <c r="AG15" s="7">
        <v>0.65</v>
      </c>
      <c r="AH15" s="1">
        <f>(AG15*100)*0.4</f>
        <v>26</v>
      </c>
      <c r="AI15" s="7">
        <v>0.31</v>
      </c>
      <c r="AJ15" s="9">
        <f>((100-(AI15*100))*1.17)*0.1</f>
        <v>8.0729999999999986</v>
      </c>
      <c r="AK15" s="8">
        <f>AF15+AH15+AJ15</f>
        <v>75.010499999999993</v>
      </c>
      <c r="AL15" s="1">
        <v>16</v>
      </c>
      <c r="AM15" s="1">
        <v>23</v>
      </c>
      <c r="AO15" s="1">
        <v>53</v>
      </c>
      <c r="AP15" s="7">
        <v>0.4</v>
      </c>
      <c r="AQ15" s="9">
        <f>((AP15*100) *1.54)*0.05</f>
        <v>3.08</v>
      </c>
    </row>
    <row r="16" spans="1:43" x14ac:dyDescent="0.25">
      <c r="A16" s="1">
        <v>1</v>
      </c>
      <c r="B16" s="1">
        <v>15</v>
      </c>
      <c r="C16" s="1" t="s">
        <v>460</v>
      </c>
      <c r="E16" s="1" t="s">
        <v>99</v>
      </c>
      <c r="F16" s="1">
        <v>2</v>
      </c>
      <c r="G16" s="1">
        <v>0</v>
      </c>
      <c r="H16" s="1">
        <v>0</v>
      </c>
      <c r="I16" s="1">
        <v>84</v>
      </c>
      <c r="J16" s="1">
        <v>4.2</v>
      </c>
      <c r="K16" s="7">
        <v>0.92</v>
      </c>
      <c r="L16" s="9">
        <f>(((K16*100)-35)*1.54)*0.2</f>
        <v>17.556000000000001</v>
      </c>
      <c r="M16" s="7">
        <v>0.84</v>
      </c>
      <c r="N16" s="9">
        <f>(((M16*100)-20)*1.25)*0.8</f>
        <v>64</v>
      </c>
      <c r="O16" s="9">
        <f>L16+N16</f>
        <v>81.555999999999997</v>
      </c>
      <c r="P16" s="1">
        <v>22</v>
      </c>
      <c r="Q16" s="7">
        <v>0.86</v>
      </c>
      <c r="R16" s="1">
        <v>-2</v>
      </c>
      <c r="S16" s="7">
        <v>0.68</v>
      </c>
      <c r="T16" s="9">
        <f>(((S16*100)-25)*1.33)*0.3</f>
        <v>17.157</v>
      </c>
      <c r="U16" s="7">
        <v>3.0000000000000001E-3</v>
      </c>
      <c r="V16" s="9">
        <f>10-((100*U16)*0.667)</f>
        <v>9.7998999999999992</v>
      </c>
      <c r="W16" s="7">
        <v>0.99</v>
      </c>
      <c r="X16" s="9">
        <f>(((100*W16)-40)*1.67)*0.05</f>
        <v>4.9265000000000008</v>
      </c>
      <c r="Y16" s="3" t="s">
        <v>1</v>
      </c>
      <c r="Z16" s="11">
        <v>10</v>
      </c>
      <c r="AA16" s="1">
        <f>((25-Z16)*4)*0.05</f>
        <v>3</v>
      </c>
      <c r="AB16" s="9">
        <f>T16+V16+X16+AA16</f>
        <v>34.883399999999995</v>
      </c>
      <c r="AC16" s="1">
        <v>6</v>
      </c>
      <c r="AD16" s="3" t="s">
        <v>445</v>
      </c>
      <c r="AE16" s="10">
        <f>(1250+1440)/2</f>
        <v>1345</v>
      </c>
      <c r="AF16" s="8">
        <f>((AE16-700)/8)*0.5</f>
        <v>40.3125</v>
      </c>
      <c r="AG16" s="7">
        <v>0.59</v>
      </c>
      <c r="AH16" s="1">
        <f>(AG16*100)*0.4</f>
        <v>23.6</v>
      </c>
      <c r="AI16" s="7">
        <v>0.65</v>
      </c>
      <c r="AJ16" s="9">
        <f>((100-(AI16*100))*1.17)*0.1</f>
        <v>4.0949999999999998</v>
      </c>
      <c r="AK16" s="8">
        <f>AF16+AH16+AJ16</f>
        <v>68.007500000000007</v>
      </c>
      <c r="AL16" s="1">
        <v>24</v>
      </c>
      <c r="AM16" s="1">
        <v>20</v>
      </c>
      <c r="AO16" s="1">
        <v>27</v>
      </c>
      <c r="AP16" s="7">
        <v>0.47</v>
      </c>
      <c r="AQ16" s="9">
        <f>((AP16*100) *1.54)*0.05</f>
        <v>3.6189999999999998</v>
      </c>
    </row>
    <row r="17" spans="1:43" x14ac:dyDescent="0.25">
      <c r="A17" s="1">
        <v>1</v>
      </c>
      <c r="B17" s="1">
        <v>15</v>
      </c>
      <c r="C17" s="1" t="s">
        <v>463</v>
      </c>
      <c r="E17" s="1" t="s">
        <v>53</v>
      </c>
      <c r="F17" s="1">
        <v>2</v>
      </c>
      <c r="G17" s="1">
        <v>0</v>
      </c>
      <c r="H17" s="1">
        <v>0</v>
      </c>
      <c r="I17" s="1">
        <v>84</v>
      </c>
      <c r="J17" s="1">
        <v>4.3</v>
      </c>
      <c r="K17" s="7">
        <v>0.9</v>
      </c>
      <c r="L17" s="9">
        <f>(((K17*100)-35)*1.54)*0.2</f>
        <v>16.940000000000001</v>
      </c>
      <c r="M17" s="7">
        <v>0.8</v>
      </c>
      <c r="N17" s="9">
        <f>(((M17*100)-20)*1.25)*0.8</f>
        <v>60</v>
      </c>
      <c r="O17" s="9">
        <f>L17+N17</f>
        <v>76.94</v>
      </c>
      <c r="P17" s="1">
        <v>30</v>
      </c>
      <c r="Q17" s="7">
        <v>0.82</v>
      </c>
      <c r="R17" s="1">
        <v>-2</v>
      </c>
      <c r="S17" s="7">
        <v>0.71</v>
      </c>
      <c r="T17" s="9">
        <f>(((S17*100)-25)*1.33)*0.3</f>
        <v>18.354000000000003</v>
      </c>
      <c r="U17" s="7">
        <v>0.05</v>
      </c>
      <c r="V17" s="9">
        <f>10-((100*U17)*0.667)</f>
        <v>6.665</v>
      </c>
      <c r="W17" s="7">
        <v>0.98</v>
      </c>
      <c r="X17" s="9">
        <f>(((100*W17)-40)*1.67)*0.05</f>
        <v>4.843</v>
      </c>
      <c r="Y17" s="3" t="s">
        <v>40</v>
      </c>
      <c r="Z17" s="11">
        <v>9</v>
      </c>
      <c r="AA17" s="1">
        <f>((25-Z17)*4)*0.05</f>
        <v>3.2</v>
      </c>
      <c r="AB17" s="9">
        <f>T17+V17+X17+AA17</f>
        <v>33.062000000000005</v>
      </c>
      <c r="AC17" s="1">
        <v>15</v>
      </c>
      <c r="AD17" s="3" t="s">
        <v>39</v>
      </c>
      <c r="AE17" s="10">
        <f>(1170+1370)/2</f>
        <v>1270</v>
      </c>
      <c r="AF17" s="8">
        <f>((AE17-700)/8)*0.5</f>
        <v>35.625</v>
      </c>
      <c r="AG17" s="7">
        <v>0.57999999999999996</v>
      </c>
      <c r="AH17" s="1">
        <f>(AG17*100)*0.4</f>
        <v>23.2</v>
      </c>
      <c r="AI17" s="7">
        <v>0.53</v>
      </c>
      <c r="AJ17" s="9">
        <f>((100-(AI17*100))*1.17)*0.1</f>
        <v>5.4989999999999997</v>
      </c>
      <c r="AK17" s="8">
        <f>AF17+AH17+AJ17</f>
        <v>64.323999999999998</v>
      </c>
      <c r="AL17" s="1">
        <v>33</v>
      </c>
      <c r="AM17" s="1">
        <v>11</v>
      </c>
      <c r="AO17" s="1">
        <v>37</v>
      </c>
      <c r="AP17" s="7">
        <v>0.44</v>
      </c>
      <c r="AQ17" s="9">
        <f>((AP17*100) *1.54)*0.05</f>
        <v>3.3880000000000003</v>
      </c>
    </row>
    <row r="18" spans="1:43" x14ac:dyDescent="0.25">
      <c r="A18" s="1">
        <v>1</v>
      </c>
      <c r="B18" s="1">
        <v>17</v>
      </c>
      <c r="C18" s="1" t="s">
        <v>476</v>
      </c>
      <c r="E18" s="1" t="s">
        <v>9</v>
      </c>
      <c r="F18" s="1">
        <v>2</v>
      </c>
      <c r="G18" s="1">
        <v>0</v>
      </c>
      <c r="H18" s="1">
        <v>0</v>
      </c>
      <c r="I18" s="1">
        <v>83</v>
      </c>
      <c r="J18" s="1">
        <v>4.2</v>
      </c>
      <c r="K18" s="7">
        <v>0.91</v>
      </c>
      <c r="L18" s="9">
        <f>(((K18*100)-35)*1.54)*0.2</f>
        <v>17.248000000000001</v>
      </c>
      <c r="M18" s="7">
        <v>0.82</v>
      </c>
      <c r="N18" s="9">
        <f>(((M18*100)-20)*1.25)*0.8</f>
        <v>62</v>
      </c>
      <c r="O18" s="9">
        <f>L18+N18</f>
        <v>79.248000000000005</v>
      </c>
      <c r="P18" s="1">
        <v>33</v>
      </c>
      <c r="Q18" s="7">
        <v>0.83</v>
      </c>
      <c r="R18" s="1">
        <v>-1</v>
      </c>
      <c r="S18" s="7">
        <v>0.77</v>
      </c>
      <c r="T18" s="9">
        <f>(((S18*100)-25)*1.33)*0.3</f>
        <v>20.747999999999998</v>
      </c>
      <c r="U18" s="7">
        <v>0.03</v>
      </c>
      <c r="V18" s="9">
        <f>10-((100*U18)*0.667)</f>
        <v>7.9989999999999997</v>
      </c>
      <c r="W18" s="7">
        <v>0.92</v>
      </c>
      <c r="X18" s="9">
        <f>(((100*W18)-40)*1.67)*0.05</f>
        <v>4.3420000000000005</v>
      </c>
      <c r="Y18" s="3" t="s">
        <v>40</v>
      </c>
      <c r="Z18" s="11">
        <v>9</v>
      </c>
      <c r="AA18" s="1">
        <f>((25-Z18)*4)*0.05</f>
        <v>3.2</v>
      </c>
      <c r="AB18" s="9">
        <f>T18+V18+X18+AA18</f>
        <v>36.289000000000001</v>
      </c>
      <c r="AC18" s="1">
        <v>15</v>
      </c>
      <c r="AD18" s="3" t="s">
        <v>778</v>
      </c>
      <c r="AE18" s="10">
        <f>(1230+1420)/2</f>
        <v>1325</v>
      </c>
      <c r="AF18" s="8">
        <f>((AE18-700)/8)*0.5</f>
        <v>39.0625</v>
      </c>
      <c r="AG18" s="7">
        <v>0.56999999999999995</v>
      </c>
      <c r="AH18" s="1">
        <f>(AG18*100)*0.4</f>
        <v>22.799999999999997</v>
      </c>
      <c r="AI18" s="7">
        <v>0.5</v>
      </c>
      <c r="AJ18" s="9">
        <f>((100-(AI18*100))*1.17)*0.1</f>
        <v>5.8500000000000005</v>
      </c>
      <c r="AK18" s="8">
        <f>AF18+AH18+AJ18</f>
        <v>67.712499999999991</v>
      </c>
      <c r="AL18" s="1">
        <v>27</v>
      </c>
      <c r="AM18" s="1">
        <v>8</v>
      </c>
      <c r="AO18" s="1">
        <v>37</v>
      </c>
      <c r="AP18" s="7">
        <v>0.44</v>
      </c>
      <c r="AQ18" s="9">
        <f>((AP18*100) *1.54)*0.05</f>
        <v>3.3880000000000003</v>
      </c>
    </row>
    <row r="19" spans="1:43" x14ac:dyDescent="0.25">
      <c r="A19" s="1">
        <v>1</v>
      </c>
      <c r="B19" s="1">
        <v>17</v>
      </c>
      <c r="C19" s="1" t="s">
        <v>471</v>
      </c>
      <c r="E19" s="1" t="s">
        <v>77</v>
      </c>
      <c r="F19" s="1">
        <v>2</v>
      </c>
      <c r="G19" s="1">
        <v>0</v>
      </c>
      <c r="H19" s="1">
        <v>0</v>
      </c>
      <c r="I19" s="1">
        <v>83</v>
      </c>
      <c r="J19" s="1">
        <v>4</v>
      </c>
      <c r="K19" s="7">
        <v>0.94</v>
      </c>
      <c r="L19" s="9">
        <f>(((K19*100)-35)*1.54)*0.2</f>
        <v>18.172000000000001</v>
      </c>
      <c r="M19" s="7">
        <v>0.88</v>
      </c>
      <c r="N19" s="9">
        <f>(((M19*100)-20)*1.25)*0.8</f>
        <v>68</v>
      </c>
      <c r="O19" s="9">
        <f>L19+N19</f>
        <v>86.171999999999997</v>
      </c>
      <c r="P19" s="1">
        <v>14</v>
      </c>
      <c r="Q19" s="7">
        <v>0.81</v>
      </c>
      <c r="R19" s="1">
        <v>7</v>
      </c>
      <c r="S19" s="7">
        <v>0.6</v>
      </c>
      <c r="T19" s="9">
        <f>(((S19*100)-25)*1.33)*0.3</f>
        <v>13.965000000000002</v>
      </c>
      <c r="U19" s="7">
        <v>0.04</v>
      </c>
      <c r="V19" s="9">
        <f>10-((100*U19)*0.667)</f>
        <v>7.3319999999999999</v>
      </c>
      <c r="W19" s="7">
        <v>0.92</v>
      </c>
      <c r="X19" s="9">
        <f>(((100*W19)-40)*1.67)*0.05</f>
        <v>4.3420000000000005</v>
      </c>
      <c r="Y19" s="3" t="s">
        <v>5</v>
      </c>
      <c r="Z19" s="11">
        <v>11</v>
      </c>
      <c r="AA19" s="1">
        <f>((25-Z19)*4)*0.05</f>
        <v>2.8000000000000003</v>
      </c>
      <c r="AB19" s="9">
        <f>T19+V19+X19+AA19</f>
        <v>28.439000000000004</v>
      </c>
      <c r="AC19" s="1">
        <v>41</v>
      </c>
      <c r="AD19" s="3" t="s">
        <v>779</v>
      </c>
      <c r="AE19" s="10">
        <f>(1260+1410)/2</f>
        <v>1335</v>
      </c>
      <c r="AF19" s="8">
        <f>((AE19-700)/8)*0.5</f>
        <v>39.6875</v>
      </c>
      <c r="AG19" s="7">
        <v>0.64</v>
      </c>
      <c r="AH19" s="1">
        <f>(AG19*100)*0.4</f>
        <v>25.6</v>
      </c>
      <c r="AI19" s="7">
        <v>0.33</v>
      </c>
      <c r="AJ19" s="9">
        <f>((100-(AI19*100))*1.17)*0.1</f>
        <v>7.8390000000000004</v>
      </c>
      <c r="AK19" s="8">
        <f>AF19+AH19+AJ19</f>
        <v>73.126499999999993</v>
      </c>
      <c r="AL19" s="1">
        <v>18</v>
      </c>
      <c r="AM19" s="1">
        <v>27</v>
      </c>
      <c r="AO19" s="1">
        <v>19</v>
      </c>
      <c r="AP19" s="7">
        <v>0.5</v>
      </c>
      <c r="AQ19" s="9">
        <f>((AP19*100) *1.54)*0.05</f>
        <v>3.85</v>
      </c>
    </row>
    <row r="20" spans="1:43" x14ac:dyDescent="0.25">
      <c r="A20" s="1">
        <v>1</v>
      </c>
      <c r="B20" s="1">
        <v>17</v>
      </c>
      <c r="C20" s="1" t="s">
        <v>472</v>
      </c>
      <c r="E20" s="1" t="s">
        <v>26</v>
      </c>
      <c r="F20" s="1">
        <v>2</v>
      </c>
      <c r="G20" s="1">
        <v>0</v>
      </c>
      <c r="H20" s="1">
        <v>0</v>
      </c>
      <c r="I20" s="1">
        <v>83</v>
      </c>
      <c r="J20" s="1">
        <v>4</v>
      </c>
      <c r="K20" s="7">
        <v>0.95</v>
      </c>
      <c r="L20" s="9">
        <f>(((K20*100)-35)*1.54)*0.2</f>
        <v>18.48</v>
      </c>
      <c r="M20" s="7">
        <v>0.88</v>
      </c>
      <c r="N20" s="9">
        <f>(((M20*100)-20)*1.25)*0.8</f>
        <v>68</v>
      </c>
      <c r="O20" s="9">
        <f>L20+N20</f>
        <v>86.48</v>
      </c>
      <c r="P20" s="1">
        <v>9</v>
      </c>
      <c r="Q20" s="7">
        <v>0.81</v>
      </c>
      <c r="R20" s="1">
        <v>7</v>
      </c>
      <c r="S20" s="7">
        <v>0.6</v>
      </c>
      <c r="T20" s="9">
        <f>(((S20*100)-25)*1.33)*0.3</f>
        <v>13.965000000000002</v>
      </c>
      <c r="U20" s="7">
        <v>0.01</v>
      </c>
      <c r="V20" s="9">
        <f>10-((100*U20)*0.667)</f>
        <v>9.3330000000000002</v>
      </c>
      <c r="W20" s="7">
        <v>0.95</v>
      </c>
      <c r="X20" s="9">
        <f>(((100*W20)-40)*1.67)*0.05</f>
        <v>4.5925000000000002</v>
      </c>
      <c r="Y20" s="3" t="s">
        <v>1</v>
      </c>
      <c r="Z20" s="11">
        <v>10</v>
      </c>
      <c r="AA20" s="1">
        <f>((25-Z20)*4)*0.05</f>
        <v>3</v>
      </c>
      <c r="AB20" s="9">
        <f>T20+V20+X20+AA20</f>
        <v>30.890500000000003</v>
      </c>
      <c r="AC20" s="1">
        <v>27</v>
      </c>
      <c r="AD20" s="3" t="s">
        <v>498</v>
      </c>
      <c r="AE20" s="10">
        <f>(1240+1410)/2</f>
        <v>1325</v>
      </c>
      <c r="AF20" s="8">
        <f>((AE20-700)/8)*0.5</f>
        <v>39.0625</v>
      </c>
      <c r="AG20" s="7">
        <v>0.68</v>
      </c>
      <c r="AH20" s="1">
        <f>(AG20*100)*0.4</f>
        <v>27.200000000000003</v>
      </c>
      <c r="AI20" s="7">
        <v>0.34</v>
      </c>
      <c r="AJ20" s="9">
        <f>((100-(AI20*100))*1.17)*0.1</f>
        <v>7.7220000000000004</v>
      </c>
      <c r="AK20" s="8">
        <f>AF20+AH20+AJ20</f>
        <v>73.984499999999997</v>
      </c>
      <c r="AL20" s="1">
        <v>16</v>
      </c>
      <c r="AM20" s="1">
        <v>35</v>
      </c>
      <c r="AO20" s="1">
        <v>36</v>
      </c>
      <c r="AP20" s="7">
        <v>0.45</v>
      </c>
      <c r="AQ20" s="9">
        <f>((AP20*100) *1.54)*0.05</f>
        <v>3.4649999999999999</v>
      </c>
    </row>
    <row r="21" spans="1:43" x14ac:dyDescent="0.25">
      <c r="A21" s="1">
        <v>1</v>
      </c>
      <c r="B21" s="1">
        <v>17</v>
      </c>
      <c r="C21" s="1" t="s">
        <v>465</v>
      </c>
      <c r="E21" s="1" t="s">
        <v>18</v>
      </c>
      <c r="F21" s="1">
        <v>2</v>
      </c>
      <c r="G21" s="1">
        <v>0</v>
      </c>
      <c r="H21" s="1">
        <v>0</v>
      </c>
      <c r="I21" s="1">
        <v>83</v>
      </c>
      <c r="J21" s="1">
        <v>4.0999999999999996</v>
      </c>
      <c r="K21" s="7">
        <v>0.95</v>
      </c>
      <c r="L21" s="9">
        <f>(((K21*100)-35)*1.54)*0.2</f>
        <v>18.48</v>
      </c>
      <c r="M21" s="7">
        <v>0.79</v>
      </c>
      <c r="N21" s="9">
        <f>(((M21*100)-20)*1.25)*0.8</f>
        <v>59</v>
      </c>
      <c r="O21" s="9">
        <f>L21+N21</f>
        <v>77.48</v>
      </c>
      <c r="P21" s="1">
        <v>28</v>
      </c>
      <c r="Q21" s="7">
        <v>0.97</v>
      </c>
      <c r="R21" s="1">
        <v>-18</v>
      </c>
      <c r="S21" s="7">
        <v>0.68</v>
      </c>
      <c r="T21" s="9">
        <f>(((S21*100)-25)*1.33)*0.3</f>
        <v>17.157</v>
      </c>
      <c r="U21" s="7">
        <v>0.05</v>
      </c>
      <c r="V21" s="9">
        <f>10-((100*U21)*0.667)</f>
        <v>6.665</v>
      </c>
      <c r="W21" s="7">
        <v>0.94</v>
      </c>
      <c r="X21" s="9">
        <f>(((100*W21)-40)*1.67)*0.05</f>
        <v>4.5089999999999995</v>
      </c>
      <c r="Y21" s="3" t="s">
        <v>40</v>
      </c>
      <c r="Z21" s="11">
        <v>9</v>
      </c>
      <c r="AA21" s="1">
        <f>((25-Z21)*4)*0.05</f>
        <v>3.2</v>
      </c>
      <c r="AB21" s="9">
        <f>T21+V21+X21+AA21</f>
        <v>31.530999999999999</v>
      </c>
      <c r="AC21" s="1">
        <v>34</v>
      </c>
      <c r="AD21" s="3" t="s">
        <v>780</v>
      </c>
      <c r="AE21" s="10">
        <f>(1370+1540)/2</f>
        <v>1455</v>
      </c>
      <c r="AF21" s="8">
        <f>((AE21-700)/8)*0.5</f>
        <v>47.1875</v>
      </c>
      <c r="AG21" s="7">
        <v>0.83</v>
      </c>
      <c r="AH21" s="1">
        <f>(AG21*100)*0.4</f>
        <v>33.200000000000003</v>
      </c>
      <c r="AI21" s="7">
        <v>0.37</v>
      </c>
      <c r="AJ21" s="9">
        <f>((100-(AI21*100))*1.17)*0.1</f>
        <v>7.3709999999999996</v>
      </c>
      <c r="AK21" s="8">
        <f>AF21+AH21+AJ21</f>
        <v>87.758499999999998</v>
      </c>
      <c r="AL21" s="1">
        <v>5</v>
      </c>
      <c r="AM21" s="1">
        <v>13</v>
      </c>
      <c r="AO21" s="1">
        <v>43</v>
      </c>
      <c r="AP21" s="7">
        <v>0.42</v>
      </c>
      <c r="AQ21" s="9">
        <f>((AP21*100) *1.54)*0.05</f>
        <v>3.2340000000000004</v>
      </c>
    </row>
    <row r="22" spans="1:43" x14ac:dyDescent="0.25">
      <c r="A22" s="1">
        <v>1</v>
      </c>
      <c r="B22" s="1">
        <v>21</v>
      </c>
      <c r="C22" s="1" t="s">
        <v>474</v>
      </c>
      <c r="E22" s="1" t="s">
        <v>26</v>
      </c>
      <c r="F22" s="1">
        <v>2</v>
      </c>
      <c r="G22" s="1">
        <v>0</v>
      </c>
      <c r="H22" s="1">
        <v>0</v>
      </c>
      <c r="I22" s="1">
        <v>82</v>
      </c>
      <c r="J22" s="1">
        <v>3.8</v>
      </c>
      <c r="K22" s="7">
        <v>0.93</v>
      </c>
      <c r="L22" s="9">
        <f>(((K22*100)-35)*1.54)*0.2</f>
        <v>17.864000000000001</v>
      </c>
      <c r="M22" s="7">
        <v>0.84</v>
      </c>
      <c r="N22" s="9">
        <f>(((M22*100)-20)*1.25)*0.8</f>
        <v>64</v>
      </c>
      <c r="O22" s="9">
        <f>L22+N22</f>
        <v>81.864000000000004</v>
      </c>
      <c r="P22" s="1">
        <v>22</v>
      </c>
      <c r="Q22" s="7">
        <v>0.78</v>
      </c>
      <c r="R22" s="1">
        <v>6</v>
      </c>
      <c r="S22" s="7">
        <v>0.75</v>
      </c>
      <c r="T22" s="9">
        <f>(((S22*100)-25)*1.33)*0.3</f>
        <v>19.95</v>
      </c>
      <c r="U22" s="7">
        <v>0.01</v>
      </c>
      <c r="V22" s="9">
        <f>10-((100*U22)*0.667)</f>
        <v>9.3330000000000002</v>
      </c>
      <c r="W22" s="7">
        <v>0.95</v>
      </c>
      <c r="X22" s="9">
        <f>(((100*W22)-40)*1.67)*0.05</f>
        <v>4.5925000000000002</v>
      </c>
      <c r="Y22" s="3" t="s">
        <v>1</v>
      </c>
      <c r="Z22" s="11">
        <v>10</v>
      </c>
      <c r="AA22" s="1">
        <f>((25-Z22)*4)*0.05</f>
        <v>3</v>
      </c>
      <c r="AB22" s="9">
        <f>T22+V22+X22+AA22</f>
        <v>36.875500000000002</v>
      </c>
      <c r="AC22" s="1">
        <v>5</v>
      </c>
      <c r="AD22" s="3" t="s">
        <v>332</v>
      </c>
      <c r="AE22" s="10">
        <f>(1210+1400)/2</f>
        <v>1305</v>
      </c>
      <c r="AF22" s="8">
        <f>((AE22-700)/8)*0.5</f>
        <v>37.8125</v>
      </c>
      <c r="AG22" s="7">
        <v>0.6</v>
      </c>
      <c r="AH22" s="1">
        <f>(AG22*100)*0.4</f>
        <v>24</v>
      </c>
      <c r="AI22" s="7">
        <v>0.35</v>
      </c>
      <c r="AJ22" s="9">
        <f>((100-(AI22*100))*1.17)*0.1</f>
        <v>7.6050000000000004</v>
      </c>
      <c r="AK22" s="8">
        <f>AF22+AH22+AJ22</f>
        <v>69.417500000000004</v>
      </c>
      <c r="AL22" s="1">
        <v>22</v>
      </c>
      <c r="AM22" s="1">
        <v>29</v>
      </c>
      <c r="AO22" s="1">
        <v>6</v>
      </c>
      <c r="AP22" s="7">
        <v>0.56999999999999995</v>
      </c>
      <c r="AQ22" s="9">
        <f>((AP22*100) *1.54)*0.05</f>
        <v>4.3889999999999993</v>
      </c>
    </row>
    <row r="23" spans="1:43" x14ac:dyDescent="0.25">
      <c r="A23" s="1">
        <v>1</v>
      </c>
      <c r="B23" s="1">
        <v>22</v>
      </c>
      <c r="C23" s="1" t="s">
        <v>482</v>
      </c>
      <c r="E23" s="1" t="s">
        <v>70</v>
      </c>
      <c r="F23" s="1">
        <v>2</v>
      </c>
      <c r="G23" s="1">
        <v>0</v>
      </c>
      <c r="H23" s="1">
        <v>0</v>
      </c>
      <c r="I23" s="1">
        <v>81</v>
      </c>
      <c r="J23" s="1">
        <v>3.8</v>
      </c>
      <c r="K23" s="7">
        <v>0.91</v>
      </c>
      <c r="L23" s="9">
        <f>(((K23*100)-35)*1.54)*0.2</f>
        <v>17.248000000000001</v>
      </c>
      <c r="M23" s="7">
        <v>0.83</v>
      </c>
      <c r="N23" s="9">
        <f>(((M23*100)-20)*1.25)*0.8</f>
        <v>63</v>
      </c>
      <c r="O23" s="9">
        <f>L23+N23</f>
        <v>80.248000000000005</v>
      </c>
      <c r="P23" s="1">
        <v>22</v>
      </c>
      <c r="Q23" s="7">
        <v>0.78</v>
      </c>
      <c r="R23" s="1">
        <v>5</v>
      </c>
      <c r="S23" s="7">
        <v>0.73</v>
      </c>
      <c r="T23" s="9">
        <f>(((S23*100)-25)*1.33)*0.3</f>
        <v>19.152000000000001</v>
      </c>
      <c r="U23" s="7">
        <v>0.03</v>
      </c>
      <c r="V23" s="9">
        <f>10-((100*U23)*0.667)</f>
        <v>7.9989999999999997</v>
      </c>
      <c r="W23" s="7">
        <v>0.92</v>
      </c>
      <c r="X23" s="9">
        <f>(((100*W23)-40)*1.67)*0.05</f>
        <v>4.3420000000000005</v>
      </c>
      <c r="Y23" s="3" t="s">
        <v>40</v>
      </c>
      <c r="Z23" s="11">
        <v>9</v>
      </c>
      <c r="AA23" s="1">
        <f>((25-Z23)*4)*0.05</f>
        <v>3.2</v>
      </c>
      <c r="AB23" s="9">
        <f>T23+V23+X23+AA23</f>
        <v>34.693000000000005</v>
      </c>
      <c r="AC23" s="1">
        <v>31</v>
      </c>
      <c r="AD23" s="3" t="s">
        <v>781</v>
      </c>
      <c r="AE23" s="10">
        <f>(1190+1380)/2</f>
        <v>1285</v>
      </c>
      <c r="AF23" s="8">
        <f>((AE23-700)/8)*0.5</f>
        <v>36.5625</v>
      </c>
      <c r="AG23" s="7">
        <v>0.56000000000000005</v>
      </c>
      <c r="AH23" s="1">
        <f>(AG23*100)*0.4</f>
        <v>22.400000000000006</v>
      </c>
      <c r="AI23" s="7">
        <v>0.36</v>
      </c>
      <c r="AJ23" s="9">
        <f>((100-(AI23*100))*1.17)*0.1</f>
        <v>7.4879999999999995</v>
      </c>
      <c r="AK23" s="8">
        <f>AF23+AH23+AJ23</f>
        <v>66.450500000000005</v>
      </c>
      <c r="AL23" s="1">
        <v>27</v>
      </c>
      <c r="AM23" s="1">
        <v>8</v>
      </c>
      <c r="AO23" s="1">
        <v>15</v>
      </c>
      <c r="AP23" s="7">
        <v>0.51</v>
      </c>
      <c r="AQ23" s="9">
        <f>((AP23*100) *1.54)*0.05</f>
        <v>3.9270000000000005</v>
      </c>
    </row>
    <row r="24" spans="1:43" x14ac:dyDescent="0.25">
      <c r="A24" s="1">
        <v>1</v>
      </c>
      <c r="B24" s="1">
        <v>23</v>
      </c>
      <c r="C24" s="1" t="s">
        <v>478</v>
      </c>
      <c r="E24" s="1" t="s">
        <v>77</v>
      </c>
      <c r="F24" s="1">
        <v>2</v>
      </c>
      <c r="G24" s="1">
        <v>0</v>
      </c>
      <c r="H24" s="1">
        <v>0</v>
      </c>
      <c r="I24" s="1">
        <v>80</v>
      </c>
      <c r="J24" s="1">
        <v>4</v>
      </c>
      <c r="K24" s="7">
        <v>0.94</v>
      </c>
      <c r="L24" s="9">
        <f>(((K24*100)-35)*1.54)*0.2</f>
        <v>18.172000000000001</v>
      </c>
      <c r="M24" s="7">
        <v>0.87</v>
      </c>
      <c r="N24" s="9">
        <f>(((M24*100)-20)*1.25)*0.8</f>
        <v>67</v>
      </c>
      <c r="O24" s="9">
        <f>L24+N24</f>
        <v>85.171999999999997</v>
      </c>
      <c r="P24" s="1">
        <v>18</v>
      </c>
      <c r="Q24" s="7">
        <v>0.82</v>
      </c>
      <c r="R24" s="1">
        <v>5</v>
      </c>
      <c r="S24" s="7">
        <v>0.6</v>
      </c>
      <c r="T24" s="9">
        <f>(((S24*100)-25)*1.33)*0.3</f>
        <v>13.965000000000002</v>
      </c>
      <c r="U24" s="7">
        <v>0.04</v>
      </c>
      <c r="V24" s="9">
        <f>10-((100*U24)*0.667)</f>
        <v>7.3319999999999999</v>
      </c>
      <c r="W24" s="7">
        <v>0.96</v>
      </c>
      <c r="X24" s="9">
        <f>(((100*W24)-40)*1.67)*0.05</f>
        <v>4.6760000000000002</v>
      </c>
      <c r="Y24" s="3" t="s">
        <v>1</v>
      </c>
      <c r="Z24" s="11">
        <v>10</v>
      </c>
      <c r="AA24" s="1">
        <f>((25-Z24)*4)*0.05</f>
        <v>3</v>
      </c>
      <c r="AB24" s="9">
        <f>T24+V24+X24+AA24</f>
        <v>28.972999999999999</v>
      </c>
      <c r="AC24" s="1">
        <v>66</v>
      </c>
      <c r="AD24" s="3" t="s">
        <v>468</v>
      </c>
      <c r="AE24" s="10">
        <f>(1280+1430)/2</f>
        <v>1355</v>
      </c>
      <c r="AF24" s="8">
        <f>((AE24-700)/8)*0.5</f>
        <v>40.9375</v>
      </c>
      <c r="AG24" s="7">
        <v>0.62</v>
      </c>
      <c r="AH24" s="1">
        <f>(AG24*100)*0.4</f>
        <v>24.8</v>
      </c>
      <c r="AI24" s="7">
        <v>0.28000000000000003</v>
      </c>
      <c r="AJ24" s="9">
        <f>((100-(AI24*100))*1.17)*0.1</f>
        <v>8.4239999999999995</v>
      </c>
      <c r="AK24" s="8">
        <f>AF24+AH24+AJ24</f>
        <v>74.16149999999999</v>
      </c>
      <c r="AL24" s="1">
        <v>24</v>
      </c>
      <c r="AM24" s="1">
        <v>25</v>
      </c>
      <c r="AO24" s="1">
        <v>21</v>
      </c>
      <c r="AP24" s="7">
        <v>0.49</v>
      </c>
      <c r="AQ24" s="9">
        <f>((AP24*100) *1.54)*0.05</f>
        <v>3.7730000000000006</v>
      </c>
    </row>
    <row r="25" spans="1:43" x14ac:dyDescent="0.25">
      <c r="A25" s="1">
        <v>1</v>
      </c>
      <c r="B25" s="1">
        <v>24</v>
      </c>
      <c r="C25" s="1" t="s">
        <v>481</v>
      </c>
      <c r="E25" s="1" t="s">
        <v>50</v>
      </c>
      <c r="F25" s="1">
        <v>2</v>
      </c>
      <c r="G25" s="1">
        <v>0</v>
      </c>
      <c r="H25" s="1">
        <v>0</v>
      </c>
      <c r="I25" s="1">
        <v>79</v>
      </c>
      <c r="J25" s="1">
        <v>4.2</v>
      </c>
      <c r="K25" s="7">
        <v>0.89</v>
      </c>
      <c r="L25" s="9">
        <f>(((K25*100)-35)*1.54)*0.2</f>
        <v>16.632000000000001</v>
      </c>
      <c r="M25" s="7">
        <v>0.76</v>
      </c>
      <c r="N25" s="9">
        <f>(((M25*100)-20)*1.25)*0.8</f>
        <v>56</v>
      </c>
      <c r="O25" s="9">
        <f>L25+N25</f>
        <v>72.632000000000005</v>
      </c>
      <c r="P25" s="1">
        <v>44</v>
      </c>
      <c r="Q25" s="7">
        <v>0.8</v>
      </c>
      <c r="R25" s="1">
        <v>-4</v>
      </c>
      <c r="S25" s="7">
        <v>0.65</v>
      </c>
      <c r="T25" s="9">
        <f>(((S25*100)-25)*1.33)*0.3</f>
        <v>15.96</v>
      </c>
      <c r="U25" s="7">
        <v>0.04</v>
      </c>
      <c r="V25" s="9">
        <f>10-((100*U25)*0.667)</f>
        <v>7.3319999999999999</v>
      </c>
      <c r="W25" s="7">
        <v>0.98</v>
      </c>
      <c r="X25" s="9">
        <f>(((100*W25)-40)*1.67)*0.05</f>
        <v>4.843</v>
      </c>
      <c r="Y25" s="3" t="s">
        <v>1</v>
      </c>
      <c r="Z25" s="11">
        <v>10</v>
      </c>
      <c r="AA25" s="1">
        <f>((25-Z25)*4)*0.05</f>
        <v>3</v>
      </c>
      <c r="AB25" s="9">
        <f>T25+V25+X25+AA25</f>
        <v>31.135000000000002</v>
      </c>
      <c r="AC25" s="1">
        <v>31</v>
      </c>
      <c r="AD25" s="3" t="s">
        <v>782</v>
      </c>
      <c r="AE25" s="10">
        <f>(1240+1450)/2</f>
        <v>1345</v>
      </c>
      <c r="AF25" s="8">
        <f>((AE25-700)/8)*0.5</f>
        <v>40.3125</v>
      </c>
      <c r="AG25" s="7">
        <v>0.68</v>
      </c>
      <c r="AH25" s="1">
        <f>(AG25*100)*0.4</f>
        <v>27.200000000000003</v>
      </c>
      <c r="AI25" s="7">
        <v>0.33</v>
      </c>
      <c r="AJ25" s="9">
        <f>((100-(AI25*100))*1.17)*0.1</f>
        <v>7.8390000000000004</v>
      </c>
      <c r="AK25" s="8">
        <f>AF25+AH25+AJ25</f>
        <v>75.351500000000001</v>
      </c>
      <c r="AL25" s="1">
        <v>15</v>
      </c>
      <c r="AM25" s="1">
        <v>49</v>
      </c>
      <c r="AO25" s="1">
        <v>41</v>
      </c>
      <c r="AP25" s="7">
        <v>0.43</v>
      </c>
      <c r="AQ25" s="9">
        <f>((AP25*100) *1.54)*0.05</f>
        <v>3.3109999999999999</v>
      </c>
    </row>
    <row r="26" spans="1:43" x14ac:dyDescent="0.25">
      <c r="A26" s="1">
        <v>1</v>
      </c>
      <c r="B26" s="1">
        <v>25</v>
      </c>
      <c r="C26" s="1" t="s">
        <v>486</v>
      </c>
      <c r="E26" s="1" t="s">
        <v>65</v>
      </c>
      <c r="F26" s="1">
        <v>2</v>
      </c>
      <c r="G26" s="1">
        <v>0</v>
      </c>
      <c r="H26" s="1">
        <v>0</v>
      </c>
      <c r="I26" s="1">
        <v>78</v>
      </c>
      <c r="J26" s="1">
        <v>4.0999999999999996</v>
      </c>
      <c r="K26" s="7">
        <v>0.92</v>
      </c>
      <c r="L26" s="9">
        <f>(((K26*100)-35)*1.54)*0.2</f>
        <v>17.556000000000001</v>
      </c>
      <c r="M26" s="7">
        <v>0.82</v>
      </c>
      <c r="N26" s="9">
        <f>(((M26*100)-20)*1.25)*0.8</f>
        <v>62</v>
      </c>
      <c r="O26" s="9">
        <f>L26+N26</f>
        <v>79.555999999999997</v>
      </c>
      <c r="P26" s="1">
        <v>35</v>
      </c>
      <c r="Q26" s="7">
        <v>0.84</v>
      </c>
      <c r="R26" s="1">
        <v>-2</v>
      </c>
      <c r="S26" s="7">
        <v>0.68</v>
      </c>
      <c r="T26" s="9">
        <f>(((S26*100)-25)*1.33)*0.3</f>
        <v>17.157</v>
      </c>
      <c r="U26" s="7">
        <v>0.01</v>
      </c>
      <c r="V26" s="9">
        <f>10-((100*U26)*0.667)</f>
        <v>9.3330000000000002</v>
      </c>
      <c r="W26" s="7">
        <v>0.86</v>
      </c>
      <c r="X26" s="9">
        <f>(((100*W26)-40)*1.67)*0.05</f>
        <v>3.8409999999999997</v>
      </c>
      <c r="Y26" s="3" t="s">
        <v>1</v>
      </c>
      <c r="Z26" s="11">
        <v>10</v>
      </c>
      <c r="AA26" s="1">
        <f>((25-Z26)*4)*0.05</f>
        <v>3</v>
      </c>
      <c r="AB26" s="9">
        <f>T26+V26+X26+AA26</f>
        <v>33.331000000000003</v>
      </c>
      <c r="AC26" s="1">
        <v>49</v>
      </c>
      <c r="AD26" s="3" t="s">
        <v>445</v>
      </c>
      <c r="AE26" s="10">
        <f>(1250+1440)/2</f>
        <v>1345</v>
      </c>
      <c r="AF26" s="8">
        <f>((AE26-700)/8)*0.5</f>
        <v>40.3125</v>
      </c>
      <c r="AG26" s="7">
        <v>0.71</v>
      </c>
      <c r="AH26" s="1">
        <f>(AG26*100)*0.4</f>
        <v>28.400000000000002</v>
      </c>
      <c r="AI26" s="7">
        <v>0.44</v>
      </c>
      <c r="AJ26" s="9">
        <f>((100-(AI26*100))*1.17)*0.1</f>
        <v>6.5519999999999996</v>
      </c>
      <c r="AK26" s="8">
        <f>AF26+AH26+AJ26</f>
        <v>75.264499999999998</v>
      </c>
      <c r="AL26" s="1">
        <v>14</v>
      </c>
      <c r="AM26" s="1">
        <v>35</v>
      </c>
      <c r="AO26" s="1">
        <v>71</v>
      </c>
      <c r="AP26" s="7">
        <v>0.36</v>
      </c>
      <c r="AQ26" s="9">
        <f>((AP26*100) *1.54)*0.05</f>
        <v>2.7720000000000002</v>
      </c>
    </row>
    <row r="27" spans="1:43" x14ac:dyDescent="0.25">
      <c r="A27" s="1">
        <v>1</v>
      </c>
      <c r="B27" s="1">
        <v>25</v>
      </c>
      <c r="C27" s="1" t="s">
        <v>480</v>
      </c>
      <c r="E27" s="1" t="s">
        <v>53</v>
      </c>
      <c r="F27" s="1">
        <v>2</v>
      </c>
      <c r="G27" s="1">
        <v>0</v>
      </c>
      <c r="H27" s="1">
        <v>0</v>
      </c>
      <c r="I27" s="1">
        <v>78</v>
      </c>
      <c r="J27" s="1">
        <v>4</v>
      </c>
      <c r="K27" s="7">
        <v>0.91</v>
      </c>
      <c r="L27" s="9">
        <f>(((K27*100)-35)*1.54)*0.2</f>
        <v>17.248000000000001</v>
      </c>
      <c r="M27" s="7">
        <v>0.81</v>
      </c>
      <c r="N27" s="9">
        <f>(((M27*100)-20)*1.25)*0.8</f>
        <v>61</v>
      </c>
      <c r="O27" s="9">
        <f>L27+N27</f>
        <v>78.248000000000005</v>
      </c>
      <c r="P27" s="1">
        <v>35</v>
      </c>
      <c r="Q27" s="7">
        <v>0.78</v>
      </c>
      <c r="R27" s="1">
        <v>3</v>
      </c>
      <c r="S27" s="7">
        <v>0.67</v>
      </c>
      <c r="T27" s="9">
        <f>(((S27*100)-25)*1.33)*0.3</f>
        <v>16.757999999999999</v>
      </c>
      <c r="U27" s="7">
        <v>0.04</v>
      </c>
      <c r="V27" s="9">
        <f>10-((100*U27)*0.667)</f>
        <v>7.3319999999999999</v>
      </c>
      <c r="W27" s="7">
        <v>0.92</v>
      </c>
      <c r="X27" s="9">
        <f>(((100*W27)-40)*1.67)*0.05</f>
        <v>4.3420000000000005</v>
      </c>
      <c r="Y27" s="3" t="s">
        <v>1</v>
      </c>
      <c r="Z27" s="11">
        <v>10</v>
      </c>
      <c r="AA27" s="1">
        <f>((25-Z27)*4)*0.05</f>
        <v>3</v>
      </c>
      <c r="AB27" s="9">
        <f>T27+V27+X27+AA27</f>
        <v>31.432000000000002</v>
      </c>
      <c r="AC27" s="1">
        <v>24</v>
      </c>
      <c r="AD27" s="3" t="s">
        <v>505</v>
      </c>
      <c r="AE27" s="10">
        <f>(1180+1370)/2</f>
        <v>1275</v>
      </c>
      <c r="AF27" s="8">
        <f>((AE27-700)/8)*0.5</f>
        <v>35.9375</v>
      </c>
      <c r="AG27" s="7">
        <v>0.52</v>
      </c>
      <c r="AH27" s="1">
        <f>(AG27*100)*0.4</f>
        <v>20.8</v>
      </c>
      <c r="AI27" s="7">
        <v>0.52</v>
      </c>
      <c r="AJ27" s="9">
        <f>((100-(AI27*100))*1.17)*0.1</f>
        <v>5.6159999999999997</v>
      </c>
      <c r="AK27" s="8">
        <f>AF27+AH27+AJ27</f>
        <v>62.353499999999997</v>
      </c>
      <c r="AL27" s="1">
        <v>39</v>
      </c>
      <c r="AM27" s="1">
        <v>33</v>
      </c>
      <c r="AO27" s="1">
        <v>35</v>
      </c>
      <c r="AP27" s="7">
        <v>0.45</v>
      </c>
      <c r="AQ27" s="9">
        <f>((AP27*100) *1.54)*0.05</f>
        <v>3.4649999999999999</v>
      </c>
    </row>
    <row r="28" spans="1:43" x14ac:dyDescent="0.25">
      <c r="A28" s="1">
        <v>1</v>
      </c>
      <c r="B28" s="1">
        <v>27</v>
      </c>
      <c r="C28" s="1" t="s">
        <v>488</v>
      </c>
      <c r="E28" s="1" t="s">
        <v>9</v>
      </c>
      <c r="F28" s="1">
        <v>2</v>
      </c>
      <c r="G28" s="1">
        <v>0</v>
      </c>
      <c r="H28" s="1">
        <v>0</v>
      </c>
      <c r="I28" s="1">
        <v>76</v>
      </c>
      <c r="J28" s="1">
        <v>3.8</v>
      </c>
      <c r="K28" s="7">
        <v>0.94</v>
      </c>
      <c r="L28" s="9">
        <f>(((K28*100)-35)*1.54)*0.2</f>
        <v>18.172000000000001</v>
      </c>
      <c r="M28" s="7">
        <v>0.88</v>
      </c>
      <c r="N28" s="9">
        <f>(((M28*100)-20)*1.25)*0.8</f>
        <v>68</v>
      </c>
      <c r="O28" s="9">
        <f>L28+N28</f>
        <v>86.171999999999997</v>
      </c>
      <c r="P28" s="1">
        <v>14</v>
      </c>
      <c r="Q28" s="7">
        <v>0.78</v>
      </c>
      <c r="R28" s="1">
        <v>10</v>
      </c>
      <c r="S28" s="7">
        <v>0.56999999999999995</v>
      </c>
      <c r="T28" s="9">
        <f>(((S28*100)-25)*1.33)*0.3</f>
        <v>12.767999999999999</v>
      </c>
      <c r="U28" s="7">
        <v>0.03</v>
      </c>
      <c r="V28" s="9">
        <f>10-((100*U28)*0.667)</f>
        <v>7.9989999999999997</v>
      </c>
      <c r="W28" s="7">
        <v>0.97</v>
      </c>
      <c r="X28" s="9">
        <f>(((100*W28)-40)*1.67)*0.05</f>
        <v>4.7595000000000001</v>
      </c>
      <c r="Y28" s="3" t="s">
        <v>14</v>
      </c>
      <c r="Z28" s="11">
        <v>12</v>
      </c>
      <c r="AA28" s="1">
        <f>((25-Z28)*4)*0.05</f>
        <v>2.6</v>
      </c>
      <c r="AB28" s="9">
        <f>T28+V28+X28+AA28</f>
        <v>28.1265</v>
      </c>
      <c r="AC28" s="1">
        <v>83</v>
      </c>
      <c r="AD28" s="3" t="s">
        <v>783</v>
      </c>
      <c r="AE28" s="10">
        <f>(1210+1370)/2</f>
        <v>1290</v>
      </c>
      <c r="AF28" s="8">
        <f>((AE28-700)/8)*0.5</f>
        <v>36.875</v>
      </c>
      <c r="AG28" s="7">
        <v>0.64</v>
      </c>
      <c r="AH28" s="1">
        <f>(AG28*100)*0.4</f>
        <v>25.6</v>
      </c>
      <c r="AI28" s="7">
        <v>0.39</v>
      </c>
      <c r="AJ28" s="9">
        <f>((100-(AI28*100))*1.17)*0.1</f>
        <v>7.1369999999999996</v>
      </c>
      <c r="AK28" s="8">
        <f>AF28+AH28+AJ28</f>
        <v>69.611999999999995</v>
      </c>
      <c r="AL28" s="1">
        <v>21</v>
      </c>
      <c r="AM28" s="1">
        <v>54</v>
      </c>
      <c r="AO28" s="1">
        <v>71</v>
      </c>
      <c r="AP28" s="7">
        <v>0.36</v>
      </c>
      <c r="AQ28" s="9">
        <f>((AP28*100) *1.54)*0.05</f>
        <v>2.7720000000000002</v>
      </c>
    </row>
    <row r="29" spans="1:43" x14ac:dyDescent="0.25">
      <c r="A29" s="1">
        <v>1</v>
      </c>
      <c r="B29" s="1">
        <v>27</v>
      </c>
      <c r="C29" s="1" t="s">
        <v>484</v>
      </c>
      <c r="E29" s="1" t="s">
        <v>53</v>
      </c>
      <c r="F29" s="1">
        <v>2</v>
      </c>
      <c r="G29" s="1">
        <v>0</v>
      </c>
      <c r="H29" s="1">
        <v>0</v>
      </c>
      <c r="I29" s="1">
        <v>76</v>
      </c>
      <c r="J29" s="1">
        <v>3.7</v>
      </c>
      <c r="K29" s="7">
        <v>0.95</v>
      </c>
      <c r="L29" s="9">
        <f>(((K29*100)-35)*1.54)*0.2</f>
        <v>18.48</v>
      </c>
      <c r="M29" s="7">
        <v>0.91</v>
      </c>
      <c r="N29" s="9">
        <f>(((M29*100)-20)*1.25)*0.8</f>
        <v>71</v>
      </c>
      <c r="O29" s="9">
        <f>L29+N29</f>
        <v>89.48</v>
      </c>
      <c r="P29" s="1">
        <v>4</v>
      </c>
      <c r="Q29" s="7">
        <v>0.81</v>
      </c>
      <c r="R29" s="1">
        <v>10</v>
      </c>
      <c r="S29" s="7">
        <v>0.52</v>
      </c>
      <c r="T29" s="9">
        <f>(((S29*100)-25)*1.33)*0.3</f>
        <v>10.773000000000001</v>
      </c>
      <c r="U29" s="7">
        <v>0.01</v>
      </c>
      <c r="V29" s="9">
        <f>10-((100*U29)*0.667)</f>
        <v>9.3330000000000002</v>
      </c>
      <c r="W29" s="7">
        <v>0.94</v>
      </c>
      <c r="X29" s="9">
        <f>(((100*W29)-40)*1.67)*0.05</f>
        <v>4.5089999999999995</v>
      </c>
      <c r="Y29" s="3" t="s">
        <v>5</v>
      </c>
      <c r="Z29" s="11">
        <v>11</v>
      </c>
      <c r="AA29" s="1">
        <f>((25-Z29)*4)*0.05</f>
        <v>2.8000000000000003</v>
      </c>
      <c r="AB29" s="9">
        <f>T29+V29+X29+AA29</f>
        <v>27.415000000000003</v>
      </c>
      <c r="AC29" s="1">
        <v>100</v>
      </c>
      <c r="AD29" s="3" t="s">
        <v>784</v>
      </c>
      <c r="AE29" s="10">
        <f>(1160+1320)/2</f>
        <v>1240</v>
      </c>
      <c r="AF29" s="8">
        <f>((AE29-700)/8)*0.5</f>
        <v>33.75</v>
      </c>
      <c r="AG29" s="7">
        <v>0.59</v>
      </c>
      <c r="AH29" s="1">
        <f>(AG29*100)*0.4</f>
        <v>23.6</v>
      </c>
      <c r="AI29" s="7">
        <v>0.43</v>
      </c>
      <c r="AJ29" s="9">
        <f>((100-(AI29*100))*1.17)*0.1</f>
        <v>6.6690000000000005</v>
      </c>
      <c r="AK29" s="8">
        <f>AF29+AH29+AJ29</f>
        <v>64.019000000000005</v>
      </c>
      <c r="AL29" s="1">
        <v>30</v>
      </c>
      <c r="AM29" s="1">
        <v>49</v>
      </c>
      <c r="AO29" s="1">
        <v>13</v>
      </c>
      <c r="AP29" s="7">
        <v>0.52</v>
      </c>
      <c r="AQ29" s="9">
        <f>((AP29*100) *1.54)*0.05</f>
        <v>4.0040000000000004</v>
      </c>
    </row>
    <row r="30" spans="1:43" x14ac:dyDescent="0.25">
      <c r="A30" s="1">
        <v>1</v>
      </c>
      <c r="B30" s="1">
        <v>27</v>
      </c>
      <c r="C30" s="1" t="s">
        <v>489</v>
      </c>
      <c r="F30" s="1">
        <v>2</v>
      </c>
      <c r="G30" s="1">
        <v>0</v>
      </c>
      <c r="H30" s="1">
        <v>0</v>
      </c>
      <c r="I30" s="1">
        <v>76</v>
      </c>
      <c r="J30" s="1">
        <v>3.8</v>
      </c>
      <c r="K30" s="7">
        <v>0.93</v>
      </c>
      <c r="L30" s="9">
        <f>(((K30*100)-35)*1.54)*0.2</f>
        <v>17.864000000000001</v>
      </c>
      <c r="M30" s="7">
        <v>0.83</v>
      </c>
      <c r="N30" s="9">
        <f>(((M30*100)-20)*1.25)*0.8</f>
        <v>63</v>
      </c>
      <c r="O30" s="9">
        <f>L30+N30</f>
        <v>80.864000000000004</v>
      </c>
      <c r="P30" s="1">
        <v>33</v>
      </c>
      <c r="Q30" s="7">
        <v>0.77</v>
      </c>
      <c r="R30" s="1">
        <v>6</v>
      </c>
      <c r="S30" s="7">
        <v>0.7</v>
      </c>
      <c r="T30" s="9">
        <f>(((S30*100)-25)*1.33)*0.3</f>
        <v>17.954999999999998</v>
      </c>
      <c r="U30" s="7">
        <v>0</v>
      </c>
      <c r="V30" s="9">
        <f>10-((100*U30)*0.667)</f>
        <v>10</v>
      </c>
      <c r="W30" s="7">
        <v>0.93</v>
      </c>
      <c r="X30" s="9">
        <f>(((100*W30)-40)*1.67)*0.05</f>
        <v>4.4254999999999995</v>
      </c>
      <c r="Y30" s="3" t="s">
        <v>40</v>
      </c>
      <c r="Z30" s="11">
        <v>9</v>
      </c>
      <c r="AA30" s="1">
        <f>((25-Z30)*4)*0.05</f>
        <v>3.2</v>
      </c>
      <c r="AB30" s="9">
        <f>T30+V30+X30+AA30</f>
        <v>35.580500000000001</v>
      </c>
      <c r="AC30" s="1">
        <v>10</v>
      </c>
      <c r="AD30" s="3" t="s">
        <v>785</v>
      </c>
      <c r="AE30" s="10">
        <f>(1180+1340)/2</f>
        <v>1260</v>
      </c>
      <c r="AF30" s="8">
        <f>((AE30-700)/8)*0.5</f>
        <v>35</v>
      </c>
      <c r="AG30" s="7">
        <v>0.42</v>
      </c>
      <c r="AH30" s="1">
        <f>(AG30*100)*0.4</f>
        <v>16.8</v>
      </c>
      <c r="AI30" s="7">
        <v>0.53</v>
      </c>
      <c r="AJ30" s="9">
        <f>((100-(AI30*100))*1.17)*0.1</f>
        <v>5.4989999999999997</v>
      </c>
      <c r="AK30" s="8">
        <f>AF30+AH30+AJ30</f>
        <v>57.298999999999999</v>
      </c>
      <c r="AL30" s="1">
        <v>56</v>
      </c>
      <c r="AM30" s="1">
        <v>29</v>
      </c>
      <c r="AO30" s="1">
        <v>83</v>
      </c>
      <c r="AP30" s="7">
        <v>0.35</v>
      </c>
      <c r="AQ30" s="9">
        <f>((AP30*100) *1.54)*0.05</f>
        <v>2.6950000000000003</v>
      </c>
    </row>
    <row r="31" spans="1:43" x14ac:dyDescent="0.25">
      <c r="A31" s="1">
        <v>1</v>
      </c>
      <c r="B31" s="1">
        <v>30</v>
      </c>
      <c r="C31" s="1" t="s">
        <v>497</v>
      </c>
      <c r="E31" s="1" t="s">
        <v>26</v>
      </c>
      <c r="F31" s="1">
        <v>2</v>
      </c>
      <c r="G31" s="1">
        <v>0</v>
      </c>
      <c r="H31" s="1">
        <v>0</v>
      </c>
      <c r="I31" s="1">
        <v>74</v>
      </c>
      <c r="J31" s="1">
        <v>3.4</v>
      </c>
      <c r="K31" s="7">
        <v>0.86</v>
      </c>
      <c r="L31" s="9">
        <f>(((K31*100)-35)*1.54)*0.2</f>
        <v>15.708000000000002</v>
      </c>
      <c r="M31" s="7">
        <v>0.7</v>
      </c>
      <c r="N31" s="9">
        <f>(((M31*100)-20)*1.25)*0.8</f>
        <v>50</v>
      </c>
      <c r="O31" s="9">
        <f>L31+N31</f>
        <v>65.707999999999998</v>
      </c>
      <c r="P31" s="1">
        <v>96</v>
      </c>
      <c r="Q31" s="7">
        <v>0.78</v>
      </c>
      <c r="R31" s="1">
        <v>-8</v>
      </c>
      <c r="S31" s="7">
        <v>0.9</v>
      </c>
      <c r="T31" s="9">
        <f>(((S31*100)-25)*1.33)*0.3</f>
        <v>25.934999999999999</v>
      </c>
      <c r="U31" s="7">
        <v>1E-3</v>
      </c>
      <c r="V31" s="9">
        <f>10-((100*U31)*0.667)</f>
        <v>9.9332999999999991</v>
      </c>
      <c r="W31" s="7">
        <v>0.8</v>
      </c>
      <c r="X31" s="9">
        <f>(((100*W31)-40)*1.67)*0.05</f>
        <v>3.34</v>
      </c>
      <c r="Y31" s="3" t="s">
        <v>40</v>
      </c>
      <c r="Z31" s="11">
        <v>9</v>
      </c>
      <c r="AA31" s="1">
        <f>((25-Z31)*4)*0.05</f>
        <v>3.2</v>
      </c>
      <c r="AB31" s="9">
        <f>T31+V31+X31+AA31</f>
        <v>42.408299999999997</v>
      </c>
      <c r="AC31" s="1">
        <v>2</v>
      </c>
      <c r="AD31" s="3" t="s">
        <v>246</v>
      </c>
      <c r="AE31" s="10">
        <f>(1240+1440)/2</f>
        <v>1340</v>
      </c>
      <c r="AF31" s="8">
        <f>((AE31-700)/8)*0.5</f>
        <v>40</v>
      </c>
      <c r="AG31" s="7">
        <v>0.64</v>
      </c>
      <c r="AH31" s="1">
        <f>(AG31*100)*0.4</f>
        <v>25.6</v>
      </c>
      <c r="AI31" s="7">
        <v>0.36</v>
      </c>
      <c r="AJ31" s="9">
        <f>((100-(AI31*100))*1.17)*0.1</f>
        <v>7.4879999999999995</v>
      </c>
      <c r="AK31" s="8">
        <f>AF31+AH31+AJ31</f>
        <v>73.087999999999994</v>
      </c>
      <c r="AL31" s="1">
        <v>19</v>
      </c>
      <c r="AM31" s="1">
        <v>20</v>
      </c>
      <c r="AO31" s="1">
        <v>32</v>
      </c>
      <c r="AP31" s="7">
        <v>0.46</v>
      </c>
      <c r="AQ31" s="9">
        <f>((AP31*100) *1.54)*0.05</f>
        <v>3.5420000000000003</v>
      </c>
    </row>
    <row r="32" spans="1:43" x14ac:dyDescent="0.25">
      <c r="A32" s="1">
        <v>1</v>
      </c>
      <c r="B32" s="1">
        <v>30</v>
      </c>
      <c r="C32" s="1" t="s">
        <v>492</v>
      </c>
      <c r="E32" s="1" t="s">
        <v>50</v>
      </c>
      <c r="F32" s="1">
        <v>2</v>
      </c>
      <c r="G32" s="1">
        <v>0</v>
      </c>
      <c r="H32" s="1">
        <v>0</v>
      </c>
      <c r="I32" s="1">
        <v>74</v>
      </c>
      <c r="J32" s="1">
        <v>3.7</v>
      </c>
      <c r="K32" s="7">
        <v>0.91</v>
      </c>
      <c r="L32" s="9">
        <f>(((K32*100)-35)*1.54)*0.2</f>
        <v>17.248000000000001</v>
      </c>
      <c r="M32" s="7">
        <v>0.83</v>
      </c>
      <c r="N32" s="9">
        <f>(((M32*100)-20)*1.25)*0.8</f>
        <v>63</v>
      </c>
      <c r="O32" s="9">
        <f>L32+N32</f>
        <v>80.248000000000005</v>
      </c>
      <c r="P32" s="1">
        <v>26</v>
      </c>
      <c r="Q32" s="7">
        <v>0.81</v>
      </c>
      <c r="R32" s="1">
        <v>2</v>
      </c>
      <c r="S32" s="7">
        <v>0.69</v>
      </c>
      <c r="T32" s="9">
        <f>(((S32*100)-25)*1.33)*0.3</f>
        <v>17.556000000000001</v>
      </c>
      <c r="U32" s="7">
        <v>0.01</v>
      </c>
      <c r="V32" s="9">
        <f>10-((100*U32)*0.667)</f>
        <v>9.3330000000000002</v>
      </c>
      <c r="W32" s="7">
        <v>0.95</v>
      </c>
      <c r="X32" s="9">
        <f>(((100*W32)-40)*1.67)*0.05</f>
        <v>4.5925000000000002</v>
      </c>
      <c r="Y32" s="3" t="s">
        <v>40</v>
      </c>
      <c r="Z32" s="11">
        <v>9</v>
      </c>
      <c r="AA32" s="1">
        <f>((25-Z32)*4)*0.05</f>
        <v>3.2</v>
      </c>
      <c r="AB32" s="9">
        <f>T32+V32+X32+AA32</f>
        <v>34.681500000000007</v>
      </c>
      <c r="AC32" s="1">
        <v>41</v>
      </c>
      <c r="AD32" s="3" t="s">
        <v>62</v>
      </c>
      <c r="AE32" s="10">
        <f>(1230+1410)/2</f>
        <v>1320</v>
      </c>
      <c r="AF32" s="8">
        <f>((AE32-700)/8)*0.5</f>
        <v>38.75</v>
      </c>
      <c r="AG32" s="7">
        <v>0.51</v>
      </c>
      <c r="AH32" s="1">
        <f>(AG32*100)*0.4</f>
        <v>20.400000000000002</v>
      </c>
      <c r="AI32" s="7">
        <v>0.52</v>
      </c>
      <c r="AJ32" s="9">
        <f>((100-(AI32*100))*1.17)*0.1</f>
        <v>5.6159999999999997</v>
      </c>
      <c r="AK32" s="8">
        <f>AF32+AH32+AJ32</f>
        <v>64.766000000000005</v>
      </c>
      <c r="AL32" s="1">
        <v>36</v>
      </c>
      <c r="AM32" s="1">
        <v>45</v>
      </c>
      <c r="AO32" s="1">
        <v>43</v>
      </c>
      <c r="AP32" s="7">
        <v>0.43</v>
      </c>
      <c r="AQ32" s="9">
        <f>((AP32*100) *1.54)*0.05</f>
        <v>3.3109999999999999</v>
      </c>
    </row>
    <row r="33" spans="1:43" x14ac:dyDescent="0.25">
      <c r="A33" s="1">
        <v>1</v>
      </c>
      <c r="B33" s="1">
        <v>30</v>
      </c>
      <c r="C33" s="1" t="s">
        <v>494</v>
      </c>
      <c r="E33" s="1" t="s">
        <v>9</v>
      </c>
      <c r="F33" s="1">
        <v>2</v>
      </c>
      <c r="G33" s="1">
        <v>0</v>
      </c>
      <c r="H33" s="1">
        <v>0</v>
      </c>
      <c r="I33" s="1">
        <v>74</v>
      </c>
      <c r="J33" s="1">
        <v>3.5</v>
      </c>
      <c r="K33" s="7">
        <v>0.94</v>
      </c>
      <c r="L33" s="9">
        <f>(((K33*100)-35)*1.54)*0.2</f>
        <v>18.172000000000001</v>
      </c>
      <c r="M33" s="7">
        <v>0.85</v>
      </c>
      <c r="N33" s="9">
        <f>(((M33*100)-20)*1.25)*0.8</f>
        <v>65</v>
      </c>
      <c r="O33" s="9">
        <f>L33+N33</f>
        <v>83.171999999999997</v>
      </c>
      <c r="P33" s="1">
        <v>22</v>
      </c>
      <c r="Q33" s="7">
        <v>0.72</v>
      </c>
      <c r="R33" s="1">
        <v>13</v>
      </c>
      <c r="S33" s="7">
        <v>0.57999999999999996</v>
      </c>
      <c r="T33" s="9">
        <f>(((S33*100)-25)*1.33)*0.3</f>
        <v>13.166999999999998</v>
      </c>
      <c r="U33" s="7">
        <v>0.03</v>
      </c>
      <c r="V33" s="9">
        <f>10-((100*U33)*0.667)</f>
        <v>7.9989999999999997</v>
      </c>
      <c r="W33" s="7">
        <v>0.92</v>
      </c>
      <c r="X33" s="9">
        <f>(((100*W33)-40)*1.67)*0.05</f>
        <v>4.3420000000000005</v>
      </c>
      <c r="Y33" s="3" t="s">
        <v>5</v>
      </c>
      <c r="Z33" s="11">
        <v>11</v>
      </c>
      <c r="AA33" s="1">
        <f>((25-Z33)*4)*0.05</f>
        <v>2.8000000000000003</v>
      </c>
      <c r="AB33" s="9">
        <f>T33+V33+X33+AA33</f>
        <v>28.307999999999996</v>
      </c>
      <c r="AC33" s="1">
        <v>36</v>
      </c>
      <c r="AD33" s="3" t="s">
        <v>44</v>
      </c>
      <c r="AE33" s="10">
        <f>(1170+1350)/2</f>
        <v>1260</v>
      </c>
      <c r="AF33" s="8">
        <f>((AE33-700)/8)*0.5</f>
        <v>35</v>
      </c>
      <c r="AG33" s="7">
        <v>0.57999999999999996</v>
      </c>
      <c r="AH33" s="1">
        <f>(AG33*100)*0.4</f>
        <v>23.2</v>
      </c>
      <c r="AI33" s="7">
        <v>0.36</v>
      </c>
      <c r="AJ33" s="9">
        <f>((100-(AI33*100))*1.17)*0.1</f>
        <v>7.4879999999999995</v>
      </c>
      <c r="AK33" s="8">
        <f>AF33+AH33+AJ33</f>
        <v>65.688000000000002</v>
      </c>
      <c r="AL33" s="1">
        <v>27</v>
      </c>
      <c r="AM33" s="1">
        <v>35</v>
      </c>
      <c r="AO33" s="1">
        <v>83</v>
      </c>
      <c r="AP33" s="7">
        <v>0.35</v>
      </c>
      <c r="AQ33" s="9">
        <f>((AP33*100) *1.54)*0.05</f>
        <v>2.6950000000000003</v>
      </c>
    </row>
    <row r="34" spans="1:43" x14ac:dyDescent="0.25">
      <c r="A34" s="1">
        <v>1</v>
      </c>
      <c r="B34" s="1">
        <v>33</v>
      </c>
      <c r="C34" s="1" t="s">
        <v>496</v>
      </c>
      <c r="E34" s="1" t="s">
        <v>15</v>
      </c>
      <c r="F34" s="1">
        <v>2</v>
      </c>
      <c r="G34" s="1">
        <v>0</v>
      </c>
      <c r="H34" s="1">
        <v>0</v>
      </c>
      <c r="I34" s="1">
        <v>73</v>
      </c>
      <c r="J34" s="1">
        <v>3.6</v>
      </c>
      <c r="K34" s="7">
        <v>0.88</v>
      </c>
      <c r="L34" s="9">
        <f>(((K34*100)-35)*1.54)*0.2</f>
        <v>16.324000000000002</v>
      </c>
      <c r="M34" s="7">
        <v>0.76</v>
      </c>
      <c r="N34" s="9">
        <f>(((M34*100)-20)*1.25)*0.8</f>
        <v>56</v>
      </c>
      <c r="O34" s="9">
        <f>L34+N34</f>
        <v>72.323999999999998</v>
      </c>
      <c r="P34" s="1">
        <v>41</v>
      </c>
      <c r="Q34" s="7">
        <v>0.78</v>
      </c>
      <c r="R34" s="1">
        <v>-2</v>
      </c>
      <c r="S34" s="7">
        <v>0.74</v>
      </c>
      <c r="T34" s="9">
        <f>(((S34*100)-25)*1.33)*0.3</f>
        <v>19.550999999999998</v>
      </c>
      <c r="U34" s="7">
        <v>2E-3</v>
      </c>
      <c r="V34" s="9">
        <f>10-((100*U34)*0.667)</f>
        <v>9.8666</v>
      </c>
      <c r="W34" s="7">
        <v>0.89</v>
      </c>
      <c r="X34" s="9">
        <f>(((100*W34)-40)*1.67)*0.05</f>
        <v>4.0914999999999999</v>
      </c>
      <c r="Y34" s="3" t="s">
        <v>1</v>
      </c>
      <c r="Z34" s="11">
        <v>10</v>
      </c>
      <c r="AA34" s="1">
        <f>((25-Z34)*4)*0.05</f>
        <v>3</v>
      </c>
      <c r="AB34" s="9">
        <f>T34+V34+X34+AA34</f>
        <v>36.509100000000004</v>
      </c>
      <c r="AC34" s="1">
        <v>3</v>
      </c>
      <c r="AD34" s="3" t="s">
        <v>538</v>
      </c>
      <c r="AE34" s="10">
        <f>(1110+1310)/2</f>
        <v>1210</v>
      </c>
      <c r="AF34" s="8">
        <f>((AE34-700)/8)*0.5</f>
        <v>31.875</v>
      </c>
      <c r="AG34" s="7">
        <v>0.35</v>
      </c>
      <c r="AH34" s="1">
        <f>(AG34*100)*0.4</f>
        <v>14</v>
      </c>
      <c r="AI34" s="7">
        <v>0.71</v>
      </c>
      <c r="AJ34" s="9">
        <f>((100-(AI34*100))*1.17)*0.1</f>
        <v>3.3930000000000002</v>
      </c>
      <c r="AK34" s="8">
        <f>AF34+AH34+AJ34</f>
        <v>49.268000000000001</v>
      </c>
      <c r="AL34" s="1">
        <v>84</v>
      </c>
      <c r="AM34" s="1">
        <v>25</v>
      </c>
      <c r="AO34" s="1">
        <v>34</v>
      </c>
      <c r="AP34" s="7">
        <v>0.46</v>
      </c>
      <c r="AQ34" s="9">
        <f>((AP34*100) *1.54)*0.05</f>
        <v>3.5420000000000003</v>
      </c>
    </row>
    <row r="35" spans="1:43" x14ac:dyDescent="0.25">
      <c r="A35" s="1">
        <v>1</v>
      </c>
      <c r="B35" s="1">
        <v>34</v>
      </c>
      <c r="C35" s="1" t="s">
        <v>490</v>
      </c>
      <c r="F35" s="1">
        <v>2</v>
      </c>
      <c r="G35" s="1">
        <v>0</v>
      </c>
      <c r="H35" s="1">
        <v>0</v>
      </c>
      <c r="I35" s="1">
        <v>72</v>
      </c>
      <c r="J35" s="1">
        <v>3.6</v>
      </c>
      <c r="K35" s="7">
        <v>0.91</v>
      </c>
      <c r="L35" s="9">
        <f>(((K35*100)-35)*1.54)*0.2</f>
        <v>17.248000000000001</v>
      </c>
      <c r="M35" s="7">
        <v>0.83</v>
      </c>
      <c r="N35" s="9">
        <f>(((M35*100)-20)*1.25)*0.8</f>
        <v>63</v>
      </c>
      <c r="O35" s="9">
        <f>L35+N35</f>
        <v>80.248000000000005</v>
      </c>
      <c r="P35" s="1">
        <v>28</v>
      </c>
      <c r="Q35" s="7">
        <v>0.78</v>
      </c>
      <c r="R35" s="1">
        <v>5</v>
      </c>
      <c r="S35" s="7">
        <v>0.59</v>
      </c>
      <c r="T35" s="9">
        <f>(((S35*100)-25)*1.33)*0.3</f>
        <v>13.565999999999999</v>
      </c>
      <c r="U35" s="7">
        <v>0.03</v>
      </c>
      <c r="V35" s="9">
        <f>10-((100*U35)*0.667)</f>
        <v>7.9989999999999997</v>
      </c>
      <c r="W35" s="7">
        <v>0.93</v>
      </c>
      <c r="X35" s="9">
        <f>(((100*W35)-40)*1.67)*0.05</f>
        <v>4.4254999999999995</v>
      </c>
      <c r="Y35" s="3" t="s">
        <v>5</v>
      </c>
      <c r="Z35" s="11">
        <v>11</v>
      </c>
      <c r="AA35" s="1">
        <f>((25-Z35)*4)*0.05</f>
        <v>2.8000000000000003</v>
      </c>
      <c r="AB35" s="9">
        <f>T35+V35+X35+AA35</f>
        <v>28.790499999999998</v>
      </c>
      <c r="AC35" s="1">
        <v>90</v>
      </c>
      <c r="AD35" s="3" t="s">
        <v>786</v>
      </c>
      <c r="AE35" s="10">
        <f>(1214+1369)/2</f>
        <v>1291.5</v>
      </c>
      <c r="AF35" s="8">
        <f>((AE35-700)/8)*0.5</f>
        <v>36.96875</v>
      </c>
      <c r="AG35" s="7">
        <v>0.5</v>
      </c>
      <c r="AH35" s="1">
        <f>(AG35*100)*0.4</f>
        <v>20</v>
      </c>
      <c r="AI35" s="7">
        <v>0.35</v>
      </c>
      <c r="AJ35" s="9">
        <f>((100-(AI35*100))*1.17)*0.1</f>
        <v>7.6050000000000004</v>
      </c>
      <c r="AK35" s="8">
        <f>AF35+AH35+AJ35</f>
        <v>64.573750000000004</v>
      </c>
      <c r="AL35" s="1">
        <v>36</v>
      </c>
      <c r="AM35" s="1">
        <v>29</v>
      </c>
      <c r="AO35" s="1">
        <v>43</v>
      </c>
      <c r="AP35" s="7">
        <v>0.43</v>
      </c>
      <c r="AQ35" s="9">
        <f>((AP35*100) *1.54)*0.05</f>
        <v>3.3109999999999999</v>
      </c>
    </row>
    <row r="36" spans="1:43" x14ac:dyDescent="0.25">
      <c r="A36" s="1">
        <v>1</v>
      </c>
      <c r="B36" s="1">
        <v>34</v>
      </c>
      <c r="C36" s="1" t="s">
        <v>495</v>
      </c>
      <c r="E36" s="1" t="s">
        <v>18</v>
      </c>
      <c r="F36" s="1">
        <v>2</v>
      </c>
      <c r="G36" s="1">
        <v>0</v>
      </c>
      <c r="H36" s="1">
        <v>0</v>
      </c>
      <c r="I36" s="1">
        <v>72</v>
      </c>
      <c r="J36" s="1">
        <v>3.5</v>
      </c>
      <c r="K36" s="7">
        <v>0.86</v>
      </c>
      <c r="L36" s="9">
        <f>(((K36*100)-35)*1.54)*0.2</f>
        <v>15.708000000000002</v>
      </c>
      <c r="M36" s="7">
        <v>0.68</v>
      </c>
      <c r="N36" s="9">
        <f>(((M36*100)-20)*1.25)*0.8</f>
        <v>48</v>
      </c>
      <c r="O36" s="9">
        <f>L36+N36</f>
        <v>63.707999999999998</v>
      </c>
      <c r="P36" s="1">
        <v>61</v>
      </c>
      <c r="Q36" s="7">
        <v>0.78</v>
      </c>
      <c r="R36" s="1">
        <v>-10</v>
      </c>
      <c r="S36" s="7">
        <v>0.7</v>
      </c>
      <c r="T36" s="9">
        <f>(((S36*100)-25)*1.33)*0.3</f>
        <v>17.954999999999998</v>
      </c>
      <c r="U36" s="7">
        <v>0.03</v>
      </c>
      <c r="V36" s="9">
        <f>10-((100*U36)*0.667)</f>
        <v>7.9989999999999997</v>
      </c>
      <c r="W36" s="7">
        <v>0.86</v>
      </c>
      <c r="X36" s="9">
        <f>(((100*W36)-40)*1.67)*0.05</f>
        <v>3.8409999999999997</v>
      </c>
      <c r="Y36" s="3" t="s">
        <v>14</v>
      </c>
      <c r="Z36" s="11">
        <v>12</v>
      </c>
      <c r="AA36" s="1">
        <f>((25-Z36)*4)*0.05</f>
        <v>2.6</v>
      </c>
      <c r="AB36" s="9">
        <f>T36+V36+X36+AA36</f>
        <v>32.394999999999996</v>
      </c>
      <c r="AC36" s="1">
        <v>56</v>
      </c>
      <c r="AD36" s="3" t="s">
        <v>599</v>
      </c>
      <c r="AE36" s="10">
        <f>(1220+1410)/2</f>
        <v>1315</v>
      </c>
      <c r="AF36" s="8">
        <f>((AE36-700)/8)*0.5</f>
        <v>38.4375</v>
      </c>
      <c r="AG36" s="7">
        <v>0.62</v>
      </c>
      <c r="AH36" s="1">
        <f>(AG36*100)*0.4</f>
        <v>24.8</v>
      </c>
      <c r="AI36" s="7">
        <v>0.57999999999999996</v>
      </c>
      <c r="AJ36" s="9">
        <f>((100-(AI36*100))*1.17)*0.1</f>
        <v>4.9140000000000015</v>
      </c>
      <c r="AK36" s="8">
        <f>AF36+AH36+AJ36</f>
        <v>68.151499999999999</v>
      </c>
      <c r="AL36" s="1">
        <v>42</v>
      </c>
      <c r="AM36" s="1">
        <v>3</v>
      </c>
      <c r="AO36" s="1">
        <v>7</v>
      </c>
      <c r="AP36" s="7">
        <v>0.54</v>
      </c>
      <c r="AQ36" s="9">
        <f>((AP36*100) *1.54)*0.05</f>
        <v>4.1580000000000004</v>
      </c>
    </row>
    <row r="37" spans="1:43" x14ac:dyDescent="0.25">
      <c r="A37" s="1">
        <v>1</v>
      </c>
      <c r="B37" s="1">
        <v>34</v>
      </c>
      <c r="C37" s="1" t="s">
        <v>503</v>
      </c>
      <c r="E37" s="1" t="s">
        <v>37</v>
      </c>
      <c r="F37" s="1">
        <v>2</v>
      </c>
      <c r="G37" s="1">
        <v>0</v>
      </c>
      <c r="H37" s="1">
        <v>0</v>
      </c>
      <c r="I37" s="1">
        <v>72</v>
      </c>
      <c r="J37" s="1">
        <v>3.3</v>
      </c>
      <c r="K37" s="7">
        <v>0.93</v>
      </c>
      <c r="L37" s="9">
        <f>(((K37*100)-35)*1.54)*0.2</f>
        <v>17.864000000000001</v>
      </c>
      <c r="M37" s="7">
        <v>0.87</v>
      </c>
      <c r="N37" s="9">
        <f>(((M37*100)-20)*1.25)*0.8</f>
        <v>67</v>
      </c>
      <c r="O37" s="9">
        <f>L37+N37</f>
        <v>84.864000000000004</v>
      </c>
      <c r="P37" s="1">
        <v>35</v>
      </c>
      <c r="Q37" s="7">
        <v>0.82</v>
      </c>
      <c r="R37" s="1">
        <v>5</v>
      </c>
      <c r="S37" s="7">
        <v>0.7</v>
      </c>
      <c r="T37" s="9">
        <f>(((S37*100)-25)*1.33)*0.3</f>
        <v>17.954999999999998</v>
      </c>
      <c r="U37" s="7">
        <v>3.0000000000000001E-3</v>
      </c>
      <c r="V37" s="9">
        <f>10-((100*U37)*0.667)</f>
        <v>9.7998999999999992</v>
      </c>
      <c r="W37" s="7">
        <v>0.83</v>
      </c>
      <c r="X37" s="9">
        <f>(((100*W37)-40)*1.67)*0.05</f>
        <v>3.5905000000000005</v>
      </c>
      <c r="Y37" s="3" t="s">
        <v>1</v>
      </c>
      <c r="Z37" s="11">
        <v>10</v>
      </c>
      <c r="AA37" s="1">
        <f>((25-Z37)*4)*0.05</f>
        <v>3</v>
      </c>
      <c r="AB37" s="9">
        <f>T37+V37+X37+AA37</f>
        <v>34.345399999999998</v>
      </c>
      <c r="AC37" s="1">
        <v>24</v>
      </c>
      <c r="AD37" s="3" t="s">
        <v>62</v>
      </c>
      <c r="AE37" s="10">
        <f>(1230+1410)/2</f>
        <v>1320</v>
      </c>
      <c r="AF37" s="8">
        <f>((AE37-700)/8)*0.5</f>
        <v>38.75</v>
      </c>
      <c r="AG37" s="7">
        <v>0.67</v>
      </c>
      <c r="AH37" s="1">
        <f>(AG37*100)*0.4</f>
        <v>26.8</v>
      </c>
      <c r="AI37" s="7">
        <v>0.5</v>
      </c>
      <c r="AJ37" s="9">
        <f>((100-(AI37*100))*1.17)*0.1</f>
        <v>5.8500000000000005</v>
      </c>
      <c r="AK37" s="8">
        <f>AF37+AH37+AJ37</f>
        <v>71.399999999999991</v>
      </c>
      <c r="AL37" s="1">
        <v>19</v>
      </c>
      <c r="AM37" s="1">
        <v>78</v>
      </c>
      <c r="AO37" s="1">
        <v>25</v>
      </c>
      <c r="AP37" s="7">
        <v>0.48</v>
      </c>
      <c r="AQ37" s="9">
        <f>((AP37*100) *1.54)*0.05</f>
        <v>3.6960000000000002</v>
      </c>
    </row>
    <row r="38" spans="1:43" x14ac:dyDescent="0.25">
      <c r="A38" s="1">
        <v>1</v>
      </c>
      <c r="B38" s="1">
        <v>37</v>
      </c>
      <c r="C38" s="1" t="s">
        <v>500</v>
      </c>
      <c r="E38" s="1" t="s">
        <v>26</v>
      </c>
      <c r="F38" s="1">
        <v>2</v>
      </c>
      <c r="G38" s="1">
        <v>0</v>
      </c>
      <c r="H38" s="1">
        <v>0</v>
      </c>
      <c r="I38" s="1">
        <v>71</v>
      </c>
      <c r="J38" s="1">
        <v>3.4</v>
      </c>
      <c r="K38" s="7">
        <v>0.93</v>
      </c>
      <c r="L38" s="9">
        <f>(((K38*100)-35)*1.54)*0.2</f>
        <v>17.864000000000001</v>
      </c>
      <c r="M38" s="7">
        <v>0.84</v>
      </c>
      <c r="N38" s="9">
        <f>(((M38*100)-20)*1.25)*0.8</f>
        <v>64</v>
      </c>
      <c r="O38" s="9">
        <f>L38+N38</f>
        <v>81.864000000000004</v>
      </c>
      <c r="P38" s="1">
        <v>26</v>
      </c>
      <c r="Q38" s="7">
        <v>0.76</v>
      </c>
      <c r="R38" s="1">
        <v>8</v>
      </c>
      <c r="S38" s="7">
        <v>0.61</v>
      </c>
      <c r="T38" s="9">
        <f>(((S38*100)-25)*1.33)*0.3</f>
        <v>14.364000000000001</v>
      </c>
      <c r="U38" s="7">
        <v>0.01</v>
      </c>
      <c r="V38" s="9">
        <f>10-((100*U38)*0.667)</f>
        <v>9.3330000000000002</v>
      </c>
      <c r="W38" s="7">
        <v>0.96</v>
      </c>
      <c r="X38" s="9">
        <f>(((100*W38)-40)*1.67)*0.05</f>
        <v>4.6760000000000002</v>
      </c>
      <c r="Y38" s="3" t="s">
        <v>5</v>
      </c>
      <c r="Z38" s="11">
        <v>11</v>
      </c>
      <c r="AA38" s="1">
        <f>((25-Z38)*4)*0.05</f>
        <v>2.8000000000000003</v>
      </c>
      <c r="AB38" s="9">
        <f>T38+V38+X38+AA38</f>
        <v>31.173000000000005</v>
      </c>
      <c r="AC38" s="1">
        <v>36</v>
      </c>
      <c r="AD38" s="3" t="s">
        <v>242</v>
      </c>
      <c r="AE38" s="10">
        <f>(1140+1330)/2</f>
        <v>1235</v>
      </c>
      <c r="AF38" s="8">
        <f>((AE38-700)/8)*0.5</f>
        <v>33.4375</v>
      </c>
      <c r="AG38" s="7">
        <v>0.57999999999999996</v>
      </c>
      <c r="AH38" s="1">
        <f>(AG38*100)*0.4</f>
        <v>23.2</v>
      </c>
      <c r="AI38" s="7">
        <v>0.45</v>
      </c>
      <c r="AJ38" s="9">
        <f>((100-(AI38*100))*1.17)*0.1</f>
        <v>6.4349999999999996</v>
      </c>
      <c r="AK38" s="8">
        <f>AF38+AH38+AJ38</f>
        <v>63.072500000000005</v>
      </c>
      <c r="AL38" s="1">
        <v>36</v>
      </c>
      <c r="AM38" s="1">
        <v>57</v>
      </c>
      <c r="AO38" s="1">
        <v>59</v>
      </c>
      <c r="AP38" s="7">
        <v>0.38</v>
      </c>
      <c r="AQ38" s="9">
        <f>((AP38*100) *1.54)*0.05</f>
        <v>2.9260000000000002</v>
      </c>
    </row>
    <row r="39" spans="1:43" x14ac:dyDescent="0.25">
      <c r="A39" s="1">
        <v>1</v>
      </c>
      <c r="B39" s="1">
        <v>38</v>
      </c>
      <c r="C39" s="1" t="s">
        <v>487</v>
      </c>
      <c r="E39" s="1" t="s">
        <v>26</v>
      </c>
      <c r="F39" s="1">
        <v>2</v>
      </c>
      <c r="G39" s="1">
        <v>0</v>
      </c>
      <c r="H39" s="1">
        <v>0</v>
      </c>
      <c r="I39" s="1">
        <v>70</v>
      </c>
      <c r="J39" s="1">
        <v>4</v>
      </c>
      <c r="K39" s="7">
        <v>0.94</v>
      </c>
      <c r="L39" s="9">
        <f>(((K39*100)-35)*1.54)*0.2</f>
        <v>18.172000000000001</v>
      </c>
      <c r="M39" s="7">
        <v>0.86</v>
      </c>
      <c r="N39" s="9">
        <f>(((M39*100)-20)*1.25)*0.8</f>
        <v>66</v>
      </c>
      <c r="O39" s="9">
        <f>L39+N39</f>
        <v>84.171999999999997</v>
      </c>
      <c r="P39" s="1">
        <v>20</v>
      </c>
      <c r="Q39" s="7">
        <v>0.83</v>
      </c>
      <c r="R39" s="1">
        <v>3</v>
      </c>
      <c r="S39" s="7">
        <v>0.68</v>
      </c>
      <c r="T39" s="9">
        <f>(((S39*100)-25)*1.33)*0.3</f>
        <v>17.157</v>
      </c>
      <c r="U39" s="7">
        <v>0.09</v>
      </c>
      <c r="V39" s="9">
        <f>10-((100*U39)*0.667)</f>
        <v>3.9969999999999999</v>
      </c>
      <c r="W39" s="7">
        <v>0.84</v>
      </c>
      <c r="X39" s="9">
        <f>(((100*W39)-40)*1.67)*0.05</f>
        <v>3.6739999999999995</v>
      </c>
      <c r="Y39" s="3" t="s">
        <v>1</v>
      </c>
      <c r="Z39" s="11">
        <v>10</v>
      </c>
      <c r="AA39" s="1">
        <f>((25-Z39)*4)*0.05</f>
        <v>3</v>
      </c>
      <c r="AB39" s="9">
        <f>T39+V39+X39+AA39</f>
        <v>27.827999999999999</v>
      </c>
      <c r="AC39" s="1">
        <v>119</v>
      </c>
      <c r="AD39" s="3" t="s">
        <v>76</v>
      </c>
      <c r="AE39" s="10">
        <f>(1250+1410)/2</f>
        <v>1330</v>
      </c>
      <c r="AF39" s="8">
        <f>((AE39-700)/8)*0.5</f>
        <v>39.375</v>
      </c>
      <c r="AG39" s="7">
        <v>0.84</v>
      </c>
      <c r="AH39" s="1">
        <f>(AG39*100)*0.4</f>
        <v>33.6</v>
      </c>
      <c r="AI39" s="7">
        <v>0.34</v>
      </c>
      <c r="AJ39" s="9">
        <f>((100-(AI39*100))*1.17)*0.1</f>
        <v>7.7220000000000004</v>
      </c>
      <c r="AK39" s="8">
        <f>AF39+AH39+AJ39</f>
        <v>80.696999999999989</v>
      </c>
      <c r="AL39" s="1">
        <v>68</v>
      </c>
      <c r="AM39" s="1">
        <v>57</v>
      </c>
      <c r="AO39" s="1">
        <v>83</v>
      </c>
      <c r="AP39" s="7">
        <v>0.35</v>
      </c>
      <c r="AQ39" s="9">
        <f>((AP39*100) *1.54)*0.05</f>
        <v>2.6950000000000003</v>
      </c>
    </row>
    <row r="40" spans="1:43" x14ac:dyDescent="0.25">
      <c r="A40" s="1">
        <v>1</v>
      </c>
      <c r="B40" s="1">
        <v>38</v>
      </c>
      <c r="C40" s="1" t="s">
        <v>499</v>
      </c>
      <c r="E40" s="1" t="s">
        <v>9</v>
      </c>
      <c r="F40" s="1">
        <v>2</v>
      </c>
      <c r="G40" s="1">
        <v>0</v>
      </c>
      <c r="H40" s="1">
        <v>0</v>
      </c>
      <c r="I40" s="1">
        <v>70</v>
      </c>
      <c r="J40" s="1">
        <v>3.6</v>
      </c>
      <c r="K40" s="7">
        <v>0.91</v>
      </c>
      <c r="L40" s="9">
        <f>(((K40*100)-35)*1.54)*0.2</f>
        <v>17.248000000000001</v>
      </c>
      <c r="M40" s="7">
        <v>0.84</v>
      </c>
      <c r="N40" s="9">
        <f>(((M40*100)-20)*1.25)*0.8</f>
        <v>64</v>
      </c>
      <c r="O40" s="9">
        <f>L40+N40</f>
        <v>81.248000000000005</v>
      </c>
      <c r="P40" s="1">
        <v>30</v>
      </c>
      <c r="Q40" s="7">
        <v>0.8</v>
      </c>
      <c r="R40" s="1">
        <v>4</v>
      </c>
      <c r="S40" s="7">
        <v>0.52</v>
      </c>
      <c r="T40" s="9">
        <f>(((S40*100)-25)*1.33)*0.3</f>
        <v>10.773000000000001</v>
      </c>
      <c r="U40" s="7">
        <v>0.01</v>
      </c>
      <c r="V40" s="9">
        <f>10-((100*U40)*0.667)</f>
        <v>9.3330000000000002</v>
      </c>
      <c r="W40" s="7">
        <v>0.94</v>
      </c>
      <c r="X40" s="9">
        <f>(((100*W40)-40)*1.67)*0.05</f>
        <v>4.5089999999999995</v>
      </c>
      <c r="Y40" s="3" t="s">
        <v>5</v>
      </c>
      <c r="Z40" s="11">
        <v>11</v>
      </c>
      <c r="AA40" s="1">
        <f>((25-Z40)*4)*0.05</f>
        <v>2.8000000000000003</v>
      </c>
      <c r="AB40" s="9">
        <f>T40+V40+X40+AA40</f>
        <v>27.415000000000003</v>
      </c>
      <c r="AC40" s="1">
        <v>53</v>
      </c>
      <c r="AD40" s="3" t="s">
        <v>79</v>
      </c>
      <c r="AE40" s="10">
        <f>(1160+1340)/2</f>
        <v>1250</v>
      </c>
      <c r="AF40" s="8">
        <f>((AE40-700)/8)*0.5</f>
        <v>34.375</v>
      </c>
      <c r="AG40" s="7">
        <v>0.46</v>
      </c>
      <c r="AH40" s="1">
        <f>(AG40*100)*0.4</f>
        <v>18.400000000000002</v>
      </c>
      <c r="AI40" s="7">
        <v>0.62</v>
      </c>
      <c r="AJ40" s="9">
        <f>((100-(AI40*100))*1.17)*0.1</f>
        <v>4.4459999999999997</v>
      </c>
      <c r="AK40" s="8">
        <f>AF40+AH40+AJ40</f>
        <v>57.221000000000004</v>
      </c>
      <c r="AL40" s="1">
        <v>51</v>
      </c>
      <c r="AM40" s="1">
        <v>41</v>
      </c>
      <c r="AO40" s="1">
        <v>83</v>
      </c>
      <c r="AP40" s="7">
        <v>0.36</v>
      </c>
      <c r="AQ40" s="9">
        <f>((AP40*100) *1.54)*0.05</f>
        <v>2.7720000000000002</v>
      </c>
    </row>
    <row r="41" spans="1:43" x14ac:dyDescent="0.25">
      <c r="A41" s="1">
        <v>1</v>
      </c>
      <c r="B41" s="1">
        <v>40</v>
      </c>
      <c r="C41" s="1" t="s">
        <v>501</v>
      </c>
      <c r="E41" s="1" t="s">
        <v>2</v>
      </c>
      <c r="F41" s="1">
        <v>2</v>
      </c>
      <c r="G41" s="1">
        <v>0</v>
      </c>
      <c r="H41" s="1">
        <v>0</v>
      </c>
      <c r="I41" s="1">
        <v>69</v>
      </c>
      <c r="J41" s="1">
        <v>3.4</v>
      </c>
      <c r="K41" s="7">
        <v>0.89</v>
      </c>
      <c r="L41" s="9">
        <f>(((K41*100)-35)*1.54)*0.2</f>
        <v>16.632000000000001</v>
      </c>
      <c r="M41" s="7">
        <v>0.77</v>
      </c>
      <c r="N41" s="9">
        <f>(((M41*100)-20)*1.25)*0.8</f>
        <v>57</v>
      </c>
      <c r="O41" s="9">
        <f>L41+N41</f>
        <v>73.632000000000005</v>
      </c>
      <c r="P41" s="1">
        <v>38</v>
      </c>
      <c r="Q41" s="7">
        <v>0.73</v>
      </c>
      <c r="R41" s="1">
        <v>4</v>
      </c>
      <c r="S41" s="7">
        <v>0.68</v>
      </c>
      <c r="T41" s="9">
        <f>(((S41*100)-25)*1.33)*0.3</f>
        <v>17.157</v>
      </c>
      <c r="U41" s="7">
        <v>0</v>
      </c>
      <c r="V41" s="9">
        <f>10-((100*U41)*0.667)</f>
        <v>10</v>
      </c>
      <c r="W41" s="7">
        <v>0.93</v>
      </c>
      <c r="X41" s="9">
        <f>(((100*W41)-40)*1.67)*0.05</f>
        <v>4.4254999999999995</v>
      </c>
      <c r="Y41" s="3" t="s">
        <v>5</v>
      </c>
      <c r="Z41" s="11">
        <v>11</v>
      </c>
      <c r="AA41" s="1">
        <f>((25-Z41)*4)*0.05</f>
        <v>2.8000000000000003</v>
      </c>
      <c r="AB41" s="9">
        <f>T41+V41+X41+AA41</f>
        <v>34.3825</v>
      </c>
      <c r="AC41" s="1">
        <v>34</v>
      </c>
      <c r="AD41" s="3" t="s">
        <v>55</v>
      </c>
      <c r="AE41" s="10">
        <f>(1130+1320)/2</f>
        <v>1225</v>
      </c>
      <c r="AF41" s="8">
        <f>((AE41-700)/8)*0.5</f>
        <v>32.8125</v>
      </c>
      <c r="AG41" s="7">
        <v>0.56000000000000005</v>
      </c>
      <c r="AH41" s="1">
        <f>(AG41*100)*0.4</f>
        <v>22.400000000000006</v>
      </c>
      <c r="AI41" s="7">
        <v>0.61</v>
      </c>
      <c r="AJ41" s="9">
        <f>((100-(AI41*100))*1.17)*0.1</f>
        <v>4.5629999999999997</v>
      </c>
      <c r="AK41" s="8">
        <f>AF41+AH41+AJ41</f>
        <v>59.775500000000008</v>
      </c>
      <c r="AL41" s="1">
        <v>42</v>
      </c>
      <c r="AM41" s="1">
        <v>49</v>
      </c>
      <c r="AO41" s="1">
        <v>83</v>
      </c>
      <c r="AP41" s="7">
        <v>0.35</v>
      </c>
      <c r="AQ41" s="9">
        <f>((AP41*100) *1.54)*0.05</f>
        <v>2.6950000000000003</v>
      </c>
    </row>
    <row r="42" spans="1:43" x14ac:dyDescent="0.25">
      <c r="A42" s="1">
        <v>1</v>
      </c>
      <c r="B42" s="1">
        <v>40</v>
      </c>
      <c r="C42" s="1" t="s">
        <v>513</v>
      </c>
      <c r="E42" s="1" t="s">
        <v>18</v>
      </c>
      <c r="F42" s="1">
        <v>2</v>
      </c>
      <c r="G42" s="1">
        <v>0</v>
      </c>
      <c r="H42" s="1">
        <v>0</v>
      </c>
      <c r="I42" s="1">
        <v>69</v>
      </c>
      <c r="J42" s="1">
        <v>3.6</v>
      </c>
      <c r="K42" s="7">
        <v>0.9</v>
      </c>
      <c r="L42" s="9">
        <f>(((K42*100)-35)*1.54)*0.2</f>
        <v>16.940000000000001</v>
      </c>
      <c r="M42" s="7">
        <v>0.79</v>
      </c>
      <c r="N42" s="9">
        <f>(((M42*100)-20)*1.25)*0.8</f>
        <v>59</v>
      </c>
      <c r="O42" s="9">
        <f>L42+N42</f>
        <v>75.94</v>
      </c>
      <c r="P42" s="1">
        <v>52</v>
      </c>
      <c r="Q42" s="7">
        <v>0.76</v>
      </c>
      <c r="R42" s="1">
        <v>3</v>
      </c>
      <c r="S42" s="7">
        <v>0.56999999999999995</v>
      </c>
      <c r="T42" s="9">
        <f>(((S42*100)-25)*1.33)*0.3</f>
        <v>12.767999999999999</v>
      </c>
      <c r="U42" s="7">
        <v>0.02</v>
      </c>
      <c r="V42" s="9">
        <f>10-((100*U42)*0.667)</f>
        <v>8.6660000000000004</v>
      </c>
      <c r="W42" s="7">
        <v>0.88</v>
      </c>
      <c r="X42" s="9">
        <f>(((100*W42)-40)*1.67)*0.05</f>
        <v>4.008</v>
      </c>
      <c r="Y42" s="3" t="s">
        <v>5</v>
      </c>
      <c r="Z42" s="11">
        <v>11</v>
      </c>
      <c r="AA42" s="1">
        <f>((25-Z42)*4)*0.05</f>
        <v>2.8000000000000003</v>
      </c>
      <c r="AB42" s="9">
        <f>T42+V42+X42+AA42</f>
        <v>28.241999999999997</v>
      </c>
      <c r="AC42" s="1">
        <v>104</v>
      </c>
      <c r="AD42" s="3" t="s">
        <v>44</v>
      </c>
      <c r="AE42" s="10">
        <f>(1170+1350)/2</f>
        <v>1260</v>
      </c>
      <c r="AF42" s="8">
        <f>((AE42-700)/8)*0.5</f>
        <v>35</v>
      </c>
      <c r="AG42" s="7">
        <v>0.63</v>
      </c>
      <c r="AH42" s="1">
        <f>(AG42*100)*0.4</f>
        <v>25.200000000000003</v>
      </c>
      <c r="AI42" s="7">
        <v>0.43</v>
      </c>
      <c r="AJ42" s="9">
        <f>((100-(AI42*100))*1.17)*0.1</f>
        <v>6.6690000000000005</v>
      </c>
      <c r="AK42" s="8">
        <f>AF42+AH42+AJ42</f>
        <v>66.869</v>
      </c>
      <c r="AL42" s="1">
        <v>24</v>
      </c>
      <c r="AM42" s="1">
        <v>49</v>
      </c>
      <c r="AO42" s="1">
        <v>50</v>
      </c>
      <c r="AP42" s="7">
        <v>0.41</v>
      </c>
      <c r="AQ42" s="9">
        <f>((AP42*100) *1.54)*0.05</f>
        <v>3.157</v>
      </c>
    </row>
    <row r="43" spans="1:43" x14ac:dyDescent="0.25">
      <c r="A43" s="1">
        <v>1</v>
      </c>
      <c r="B43" s="1">
        <v>42</v>
      </c>
      <c r="C43" s="1" t="s">
        <v>510</v>
      </c>
      <c r="E43" s="1" t="s">
        <v>9</v>
      </c>
      <c r="F43" s="1">
        <v>2</v>
      </c>
      <c r="G43" s="1">
        <v>0</v>
      </c>
      <c r="H43" s="1">
        <v>0</v>
      </c>
      <c r="I43" s="1">
        <v>68</v>
      </c>
      <c r="J43" s="1">
        <v>3.5</v>
      </c>
      <c r="K43" s="7">
        <v>0.89</v>
      </c>
      <c r="L43" s="9">
        <f>(((K43*100)-35)*1.54)*0.2</f>
        <v>16.632000000000001</v>
      </c>
      <c r="M43" s="7">
        <v>0.79</v>
      </c>
      <c r="N43" s="9">
        <f>(((M43*100)-20)*1.25)*0.8</f>
        <v>59</v>
      </c>
      <c r="O43" s="9">
        <f>L43+N43</f>
        <v>75.632000000000005</v>
      </c>
      <c r="P43" s="1">
        <v>44</v>
      </c>
      <c r="Q43" s="7">
        <v>0.67</v>
      </c>
      <c r="R43" s="1">
        <v>12</v>
      </c>
      <c r="S43" s="7">
        <v>0.64</v>
      </c>
      <c r="T43" s="9">
        <f>(((S43*100)-25)*1.33)*0.3</f>
        <v>15.561</v>
      </c>
      <c r="U43" s="7">
        <v>4.0000000000000001E-3</v>
      </c>
      <c r="V43" s="9">
        <f>10-((100*U43)*0.667)</f>
        <v>9.7332000000000001</v>
      </c>
      <c r="W43" s="7">
        <v>0.94</v>
      </c>
      <c r="X43" s="9">
        <f>(((100*W43)-40)*1.67)*0.05</f>
        <v>4.5089999999999995</v>
      </c>
      <c r="Y43" s="3" t="s">
        <v>787</v>
      </c>
      <c r="Z43" s="11">
        <v>13</v>
      </c>
      <c r="AA43" s="1">
        <f>((25-Z43)*4)*0.05</f>
        <v>2.4000000000000004</v>
      </c>
      <c r="AB43" s="9">
        <f>T43+V43+X43+AA43</f>
        <v>32.203200000000002</v>
      </c>
      <c r="AC43" s="1">
        <v>74</v>
      </c>
      <c r="AD43" s="3" t="s">
        <v>52</v>
      </c>
      <c r="AE43" s="10">
        <f>(1150+1320)/2</f>
        <v>1235</v>
      </c>
      <c r="AF43" s="8">
        <f>((AE43-700)/8)*0.5</f>
        <v>33.4375</v>
      </c>
      <c r="AG43" s="7">
        <v>0.45</v>
      </c>
      <c r="AH43" s="1">
        <f>(AG43*100)*0.4</f>
        <v>18</v>
      </c>
      <c r="AI43" s="7">
        <v>0.51</v>
      </c>
      <c r="AJ43" s="9">
        <f>((100-(AI43*100))*1.17)*0.1</f>
        <v>5.7330000000000005</v>
      </c>
      <c r="AK43" s="8">
        <f>AF43+AH43+AJ43</f>
        <v>57.170500000000004</v>
      </c>
      <c r="AL43" s="1">
        <v>51</v>
      </c>
      <c r="AM43" s="1">
        <v>63</v>
      </c>
      <c r="AO43" s="1">
        <v>43</v>
      </c>
      <c r="AP43" s="7">
        <v>0.42</v>
      </c>
      <c r="AQ43" s="9">
        <f>((AP43*100) *1.54)*0.05</f>
        <v>3.2340000000000004</v>
      </c>
    </row>
    <row r="44" spans="1:43" x14ac:dyDescent="0.25">
      <c r="A44" s="1">
        <v>1</v>
      </c>
      <c r="B44" s="1">
        <v>42</v>
      </c>
      <c r="C44" s="1" t="s">
        <v>504</v>
      </c>
      <c r="E44" s="1" t="s">
        <v>21</v>
      </c>
      <c r="F44" s="1">
        <v>2</v>
      </c>
      <c r="G44" s="1">
        <v>0</v>
      </c>
      <c r="H44" s="1">
        <v>0</v>
      </c>
      <c r="I44" s="1">
        <v>68</v>
      </c>
      <c r="J44" s="1">
        <v>3.4</v>
      </c>
      <c r="K44" s="7">
        <v>0.92</v>
      </c>
      <c r="L44" s="9">
        <f>(((K44*100)-35)*1.54)*0.2</f>
        <v>17.556000000000001</v>
      </c>
      <c r="M44" s="7">
        <v>0.81</v>
      </c>
      <c r="N44" s="9">
        <f>(((M44*100)-20)*1.25)*0.8</f>
        <v>61</v>
      </c>
      <c r="O44" s="9">
        <f>L44+N44</f>
        <v>78.555999999999997</v>
      </c>
      <c r="P44" s="1">
        <v>49</v>
      </c>
      <c r="Q44" s="7">
        <v>0.78</v>
      </c>
      <c r="R44" s="1">
        <v>3</v>
      </c>
      <c r="S44" s="7">
        <v>0.5</v>
      </c>
      <c r="T44" s="9">
        <f>(((S44*100)-25)*1.33)*0.3</f>
        <v>9.9749999999999996</v>
      </c>
      <c r="U44" s="7">
        <v>2E-3</v>
      </c>
      <c r="V44" s="9">
        <f>10-((100*U44)*0.667)</f>
        <v>9.8666</v>
      </c>
      <c r="W44" s="7">
        <v>0.97</v>
      </c>
      <c r="X44" s="9">
        <f>(((100*W44)-40)*1.67)*0.05</f>
        <v>4.7595000000000001</v>
      </c>
      <c r="Y44" s="3" t="s">
        <v>5</v>
      </c>
      <c r="Z44" s="11">
        <v>11</v>
      </c>
      <c r="AA44" s="1">
        <f>((25-Z44)*4)*0.05</f>
        <v>2.8000000000000003</v>
      </c>
      <c r="AB44" s="9">
        <f>T44+V44+X44+AA44</f>
        <v>27.4011</v>
      </c>
      <c r="AC44" s="1">
        <v>62</v>
      </c>
      <c r="AD44" s="3" t="s">
        <v>505</v>
      </c>
      <c r="AE44" s="10">
        <f>(1180+1370)/2</f>
        <v>1275</v>
      </c>
      <c r="AF44" s="8">
        <f>((AE44-700)/8)*0.5</f>
        <v>35.9375</v>
      </c>
      <c r="AG44" s="7">
        <v>0.61</v>
      </c>
      <c r="AH44" s="1">
        <f>(AG44*100)*0.4</f>
        <v>24.400000000000002</v>
      </c>
      <c r="AI44" s="7">
        <v>0.57999999999999996</v>
      </c>
      <c r="AJ44" s="9">
        <f>((100-(AI44*100))*1.17)*0.1</f>
        <v>4.9140000000000015</v>
      </c>
      <c r="AK44" s="8">
        <f>AF44+AH44+AJ44</f>
        <v>65.251500000000007</v>
      </c>
      <c r="AL44" s="1">
        <v>33</v>
      </c>
      <c r="AM44" s="1">
        <v>78</v>
      </c>
      <c r="AO44" s="1">
        <v>27</v>
      </c>
      <c r="AP44" s="7">
        <v>0.47</v>
      </c>
      <c r="AQ44" s="9">
        <f>((AP44*100) *1.54)*0.05</f>
        <v>3.6189999999999998</v>
      </c>
    </row>
    <row r="45" spans="1:43" x14ac:dyDescent="0.25">
      <c r="A45" s="1">
        <v>1</v>
      </c>
      <c r="B45" s="1">
        <v>42</v>
      </c>
      <c r="C45" s="1" t="s">
        <v>507</v>
      </c>
      <c r="E45" s="1" t="s">
        <v>26</v>
      </c>
      <c r="F45" s="1">
        <v>2</v>
      </c>
      <c r="G45" s="1">
        <v>0</v>
      </c>
      <c r="H45" s="1">
        <v>0</v>
      </c>
      <c r="I45" s="1">
        <v>68</v>
      </c>
      <c r="J45" s="1">
        <v>3.4</v>
      </c>
      <c r="K45" s="7">
        <v>0.91</v>
      </c>
      <c r="L45" s="9">
        <f>(((K45*100)-35)*1.54)*0.2</f>
        <v>17.248000000000001</v>
      </c>
      <c r="M45" s="7">
        <v>0.75</v>
      </c>
      <c r="N45" s="9">
        <f>(((M45*100)-20)*1.25)*0.8</f>
        <v>55</v>
      </c>
      <c r="O45" s="9">
        <f>L45+N45</f>
        <v>72.248000000000005</v>
      </c>
      <c r="P45" s="1">
        <v>49</v>
      </c>
      <c r="Q45" s="7">
        <v>0.68</v>
      </c>
      <c r="R45" s="1">
        <v>7</v>
      </c>
      <c r="S45" s="7">
        <v>0.65</v>
      </c>
      <c r="T45" s="9">
        <f>(((S45*100)-25)*1.33)*0.3</f>
        <v>15.96</v>
      </c>
      <c r="U45" s="7">
        <v>0.02</v>
      </c>
      <c r="V45" s="9">
        <f>10-((100*U45)*0.667)</f>
        <v>8.6660000000000004</v>
      </c>
      <c r="W45" s="7">
        <v>0.98</v>
      </c>
      <c r="X45" s="9">
        <f>(((100*W45)-40)*1.67)*0.05</f>
        <v>4.843</v>
      </c>
      <c r="Y45" s="3" t="s">
        <v>5</v>
      </c>
      <c r="Z45" s="11">
        <v>11</v>
      </c>
      <c r="AA45" s="1">
        <f>((25-Z45)*4)*0.05</f>
        <v>2.8000000000000003</v>
      </c>
      <c r="AB45" s="9">
        <f>T45+V45+X45+AA45</f>
        <v>32.268999999999998</v>
      </c>
      <c r="AC45" s="1">
        <v>56</v>
      </c>
      <c r="AD45" s="3" t="s">
        <v>218</v>
      </c>
      <c r="AE45" s="10">
        <f>(1160+1330)/2</f>
        <v>1245</v>
      </c>
      <c r="AF45" s="8">
        <f>((AE45-700)/8)*0.5</f>
        <v>34.0625</v>
      </c>
      <c r="AG45" s="7">
        <v>0.41</v>
      </c>
      <c r="AH45" s="1">
        <f>(AG45*100)*0.4</f>
        <v>16.400000000000002</v>
      </c>
      <c r="AI45" s="7">
        <v>0.46</v>
      </c>
      <c r="AJ45" s="9">
        <f>((100-(AI45*100))*1.17)*0.1</f>
        <v>6.3179999999999996</v>
      </c>
      <c r="AK45" s="8">
        <f>AF45+AH45+AJ45</f>
        <v>56.780500000000004</v>
      </c>
      <c r="AL45" s="1">
        <v>51</v>
      </c>
      <c r="AM45" s="1">
        <v>41</v>
      </c>
      <c r="AO45" s="1">
        <v>41</v>
      </c>
      <c r="AP45" s="7">
        <v>0.43</v>
      </c>
      <c r="AQ45" s="9">
        <f>((AP45*100) *1.54)*0.05</f>
        <v>3.3109999999999999</v>
      </c>
    </row>
    <row r="46" spans="1:43" x14ac:dyDescent="0.25">
      <c r="A46" s="1">
        <v>1</v>
      </c>
      <c r="B46" s="1">
        <v>45</v>
      </c>
      <c r="C46" s="1" t="s">
        <v>508</v>
      </c>
      <c r="E46" s="1" t="s">
        <v>29</v>
      </c>
      <c r="F46" s="1">
        <v>2</v>
      </c>
      <c r="G46" s="1">
        <v>0</v>
      </c>
      <c r="H46" s="1">
        <v>0</v>
      </c>
      <c r="I46" s="1">
        <v>67</v>
      </c>
      <c r="J46" s="1">
        <v>3.3</v>
      </c>
      <c r="K46" s="7">
        <v>0.87</v>
      </c>
      <c r="L46" s="9">
        <f>(((K46*100)-35)*1.54)*0.2</f>
        <v>16.016000000000002</v>
      </c>
      <c r="M46" s="7">
        <v>0.76</v>
      </c>
      <c r="N46" s="9">
        <f>(((M46*100)-20)*1.25)*0.8</f>
        <v>56</v>
      </c>
      <c r="O46" s="9">
        <f>L46+N46</f>
        <v>72.016000000000005</v>
      </c>
      <c r="P46" s="1">
        <v>69</v>
      </c>
      <c r="Q46" s="7">
        <v>0.78</v>
      </c>
      <c r="R46" s="1">
        <v>-2</v>
      </c>
      <c r="S46" s="7">
        <v>0.59</v>
      </c>
      <c r="T46" s="9">
        <f>(((S46*100)-25)*1.33)*0.3</f>
        <v>13.565999999999999</v>
      </c>
      <c r="U46" s="7">
        <v>0</v>
      </c>
      <c r="V46" s="9">
        <f>10-((100*U46)*0.667)</f>
        <v>10</v>
      </c>
      <c r="W46" s="7">
        <v>0.95</v>
      </c>
      <c r="X46" s="9">
        <f>(((100*W46)-40)*1.67)*0.05</f>
        <v>4.5925000000000002</v>
      </c>
      <c r="Y46" s="3" t="s">
        <v>5</v>
      </c>
      <c r="Z46" s="11">
        <v>11</v>
      </c>
      <c r="AA46" s="1">
        <f>((25-Z46)*4)*0.05</f>
        <v>2.8000000000000003</v>
      </c>
      <c r="AB46" s="9">
        <f>T46+V46+X46+AA46</f>
        <v>30.958500000000001</v>
      </c>
      <c r="AC46" s="1">
        <v>41</v>
      </c>
      <c r="AD46" s="3" t="s">
        <v>4</v>
      </c>
      <c r="AE46" s="10">
        <f>(1140+1340)/2</f>
        <v>1240</v>
      </c>
      <c r="AF46" s="8">
        <f>((AE46-700)/8)*0.5</f>
        <v>33.75</v>
      </c>
      <c r="AG46" s="7">
        <v>0.53</v>
      </c>
      <c r="AH46" s="1">
        <f>(AG46*100)*0.4</f>
        <v>21.200000000000003</v>
      </c>
      <c r="AI46" s="7">
        <v>0.78</v>
      </c>
      <c r="AJ46" s="9">
        <f>((100-(AI46*100))*1.17)*0.1</f>
        <v>2.5739999999999998</v>
      </c>
      <c r="AK46" s="8">
        <f>AF46+AH46+AJ46</f>
        <v>57.524000000000001</v>
      </c>
      <c r="AL46" s="1">
        <v>39</v>
      </c>
      <c r="AM46" s="1">
        <v>70</v>
      </c>
      <c r="AO46" s="1">
        <v>3</v>
      </c>
      <c r="AP46" s="7">
        <v>0.61</v>
      </c>
      <c r="AQ46" s="9">
        <f>((AP46*100) *1.54)*0.05</f>
        <v>4.6970000000000001</v>
      </c>
    </row>
    <row r="47" spans="1:43" x14ac:dyDescent="0.25">
      <c r="A47" s="1">
        <v>1</v>
      </c>
      <c r="B47" s="1">
        <v>45</v>
      </c>
      <c r="C47" s="1" t="s">
        <v>511</v>
      </c>
      <c r="E47" s="1" t="s">
        <v>9</v>
      </c>
      <c r="F47" s="1">
        <v>2</v>
      </c>
      <c r="G47" s="1">
        <v>0</v>
      </c>
      <c r="H47" s="1">
        <v>0</v>
      </c>
      <c r="I47" s="1">
        <v>67</v>
      </c>
      <c r="J47" s="1">
        <v>3.3</v>
      </c>
      <c r="K47" s="7">
        <v>0.88</v>
      </c>
      <c r="L47" s="9">
        <f>(((K47*100)-35)*1.54)*0.2</f>
        <v>16.324000000000002</v>
      </c>
      <c r="M47" s="7">
        <v>0.76</v>
      </c>
      <c r="N47" s="9">
        <f>(((M47*100)-20)*1.25)*0.8</f>
        <v>56</v>
      </c>
      <c r="O47" s="9">
        <f>L47+N47</f>
        <v>72.323999999999998</v>
      </c>
      <c r="P47" s="1">
        <v>56</v>
      </c>
      <c r="Q47" s="7">
        <v>0.72</v>
      </c>
      <c r="R47" s="1">
        <v>4</v>
      </c>
      <c r="S47" s="7">
        <v>0.68</v>
      </c>
      <c r="T47" s="9">
        <f>(((S47*100)-25)*1.33)*0.3</f>
        <v>17.157</v>
      </c>
      <c r="U47" s="7">
        <v>2E-3</v>
      </c>
      <c r="V47" s="9">
        <f>10-((100*U47)*0.667)</f>
        <v>9.8666</v>
      </c>
      <c r="W47" s="7">
        <v>0.86</v>
      </c>
      <c r="X47" s="9">
        <f>(((100*W47)-40)*1.67)*0.05</f>
        <v>3.8409999999999997</v>
      </c>
      <c r="Y47" s="3" t="s">
        <v>5</v>
      </c>
      <c r="Z47" s="11">
        <v>11</v>
      </c>
      <c r="AA47" s="1">
        <f>((25-Z47)*4)*0.05</f>
        <v>2.8000000000000003</v>
      </c>
      <c r="AB47" s="9">
        <f>T47+V47+X47+AA47</f>
        <v>33.6646</v>
      </c>
      <c r="AC47" s="1">
        <v>46</v>
      </c>
      <c r="AD47" s="3" t="s">
        <v>788</v>
      </c>
      <c r="AE47" s="10">
        <f>(1170+1310)/2</f>
        <v>1240</v>
      </c>
      <c r="AF47" s="8">
        <f>((AE47-700)/8)*0.5</f>
        <v>33.75</v>
      </c>
      <c r="AG47" s="7">
        <v>0.62</v>
      </c>
      <c r="AH47" s="1">
        <f>(AG47*100)*0.4</f>
        <v>24.8</v>
      </c>
      <c r="AI47" s="7">
        <v>0.5</v>
      </c>
      <c r="AJ47" s="9">
        <f>((100-(AI47*100))*1.17)*0.1</f>
        <v>5.8500000000000005</v>
      </c>
      <c r="AK47" s="8">
        <f>AF47+AH47+AJ47</f>
        <v>64.399999999999991</v>
      </c>
      <c r="AL47" s="1">
        <v>33</v>
      </c>
      <c r="AM47" s="1">
        <v>57</v>
      </c>
      <c r="AO47" s="1">
        <v>68</v>
      </c>
      <c r="AP47" s="7">
        <v>0.37</v>
      </c>
      <c r="AQ47" s="9">
        <f>((AP47*100) *1.54)*0.05</f>
        <v>2.8490000000000002</v>
      </c>
    </row>
    <row r="48" spans="1:43" x14ac:dyDescent="0.25">
      <c r="A48" s="1">
        <v>1</v>
      </c>
      <c r="B48" s="1">
        <v>45</v>
      </c>
      <c r="C48" s="1" t="s">
        <v>506</v>
      </c>
      <c r="E48" s="1" t="s">
        <v>15</v>
      </c>
      <c r="F48" s="1">
        <v>2</v>
      </c>
      <c r="G48" s="1">
        <v>0</v>
      </c>
      <c r="H48" s="1">
        <v>0</v>
      </c>
      <c r="I48" s="1">
        <v>67</v>
      </c>
      <c r="J48" s="1">
        <v>3.5</v>
      </c>
      <c r="K48" s="7">
        <v>0.89</v>
      </c>
      <c r="L48" s="9">
        <f>(((K48*100)-35)*1.54)*0.2</f>
        <v>16.632000000000001</v>
      </c>
      <c r="M48" s="7">
        <v>0.73</v>
      </c>
      <c r="N48" s="9">
        <f>(((M48*100)-20)*1.25)*0.8</f>
        <v>53</v>
      </c>
      <c r="O48" s="9">
        <f>L48+N48</f>
        <v>69.632000000000005</v>
      </c>
      <c r="P48" s="1">
        <v>62</v>
      </c>
      <c r="Q48" s="7">
        <v>0.82</v>
      </c>
      <c r="R48" s="1">
        <v>-9</v>
      </c>
      <c r="S48" s="7">
        <v>0.7</v>
      </c>
      <c r="T48" s="9">
        <f>(((S48*100)-25)*1.33)*0.3</f>
        <v>17.954999999999998</v>
      </c>
      <c r="U48" s="7">
        <v>2E-3</v>
      </c>
      <c r="V48" s="9">
        <f>10-((100*U48)*0.667)</f>
        <v>9.8666</v>
      </c>
      <c r="W48" s="7">
        <v>0.92</v>
      </c>
      <c r="X48" s="9">
        <f>(((100*W48)-40)*1.67)*0.05</f>
        <v>4.3420000000000005</v>
      </c>
      <c r="Y48" s="3" t="s">
        <v>5</v>
      </c>
      <c r="Z48" s="11">
        <v>11</v>
      </c>
      <c r="AA48" s="1">
        <f>((25-Z48)*4)*0.05</f>
        <v>2.8000000000000003</v>
      </c>
      <c r="AB48" s="9">
        <f>T48+V48+X48+AA48</f>
        <v>34.963599999999992</v>
      </c>
      <c r="AC48" s="1">
        <v>46</v>
      </c>
      <c r="AD48" s="3" t="s">
        <v>209</v>
      </c>
      <c r="AE48" s="10">
        <f>(1180+1340)/2</f>
        <v>1260</v>
      </c>
      <c r="AF48" s="8">
        <f>((AE48-700)/8)*0.5</f>
        <v>35</v>
      </c>
      <c r="AG48" s="7">
        <v>0.54</v>
      </c>
      <c r="AH48" s="1">
        <f>(AG48*100)*0.4</f>
        <v>21.6</v>
      </c>
      <c r="AI48" s="7">
        <v>0.7</v>
      </c>
      <c r="AJ48" s="9">
        <f>((100-(AI48*100))*1.17)*0.1</f>
        <v>3.51</v>
      </c>
      <c r="AK48" s="8">
        <f>AF48+AH48+AJ48</f>
        <v>60.11</v>
      </c>
      <c r="AL48" s="1">
        <v>41</v>
      </c>
      <c r="AM48" s="1">
        <v>66</v>
      </c>
      <c r="AO48" s="1">
        <v>17</v>
      </c>
      <c r="AP48" s="7">
        <v>0.5</v>
      </c>
      <c r="AQ48" s="9">
        <f>((AP48*100) *1.54)*0.05</f>
        <v>3.85</v>
      </c>
    </row>
    <row r="49" spans="1:43" x14ac:dyDescent="0.25">
      <c r="A49" s="1">
        <v>1</v>
      </c>
      <c r="B49" s="1">
        <v>48</v>
      </c>
      <c r="C49" s="1" t="s">
        <v>517</v>
      </c>
      <c r="E49" s="1" t="s">
        <v>26</v>
      </c>
      <c r="F49" s="1">
        <v>2</v>
      </c>
      <c r="G49" s="1">
        <v>0</v>
      </c>
      <c r="H49" s="1">
        <v>0</v>
      </c>
      <c r="I49" s="1">
        <v>66</v>
      </c>
      <c r="J49" s="1">
        <v>3.5</v>
      </c>
      <c r="K49" s="7">
        <v>0.91</v>
      </c>
      <c r="L49" s="9">
        <f>(((K49*100)-35)*1.54)*0.2</f>
        <v>17.248000000000001</v>
      </c>
      <c r="M49" s="7">
        <v>0.72</v>
      </c>
      <c r="N49" s="9">
        <f>(((M49*100)-20)*1.25)*0.8</f>
        <v>52</v>
      </c>
      <c r="O49" s="9">
        <f>L49+N49</f>
        <v>69.248000000000005</v>
      </c>
      <c r="P49" s="1">
        <v>78</v>
      </c>
      <c r="Q49" s="7">
        <v>0.75</v>
      </c>
      <c r="R49" s="1">
        <v>-3</v>
      </c>
      <c r="S49" s="7">
        <v>0.94</v>
      </c>
      <c r="T49" s="9">
        <f>(((S49*100)-25)*1.33)*0.3</f>
        <v>27.531000000000002</v>
      </c>
      <c r="U49" s="7">
        <v>0.01</v>
      </c>
      <c r="V49" s="9">
        <f>10-((100*U49)*0.667)</f>
        <v>9.3330000000000002</v>
      </c>
      <c r="W49" s="7">
        <v>0.92</v>
      </c>
      <c r="X49" s="9">
        <f>(((100*W49)-40)*1.67)*0.05</f>
        <v>4.3420000000000005</v>
      </c>
      <c r="Y49" s="3" t="s">
        <v>32</v>
      </c>
      <c r="Z49" s="11">
        <v>6</v>
      </c>
      <c r="AA49" s="1">
        <f>((25-Z49)*4)*0.05</f>
        <v>3.8000000000000003</v>
      </c>
      <c r="AB49" s="9">
        <f>T49+V49+X49+AA49</f>
        <v>45.006</v>
      </c>
      <c r="AC49" s="1">
        <v>20</v>
      </c>
      <c r="AD49" s="3" t="s">
        <v>789</v>
      </c>
      <c r="AE49" s="10">
        <f>(1140+1360)/2</f>
        <v>1250</v>
      </c>
      <c r="AF49" s="8">
        <f>((AE49-700)/8)*0.5</f>
        <v>34.375</v>
      </c>
      <c r="AG49" s="7">
        <v>0.34</v>
      </c>
      <c r="AH49" s="1">
        <f>(AG49*100)*0.4</f>
        <v>13.600000000000001</v>
      </c>
      <c r="AI49" s="7">
        <v>0.4</v>
      </c>
      <c r="AJ49" s="9">
        <f>((100-(AI49*100))*1.17)*0.1</f>
        <v>7.02</v>
      </c>
      <c r="AK49" s="8">
        <f>AF49+AH49+AJ49</f>
        <v>54.995000000000005</v>
      </c>
      <c r="AL49" s="1">
        <v>61</v>
      </c>
      <c r="AM49" s="1">
        <v>49</v>
      </c>
      <c r="AO49" s="1">
        <v>71</v>
      </c>
      <c r="AP49" s="7">
        <v>0.36</v>
      </c>
      <c r="AQ49" s="9">
        <f>((AP49*100) *1.54)*0.05</f>
        <v>2.7720000000000002</v>
      </c>
    </row>
    <row r="50" spans="1:43" x14ac:dyDescent="0.25">
      <c r="A50" s="1">
        <v>1</v>
      </c>
      <c r="B50" s="1">
        <v>49</v>
      </c>
      <c r="C50" s="1" t="s">
        <v>537</v>
      </c>
      <c r="E50" s="1" t="s">
        <v>50</v>
      </c>
      <c r="F50" s="1">
        <v>2</v>
      </c>
      <c r="G50" s="1">
        <v>0</v>
      </c>
      <c r="H50" s="1">
        <v>0</v>
      </c>
      <c r="I50" s="1">
        <v>65</v>
      </c>
      <c r="J50" s="1">
        <v>3.4</v>
      </c>
      <c r="K50" s="7">
        <v>0.86</v>
      </c>
      <c r="L50" s="9">
        <f>(((K50*100)-35)*1.54)*0.2</f>
        <v>15.708000000000002</v>
      </c>
      <c r="M50" s="7">
        <v>0.76</v>
      </c>
      <c r="N50" s="9">
        <f>(((M50*100)-20)*1.25)*0.8</f>
        <v>56</v>
      </c>
      <c r="O50" s="9">
        <f>L50+N50</f>
        <v>71.707999999999998</v>
      </c>
      <c r="P50" s="1">
        <v>83</v>
      </c>
      <c r="Q50" s="7">
        <v>0.7</v>
      </c>
      <c r="R50" s="1">
        <v>6</v>
      </c>
      <c r="S50" s="7">
        <v>0.67</v>
      </c>
      <c r="T50" s="9">
        <f>(((S50*100)-25)*1.33)*0.3</f>
        <v>16.757999999999999</v>
      </c>
      <c r="U50" s="7">
        <v>4.0000000000000001E-3</v>
      </c>
      <c r="V50" s="9">
        <f>10-((100*U50)*0.667)</f>
        <v>9.7332000000000001</v>
      </c>
      <c r="W50" s="7">
        <v>0.99</v>
      </c>
      <c r="X50" s="9">
        <f>(((100*W50)-40)*1.67)*0.05</f>
        <v>4.9265000000000008</v>
      </c>
      <c r="Y50" s="3" t="s">
        <v>5</v>
      </c>
      <c r="Z50" s="11">
        <v>11</v>
      </c>
      <c r="AA50" s="1">
        <f>((25-Z50)*4)*0.05</f>
        <v>2.8000000000000003</v>
      </c>
      <c r="AB50" s="9">
        <f>T50+V50+X50+AA50</f>
        <v>34.217700000000001</v>
      </c>
      <c r="AC50" s="1">
        <v>36</v>
      </c>
      <c r="AD50" s="3" t="s">
        <v>174</v>
      </c>
      <c r="AE50" s="10">
        <f>(1110+1320)/2</f>
        <v>1215</v>
      </c>
      <c r="AF50" s="8">
        <f>((AE50-700)/8)*0.5</f>
        <v>32.1875</v>
      </c>
      <c r="AG50" s="7">
        <v>0.48</v>
      </c>
      <c r="AH50" s="1">
        <f>(AG50*100)*0.4</f>
        <v>19.200000000000003</v>
      </c>
      <c r="AI50" s="7">
        <v>0.61</v>
      </c>
      <c r="AJ50" s="9">
        <f>((100-(AI50*100))*1.17)*0.1</f>
        <v>4.5629999999999997</v>
      </c>
      <c r="AK50" s="8">
        <f>AF50+AH50+AJ50</f>
        <v>55.950500000000005</v>
      </c>
      <c r="AL50" s="1">
        <v>56</v>
      </c>
      <c r="AM50" s="1">
        <v>70</v>
      </c>
      <c r="AO50" s="1">
        <v>54</v>
      </c>
      <c r="AP50" s="7">
        <v>0.4</v>
      </c>
      <c r="AQ50" s="9">
        <f>((AP50*100) *1.54)*0.05</f>
        <v>3.08</v>
      </c>
    </row>
    <row r="51" spans="1:43" x14ac:dyDescent="0.25">
      <c r="A51" s="1">
        <v>1</v>
      </c>
      <c r="B51" s="1">
        <v>50</v>
      </c>
      <c r="C51" s="1" t="s">
        <v>522</v>
      </c>
      <c r="E51" s="1" t="s">
        <v>159</v>
      </c>
      <c r="F51" s="1">
        <v>2</v>
      </c>
      <c r="G51" s="1">
        <v>0</v>
      </c>
      <c r="H51" s="1">
        <v>0</v>
      </c>
      <c r="I51" s="1">
        <v>64</v>
      </c>
      <c r="J51" s="1">
        <v>3.2</v>
      </c>
      <c r="K51" s="7">
        <v>0.79</v>
      </c>
      <c r="L51" s="9">
        <f>(((K51*100)-35)*1.54)*0.2</f>
        <v>13.552000000000001</v>
      </c>
      <c r="M51" s="7">
        <v>0.72</v>
      </c>
      <c r="N51" s="9">
        <f>(((M51*100)-20)*1.25)*0.8</f>
        <v>52</v>
      </c>
      <c r="O51" s="9">
        <f>L51+N51</f>
        <v>65.552000000000007</v>
      </c>
      <c r="P51" s="1">
        <v>104</v>
      </c>
      <c r="Q51" s="7">
        <v>0.75</v>
      </c>
      <c r="R51" s="1">
        <v>-3</v>
      </c>
      <c r="S51" s="7">
        <v>0.79</v>
      </c>
      <c r="T51" s="9">
        <f>(((S51*100)-25)*1.33)*0.3</f>
        <v>21.546000000000003</v>
      </c>
      <c r="U51" s="7">
        <v>0</v>
      </c>
      <c r="V51" s="9">
        <f>10-((100*U51)*0.667)</f>
        <v>10</v>
      </c>
      <c r="W51" s="7">
        <v>0.9</v>
      </c>
      <c r="X51" s="9">
        <f>(((100*W51)-40)*1.67)*0.05</f>
        <v>4.1749999999999998</v>
      </c>
      <c r="Y51" s="3" t="s">
        <v>1</v>
      </c>
      <c r="Z51" s="11">
        <v>10</v>
      </c>
      <c r="AA51" s="1">
        <f>((25-Z51)*4)*0.05</f>
        <v>3</v>
      </c>
      <c r="AB51" s="9">
        <f>T51+V51+X51+AA51</f>
        <v>38.721000000000004</v>
      </c>
      <c r="AC51" s="1">
        <v>36</v>
      </c>
      <c r="AD51" s="3" t="s">
        <v>790</v>
      </c>
      <c r="AE51" s="10">
        <f>(1110+1330)/2</f>
        <v>1220</v>
      </c>
      <c r="AF51" s="8">
        <f>((AE51-700)/8)*0.5</f>
        <v>32.5</v>
      </c>
      <c r="AG51" s="7">
        <v>0.44</v>
      </c>
      <c r="AH51" s="1">
        <f>(AG51*100)*0.4</f>
        <v>17.600000000000001</v>
      </c>
      <c r="AI51" s="7">
        <v>0.73</v>
      </c>
      <c r="AJ51" s="9">
        <f>((100-(AI51*100))*1.17)*0.1</f>
        <v>3.1589999999999998</v>
      </c>
      <c r="AK51" s="8">
        <f>AF51+AH51+AJ51</f>
        <v>53.259</v>
      </c>
      <c r="AL51" s="1">
        <v>74</v>
      </c>
      <c r="AM51" s="1">
        <v>17</v>
      </c>
      <c r="AO51" s="1">
        <v>32</v>
      </c>
      <c r="AP51" s="7">
        <v>0.46</v>
      </c>
      <c r="AQ51" s="9">
        <f>((AP51*100) *1.54)*0.05</f>
        <v>3.5420000000000003</v>
      </c>
    </row>
    <row r="52" spans="1:43" x14ac:dyDescent="0.25">
      <c r="A52" s="1">
        <v>1</v>
      </c>
      <c r="B52" s="1">
        <v>50</v>
      </c>
      <c r="C52" s="1" t="s">
        <v>515</v>
      </c>
      <c r="E52" s="1" t="s">
        <v>2</v>
      </c>
      <c r="F52" s="1">
        <v>2</v>
      </c>
      <c r="G52" s="1">
        <v>0</v>
      </c>
      <c r="H52" s="1">
        <v>0</v>
      </c>
      <c r="I52" s="1">
        <v>64</v>
      </c>
      <c r="J52" s="1">
        <v>3.2</v>
      </c>
      <c r="K52" s="7">
        <v>0.84</v>
      </c>
      <c r="L52" s="9">
        <f>(((K52*100)-35)*1.54)*0.2</f>
        <v>15.092000000000002</v>
      </c>
      <c r="M52" s="7">
        <v>0.68</v>
      </c>
      <c r="N52" s="9">
        <f>(((M52*100)-20)*1.25)*0.8</f>
        <v>48</v>
      </c>
      <c r="O52" s="9">
        <f>L52+N52</f>
        <v>63.091999999999999</v>
      </c>
      <c r="P52" s="1">
        <v>100</v>
      </c>
      <c r="Q52" s="7">
        <v>0.71</v>
      </c>
      <c r="R52" s="1">
        <v>-3</v>
      </c>
      <c r="S52" s="7">
        <v>0.73</v>
      </c>
      <c r="T52" s="9">
        <f>(((S52*100)-25)*1.33)*0.3</f>
        <v>19.152000000000001</v>
      </c>
      <c r="U52" s="7">
        <v>0.03</v>
      </c>
      <c r="V52" s="9">
        <f>10-((100*U52)*0.667)</f>
        <v>7.9989999999999997</v>
      </c>
      <c r="W52" s="7">
        <v>1</v>
      </c>
      <c r="X52" s="9">
        <f>(((100*W52)-40)*1.67)*0.05</f>
        <v>5.01</v>
      </c>
      <c r="Y52" s="3" t="s">
        <v>5</v>
      </c>
      <c r="Z52" s="11">
        <v>11</v>
      </c>
      <c r="AA52" s="1">
        <f>((25-Z52)*4)*0.05</f>
        <v>2.8000000000000003</v>
      </c>
      <c r="AB52" s="9">
        <f>T52+V52+X52+AA52</f>
        <v>34.960999999999999</v>
      </c>
      <c r="AC52" s="1">
        <v>29</v>
      </c>
      <c r="AD52" s="3" t="s">
        <v>791</v>
      </c>
      <c r="AE52" s="10">
        <f>(1090+1275)/2</f>
        <v>1182.5</v>
      </c>
      <c r="AF52" s="8">
        <f>((AE52-700)/8)*0.5</f>
        <v>30.15625</v>
      </c>
      <c r="AG52" s="7">
        <v>0.32</v>
      </c>
      <c r="AH52" s="1">
        <f>(AG52*100)*0.4</f>
        <v>12.8</v>
      </c>
      <c r="AI52" s="7">
        <v>0.5</v>
      </c>
      <c r="AJ52" s="9">
        <f>((100-(AI52*100))*1.17)*0.1</f>
        <v>5.8500000000000005</v>
      </c>
      <c r="AK52" s="8">
        <f>AF52+AH52+AJ52</f>
        <v>48.806249999999999</v>
      </c>
      <c r="AL52" s="1">
        <v>90</v>
      </c>
      <c r="AM52" s="1">
        <v>15</v>
      </c>
      <c r="AO52" s="1">
        <v>19</v>
      </c>
      <c r="AP52" s="7">
        <v>0.5</v>
      </c>
      <c r="AQ52" s="9">
        <f>((AP52*100) *1.54)*0.05</f>
        <v>3.85</v>
      </c>
    </row>
    <row r="53" spans="1:43" x14ac:dyDescent="0.25">
      <c r="A53" s="1">
        <v>1</v>
      </c>
      <c r="B53" s="1">
        <v>52</v>
      </c>
      <c r="C53" s="1" t="s">
        <v>529</v>
      </c>
      <c r="E53" s="1" t="s">
        <v>6</v>
      </c>
      <c r="F53" s="1">
        <v>2</v>
      </c>
      <c r="G53" s="1">
        <v>0</v>
      </c>
      <c r="H53" s="1">
        <v>0</v>
      </c>
      <c r="I53" s="1">
        <v>63</v>
      </c>
      <c r="J53" s="1">
        <v>3.3</v>
      </c>
      <c r="K53" s="7">
        <v>0.91</v>
      </c>
      <c r="L53" s="9">
        <f>(((K53*100)-35)*1.54)*0.2</f>
        <v>17.248000000000001</v>
      </c>
      <c r="M53" s="7">
        <v>0.66</v>
      </c>
      <c r="N53" s="9">
        <f>(((M53*100)-20)*1.25)*0.8</f>
        <v>46</v>
      </c>
      <c r="O53" s="9">
        <f>L53+N53</f>
        <v>63.248000000000005</v>
      </c>
      <c r="P53" s="1">
        <v>88</v>
      </c>
      <c r="Q53" s="7">
        <v>0.7</v>
      </c>
      <c r="R53" s="1">
        <v>-4</v>
      </c>
      <c r="S53" s="7">
        <v>0.78</v>
      </c>
      <c r="T53" s="9">
        <f>(((S53*100)-25)*1.33)*0.3</f>
        <v>21.147000000000002</v>
      </c>
      <c r="U53" s="7">
        <v>0</v>
      </c>
      <c r="V53" s="9">
        <f>10-((100*U53)*0.667)</f>
        <v>10</v>
      </c>
      <c r="W53" s="7">
        <v>0.94</v>
      </c>
      <c r="X53" s="9">
        <f>(((100*W53)-40)*1.67)*0.05</f>
        <v>4.5089999999999995</v>
      </c>
      <c r="Y53" s="3" t="s">
        <v>1</v>
      </c>
      <c r="Z53" s="11">
        <v>10</v>
      </c>
      <c r="AA53" s="1">
        <f>((25-Z53)*4)*0.05</f>
        <v>3</v>
      </c>
      <c r="AB53" s="9">
        <f>T53+V53+X53+AA53</f>
        <v>38.655999999999999</v>
      </c>
      <c r="AC53" s="1">
        <v>24</v>
      </c>
      <c r="AD53" s="3" t="s">
        <v>509</v>
      </c>
      <c r="AE53" s="10">
        <f>(1140+1300)/2</f>
        <v>1220</v>
      </c>
      <c r="AF53" s="8">
        <f>((AE53-700)/8)*0.5</f>
        <v>32.5</v>
      </c>
      <c r="AG53" s="7">
        <v>0.3</v>
      </c>
      <c r="AH53" s="1">
        <f>(AG53*100)*0.4</f>
        <v>12</v>
      </c>
      <c r="AI53" s="7">
        <v>0.7</v>
      </c>
      <c r="AJ53" s="9">
        <f>((100-(AI53*100))*1.17)*0.1</f>
        <v>3.51</v>
      </c>
      <c r="AK53" s="8">
        <f>AF53+AH53+AJ53</f>
        <v>48.01</v>
      </c>
      <c r="AL53" s="1">
        <v>64</v>
      </c>
      <c r="AM53" s="1">
        <v>89</v>
      </c>
      <c r="AO53" s="1">
        <v>50</v>
      </c>
      <c r="AP53" s="7">
        <v>0.41</v>
      </c>
      <c r="AQ53" s="9">
        <f>((AP53*100) *1.54)*0.05</f>
        <v>3.157</v>
      </c>
    </row>
    <row r="54" spans="1:43" x14ac:dyDescent="0.25">
      <c r="A54" s="1">
        <v>1</v>
      </c>
      <c r="B54" s="1">
        <v>52</v>
      </c>
      <c r="C54" s="1" t="s">
        <v>519</v>
      </c>
      <c r="E54" s="1" t="s">
        <v>6</v>
      </c>
      <c r="F54" s="1">
        <v>2</v>
      </c>
      <c r="G54" s="1">
        <v>0</v>
      </c>
      <c r="H54" s="1">
        <v>0</v>
      </c>
      <c r="I54" s="1">
        <v>63</v>
      </c>
      <c r="J54" s="1">
        <v>3.3</v>
      </c>
      <c r="K54" s="7">
        <v>0.88</v>
      </c>
      <c r="L54" s="9">
        <f>(((K54*100)-35)*1.54)*0.2</f>
        <v>16.324000000000002</v>
      </c>
      <c r="M54" s="7">
        <v>0.67</v>
      </c>
      <c r="N54" s="9">
        <f>(((M54*100)-20)*1.25)*0.8</f>
        <v>47</v>
      </c>
      <c r="O54" s="9">
        <f>L54+N54</f>
        <v>63.323999999999998</v>
      </c>
      <c r="P54" s="1">
        <v>83</v>
      </c>
      <c r="Q54" s="7">
        <v>0.76</v>
      </c>
      <c r="R54" s="1">
        <v>-9</v>
      </c>
      <c r="S54" s="7">
        <v>0.71</v>
      </c>
      <c r="T54" s="9">
        <f>(((S54*100)-25)*1.33)*0.3</f>
        <v>18.354000000000003</v>
      </c>
      <c r="U54" s="7">
        <v>0.01</v>
      </c>
      <c r="V54" s="9">
        <f>10-((100*U54)*0.667)</f>
        <v>9.3330000000000002</v>
      </c>
      <c r="W54" s="7">
        <v>0.92</v>
      </c>
      <c r="X54" s="9">
        <f>(((100*W54)-40)*1.67)*0.05</f>
        <v>4.3420000000000005</v>
      </c>
      <c r="Y54" s="3" t="s">
        <v>5</v>
      </c>
      <c r="Z54" s="11">
        <v>11</v>
      </c>
      <c r="AA54" s="1">
        <f>((25-Z54)*4)*0.05</f>
        <v>2.8000000000000003</v>
      </c>
      <c r="AB54" s="9">
        <f>T54+V54+X54+AA54</f>
        <v>34.829000000000001</v>
      </c>
      <c r="AC54" s="1">
        <v>74</v>
      </c>
      <c r="AD54" s="3" t="s">
        <v>792</v>
      </c>
      <c r="AE54" s="10">
        <f>(1110+1340)/2</f>
        <v>1225</v>
      </c>
      <c r="AF54" s="8">
        <f>((AE54-700)/8)*0.5</f>
        <v>32.8125</v>
      </c>
      <c r="AG54" s="7">
        <v>0.36</v>
      </c>
      <c r="AH54" s="1">
        <f>(AG54*100)*0.4</f>
        <v>14.4</v>
      </c>
      <c r="AI54" s="7">
        <v>0.68</v>
      </c>
      <c r="AJ54" s="9">
        <f>((100-(AI54*100))*1.17)*0.1</f>
        <v>3.7439999999999998</v>
      </c>
      <c r="AK54" s="8">
        <f>AF54+AH54+AJ54</f>
        <v>50.956499999999998</v>
      </c>
      <c r="AL54" s="1">
        <v>51</v>
      </c>
      <c r="AM54" s="1">
        <v>41</v>
      </c>
      <c r="AO54" s="1">
        <v>21</v>
      </c>
      <c r="AP54" s="7">
        <v>0.49</v>
      </c>
      <c r="AQ54" s="9">
        <f>((AP54*100) *1.54)*0.05</f>
        <v>3.7730000000000006</v>
      </c>
    </row>
    <row r="55" spans="1:43" x14ac:dyDescent="0.25">
      <c r="A55" s="1">
        <v>1</v>
      </c>
      <c r="B55" s="1">
        <v>52</v>
      </c>
      <c r="C55" s="1" t="s">
        <v>575</v>
      </c>
      <c r="E55" s="1" t="s">
        <v>172</v>
      </c>
      <c r="F55" s="1">
        <v>2</v>
      </c>
      <c r="G55" s="1">
        <v>0</v>
      </c>
      <c r="H55" s="1">
        <v>0</v>
      </c>
      <c r="I55" s="1">
        <v>63</v>
      </c>
      <c r="J55" s="1">
        <v>3.1</v>
      </c>
      <c r="K55" s="7">
        <v>0.87</v>
      </c>
      <c r="L55" s="9">
        <f>(((K55*100)-35)*1.54)*0.2</f>
        <v>16.016000000000002</v>
      </c>
      <c r="M55" s="7">
        <v>0.69</v>
      </c>
      <c r="N55" s="9">
        <f>(((M55*100)-20)*1.25)*0.8</f>
        <v>49</v>
      </c>
      <c r="O55" s="9">
        <f>L55+N55</f>
        <v>65.016000000000005</v>
      </c>
      <c r="P55" s="1">
        <v>90</v>
      </c>
      <c r="Q55" s="7">
        <v>0.73</v>
      </c>
      <c r="R55" s="1">
        <v>-4</v>
      </c>
      <c r="S55" s="7">
        <v>0.77</v>
      </c>
      <c r="T55" s="9">
        <f>(((S55*100)-25)*1.33)*0.3</f>
        <v>20.747999999999998</v>
      </c>
      <c r="U55" s="7">
        <v>0</v>
      </c>
      <c r="V55" s="9">
        <f>10-((100*U55)*0.667)</f>
        <v>10</v>
      </c>
      <c r="W55" s="7">
        <v>0.88</v>
      </c>
      <c r="X55" s="9">
        <f>(((100*W55)-40)*1.67)*0.05</f>
        <v>4.008</v>
      </c>
      <c r="Y55" s="3" t="s">
        <v>1</v>
      </c>
      <c r="Z55" s="11">
        <v>10</v>
      </c>
      <c r="AA55" s="1">
        <f>((25-Z55)*4)*0.05</f>
        <v>3</v>
      </c>
      <c r="AB55" s="9">
        <f>T55+V55+X55+AA55</f>
        <v>37.756</v>
      </c>
      <c r="AC55" s="1">
        <v>20</v>
      </c>
      <c r="AD55" s="3" t="s">
        <v>242</v>
      </c>
      <c r="AE55" s="10">
        <f>(1140+1330)/2</f>
        <v>1235</v>
      </c>
      <c r="AF55" s="8">
        <f>((AE55-700)/8)*0.5</f>
        <v>33.4375</v>
      </c>
      <c r="AG55" s="7">
        <v>0.6</v>
      </c>
      <c r="AH55" s="1">
        <f>(AG55*100)*0.4</f>
        <v>24</v>
      </c>
      <c r="AI55" s="7">
        <v>0.61</v>
      </c>
      <c r="AJ55" s="9">
        <f>((100-(AI55*100))*1.17)*0.1</f>
        <v>4.5629999999999997</v>
      </c>
      <c r="AK55" s="8">
        <f>AF55+AH55+AJ55</f>
        <v>62.000500000000002</v>
      </c>
      <c r="AL55" s="1">
        <v>46</v>
      </c>
      <c r="AM55" s="1">
        <v>41</v>
      </c>
      <c r="AO55" s="1">
        <v>111</v>
      </c>
      <c r="AP55" s="7">
        <v>0.31</v>
      </c>
      <c r="AQ55" s="9">
        <f>((AP55*100) *1.54)*0.05</f>
        <v>2.387</v>
      </c>
    </row>
    <row r="56" spans="1:43" x14ac:dyDescent="0.25">
      <c r="A56" s="1">
        <v>1</v>
      </c>
      <c r="B56" s="1">
        <v>52</v>
      </c>
      <c r="C56" s="1" t="s">
        <v>598</v>
      </c>
      <c r="E56" s="1" t="s">
        <v>169</v>
      </c>
      <c r="F56" s="1">
        <v>2</v>
      </c>
      <c r="G56" s="1">
        <v>0</v>
      </c>
      <c r="H56" s="1">
        <v>0</v>
      </c>
      <c r="I56" s="1">
        <v>63</v>
      </c>
      <c r="J56" s="1">
        <v>3.1</v>
      </c>
      <c r="K56" s="7">
        <v>0.94</v>
      </c>
      <c r="L56" s="9">
        <f>(((K56*100)-35)*1.54)*0.2</f>
        <v>18.172000000000001</v>
      </c>
      <c r="M56" s="7">
        <v>0.86</v>
      </c>
      <c r="N56" s="9">
        <f>(((M56*100)-20)*1.25)*0.8</f>
        <v>66</v>
      </c>
      <c r="O56" s="9">
        <f>L56+N56</f>
        <v>84.171999999999997</v>
      </c>
      <c r="P56" s="1">
        <v>20</v>
      </c>
      <c r="Q56" s="7">
        <v>0.83</v>
      </c>
      <c r="R56" s="1">
        <v>3</v>
      </c>
      <c r="S56" s="7">
        <v>0.5</v>
      </c>
      <c r="T56" s="9">
        <f>(((S56*100)-25)*1.33)*0.3</f>
        <v>9.9749999999999996</v>
      </c>
      <c r="U56" s="7">
        <v>0.02</v>
      </c>
      <c r="V56" s="9">
        <f>10-((100*U56)*0.667)</f>
        <v>8.6660000000000004</v>
      </c>
      <c r="W56" s="7">
        <v>0.84</v>
      </c>
      <c r="X56" s="9">
        <f>(((100*W56)-40)*1.67)*0.05</f>
        <v>3.6739999999999995</v>
      </c>
      <c r="Y56" s="3" t="s">
        <v>5</v>
      </c>
      <c r="Z56" s="11">
        <v>11</v>
      </c>
      <c r="AA56" s="1">
        <f>((25-Z56)*4)*0.05</f>
        <v>2.8000000000000003</v>
      </c>
      <c r="AB56" s="9">
        <f>T56+V56+X56+AA56</f>
        <v>25.114999999999998</v>
      </c>
      <c r="AC56" s="1">
        <v>136</v>
      </c>
      <c r="AD56" s="3" t="s">
        <v>62</v>
      </c>
      <c r="AE56" s="10">
        <f>(1230+1410)/2</f>
        <v>1320</v>
      </c>
      <c r="AF56" s="8">
        <f>((AE56-700)/8)*0.5</f>
        <v>38.75</v>
      </c>
      <c r="AG56" s="7">
        <v>0.54</v>
      </c>
      <c r="AH56" s="1">
        <f>(AG56*100)*0.4</f>
        <v>21.6</v>
      </c>
      <c r="AI56" s="7">
        <v>0.54</v>
      </c>
      <c r="AJ56" s="9">
        <f>((100-(AI56*100))*1.17)*0.1</f>
        <v>5.3819999999999997</v>
      </c>
      <c r="AK56" s="8">
        <f>AF56+AH56+AJ56</f>
        <v>65.731999999999999</v>
      </c>
      <c r="AL56" s="1">
        <v>30</v>
      </c>
      <c r="AM56" s="1">
        <v>89</v>
      </c>
      <c r="AO56" s="1">
        <v>50</v>
      </c>
      <c r="AP56" s="7">
        <v>0.41</v>
      </c>
      <c r="AQ56" s="9">
        <f>((AP56*100) *1.54)*0.05</f>
        <v>3.157</v>
      </c>
    </row>
    <row r="57" spans="1:43" x14ac:dyDescent="0.25">
      <c r="A57" s="1">
        <v>1</v>
      </c>
      <c r="B57" s="1">
        <v>56</v>
      </c>
      <c r="C57" s="1" t="s">
        <v>518</v>
      </c>
      <c r="F57" s="1">
        <v>2</v>
      </c>
      <c r="G57" s="1">
        <v>0</v>
      </c>
      <c r="H57" s="1">
        <v>0</v>
      </c>
      <c r="I57" s="1">
        <v>62</v>
      </c>
      <c r="J57" s="1">
        <v>3</v>
      </c>
      <c r="K57" s="7">
        <v>0.92</v>
      </c>
      <c r="L57" s="9">
        <f>(((K57*100)-35)*1.54)*0.2</f>
        <v>17.556000000000001</v>
      </c>
      <c r="M57" s="7">
        <v>0.81</v>
      </c>
      <c r="N57" s="9">
        <f>(((M57*100)-20)*1.25)*0.8</f>
        <v>61</v>
      </c>
      <c r="O57" s="9">
        <f>L57+N57</f>
        <v>78.555999999999997</v>
      </c>
      <c r="P57" s="1">
        <v>38</v>
      </c>
      <c r="Q57" s="7">
        <v>0.79</v>
      </c>
      <c r="R57" s="1">
        <v>2</v>
      </c>
      <c r="S57" s="7">
        <v>0.56999999999999995</v>
      </c>
      <c r="T57" s="9">
        <f>(((S57*100)-25)*1.33)*0.3</f>
        <v>12.767999999999999</v>
      </c>
      <c r="U57" s="7">
        <v>0.01</v>
      </c>
      <c r="V57" s="9">
        <f>10-((100*U57)*0.667)</f>
        <v>9.3330000000000002</v>
      </c>
      <c r="W57" s="7">
        <v>0.93</v>
      </c>
      <c r="X57" s="9">
        <f>(((100*W57)-40)*1.67)*0.05</f>
        <v>4.4254999999999995</v>
      </c>
      <c r="Y57" s="3" t="s">
        <v>14</v>
      </c>
      <c r="Z57" s="11">
        <v>12</v>
      </c>
      <c r="AA57" s="1">
        <f>((25-Z57)*4)*0.05</f>
        <v>2.6</v>
      </c>
      <c r="AB57" s="9">
        <f>T57+V57+X57+AA57</f>
        <v>29.1265</v>
      </c>
      <c r="AC57" s="1">
        <v>96</v>
      </c>
      <c r="AD57" s="3" t="s">
        <v>209</v>
      </c>
      <c r="AE57" s="10">
        <f>(1180+1340)/2</f>
        <v>1260</v>
      </c>
      <c r="AF57" s="8">
        <f>((AE57-700)/8)*0.5</f>
        <v>35</v>
      </c>
      <c r="AG57" s="7">
        <v>0.47</v>
      </c>
      <c r="AH57" s="1">
        <f>(AG57*100)*0.4</f>
        <v>18.8</v>
      </c>
      <c r="AI57" s="7">
        <v>0.48</v>
      </c>
      <c r="AJ57" s="9">
        <f>((100-(AI57*100))*1.17)*0.1</f>
        <v>6.0839999999999996</v>
      </c>
      <c r="AK57" s="8">
        <f>AF57+AH57+AJ57</f>
        <v>59.884</v>
      </c>
      <c r="AL57" s="1">
        <v>30</v>
      </c>
      <c r="AM57" s="1">
        <v>63</v>
      </c>
      <c r="AO57" s="1">
        <v>136</v>
      </c>
      <c r="AP57" s="7">
        <v>0.27</v>
      </c>
      <c r="AQ57" s="9">
        <f>((AP57*100) *1.54)*0.05</f>
        <v>2.0790000000000002</v>
      </c>
    </row>
    <row r="58" spans="1:43" x14ac:dyDescent="0.25">
      <c r="A58" s="1">
        <v>1</v>
      </c>
      <c r="B58" s="1">
        <v>56</v>
      </c>
      <c r="C58" s="1" t="s">
        <v>574</v>
      </c>
      <c r="D58" s="1">
        <v>1</v>
      </c>
      <c r="E58" s="1" t="s">
        <v>217</v>
      </c>
      <c r="F58" s="1">
        <v>2</v>
      </c>
      <c r="G58" s="1">
        <v>0</v>
      </c>
      <c r="H58" s="1">
        <v>0</v>
      </c>
      <c r="I58" s="1">
        <v>62</v>
      </c>
      <c r="J58" s="1">
        <v>3.9</v>
      </c>
      <c r="K58" s="7">
        <v>0.86</v>
      </c>
      <c r="L58" s="9">
        <f>(((K58*100)-35)*1.54)*0.2</f>
        <v>15.708000000000002</v>
      </c>
      <c r="M58" s="7">
        <v>0.67</v>
      </c>
      <c r="N58" s="9">
        <f>(((M58*100)-20)*1.25)*0.8</f>
        <v>47</v>
      </c>
      <c r="O58" s="9">
        <f>L58+N58</f>
        <v>62.707999999999998</v>
      </c>
      <c r="P58" s="1">
        <v>90</v>
      </c>
      <c r="Q58" s="7" t="s">
        <v>176</v>
      </c>
      <c r="R58" s="1" t="s">
        <v>176</v>
      </c>
      <c r="S58" s="7">
        <v>0.69</v>
      </c>
      <c r="T58" s="9">
        <f>(((S58*100)-25)*1.33)*0.3</f>
        <v>17.556000000000001</v>
      </c>
      <c r="U58" s="7">
        <v>0.03</v>
      </c>
      <c r="V58" s="9">
        <f>10-((100*U58)*0.667)</f>
        <v>7.9989999999999997</v>
      </c>
      <c r="W58" s="7">
        <v>0.97</v>
      </c>
      <c r="X58" s="9">
        <f>(((100*W58)-40)*1.67)*0.05</f>
        <v>4.7595000000000001</v>
      </c>
      <c r="Y58" s="3" t="s">
        <v>1</v>
      </c>
      <c r="Z58" s="11">
        <v>10</v>
      </c>
      <c r="AA58" s="1">
        <f>((25-Z58)*4)*0.05</f>
        <v>3</v>
      </c>
      <c r="AB58" s="9">
        <f>T58+V58+X58+AA58</f>
        <v>33.314499999999995</v>
      </c>
      <c r="AC58" s="1">
        <v>62</v>
      </c>
      <c r="AD58" s="3" t="s">
        <v>110</v>
      </c>
      <c r="AE58" s="10">
        <f>(1280+1470)/2</f>
        <v>1375</v>
      </c>
      <c r="AF58" s="8">
        <f>((AE58-700)/8)*0.5</f>
        <v>42.1875</v>
      </c>
      <c r="AG58" s="7">
        <v>0.51</v>
      </c>
      <c r="AH58" s="1">
        <f>(AG58*100)*0.4</f>
        <v>20.400000000000002</v>
      </c>
      <c r="AI58" s="7">
        <v>0.55000000000000004</v>
      </c>
      <c r="AJ58" s="9">
        <f>((100-(AI58*100))*1.17)*0.1</f>
        <v>5.2649999999999997</v>
      </c>
      <c r="AK58" s="8">
        <f>AF58+AH58+AJ58</f>
        <v>67.852500000000006</v>
      </c>
      <c r="AL58" s="1">
        <v>42</v>
      </c>
      <c r="AM58" s="1">
        <v>168</v>
      </c>
      <c r="AO58" s="1">
        <v>111</v>
      </c>
      <c r="AP58" s="7">
        <v>0.31</v>
      </c>
      <c r="AQ58" s="9">
        <f>((AP58*100) *1.54)*0.05</f>
        <v>2.387</v>
      </c>
    </row>
    <row r="59" spans="1:43" x14ac:dyDescent="0.25">
      <c r="A59" s="1">
        <v>1</v>
      </c>
      <c r="B59" s="1">
        <v>56</v>
      </c>
      <c r="C59" s="1" t="s">
        <v>520</v>
      </c>
      <c r="E59" s="1" t="s">
        <v>217</v>
      </c>
      <c r="F59" s="1">
        <v>2</v>
      </c>
      <c r="G59" s="1">
        <v>0</v>
      </c>
      <c r="H59" s="1">
        <v>0</v>
      </c>
      <c r="I59" s="1">
        <v>62</v>
      </c>
      <c r="J59" s="1">
        <v>3.1</v>
      </c>
      <c r="K59" s="7">
        <v>0.88</v>
      </c>
      <c r="L59" s="9">
        <f>(((K59*100)-35)*1.54)*0.2</f>
        <v>16.324000000000002</v>
      </c>
      <c r="M59" s="7">
        <v>0.8</v>
      </c>
      <c r="N59" s="9">
        <f>(((M59*100)-20)*1.25)*0.8</f>
        <v>60</v>
      </c>
      <c r="O59" s="9">
        <f>L59+N59</f>
        <v>76.323999999999998</v>
      </c>
      <c r="P59" s="1">
        <v>44</v>
      </c>
      <c r="Q59" s="7">
        <v>0.76</v>
      </c>
      <c r="R59" s="1">
        <v>4</v>
      </c>
      <c r="S59" s="7">
        <v>0.62</v>
      </c>
      <c r="T59" s="9">
        <f>(((S59*100)-25)*1.33)*0.3</f>
        <v>14.763</v>
      </c>
      <c r="U59" s="7">
        <v>3.0000000000000001E-3</v>
      </c>
      <c r="V59" s="9">
        <f>10-((100*U59)*0.667)</f>
        <v>9.7998999999999992</v>
      </c>
      <c r="W59" s="7">
        <v>0.9</v>
      </c>
      <c r="X59" s="9">
        <f>(((100*W59)-40)*1.67)*0.05</f>
        <v>4.1749999999999998</v>
      </c>
      <c r="Y59" s="3" t="s">
        <v>5</v>
      </c>
      <c r="Z59" s="11">
        <v>11</v>
      </c>
      <c r="AA59" s="1">
        <f>((25-Z59)*4)*0.05</f>
        <v>2.8000000000000003</v>
      </c>
      <c r="AB59" s="9">
        <f>T59+V59+X59+AA59</f>
        <v>31.5379</v>
      </c>
      <c r="AC59" s="1">
        <v>31</v>
      </c>
      <c r="AD59" s="3" t="s">
        <v>530</v>
      </c>
      <c r="AE59" s="10">
        <f>(1120+1340)/2</f>
        <v>1230</v>
      </c>
      <c r="AF59" s="8">
        <f>((AE59-700)/8)*0.5</f>
        <v>33.125</v>
      </c>
      <c r="AG59" s="7">
        <v>0.43</v>
      </c>
      <c r="AH59" s="1">
        <f>(AG59*100)*0.4</f>
        <v>17.2</v>
      </c>
      <c r="AI59" s="7">
        <v>0.83</v>
      </c>
      <c r="AJ59" s="9">
        <f>((100-(AI59*100))*1.17)*0.1</f>
        <v>1.9890000000000001</v>
      </c>
      <c r="AK59" s="8">
        <f>AF59+AH59+AJ59</f>
        <v>52.314</v>
      </c>
      <c r="AL59" s="1">
        <v>68</v>
      </c>
      <c r="AM59" s="1">
        <v>99</v>
      </c>
      <c r="AO59" s="1">
        <v>96</v>
      </c>
      <c r="AP59" s="7">
        <v>0.34</v>
      </c>
      <c r="AQ59" s="9">
        <f>((AP59*100) *1.54)*0.05</f>
        <v>2.6180000000000003</v>
      </c>
    </row>
    <row r="60" spans="1:43" x14ac:dyDescent="0.25">
      <c r="A60" s="1">
        <v>1</v>
      </c>
      <c r="B60" s="1">
        <v>59</v>
      </c>
      <c r="C60" s="1" t="s">
        <v>535</v>
      </c>
      <c r="E60" s="1" t="s">
        <v>50</v>
      </c>
      <c r="F60" s="1">
        <v>2</v>
      </c>
      <c r="G60" s="1">
        <v>0</v>
      </c>
      <c r="H60" s="1">
        <v>0</v>
      </c>
      <c r="I60" s="1">
        <v>61</v>
      </c>
      <c r="J60" s="1">
        <v>3.3</v>
      </c>
      <c r="K60" s="7">
        <v>0.86</v>
      </c>
      <c r="L60" s="9">
        <f>(((K60*100)-35)*1.54)*0.2</f>
        <v>15.708000000000002</v>
      </c>
      <c r="M60" s="7">
        <v>0.65</v>
      </c>
      <c r="N60" s="9">
        <f>(((M60*100)-20)*1.25)*0.8</f>
        <v>45</v>
      </c>
      <c r="O60" s="9">
        <f>L60+N60</f>
        <v>60.707999999999998</v>
      </c>
      <c r="P60" s="1">
        <v>69</v>
      </c>
      <c r="Q60" s="7">
        <v>0.69</v>
      </c>
      <c r="R60" s="1">
        <v>-4</v>
      </c>
      <c r="S60" s="7">
        <v>0.68</v>
      </c>
      <c r="T60" s="9">
        <f>(((S60*100)-25)*1.33)*0.3</f>
        <v>17.157</v>
      </c>
      <c r="U60" s="7">
        <v>0.01</v>
      </c>
      <c r="V60" s="9">
        <f>10-((100*U60)*0.667)</f>
        <v>9.3330000000000002</v>
      </c>
      <c r="W60" s="7">
        <v>0.92</v>
      </c>
      <c r="X60" s="9">
        <f>(((100*W60)-40)*1.67)*0.05</f>
        <v>4.3420000000000005</v>
      </c>
      <c r="Y60" s="3" t="s">
        <v>787</v>
      </c>
      <c r="Z60" s="11">
        <v>13</v>
      </c>
      <c r="AA60" s="1">
        <f>((25-Z60)*4)*0.05</f>
        <v>2.4000000000000004</v>
      </c>
      <c r="AB60" s="9">
        <f>T60+V60+X60+AA60</f>
        <v>33.231999999999999</v>
      </c>
      <c r="AC60" s="1">
        <v>82</v>
      </c>
      <c r="AD60" s="3" t="s">
        <v>514</v>
      </c>
      <c r="AE60" s="10">
        <f>(1100+1300)/2</f>
        <v>1200</v>
      </c>
      <c r="AF60" s="8">
        <f>((AE60-700)/8)*0.5</f>
        <v>31.25</v>
      </c>
      <c r="AG60" s="7">
        <v>0.46</v>
      </c>
      <c r="AH60" s="1">
        <f>(AG60*100)*0.4</f>
        <v>18.400000000000002</v>
      </c>
      <c r="AI60" s="7">
        <v>0.72</v>
      </c>
      <c r="AJ60" s="9">
        <f>((100-(AI60*100))*1.17)*0.1</f>
        <v>3.2759999999999998</v>
      </c>
      <c r="AK60" s="8">
        <f>AF60+AH60+AJ60</f>
        <v>52.926000000000002</v>
      </c>
      <c r="AL60" s="1">
        <v>68</v>
      </c>
      <c r="AM60" s="1">
        <v>57</v>
      </c>
      <c r="AO60" s="1">
        <v>83</v>
      </c>
      <c r="AP60" s="7">
        <v>0.35</v>
      </c>
      <c r="AQ60" s="9">
        <f>((AP60*100) *1.54)*0.05</f>
        <v>2.6950000000000003</v>
      </c>
    </row>
    <row r="61" spans="1:43" x14ac:dyDescent="0.25">
      <c r="A61" s="1">
        <v>1</v>
      </c>
      <c r="B61" s="1">
        <v>59</v>
      </c>
      <c r="C61" s="1" t="s">
        <v>539</v>
      </c>
      <c r="E61" s="1" t="s">
        <v>186</v>
      </c>
      <c r="F61" s="1">
        <v>2</v>
      </c>
      <c r="G61" s="1">
        <v>0</v>
      </c>
      <c r="H61" s="1">
        <v>0</v>
      </c>
      <c r="I61" s="1">
        <v>61</v>
      </c>
      <c r="J61" s="1">
        <v>3.1</v>
      </c>
      <c r="K61" s="7">
        <v>0.85</v>
      </c>
      <c r="L61" s="9">
        <f>(((K61*100)-35)*1.54)*0.2</f>
        <v>15.4</v>
      </c>
      <c r="M61" s="7">
        <v>0.75</v>
      </c>
      <c r="N61" s="9">
        <f>(((M61*100)-20)*1.25)*0.8</f>
        <v>55</v>
      </c>
      <c r="O61" s="9">
        <f>L61+N61</f>
        <v>70.400000000000006</v>
      </c>
      <c r="P61" s="1">
        <v>49</v>
      </c>
      <c r="Q61" s="7">
        <v>0.77</v>
      </c>
      <c r="R61" s="1">
        <v>-2</v>
      </c>
      <c r="S61" s="7">
        <v>0.69</v>
      </c>
      <c r="T61" s="9">
        <f>(((S61*100)-25)*1.33)*0.3</f>
        <v>17.556000000000001</v>
      </c>
      <c r="U61" s="7">
        <v>0.04</v>
      </c>
      <c r="V61" s="9">
        <f>10-((100*U61)*0.667)</f>
        <v>7.3319999999999999</v>
      </c>
      <c r="W61" s="7">
        <v>0.89</v>
      </c>
      <c r="X61" s="9">
        <f>(((100*W61)-40)*1.67)*0.05</f>
        <v>4.0914999999999999</v>
      </c>
      <c r="Y61" s="3" t="s">
        <v>14</v>
      </c>
      <c r="Z61" s="11">
        <v>12</v>
      </c>
      <c r="AA61" s="1">
        <f>((25-Z61)*4)*0.05</f>
        <v>2.6</v>
      </c>
      <c r="AB61" s="9">
        <f>T61+V61+X61+AA61</f>
        <v>31.579500000000003</v>
      </c>
      <c r="AC61" s="1">
        <v>36</v>
      </c>
      <c r="AD61" s="3" t="s">
        <v>267</v>
      </c>
      <c r="AE61" s="10">
        <f>(1100+1310)/2</f>
        <v>1205</v>
      </c>
      <c r="AF61" s="8">
        <f>((AE61-700)/8)*0.5</f>
        <v>31.5625</v>
      </c>
      <c r="AG61" s="7">
        <v>0.33</v>
      </c>
      <c r="AH61" s="1">
        <f>(AG61*100)*0.4</f>
        <v>13.200000000000001</v>
      </c>
      <c r="AI61" s="7">
        <v>0.72</v>
      </c>
      <c r="AJ61" s="9">
        <f>((100-(AI61*100))*1.17)*0.1</f>
        <v>3.2759999999999998</v>
      </c>
      <c r="AK61" s="8">
        <f>AF61+AH61+AJ61</f>
        <v>48.038499999999999</v>
      </c>
      <c r="AL61" s="1">
        <v>90</v>
      </c>
      <c r="AM61" s="1">
        <v>70</v>
      </c>
      <c r="AO61" s="1">
        <v>57</v>
      </c>
      <c r="AP61" s="7">
        <v>0.39</v>
      </c>
      <c r="AQ61" s="9">
        <f>((AP61*100) *1.54)*0.05</f>
        <v>3.0030000000000001</v>
      </c>
    </row>
    <row r="62" spans="1:43" x14ac:dyDescent="0.25">
      <c r="A62" s="1">
        <v>1</v>
      </c>
      <c r="B62" s="1">
        <v>59</v>
      </c>
      <c r="C62" s="1" t="s">
        <v>582</v>
      </c>
      <c r="E62" s="1" t="s">
        <v>65</v>
      </c>
      <c r="F62" s="1">
        <v>2</v>
      </c>
      <c r="G62" s="1">
        <v>0</v>
      </c>
      <c r="H62" s="1">
        <v>0</v>
      </c>
      <c r="I62" s="1">
        <v>61</v>
      </c>
      <c r="J62" s="1">
        <v>3.5</v>
      </c>
      <c r="K62" s="7">
        <v>0.93</v>
      </c>
      <c r="L62" s="9">
        <f>(((K62*100)-35)*1.54)*0.2</f>
        <v>17.864000000000001</v>
      </c>
      <c r="M62" s="7">
        <v>0.8</v>
      </c>
      <c r="N62" s="9">
        <f>(((M62*100)-20)*1.25)*0.8</f>
        <v>60</v>
      </c>
      <c r="O62" s="9">
        <f>L62+N62</f>
        <v>77.864000000000004</v>
      </c>
      <c r="P62" s="1">
        <v>38</v>
      </c>
      <c r="Q62" s="7">
        <v>0.71</v>
      </c>
      <c r="R62" s="1">
        <v>9</v>
      </c>
      <c r="S62" s="7">
        <v>0.41</v>
      </c>
      <c r="T62" s="9">
        <f>(((S62*100)-25)*1.33)*0.3</f>
        <v>6.3840000000000003</v>
      </c>
      <c r="U62" s="7">
        <v>0.05</v>
      </c>
      <c r="V62" s="9">
        <f>10-((100*U62)*0.667)</f>
        <v>6.665</v>
      </c>
      <c r="W62" s="7">
        <v>0.82</v>
      </c>
      <c r="X62" s="9">
        <f>(((100*W62)-40)*1.67)*0.05</f>
        <v>3.5070000000000001</v>
      </c>
      <c r="Y62" s="3" t="s">
        <v>787</v>
      </c>
      <c r="Z62" s="11">
        <v>13</v>
      </c>
      <c r="AA62" s="1">
        <f>((25-Z62)*4)*0.05</f>
        <v>2.4000000000000004</v>
      </c>
      <c r="AB62" s="9">
        <f>T62+V62+X62+AA62</f>
        <v>18.956000000000003</v>
      </c>
      <c r="AC62" s="1">
        <v>182</v>
      </c>
      <c r="AD62" s="3" t="s">
        <v>4</v>
      </c>
      <c r="AE62" s="10">
        <f>(1140+1340)/2</f>
        <v>1240</v>
      </c>
      <c r="AF62" s="8">
        <f>((AE62-700)/8)*0.5</f>
        <v>33.75</v>
      </c>
      <c r="AG62" s="7">
        <v>0.5</v>
      </c>
      <c r="AH62" s="1">
        <f>(AG62*100)*0.4</f>
        <v>20</v>
      </c>
      <c r="AI62" s="7">
        <v>0.73</v>
      </c>
      <c r="AJ62" s="9">
        <f>((100-(AI62*100))*1.17)*0.1</f>
        <v>3.1589999999999998</v>
      </c>
      <c r="AK62" s="8">
        <f>AF62+AH62+AJ62</f>
        <v>56.908999999999999</v>
      </c>
      <c r="AL62" s="1">
        <v>51</v>
      </c>
      <c r="AM62" s="1">
        <v>93</v>
      </c>
      <c r="AO62" s="1">
        <v>71</v>
      </c>
      <c r="AP62" s="7">
        <v>0.36</v>
      </c>
      <c r="AQ62" s="9">
        <f>((AP62*100) *1.54)*0.05</f>
        <v>2.7720000000000002</v>
      </c>
    </row>
    <row r="63" spans="1:43" x14ac:dyDescent="0.25">
      <c r="A63" s="1">
        <v>1</v>
      </c>
      <c r="B63" s="1">
        <v>62</v>
      </c>
      <c r="C63" s="1" t="s">
        <v>579</v>
      </c>
      <c r="E63" s="1" t="s">
        <v>26</v>
      </c>
      <c r="F63" s="1">
        <v>2</v>
      </c>
      <c r="G63" s="1">
        <v>0</v>
      </c>
      <c r="H63" s="1">
        <v>0</v>
      </c>
      <c r="I63" s="1">
        <v>60</v>
      </c>
      <c r="J63" s="1">
        <v>3.2</v>
      </c>
      <c r="K63" s="7">
        <v>0.85</v>
      </c>
      <c r="L63" s="9">
        <f>(((K63*100)-35)*1.54)*0.2</f>
        <v>15.4</v>
      </c>
      <c r="M63" s="7">
        <v>0.72</v>
      </c>
      <c r="N63" s="9">
        <f>(((M63*100)-20)*1.25)*0.8</f>
        <v>52</v>
      </c>
      <c r="O63" s="9">
        <f>L63+N63</f>
        <v>67.400000000000006</v>
      </c>
      <c r="P63" s="1">
        <v>78</v>
      </c>
      <c r="Q63" s="7">
        <v>0.66</v>
      </c>
      <c r="R63" s="1">
        <v>6</v>
      </c>
      <c r="S63" s="7">
        <v>0.66</v>
      </c>
      <c r="T63" s="9">
        <f>(((S63*100)-25)*1.33)*0.3</f>
        <v>16.358999999999998</v>
      </c>
      <c r="U63" s="7">
        <v>0.01</v>
      </c>
      <c r="V63" s="9">
        <f>10-((100*U63)*0.667)</f>
        <v>9.3330000000000002</v>
      </c>
      <c r="W63" s="7">
        <v>0.93</v>
      </c>
      <c r="X63" s="9">
        <f>(((100*W63)-40)*1.67)*0.05</f>
        <v>4.4254999999999995</v>
      </c>
      <c r="Y63" s="3" t="s">
        <v>14</v>
      </c>
      <c r="Z63" s="11">
        <v>12</v>
      </c>
      <c r="AA63" s="1">
        <f>((25-Z63)*4)*0.05</f>
        <v>2.6</v>
      </c>
      <c r="AB63" s="9">
        <f>T63+V63+X63+AA63</f>
        <v>32.717500000000001</v>
      </c>
      <c r="AC63" s="1">
        <v>56</v>
      </c>
      <c r="AD63" s="3" t="s">
        <v>204</v>
      </c>
      <c r="AE63" s="10">
        <f>(1040+1240)/2</f>
        <v>1140</v>
      </c>
      <c r="AF63" s="8">
        <f>((AE63-700)/8)*0.5</f>
        <v>27.5</v>
      </c>
      <c r="AG63" s="7">
        <v>0.31</v>
      </c>
      <c r="AH63" s="1">
        <f>(AG63*100)*0.4</f>
        <v>12.4</v>
      </c>
      <c r="AI63" s="7">
        <v>0.65</v>
      </c>
      <c r="AJ63" s="9">
        <f>((100-(AI63*100))*1.17)*0.1</f>
        <v>4.0949999999999998</v>
      </c>
      <c r="AK63" s="8">
        <f>AF63+AH63+AJ63</f>
        <v>43.994999999999997</v>
      </c>
      <c r="AL63" s="1">
        <v>120</v>
      </c>
      <c r="AM63" s="1">
        <v>57</v>
      </c>
      <c r="AO63" s="1">
        <v>83</v>
      </c>
      <c r="AP63" s="7">
        <v>0.35</v>
      </c>
      <c r="AQ63" s="9">
        <f>((AP63*100) *1.54)*0.05</f>
        <v>2.6950000000000003</v>
      </c>
    </row>
    <row r="64" spans="1:43" x14ac:dyDescent="0.25">
      <c r="A64" s="1">
        <v>1</v>
      </c>
      <c r="B64" s="1">
        <v>63</v>
      </c>
      <c r="C64" s="1" t="s">
        <v>541</v>
      </c>
      <c r="E64" s="1" t="s">
        <v>2</v>
      </c>
      <c r="F64" s="1">
        <v>2</v>
      </c>
      <c r="G64" s="1">
        <v>0</v>
      </c>
      <c r="H64" s="1">
        <v>0</v>
      </c>
      <c r="I64" s="1">
        <v>59</v>
      </c>
      <c r="J64" s="1">
        <v>3.5</v>
      </c>
      <c r="K64" s="7">
        <v>0.84</v>
      </c>
      <c r="L64" s="9">
        <f>(((K64*100)-35)*1.54)*0.2</f>
        <v>15.092000000000002</v>
      </c>
      <c r="M64" s="7">
        <v>0.73</v>
      </c>
      <c r="N64" s="9">
        <f>(((M64*100)-20)*1.25)*0.8</f>
        <v>53</v>
      </c>
      <c r="O64" s="9">
        <f>L64+N64</f>
        <v>68.091999999999999</v>
      </c>
      <c r="P64" s="1">
        <v>96</v>
      </c>
      <c r="Q64" s="7">
        <v>0.68</v>
      </c>
      <c r="R64" s="1">
        <v>5</v>
      </c>
      <c r="S64" s="7">
        <v>0.6</v>
      </c>
      <c r="T64" s="9">
        <f>(((S64*100)-25)*1.33)*0.3</f>
        <v>13.965000000000002</v>
      </c>
      <c r="U64" s="7">
        <v>0.03</v>
      </c>
      <c r="V64" s="9">
        <f>10-((100*U64)*0.667)</f>
        <v>7.9989999999999997</v>
      </c>
      <c r="W64" s="7">
        <v>0.98</v>
      </c>
      <c r="X64" s="9">
        <f>(((100*W64)-40)*1.67)*0.05</f>
        <v>4.843</v>
      </c>
      <c r="Y64" s="3" t="s">
        <v>5</v>
      </c>
      <c r="Z64" s="11">
        <v>11</v>
      </c>
      <c r="AA64" s="1">
        <f>((25-Z64)*4)*0.05</f>
        <v>2.8000000000000003</v>
      </c>
      <c r="AB64" s="9">
        <f>T64+V64+X64+AA64</f>
        <v>29.607000000000003</v>
      </c>
      <c r="AC64" s="1">
        <v>100</v>
      </c>
      <c r="AD64" s="3" t="s">
        <v>793</v>
      </c>
      <c r="AE64" s="10">
        <f>(1080+1340)/2</f>
        <v>1210</v>
      </c>
      <c r="AF64" s="8">
        <f>((AE64-700)/8)*0.5</f>
        <v>31.875</v>
      </c>
      <c r="AG64" s="7">
        <v>0.28000000000000003</v>
      </c>
      <c r="AH64" s="1">
        <f>(AG64*100)*0.4</f>
        <v>11.200000000000003</v>
      </c>
      <c r="AI64" s="7">
        <v>0.78</v>
      </c>
      <c r="AJ64" s="9">
        <f>((100-(AI64*100))*1.17)*0.1</f>
        <v>2.5739999999999998</v>
      </c>
      <c r="AK64" s="8">
        <f>AF64+AH64+AJ64</f>
        <v>45.649000000000001</v>
      </c>
      <c r="AL64" s="1">
        <v>102</v>
      </c>
      <c r="AM64" s="1">
        <v>70</v>
      </c>
      <c r="AO64" s="1">
        <v>115</v>
      </c>
      <c r="AP64" s="7">
        <v>0.31</v>
      </c>
      <c r="AQ64" s="9">
        <f>((AP64*100) *1.54)*0.05</f>
        <v>2.387</v>
      </c>
    </row>
    <row r="65" spans="1:43" x14ac:dyDescent="0.25">
      <c r="A65" s="1">
        <v>1</v>
      </c>
      <c r="B65" s="1">
        <v>63</v>
      </c>
      <c r="C65" s="1" t="s">
        <v>583</v>
      </c>
      <c r="E65" s="1" t="s">
        <v>94</v>
      </c>
      <c r="F65" s="1">
        <v>2</v>
      </c>
      <c r="G65" s="1">
        <v>0</v>
      </c>
      <c r="H65" s="1">
        <v>0</v>
      </c>
      <c r="I65" s="1">
        <v>59</v>
      </c>
      <c r="J65" s="1">
        <v>2.8</v>
      </c>
      <c r="K65" s="7">
        <v>0.81</v>
      </c>
      <c r="L65" s="9">
        <f>(((K65*100)-35)*1.54)*0.2</f>
        <v>14.168000000000001</v>
      </c>
      <c r="M65" s="7">
        <v>0.61</v>
      </c>
      <c r="N65" s="9">
        <f>(((M65*100)-20)*1.25)*0.8</f>
        <v>41</v>
      </c>
      <c r="O65" s="9">
        <f>L65+N65</f>
        <v>55.167999999999999</v>
      </c>
      <c r="P65" s="1">
        <v>109</v>
      </c>
      <c r="Q65" s="7">
        <v>0.66</v>
      </c>
      <c r="R65" s="1">
        <v>-5</v>
      </c>
      <c r="S65" s="7">
        <v>0.91</v>
      </c>
      <c r="T65" s="9">
        <f>(((S65*100)-25)*1.33)*0.3</f>
        <v>26.334</v>
      </c>
      <c r="U65" s="7">
        <v>0</v>
      </c>
      <c r="V65" s="9">
        <f>10-((100*U65)*0.667)</f>
        <v>10</v>
      </c>
      <c r="W65" s="7">
        <v>0.87</v>
      </c>
      <c r="X65" s="9">
        <f>(((100*W65)-40)*1.67)*0.05</f>
        <v>3.9245000000000001</v>
      </c>
      <c r="Y65" s="3" t="s">
        <v>119</v>
      </c>
      <c r="Z65" s="11">
        <v>8</v>
      </c>
      <c r="AA65" s="1">
        <f>((25-Z65)*4)*0.05</f>
        <v>3.4000000000000004</v>
      </c>
      <c r="AB65" s="9">
        <f>T65+V65+X65+AA65</f>
        <v>43.658500000000004</v>
      </c>
      <c r="AC65" s="1">
        <v>6</v>
      </c>
      <c r="AD65" s="3" t="s">
        <v>344</v>
      </c>
      <c r="AE65" s="10">
        <f>(1020+1270)/2</f>
        <v>1145</v>
      </c>
      <c r="AF65" s="8">
        <f>((AE65-700)/8)*0.5</f>
        <v>27.8125</v>
      </c>
      <c r="AG65" s="7">
        <v>0.3</v>
      </c>
      <c r="AH65" s="1">
        <f>(AG65*100)*0.4</f>
        <v>12</v>
      </c>
      <c r="AI65" s="7">
        <v>0.86</v>
      </c>
      <c r="AJ65" s="9">
        <f>((100-(AI65*100))*1.17)*0.1</f>
        <v>1.6379999999999999</v>
      </c>
      <c r="AK65" s="8">
        <f>AF65+AH65+AJ65</f>
        <v>41.450499999999998</v>
      </c>
      <c r="AL65" s="1">
        <v>132</v>
      </c>
      <c r="AM65" s="1">
        <v>20</v>
      </c>
      <c r="AO65" s="1">
        <v>37</v>
      </c>
      <c r="AP65" s="7">
        <v>0.44</v>
      </c>
      <c r="AQ65" s="9">
        <f>((AP65*100) *1.54)*0.05</f>
        <v>3.3880000000000003</v>
      </c>
    </row>
    <row r="66" spans="1:43" x14ac:dyDescent="0.25">
      <c r="A66" s="1">
        <v>1</v>
      </c>
      <c r="B66" s="1">
        <v>63</v>
      </c>
      <c r="C66" s="1" t="s">
        <v>598</v>
      </c>
      <c r="E66" s="1" t="s">
        <v>53</v>
      </c>
      <c r="F66" s="1">
        <v>2</v>
      </c>
      <c r="G66" s="1">
        <v>0</v>
      </c>
      <c r="H66" s="1">
        <v>0</v>
      </c>
      <c r="I66" s="1">
        <v>59</v>
      </c>
      <c r="J66" s="1">
        <v>3.2</v>
      </c>
      <c r="K66" s="7">
        <v>0.86</v>
      </c>
      <c r="L66" s="9">
        <f>(((K66*100)-35)*1.54)*0.2</f>
        <v>15.708000000000002</v>
      </c>
      <c r="M66" s="7">
        <v>0.7</v>
      </c>
      <c r="N66" s="9">
        <f>(((M66*100)-20)*1.25)*0.8</f>
        <v>50</v>
      </c>
      <c r="O66" s="9">
        <f>L66+N66</f>
        <v>65.707999999999998</v>
      </c>
      <c r="P66" s="1">
        <v>83</v>
      </c>
      <c r="Q66" s="7">
        <v>0.66</v>
      </c>
      <c r="R66" s="1">
        <v>4</v>
      </c>
      <c r="S66" s="7">
        <v>0.67</v>
      </c>
      <c r="T66" s="9">
        <f>(((S66*100)-25)*1.33)*0.3</f>
        <v>16.757999999999999</v>
      </c>
      <c r="U66" s="7">
        <v>0.06</v>
      </c>
      <c r="V66" s="9">
        <f>10-((100*U66)*0.667)</f>
        <v>5.9979999999999993</v>
      </c>
      <c r="W66" s="7">
        <v>0.92</v>
      </c>
      <c r="X66" s="9">
        <f>(((100*W66)-40)*1.67)*0.05</f>
        <v>4.3420000000000005</v>
      </c>
      <c r="Y66" s="3" t="s">
        <v>5</v>
      </c>
      <c r="Z66" s="11">
        <v>11</v>
      </c>
      <c r="AA66" s="1">
        <f>((25-Z66)*4)*0.05</f>
        <v>2.8000000000000003</v>
      </c>
      <c r="AB66" s="9">
        <f>T66+V66+X66+AA66</f>
        <v>29.898</v>
      </c>
      <c r="AC66" s="1">
        <v>104</v>
      </c>
      <c r="AD66" s="3" t="s">
        <v>485</v>
      </c>
      <c r="AE66" s="10">
        <f>(1140+1320)/2</f>
        <v>1230</v>
      </c>
      <c r="AF66" s="8">
        <f>((AE66-700)/8)*0.5</f>
        <v>33.125</v>
      </c>
      <c r="AG66" s="7">
        <v>0.43</v>
      </c>
      <c r="AH66" s="1">
        <f>(AG66*100)*0.4</f>
        <v>17.2</v>
      </c>
      <c r="AI66" s="7">
        <v>0.44</v>
      </c>
      <c r="AJ66" s="9">
        <f>((100-(AI66*100))*1.17)*0.1</f>
        <v>6.5519999999999996</v>
      </c>
      <c r="AK66" s="8">
        <f>AF66+AH66+AJ66</f>
        <v>56.877000000000002</v>
      </c>
      <c r="AL66" s="1">
        <v>68</v>
      </c>
      <c r="AM66" s="1">
        <v>54</v>
      </c>
      <c r="AO66" s="1">
        <v>66</v>
      </c>
      <c r="AP66" s="7">
        <v>0.37</v>
      </c>
      <c r="AQ66" s="9">
        <f>((AP66*100) *1.54)*0.05</f>
        <v>2.8490000000000002</v>
      </c>
    </row>
    <row r="67" spans="1:43" x14ac:dyDescent="0.25">
      <c r="A67" s="1">
        <v>1</v>
      </c>
      <c r="B67" s="1">
        <v>66</v>
      </c>
      <c r="C67" s="1" t="s">
        <v>532</v>
      </c>
      <c r="E67" s="1" t="s">
        <v>179</v>
      </c>
      <c r="F67" s="1">
        <v>2</v>
      </c>
      <c r="G67" s="1">
        <v>0</v>
      </c>
      <c r="H67" s="1">
        <v>0</v>
      </c>
      <c r="I67" s="1">
        <v>58</v>
      </c>
      <c r="J67" s="1">
        <v>3</v>
      </c>
      <c r="K67" s="7">
        <v>0.83</v>
      </c>
      <c r="L67" s="9">
        <f>(((K67*100)-35)*1.54)*0.2</f>
        <v>14.784000000000001</v>
      </c>
      <c r="M67" s="7">
        <v>0.74</v>
      </c>
      <c r="N67" s="9">
        <f>(((M67*100)-20)*1.25)*0.8</f>
        <v>54</v>
      </c>
      <c r="O67" s="9">
        <f>L67+N67</f>
        <v>68.784000000000006</v>
      </c>
      <c r="P67" s="1">
        <v>83</v>
      </c>
      <c r="Q67" s="7">
        <v>0.74</v>
      </c>
      <c r="R67" s="1" t="s">
        <v>58</v>
      </c>
      <c r="S67" s="7">
        <v>0.63</v>
      </c>
      <c r="T67" s="9">
        <f>(((S67*100)-25)*1.33)*0.3</f>
        <v>15.162000000000001</v>
      </c>
      <c r="U67" s="7">
        <v>0</v>
      </c>
      <c r="V67" s="9">
        <f>10-((100*U67)*0.667)</f>
        <v>10</v>
      </c>
      <c r="W67" s="7">
        <v>0.9</v>
      </c>
      <c r="X67" s="9">
        <f>(((100*W67)-40)*1.67)*0.05</f>
        <v>4.1749999999999998</v>
      </c>
      <c r="Y67" s="3" t="s">
        <v>14</v>
      </c>
      <c r="Z67" s="11">
        <v>12</v>
      </c>
      <c r="AA67" s="1">
        <f>((25-Z67)*4)*0.05</f>
        <v>2.6</v>
      </c>
      <c r="AB67" s="9">
        <f>T67+V67+X67+AA67</f>
        <v>31.937000000000001</v>
      </c>
      <c r="AC67" s="1">
        <v>66</v>
      </c>
      <c r="AD67" s="3" t="s">
        <v>170</v>
      </c>
      <c r="AE67" s="10">
        <f>(1070+1300)/2</f>
        <v>1185</v>
      </c>
      <c r="AF67" s="8">
        <f>((AE67-700)/8)*0.5</f>
        <v>30.3125</v>
      </c>
      <c r="AG67" s="7">
        <v>0.38</v>
      </c>
      <c r="AH67" s="1">
        <f>(AG67*100)*0.4</f>
        <v>15.200000000000001</v>
      </c>
      <c r="AI67" s="7">
        <v>0.9</v>
      </c>
      <c r="AJ67" s="9">
        <f>((100-(AI67*100))*1.17)*0.1</f>
        <v>1.17</v>
      </c>
      <c r="AK67" s="8">
        <f>AF67+AH67+AJ67</f>
        <v>46.682500000000005</v>
      </c>
      <c r="AL67" s="1">
        <v>68</v>
      </c>
      <c r="AM67" s="1">
        <v>78</v>
      </c>
      <c r="AO67" s="1">
        <v>63</v>
      </c>
      <c r="AP67" s="7">
        <v>0.38</v>
      </c>
      <c r="AQ67" s="9">
        <f>((AP67*100) *1.54)*0.05</f>
        <v>2.9260000000000002</v>
      </c>
    </row>
    <row r="68" spans="1:43" x14ac:dyDescent="0.25">
      <c r="A68" s="1">
        <v>1</v>
      </c>
      <c r="B68" s="1">
        <v>66</v>
      </c>
      <c r="C68" s="1" t="s">
        <v>556</v>
      </c>
      <c r="E68" s="1" t="s">
        <v>162</v>
      </c>
      <c r="F68" s="1">
        <v>2</v>
      </c>
      <c r="G68" s="1">
        <v>0</v>
      </c>
      <c r="H68" s="1">
        <v>0</v>
      </c>
      <c r="I68" s="1">
        <v>58</v>
      </c>
      <c r="J68" s="1">
        <v>3.3</v>
      </c>
      <c r="K68" s="7">
        <v>0.88</v>
      </c>
      <c r="L68" s="9">
        <f>(((K68*100)-35)*1.54)*0.2</f>
        <v>16.324000000000002</v>
      </c>
      <c r="M68" s="7">
        <v>0.74</v>
      </c>
      <c r="N68" s="9">
        <f>(((M68*100)-20)*1.25)*0.8</f>
        <v>54</v>
      </c>
      <c r="O68" s="9">
        <f>L68+N68</f>
        <v>70.323999999999998</v>
      </c>
      <c r="P68" s="1">
        <v>62</v>
      </c>
      <c r="Q68" s="7">
        <v>0.75</v>
      </c>
      <c r="R68" s="1">
        <v>-1</v>
      </c>
      <c r="S68" s="7">
        <v>0.52</v>
      </c>
      <c r="T68" s="9">
        <f>(((S68*100)-25)*1.33)*0.3</f>
        <v>10.773000000000001</v>
      </c>
      <c r="U68" s="7">
        <v>0.02</v>
      </c>
      <c r="V68" s="9">
        <f>10-((100*U68)*0.667)</f>
        <v>8.6660000000000004</v>
      </c>
      <c r="W68" s="7">
        <v>0.95</v>
      </c>
      <c r="X68" s="9">
        <f>(((100*W68)-40)*1.67)*0.05</f>
        <v>4.5925000000000002</v>
      </c>
      <c r="Y68" s="3" t="s">
        <v>14</v>
      </c>
      <c r="Z68" s="11">
        <v>12</v>
      </c>
      <c r="AA68" s="1">
        <f>((25-Z68)*4)*0.05</f>
        <v>2.6</v>
      </c>
      <c r="AB68" s="9">
        <f>T68+V68+X68+AA68</f>
        <v>26.631500000000003</v>
      </c>
      <c r="AC68" s="1">
        <v>151</v>
      </c>
      <c r="AD68" s="3" t="s">
        <v>209</v>
      </c>
      <c r="AE68" s="10">
        <f>(1180+1340)/2</f>
        <v>1260</v>
      </c>
      <c r="AF68" s="8">
        <f>((AE68-700)/8)*0.5</f>
        <v>35</v>
      </c>
      <c r="AG68" s="7">
        <v>0.42</v>
      </c>
      <c r="AH68" s="1">
        <f>(AG68*100)*0.4</f>
        <v>16.8</v>
      </c>
      <c r="AI68" s="7">
        <v>0.73</v>
      </c>
      <c r="AJ68" s="9">
        <f>((100-(AI68*100))*1.17)*0.1</f>
        <v>3.1589999999999998</v>
      </c>
      <c r="AK68" s="8">
        <f>AF68+AH68+AJ68</f>
        <v>54.958999999999996</v>
      </c>
      <c r="AL68" s="1">
        <v>42</v>
      </c>
      <c r="AM68" s="1">
        <v>111</v>
      </c>
      <c r="AO68" s="1">
        <v>47</v>
      </c>
      <c r="AP68" s="7">
        <v>0.41</v>
      </c>
      <c r="AQ68" s="9">
        <f>((AP68*100) *1.54)*0.05</f>
        <v>3.157</v>
      </c>
    </row>
    <row r="69" spans="1:43" x14ac:dyDescent="0.25">
      <c r="A69" s="1">
        <v>1</v>
      </c>
      <c r="B69" s="1">
        <v>66</v>
      </c>
      <c r="C69" s="1" t="s">
        <v>563</v>
      </c>
      <c r="E69" s="1" t="s">
        <v>18</v>
      </c>
      <c r="F69" s="1">
        <v>2</v>
      </c>
      <c r="G69" s="1">
        <v>0</v>
      </c>
      <c r="H69" s="1">
        <v>0</v>
      </c>
      <c r="I69" s="1">
        <v>58</v>
      </c>
      <c r="J69" s="1">
        <v>3.1</v>
      </c>
      <c r="K69" s="7">
        <v>0.8</v>
      </c>
      <c r="L69" s="9">
        <f>(((K69*100)-35)*1.54)*0.2</f>
        <v>13.86</v>
      </c>
      <c r="M69" s="7">
        <v>0.6</v>
      </c>
      <c r="N69" s="9">
        <f>(((M69*100)-20)*1.25)*0.8</f>
        <v>40</v>
      </c>
      <c r="O69" s="9">
        <f>L69+N69</f>
        <v>53.86</v>
      </c>
      <c r="P69" s="1">
        <v>134</v>
      </c>
      <c r="Q69" s="7">
        <v>0.66</v>
      </c>
      <c r="R69" s="1">
        <v>-6</v>
      </c>
      <c r="S69" s="7">
        <v>0.83</v>
      </c>
      <c r="T69" s="9">
        <f>(((S69*100)-25)*1.33)*0.3</f>
        <v>23.141999999999999</v>
      </c>
      <c r="U69" s="7">
        <v>0.01</v>
      </c>
      <c r="V69" s="9">
        <f>10-((100*U69)*0.667)</f>
        <v>9.3330000000000002</v>
      </c>
      <c r="W69" s="7">
        <v>0.77</v>
      </c>
      <c r="X69" s="9">
        <f>(((100*W69)-40)*1.67)*0.05</f>
        <v>3.0895000000000001</v>
      </c>
      <c r="Y69" s="3" t="s">
        <v>1</v>
      </c>
      <c r="Z69" s="11">
        <v>10</v>
      </c>
      <c r="AA69" s="1">
        <f>((25-Z69)*4)*0.05</f>
        <v>3</v>
      </c>
      <c r="AB69" s="9">
        <f>T69+V69+X69+AA69</f>
        <v>38.564500000000002</v>
      </c>
      <c r="AC69" s="1">
        <v>13</v>
      </c>
      <c r="AD69" s="3" t="s">
        <v>794</v>
      </c>
      <c r="AE69" s="10">
        <f>(980+1260)/2</f>
        <v>1120</v>
      </c>
      <c r="AF69" s="8">
        <f>((AE69-700)/8)*0.5</f>
        <v>26.25</v>
      </c>
      <c r="AG69" s="7">
        <v>0.32</v>
      </c>
      <c r="AH69" s="1">
        <f>(AG69*100)*0.4</f>
        <v>12.8</v>
      </c>
      <c r="AI69" s="7">
        <v>0.85</v>
      </c>
      <c r="AJ69" s="9">
        <f>((100-(AI69*100))*1.17)*0.1</f>
        <v>1.7549999999999999</v>
      </c>
      <c r="AK69" s="8">
        <f>AF69+AH69+AJ69</f>
        <v>40.805</v>
      </c>
      <c r="AL69" s="1">
        <v>126</v>
      </c>
      <c r="AM69" s="1">
        <v>35</v>
      </c>
      <c r="AO69" s="1">
        <v>54</v>
      </c>
      <c r="AP69" s="7">
        <v>0.4</v>
      </c>
      <c r="AQ69" s="9">
        <f>((AP69*100) *1.54)*0.05</f>
        <v>3.08</v>
      </c>
    </row>
    <row r="70" spans="1:43" x14ac:dyDescent="0.25">
      <c r="A70" s="1">
        <v>1</v>
      </c>
      <c r="B70" s="1">
        <v>66</v>
      </c>
      <c r="C70" s="1" t="s">
        <v>601</v>
      </c>
      <c r="E70" s="1" t="s">
        <v>21</v>
      </c>
      <c r="F70" s="1">
        <v>2</v>
      </c>
      <c r="G70" s="1">
        <v>0</v>
      </c>
      <c r="H70" s="1">
        <v>0</v>
      </c>
      <c r="I70" s="1">
        <v>58</v>
      </c>
      <c r="J70" s="1">
        <v>2.9</v>
      </c>
      <c r="K70" s="7">
        <v>0.88</v>
      </c>
      <c r="L70" s="9">
        <f>(((K70*100)-35)*1.54)*0.2</f>
        <v>16.324000000000002</v>
      </c>
      <c r="M70" s="7">
        <v>0.75</v>
      </c>
      <c r="N70" s="9">
        <f>(((M70*100)-20)*1.25)*0.8</f>
        <v>55</v>
      </c>
      <c r="O70" s="9">
        <f>L70+N70</f>
        <v>71.323999999999998</v>
      </c>
      <c r="P70" s="1">
        <v>41</v>
      </c>
      <c r="Q70" s="7">
        <v>0.69</v>
      </c>
      <c r="R70" s="1">
        <v>6</v>
      </c>
      <c r="S70" s="7">
        <v>0.66</v>
      </c>
      <c r="T70" s="9">
        <f>(((S70*100)-25)*1.33)*0.3</f>
        <v>16.358999999999998</v>
      </c>
      <c r="U70" s="7">
        <v>0.01</v>
      </c>
      <c r="V70" s="9">
        <f>10-((100*U70)*0.667)</f>
        <v>9.3330000000000002</v>
      </c>
      <c r="W70" s="7">
        <v>0.91</v>
      </c>
      <c r="X70" s="9">
        <f>(((100*W70)-40)*1.67)*0.05</f>
        <v>4.2585000000000006</v>
      </c>
      <c r="Y70" s="3" t="s">
        <v>14</v>
      </c>
      <c r="Z70" s="11">
        <v>12</v>
      </c>
      <c r="AA70" s="1">
        <f>((25-Z70)*4)*0.05</f>
        <v>2.6</v>
      </c>
      <c r="AB70" s="9">
        <f>T70+V70+X70+AA70</f>
        <v>32.5505</v>
      </c>
      <c r="AC70" s="1">
        <v>90</v>
      </c>
      <c r="AD70" s="3" t="s">
        <v>242</v>
      </c>
      <c r="AE70" s="10">
        <f>(1140+1330)/2</f>
        <v>1235</v>
      </c>
      <c r="AF70" s="8">
        <f>((AE70-700)/8)*0.5</f>
        <v>33.4375</v>
      </c>
      <c r="AG70" s="7">
        <v>0.53</v>
      </c>
      <c r="AH70" s="1">
        <f>(AG70*100)*0.4</f>
        <v>21.200000000000003</v>
      </c>
      <c r="AI70" s="7">
        <v>0.78</v>
      </c>
      <c r="AJ70" s="9">
        <f>((100-(AI70*100))*1.17)*0.1</f>
        <v>2.5739999999999998</v>
      </c>
      <c r="AK70" s="8">
        <f>AF70+AH70+AJ70</f>
        <v>57.211500000000001</v>
      </c>
      <c r="AL70" s="1">
        <v>48</v>
      </c>
      <c r="AM70" s="1">
        <v>138</v>
      </c>
      <c r="AO70" s="1">
        <v>63</v>
      </c>
      <c r="AP70" s="7">
        <v>0.38</v>
      </c>
      <c r="AQ70" s="9">
        <f>((AP70*100) *1.54)*0.05</f>
        <v>2.9260000000000002</v>
      </c>
    </row>
    <row r="71" spans="1:43" x14ac:dyDescent="0.25">
      <c r="A71" s="1">
        <v>1</v>
      </c>
      <c r="B71" s="1">
        <v>70</v>
      </c>
      <c r="C71" s="1" t="s">
        <v>531</v>
      </c>
      <c r="E71" s="1" t="s">
        <v>105</v>
      </c>
      <c r="F71" s="1">
        <v>2</v>
      </c>
      <c r="G71" s="1">
        <v>0</v>
      </c>
      <c r="H71" s="1">
        <v>0</v>
      </c>
      <c r="I71" s="1">
        <v>57</v>
      </c>
      <c r="J71" s="1">
        <v>2.9</v>
      </c>
      <c r="K71" s="7">
        <v>0.81</v>
      </c>
      <c r="L71" s="9">
        <f>(((K71*100)-35)*1.54)*0.2</f>
        <v>14.168000000000001</v>
      </c>
      <c r="M71" s="7">
        <v>0.83</v>
      </c>
      <c r="N71" s="9">
        <f>(((M71*100)-20)*1.25)*0.8</f>
        <v>63</v>
      </c>
      <c r="O71" s="9">
        <f>L71+N71</f>
        <v>77.168000000000006</v>
      </c>
      <c r="P71" s="1">
        <v>56</v>
      </c>
      <c r="Q71" s="7">
        <v>0.69</v>
      </c>
      <c r="R71" s="1">
        <v>14</v>
      </c>
      <c r="S71" s="7">
        <v>0.85</v>
      </c>
      <c r="T71" s="9">
        <f>(((S71*100)-25)*1.33)*0.3</f>
        <v>23.94</v>
      </c>
      <c r="U71" s="7">
        <v>4.0000000000000001E-3</v>
      </c>
      <c r="V71" s="9">
        <f>10-((100*U71)*0.667)</f>
        <v>9.7332000000000001</v>
      </c>
      <c r="W71" s="7">
        <v>0.88</v>
      </c>
      <c r="X71" s="9">
        <f>(((100*W71)-40)*1.67)*0.05</f>
        <v>4.008</v>
      </c>
      <c r="Y71" s="3" t="s">
        <v>40</v>
      </c>
      <c r="Z71" s="11">
        <v>9</v>
      </c>
      <c r="AA71" s="1">
        <f>((25-Z71)*4)*0.05</f>
        <v>3.2</v>
      </c>
      <c r="AB71" s="9">
        <f>T71+V71+X71+AA71</f>
        <v>40.881200000000007</v>
      </c>
      <c r="AC71" s="1">
        <v>116</v>
      </c>
      <c r="AD71" s="3" t="s">
        <v>366</v>
      </c>
      <c r="AE71" s="10">
        <f>(1080+1320)/2</f>
        <v>1200</v>
      </c>
      <c r="AF71" s="8">
        <f>((AE71-700)/8)*0.5</f>
        <v>31.25</v>
      </c>
      <c r="AG71" s="7">
        <v>0.4</v>
      </c>
      <c r="AH71" s="1">
        <f>(AG71*100)*0.4</f>
        <v>16</v>
      </c>
      <c r="AI71" s="7">
        <v>0.7</v>
      </c>
      <c r="AJ71" s="9">
        <f>((100-(AI71*100))*1.17)*0.1</f>
        <v>3.51</v>
      </c>
      <c r="AK71" s="8">
        <f>AF71+AH71+AJ71</f>
        <v>50.76</v>
      </c>
      <c r="AL71" s="1">
        <v>81</v>
      </c>
      <c r="AM71" s="1">
        <v>89</v>
      </c>
      <c r="AO71" s="1">
        <v>71</v>
      </c>
      <c r="AP71" s="7">
        <v>0.36</v>
      </c>
      <c r="AQ71" s="9">
        <f>((AP71*100) *1.54)*0.05</f>
        <v>2.7720000000000002</v>
      </c>
    </row>
    <row r="72" spans="1:43" x14ac:dyDescent="0.25">
      <c r="A72" s="1">
        <v>1</v>
      </c>
      <c r="B72" s="1">
        <v>70</v>
      </c>
      <c r="C72" s="1" t="s">
        <v>544</v>
      </c>
      <c r="E72" s="1" t="s">
        <v>65</v>
      </c>
      <c r="F72" s="1">
        <v>2</v>
      </c>
      <c r="G72" s="1">
        <v>0</v>
      </c>
      <c r="H72" s="1">
        <v>0</v>
      </c>
      <c r="I72" s="1">
        <v>57</v>
      </c>
      <c r="J72" s="1">
        <v>3.1</v>
      </c>
      <c r="K72" s="7">
        <v>0.9</v>
      </c>
      <c r="L72" s="9">
        <f>(((K72*100)-35)*1.54)*0.2</f>
        <v>16.940000000000001</v>
      </c>
      <c r="M72" s="7">
        <v>0.81</v>
      </c>
      <c r="N72" s="9">
        <f>(((M72*100)-20)*1.25)*0.8</f>
        <v>61</v>
      </c>
      <c r="O72" s="9">
        <f>L72+N72</f>
        <v>77.94</v>
      </c>
      <c r="P72" s="1">
        <v>41</v>
      </c>
      <c r="Q72" s="7">
        <v>0.73</v>
      </c>
      <c r="R72" s="1">
        <v>8</v>
      </c>
      <c r="S72" s="7">
        <v>0.53</v>
      </c>
      <c r="T72" s="9">
        <f>(((S72*100)-25)*1.33)*0.3</f>
        <v>11.172000000000001</v>
      </c>
      <c r="U72" s="7">
        <v>0.02</v>
      </c>
      <c r="V72" s="9">
        <f>10-((100*U72)*0.667)</f>
        <v>8.6660000000000004</v>
      </c>
      <c r="W72" s="7">
        <v>0.9</v>
      </c>
      <c r="X72" s="9">
        <f>(((100*W72)-40)*1.67)*0.05</f>
        <v>4.1749999999999998</v>
      </c>
      <c r="Y72" s="3" t="s">
        <v>787</v>
      </c>
      <c r="Z72" s="11">
        <v>13</v>
      </c>
      <c r="AA72" s="1">
        <f>((25-Z72)*4)*0.05</f>
        <v>2.4000000000000004</v>
      </c>
      <c r="AB72" s="9">
        <f>T72+V72+X72+AA72</f>
        <v>26.413000000000004</v>
      </c>
      <c r="AC72" s="1">
        <v>148</v>
      </c>
      <c r="AD72" s="3" t="s">
        <v>163</v>
      </c>
      <c r="AE72" s="10">
        <f>(1070+1260)/2</f>
        <v>1165</v>
      </c>
      <c r="AF72" s="8">
        <f>((AE72-700)/8)*0.5</f>
        <v>29.0625</v>
      </c>
      <c r="AG72" s="7">
        <v>0.36</v>
      </c>
      <c r="AH72" s="1">
        <f>(AG72*100)*0.4</f>
        <v>14.4</v>
      </c>
      <c r="AI72" s="7">
        <v>0.77</v>
      </c>
      <c r="AJ72" s="9">
        <f>((100-(AI72*100))*1.17)*0.1</f>
        <v>2.6909999999999998</v>
      </c>
      <c r="AK72" s="8">
        <f>AF72+AH72+AJ72</f>
        <v>46.153500000000001</v>
      </c>
      <c r="AL72" s="1">
        <v>64</v>
      </c>
      <c r="AM72" s="1">
        <v>118</v>
      </c>
      <c r="AO72" s="1">
        <v>83</v>
      </c>
      <c r="AP72" s="7">
        <v>0.36</v>
      </c>
      <c r="AQ72" s="9">
        <f>((AP72*100) *1.54)*0.05</f>
        <v>2.7720000000000002</v>
      </c>
    </row>
    <row r="73" spans="1:43" x14ac:dyDescent="0.25">
      <c r="A73" s="1">
        <v>1</v>
      </c>
      <c r="B73" s="1">
        <v>70</v>
      </c>
      <c r="C73" s="1" t="s">
        <v>547</v>
      </c>
      <c r="E73" s="1" t="s">
        <v>200</v>
      </c>
      <c r="F73" s="1">
        <v>2</v>
      </c>
      <c r="G73" s="1">
        <v>0</v>
      </c>
      <c r="H73" s="1">
        <v>0</v>
      </c>
      <c r="I73" s="1">
        <v>57</v>
      </c>
      <c r="J73" s="1">
        <v>3.1</v>
      </c>
      <c r="K73" s="7">
        <v>0.85</v>
      </c>
      <c r="L73" s="9">
        <f>(((K73*100)-35)*1.54)*0.2</f>
        <v>15.4</v>
      </c>
      <c r="M73" s="7">
        <v>0.68</v>
      </c>
      <c r="N73" s="9">
        <f>(((M73*100)-20)*1.25)*0.8</f>
        <v>48</v>
      </c>
      <c r="O73" s="9">
        <f>L73+N73</f>
        <v>63.4</v>
      </c>
      <c r="P73" s="1">
        <v>115</v>
      </c>
      <c r="Q73" s="7">
        <v>0.73</v>
      </c>
      <c r="R73" s="1">
        <v>-5</v>
      </c>
      <c r="S73" s="7">
        <v>0.57999999999999996</v>
      </c>
      <c r="T73" s="9">
        <f>(((S73*100)-25)*1.33)*0.3</f>
        <v>13.166999999999998</v>
      </c>
      <c r="U73" s="7">
        <v>0.02</v>
      </c>
      <c r="V73" s="9">
        <f>10-((100*U73)*0.667)</f>
        <v>8.6660000000000004</v>
      </c>
      <c r="W73" s="7">
        <v>0.94</v>
      </c>
      <c r="X73" s="9">
        <f>(((100*W73)-40)*1.67)*0.05</f>
        <v>4.5089999999999995</v>
      </c>
      <c r="Y73" s="3" t="s">
        <v>14</v>
      </c>
      <c r="Z73" s="11">
        <v>12</v>
      </c>
      <c r="AA73" s="1">
        <f>((25-Z73)*4)*0.05</f>
        <v>2.6</v>
      </c>
      <c r="AB73" s="9">
        <f>T73+V73+X73+AA73</f>
        <v>28.942</v>
      </c>
      <c r="AC73" s="1">
        <v>56</v>
      </c>
      <c r="AD73" s="3" t="s">
        <v>201</v>
      </c>
      <c r="AE73" s="10">
        <f>(1140+1380)/2</f>
        <v>1260</v>
      </c>
      <c r="AF73" s="8">
        <f>((AE73-700)/8)*0.5</f>
        <v>35</v>
      </c>
      <c r="AG73" s="7">
        <v>0.42</v>
      </c>
      <c r="AH73" s="1">
        <f>(AG73*100)*0.4</f>
        <v>16.8</v>
      </c>
      <c r="AI73" s="7">
        <v>0.83</v>
      </c>
      <c r="AJ73" s="9">
        <f>((100-(AI73*100))*1.17)*0.1</f>
        <v>1.9890000000000001</v>
      </c>
      <c r="AK73" s="8">
        <f>AF73+AH73+AJ73</f>
        <v>53.788999999999994</v>
      </c>
      <c r="AL73" s="1">
        <v>48</v>
      </c>
      <c r="AM73" s="1">
        <v>99</v>
      </c>
      <c r="AO73" s="1">
        <v>47</v>
      </c>
      <c r="AP73" s="7">
        <v>0.42</v>
      </c>
      <c r="AQ73" s="9">
        <f>((AP73*100) *1.54)*0.05</f>
        <v>3.2340000000000004</v>
      </c>
    </row>
    <row r="74" spans="1:43" x14ac:dyDescent="0.25">
      <c r="A74" s="1">
        <v>1</v>
      </c>
      <c r="B74" s="1">
        <v>70</v>
      </c>
      <c r="C74" s="1" t="s">
        <v>549</v>
      </c>
      <c r="E74" s="1" t="s">
        <v>26</v>
      </c>
      <c r="F74" s="1">
        <v>2</v>
      </c>
      <c r="G74" s="1">
        <v>0</v>
      </c>
      <c r="H74" s="1">
        <v>0</v>
      </c>
      <c r="I74" s="1">
        <v>57</v>
      </c>
      <c r="J74" s="1">
        <v>3.1</v>
      </c>
      <c r="K74" s="7">
        <v>0.86</v>
      </c>
      <c r="L74" s="9">
        <f>(((K74*100)-35)*1.54)*0.2</f>
        <v>15.708000000000002</v>
      </c>
      <c r="M74" s="7">
        <v>0.72</v>
      </c>
      <c r="N74" s="9">
        <f>(((M74*100)-20)*1.25)*0.8</f>
        <v>52</v>
      </c>
      <c r="O74" s="9">
        <f>L74+N74</f>
        <v>67.707999999999998</v>
      </c>
      <c r="P74" s="1">
        <v>69</v>
      </c>
      <c r="Q74" s="7">
        <v>0.66</v>
      </c>
      <c r="R74" s="1">
        <v>6</v>
      </c>
      <c r="S74" s="7">
        <v>0.6</v>
      </c>
      <c r="T74" s="9">
        <f>(((S74*100)-25)*1.33)*0.3</f>
        <v>13.965000000000002</v>
      </c>
      <c r="U74" s="7">
        <v>0.02</v>
      </c>
      <c r="V74" s="9">
        <f>10-((100*U74)*0.667)</f>
        <v>8.6660000000000004</v>
      </c>
      <c r="W74" s="7">
        <v>0.96</v>
      </c>
      <c r="X74" s="9">
        <f>(((100*W74)-40)*1.67)*0.05</f>
        <v>4.6760000000000002</v>
      </c>
      <c r="Y74" s="3" t="s">
        <v>5</v>
      </c>
      <c r="Z74" s="11">
        <v>11</v>
      </c>
      <c r="AA74" s="1">
        <f>((25-Z74)*4)*0.05</f>
        <v>2.8000000000000003</v>
      </c>
      <c r="AB74" s="9">
        <f>T74+V74+X74+AA74</f>
        <v>30.107000000000003</v>
      </c>
      <c r="AC74" s="1">
        <v>83</v>
      </c>
      <c r="AD74" s="3" t="s">
        <v>795</v>
      </c>
      <c r="AE74" s="10">
        <f>(1080+1250)/2</f>
        <v>1165</v>
      </c>
      <c r="AF74" s="8">
        <f>((AE74-700)/8)*0.5</f>
        <v>29.0625</v>
      </c>
      <c r="AG74" s="7">
        <v>0.31</v>
      </c>
      <c r="AH74" s="1">
        <f>(AG74*100)*0.4</f>
        <v>12.4</v>
      </c>
      <c r="AI74" s="7">
        <v>0.66</v>
      </c>
      <c r="AJ74" s="9">
        <f>((100-(AI74*100))*1.17)*0.1</f>
        <v>3.9780000000000002</v>
      </c>
      <c r="AK74" s="8">
        <f>AF74+AH74+AJ74</f>
        <v>45.4405</v>
      </c>
      <c r="AL74" s="1">
        <v>132</v>
      </c>
      <c r="AM74" s="1">
        <v>78</v>
      </c>
      <c r="AO74" s="1">
        <v>68</v>
      </c>
      <c r="AP74" s="7">
        <v>0.37</v>
      </c>
      <c r="AQ74" s="9">
        <f>((AP74*100) *1.54)*0.05</f>
        <v>2.8490000000000002</v>
      </c>
    </row>
    <row r="75" spans="1:43" x14ac:dyDescent="0.25">
      <c r="A75" s="1">
        <v>1</v>
      </c>
      <c r="B75" s="1">
        <v>70</v>
      </c>
      <c r="C75" s="1" t="s">
        <v>565</v>
      </c>
      <c r="E75" s="1" t="s">
        <v>9</v>
      </c>
      <c r="F75" s="1">
        <v>2</v>
      </c>
      <c r="G75" s="1">
        <v>0</v>
      </c>
      <c r="H75" s="1">
        <v>0</v>
      </c>
      <c r="I75" s="1">
        <v>57</v>
      </c>
      <c r="J75" s="1">
        <v>2.8</v>
      </c>
      <c r="K75" s="7">
        <v>0.93</v>
      </c>
      <c r="L75" s="9">
        <f>(((K75*100)-35)*1.54)*0.2</f>
        <v>17.864000000000001</v>
      </c>
      <c r="M75" s="7">
        <v>0.81</v>
      </c>
      <c r="N75" s="9">
        <f>(((M75*100)-20)*1.25)*0.8</f>
        <v>61</v>
      </c>
      <c r="O75" s="9">
        <f>L75+N75</f>
        <v>78.864000000000004</v>
      </c>
      <c r="P75" s="1">
        <v>30</v>
      </c>
      <c r="Q75" s="7">
        <v>0.68</v>
      </c>
      <c r="R75" s="1">
        <v>13</v>
      </c>
      <c r="S75" s="7">
        <v>0.57999999999999996</v>
      </c>
      <c r="T75" s="9">
        <f>(((S75*100)-25)*1.33)*0.3</f>
        <v>13.166999999999998</v>
      </c>
      <c r="U75" s="7">
        <v>0.01</v>
      </c>
      <c r="V75" s="9">
        <f>10-((100*U75)*0.667)</f>
        <v>9.3330000000000002</v>
      </c>
      <c r="W75" s="7">
        <v>0.85</v>
      </c>
      <c r="X75" s="9">
        <f>(((100*W75)-40)*1.67)*0.05</f>
        <v>3.7574999999999998</v>
      </c>
      <c r="Y75" s="3" t="s">
        <v>787</v>
      </c>
      <c r="Z75" s="11">
        <v>13</v>
      </c>
      <c r="AA75" s="1">
        <f>((25-Z75)*4)*0.05</f>
        <v>2.4000000000000004</v>
      </c>
      <c r="AB75" s="9">
        <f>T75+V75+X75+AA75</f>
        <v>28.657499999999999</v>
      </c>
      <c r="AC75" s="1">
        <v>131</v>
      </c>
      <c r="AD75" s="3" t="s">
        <v>796</v>
      </c>
      <c r="AE75" s="10">
        <f>(1110+1290)/2</f>
        <v>1200</v>
      </c>
      <c r="AF75" s="8">
        <f>((AE75-700)/8)*0.5</f>
        <v>31.25</v>
      </c>
      <c r="AG75" s="7">
        <v>0.38</v>
      </c>
      <c r="AH75" s="1">
        <f>(AG75*100)*0.4</f>
        <v>15.200000000000001</v>
      </c>
      <c r="AI75" s="7">
        <v>0.35</v>
      </c>
      <c r="AJ75" s="9">
        <f>((100-(AI75*100))*1.17)*0.1</f>
        <v>7.6050000000000004</v>
      </c>
      <c r="AK75" s="8">
        <f>AF75+AH75+AJ75</f>
        <v>54.055000000000007</v>
      </c>
      <c r="AL75" s="1">
        <v>61</v>
      </c>
      <c r="AM75" s="1">
        <v>128</v>
      </c>
      <c r="AO75" s="1">
        <v>83</v>
      </c>
      <c r="AP75" s="7">
        <v>0.35</v>
      </c>
      <c r="AQ75" s="9">
        <f>((AP75*100) *1.54)*0.05</f>
        <v>2.6950000000000003</v>
      </c>
    </row>
    <row r="76" spans="1:43" x14ac:dyDescent="0.25">
      <c r="A76" s="1">
        <v>1</v>
      </c>
      <c r="B76" s="1">
        <v>70</v>
      </c>
      <c r="C76" s="1" t="s">
        <v>568</v>
      </c>
      <c r="E76" s="1" t="s">
        <v>18</v>
      </c>
      <c r="F76" s="1">
        <v>2</v>
      </c>
      <c r="G76" s="1">
        <v>0</v>
      </c>
      <c r="H76" s="1">
        <v>0</v>
      </c>
      <c r="I76" s="1">
        <v>57</v>
      </c>
      <c r="J76" s="1">
        <v>3.4</v>
      </c>
      <c r="K76" s="7">
        <v>0.85</v>
      </c>
      <c r="L76" s="9">
        <f>(((K76*100)-35)*1.54)*0.2</f>
        <v>15.4</v>
      </c>
      <c r="M76" s="7">
        <v>0.66</v>
      </c>
      <c r="N76" s="9">
        <f>(((M76*100)-20)*1.25)*0.8</f>
        <v>46</v>
      </c>
      <c r="O76" s="9">
        <f>L76+N76</f>
        <v>61.4</v>
      </c>
      <c r="P76" s="1">
        <v>118</v>
      </c>
      <c r="Q76" s="7">
        <v>0.7</v>
      </c>
      <c r="R76" s="1">
        <v>-4</v>
      </c>
      <c r="S76" s="7">
        <v>0.55000000000000004</v>
      </c>
      <c r="T76" s="9">
        <f>(((S76*100)-25)*1.33)*0.3</f>
        <v>11.970000000000004</v>
      </c>
      <c r="U76" s="7">
        <v>0.01</v>
      </c>
      <c r="V76" s="9">
        <f>10-((100*U76)*0.667)</f>
        <v>9.3330000000000002</v>
      </c>
      <c r="W76" s="7">
        <v>0.92</v>
      </c>
      <c r="X76" s="9">
        <f>(((100*W76)-40)*1.67)*0.05</f>
        <v>4.3420000000000005</v>
      </c>
      <c r="Y76" s="3" t="s">
        <v>5</v>
      </c>
      <c r="Z76" s="11">
        <v>11</v>
      </c>
      <c r="AA76" s="1">
        <f>((25-Z76)*4)*0.05</f>
        <v>2.8000000000000003</v>
      </c>
      <c r="AB76" s="9">
        <f>T76+V76+X76+AA76</f>
        <v>28.445000000000004</v>
      </c>
      <c r="AC76" s="1">
        <v>104</v>
      </c>
      <c r="AD76" s="3" t="s">
        <v>530</v>
      </c>
      <c r="AE76" s="10">
        <f>(1120+1340)/2</f>
        <v>1230</v>
      </c>
      <c r="AF76" s="8">
        <f>((AE76-700)/8)*0.5</f>
        <v>33.125</v>
      </c>
      <c r="AG76" s="7">
        <v>0.23</v>
      </c>
      <c r="AH76" s="1">
        <f>(AG76*100)*0.4</f>
        <v>9.2000000000000011</v>
      </c>
      <c r="AI76" s="7">
        <v>0.56000000000000005</v>
      </c>
      <c r="AJ76" s="9">
        <f>((100-(AI76*100))*1.17)*0.1</f>
        <v>5.1479999999999997</v>
      </c>
      <c r="AK76" s="8">
        <f>AF76+AH76+AJ76</f>
        <v>47.472999999999999</v>
      </c>
      <c r="AL76" s="1">
        <v>97</v>
      </c>
      <c r="AM76" s="1">
        <v>45</v>
      </c>
      <c r="AO76" s="1">
        <v>102</v>
      </c>
      <c r="AP76" s="7">
        <v>0.33</v>
      </c>
      <c r="AQ76" s="9">
        <f>((AP76*100) *1.54)*0.05</f>
        <v>2.5410000000000004</v>
      </c>
    </row>
    <row r="77" spans="1:43" x14ac:dyDescent="0.25">
      <c r="A77" s="1">
        <v>1</v>
      </c>
      <c r="B77" s="1">
        <v>70</v>
      </c>
      <c r="C77" s="1" t="s">
        <v>589</v>
      </c>
      <c r="E77" s="1" t="s">
        <v>9</v>
      </c>
      <c r="F77" s="1">
        <v>2</v>
      </c>
      <c r="G77" s="1">
        <v>0</v>
      </c>
      <c r="H77" s="1">
        <v>0</v>
      </c>
      <c r="I77" s="1">
        <v>57</v>
      </c>
      <c r="J77" s="1">
        <v>2.7</v>
      </c>
      <c r="K77" s="7">
        <v>0.88</v>
      </c>
      <c r="L77" s="9">
        <f>(((K77*100)-35)*1.54)*0.2</f>
        <v>16.324000000000002</v>
      </c>
      <c r="M77" s="7">
        <v>0.78</v>
      </c>
      <c r="N77" s="9">
        <f>(((M77*100)-20)*1.25)*0.8</f>
        <v>58</v>
      </c>
      <c r="O77" s="9">
        <f>L77+N77</f>
        <v>74.323999999999998</v>
      </c>
      <c r="P77" s="1">
        <v>44</v>
      </c>
      <c r="Q77" s="7">
        <v>0.72</v>
      </c>
      <c r="R77" s="1">
        <v>6</v>
      </c>
      <c r="S77" s="7">
        <v>0.75</v>
      </c>
      <c r="T77" s="9">
        <f>(((S77*100)-25)*1.33)*0.3</f>
        <v>19.95</v>
      </c>
      <c r="U77" s="7">
        <v>0.01</v>
      </c>
      <c r="V77" s="9">
        <f>10-((100*U77)*0.667)</f>
        <v>9.3330000000000002</v>
      </c>
      <c r="W77" s="7">
        <v>0.87</v>
      </c>
      <c r="X77" s="9">
        <f>(((100*W77)-40)*1.67)*0.05</f>
        <v>3.9245000000000001</v>
      </c>
      <c r="Y77" s="3" t="s">
        <v>14</v>
      </c>
      <c r="Z77" s="11">
        <v>12</v>
      </c>
      <c r="AA77" s="1">
        <f>((25-Z77)*4)*0.05</f>
        <v>2.6</v>
      </c>
      <c r="AB77" s="9">
        <f>T77+V77+X77+AA77</f>
        <v>35.807500000000005</v>
      </c>
      <c r="AC77" s="1">
        <v>66</v>
      </c>
      <c r="AD77" s="3" t="s">
        <v>257</v>
      </c>
      <c r="AE77" s="10">
        <f>(1090+1290)/2</f>
        <v>1190</v>
      </c>
      <c r="AF77" s="8">
        <f>((AE77-700)/8)*0.5</f>
        <v>30.625</v>
      </c>
      <c r="AG77" s="7">
        <v>0.44</v>
      </c>
      <c r="AH77" s="1">
        <f>(AG77*100)*0.4</f>
        <v>17.600000000000001</v>
      </c>
      <c r="AI77" s="7">
        <v>0.76</v>
      </c>
      <c r="AJ77" s="9">
        <f>((100-(AI77*100))*1.17)*0.1</f>
        <v>2.8079999999999998</v>
      </c>
      <c r="AK77" s="8">
        <f>AF77+AH77+AJ77</f>
        <v>51.033000000000001</v>
      </c>
      <c r="AL77" s="1">
        <v>74</v>
      </c>
      <c r="AM77" s="1">
        <v>89</v>
      </c>
      <c r="AO77" s="1">
        <v>115</v>
      </c>
      <c r="AP77" s="7">
        <v>0.31</v>
      </c>
      <c r="AQ77" s="9">
        <f>((AP77*100) *1.54)*0.05</f>
        <v>2.387</v>
      </c>
    </row>
    <row r="78" spans="1:43" x14ac:dyDescent="0.25">
      <c r="A78" s="1">
        <v>1</v>
      </c>
      <c r="B78" s="1">
        <v>70</v>
      </c>
      <c r="C78" s="1" t="s">
        <v>590</v>
      </c>
      <c r="F78" s="1">
        <v>1</v>
      </c>
      <c r="G78" s="1">
        <v>0</v>
      </c>
      <c r="H78" s="1">
        <v>0</v>
      </c>
      <c r="I78" s="1">
        <v>57</v>
      </c>
      <c r="J78" s="1">
        <v>2.9</v>
      </c>
      <c r="K78" s="7">
        <v>0.87</v>
      </c>
      <c r="L78" s="9">
        <f>(((K78*100)-35)*1.54)*0.2</f>
        <v>16.016000000000002</v>
      </c>
      <c r="M78" s="7">
        <v>0.66</v>
      </c>
      <c r="N78" s="9">
        <f>(((M78*100)-20)*1.25)*0.8</f>
        <v>46</v>
      </c>
      <c r="O78" s="9">
        <f>L78+N78</f>
        <v>62.016000000000005</v>
      </c>
      <c r="P78" s="1">
        <v>100</v>
      </c>
      <c r="Q78" s="7">
        <v>0.55000000000000004</v>
      </c>
      <c r="R78" s="1">
        <v>11</v>
      </c>
      <c r="S78" s="7">
        <v>0.74</v>
      </c>
      <c r="T78" s="9">
        <f>(((S78*100)-25)*1.33)*0.3</f>
        <v>19.550999999999998</v>
      </c>
      <c r="U78" s="7">
        <v>0</v>
      </c>
      <c r="V78" s="9">
        <f>10-((100*U78)*0.667)</f>
        <v>10</v>
      </c>
      <c r="W78" s="7">
        <v>0.86</v>
      </c>
      <c r="X78" s="9">
        <f>(((100*W78)-40)*1.67)*0.05</f>
        <v>3.8409999999999997</v>
      </c>
      <c r="Y78" s="3" t="s">
        <v>5</v>
      </c>
      <c r="Z78" s="11">
        <v>11</v>
      </c>
      <c r="AA78" s="1">
        <f>((25-Z78)*4)*0.05</f>
        <v>2.8000000000000003</v>
      </c>
      <c r="AB78" s="9">
        <f>T78+V78+X78+AA78</f>
        <v>36.191999999999993</v>
      </c>
      <c r="AC78" s="1">
        <v>15</v>
      </c>
      <c r="AD78" s="3" t="s">
        <v>591</v>
      </c>
      <c r="AE78" s="10">
        <f>(1040+1220)/2</f>
        <v>1130</v>
      </c>
      <c r="AF78" s="8">
        <f>((AE78-700)/8)*0.5</f>
        <v>26.875</v>
      </c>
      <c r="AG78" s="7">
        <v>0.14000000000000001</v>
      </c>
      <c r="AH78" s="1">
        <f>(AG78*100)*0.4</f>
        <v>5.6000000000000014</v>
      </c>
      <c r="AI78" s="7">
        <v>0.55000000000000004</v>
      </c>
      <c r="AJ78" s="9">
        <f>((100-(AI78*100))*1.17)*0.1</f>
        <v>5.2649999999999997</v>
      </c>
      <c r="AK78" s="8">
        <f>AF78+AH78+AJ78</f>
        <v>37.74</v>
      </c>
      <c r="AL78" s="1">
        <v>140</v>
      </c>
      <c r="AM78" s="1">
        <v>74</v>
      </c>
      <c r="AO78" s="1">
        <v>119</v>
      </c>
      <c r="AP78" s="7">
        <v>0.3</v>
      </c>
      <c r="AQ78" s="9">
        <f>((AP78*100) *1.54)*0.05</f>
        <v>2.31</v>
      </c>
    </row>
    <row r="79" spans="1:43" x14ac:dyDescent="0.25">
      <c r="A79" s="1">
        <v>1</v>
      </c>
      <c r="B79" s="1">
        <v>78</v>
      </c>
      <c r="C79" s="1" t="s">
        <v>528</v>
      </c>
      <c r="E79" s="1" t="s">
        <v>172</v>
      </c>
      <c r="F79" s="1">
        <v>2</v>
      </c>
      <c r="G79" s="1">
        <v>0</v>
      </c>
      <c r="H79" s="1">
        <v>0</v>
      </c>
      <c r="I79" s="1">
        <v>56</v>
      </c>
      <c r="J79" s="1">
        <v>2.9</v>
      </c>
      <c r="K79" s="7">
        <v>0.84</v>
      </c>
      <c r="L79" s="9">
        <f>(((K79*100)-35)*1.54)*0.2</f>
        <v>15.092000000000002</v>
      </c>
      <c r="M79" s="7">
        <v>0.78</v>
      </c>
      <c r="N79" s="9">
        <f>(((M79*100)-20)*1.25)*0.8</f>
        <v>58</v>
      </c>
      <c r="O79" s="9">
        <f>L79+N79</f>
        <v>73.091999999999999</v>
      </c>
      <c r="P79" s="1">
        <v>90</v>
      </c>
      <c r="Q79" s="7">
        <v>0.73</v>
      </c>
      <c r="R79" s="1">
        <v>5</v>
      </c>
      <c r="S79" s="7">
        <v>0.51</v>
      </c>
      <c r="T79" s="9">
        <f>(((S79*100)-25)*1.33)*0.3</f>
        <v>10.373999999999999</v>
      </c>
      <c r="U79" s="7">
        <v>0.02</v>
      </c>
      <c r="V79" s="9">
        <f>10-((100*U79)*0.667)</f>
        <v>8.6660000000000004</v>
      </c>
      <c r="W79" s="7">
        <v>0.9</v>
      </c>
      <c r="X79" s="9">
        <f>(((100*W79)-40)*1.67)*0.05</f>
        <v>4.1749999999999998</v>
      </c>
      <c r="Y79" s="3" t="s">
        <v>787</v>
      </c>
      <c r="Z79" s="11">
        <v>13</v>
      </c>
      <c r="AA79" s="1">
        <f>((25-Z79)*4)*0.05</f>
        <v>2.4000000000000004</v>
      </c>
      <c r="AB79" s="9">
        <f>T79+V79+X79+AA79</f>
        <v>25.615000000000002</v>
      </c>
      <c r="AC79" s="1">
        <v>83</v>
      </c>
      <c r="AD79" s="3" t="s">
        <v>55</v>
      </c>
      <c r="AE79" s="10">
        <f>(1130+1320)/2</f>
        <v>1225</v>
      </c>
      <c r="AF79" s="8">
        <f>((AE79-700)/8)*0.5</f>
        <v>32.8125</v>
      </c>
      <c r="AG79" s="7">
        <v>0.42</v>
      </c>
      <c r="AH79" s="1">
        <f>(AG79*100)*0.4</f>
        <v>16.8</v>
      </c>
      <c r="AI79" s="7">
        <v>0.78</v>
      </c>
      <c r="AJ79" s="9">
        <f>((100-(AI79*100))*1.17)*0.1</f>
        <v>2.5739999999999998</v>
      </c>
      <c r="AK79" s="8">
        <f>AF79+AH79+AJ79</f>
        <v>52.186499999999995</v>
      </c>
      <c r="AL79" s="1">
        <v>74</v>
      </c>
      <c r="AM79" s="1">
        <v>78</v>
      </c>
      <c r="AO79" s="1">
        <v>111</v>
      </c>
      <c r="AP79" s="7">
        <v>0.31</v>
      </c>
      <c r="AQ79" s="9">
        <f>((AP79*100) *1.54)*0.05</f>
        <v>2.387</v>
      </c>
    </row>
    <row r="80" spans="1:43" x14ac:dyDescent="0.25">
      <c r="A80" s="1">
        <v>1</v>
      </c>
      <c r="B80" s="1">
        <v>78</v>
      </c>
      <c r="C80" s="1" t="s">
        <v>558</v>
      </c>
      <c r="E80" s="1" t="s">
        <v>169</v>
      </c>
      <c r="F80" s="1">
        <v>2</v>
      </c>
      <c r="G80" s="1">
        <v>0</v>
      </c>
      <c r="H80" s="1">
        <v>0</v>
      </c>
      <c r="I80" s="1">
        <v>56</v>
      </c>
      <c r="J80" s="1">
        <v>3</v>
      </c>
      <c r="K80" s="7">
        <v>0.87</v>
      </c>
      <c r="L80" s="9">
        <f>(((K80*100)-35)*1.54)*0.2</f>
        <v>16.016000000000002</v>
      </c>
      <c r="M80" s="7">
        <v>0.72</v>
      </c>
      <c r="N80" s="9">
        <f>(((M80*100)-20)*1.25)*0.8</f>
        <v>52</v>
      </c>
      <c r="O80" s="9">
        <f>L80+N80</f>
        <v>68.016000000000005</v>
      </c>
      <c r="P80" s="1">
        <v>62</v>
      </c>
      <c r="Q80" s="7">
        <v>0.72</v>
      </c>
      <c r="R80" s="1" t="s">
        <v>58</v>
      </c>
      <c r="S80" s="7">
        <v>0.61</v>
      </c>
      <c r="T80" s="9">
        <f>(((S80*100)-25)*1.33)*0.3</f>
        <v>14.364000000000001</v>
      </c>
      <c r="U80" s="7">
        <v>0.02</v>
      </c>
      <c r="V80" s="9">
        <f>10-((100*U80)*0.667)</f>
        <v>8.6660000000000004</v>
      </c>
      <c r="W80" s="7">
        <v>0.94</v>
      </c>
      <c r="X80" s="9">
        <f>(((100*W80)-40)*1.67)*0.05</f>
        <v>4.5089999999999995</v>
      </c>
      <c r="Y80" s="3" t="s">
        <v>14</v>
      </c>
      <c r="Z80" s="11">
        <v>12</v>
      </c>
      <c r="AA80" s="1">
        <f>((25-Z80)*4)*0.05</f>
        <v>2.6</v>
      </c>
      <c r="AB80" s="9">
        <f>T80+V80+X80+AA80</f>
        <v>30.139000000000003</v>
      </c>
      <c r="AC80" s="1">
        <v>128</v>
      </c>
      <c r="AD80" s="3" t="s">
        <v>170</v>
      </c>
      <c r="AE80" s="10">
        <f>(1070+1300)/2</f>
        <v>1185</v>
      </c>
      <c r="AF80" s="8">
        <f>((AE80-700)/8)*0.5</f>
        <v>30.3125</v>
      </c>
      <c r="AG80" s="7">
        <v>0.33</v>
      </c>
      <c r="AH80" s="1">
        <f>(AG80*100)*0.4</f>
        <v>13.200000000000001</v>
      </c>
      <c r="AI80" s="7">
        <v>0.72</v>
      </c>
      <c r="AJ80" s="9">
        <f>((100-(AI80*100))*1.17)*0.1</f>
        <v>3.2759999999999998</v>
      </c>
      <c r="AK80" s="8">
        <f>AF80+AH80+AJ80</f>
        <v>46.788499999999999</v>
      </c>
      <c r="AL80" s="1">
        <v>68</v>
      </c>
      <c r="AM80" s="1">
        <v>74</v>
      </c>
      <c r="AO80" s="1">
        <v>71</v>
      </c>
      <c r="AP80" s="7">
        <v>0.36</v>
      </c>
      <c r="AQ80" s="9">
        <f>((AP80*100) *1.54)*0.05</f>
        <v>2.7720000000000002</v>
      </c>
    </row>
    <row r="81" spans="1:43" x14ac:dyDescent="0.25">
      <c r="A81" s="1">
        <v>1</v>
      </c>
      <c r="B81" s="1">
        <v>78</v>
      </c>
      <c r="C81" s="1" t="s">
        <v>580</v>
      </c>
      <c r="F81" s="1">
        <v>1</v>
      </c>
      <c r="G81" s="1">
        <v>0</v>
      </c>
      <c r="H81" s="1">
        <v>0</v>
      </c>
      <c r="I81" s="1">
        <v>56</v>
      </c>
      <c r="J81" s="1">
        <v>3</v>
      </c>
      <c r="K81" s="7">
        <v>0.87</v>
      </c>
      <c r="L81" s="9">
        <f>(((K81*100)-35)*1.54)*0.2</f>
        <v>16.016000000000002</v>
      </c>
      <c r="M81" s="7">
        <v>0.81</v>
      </c>
      <c r="N81" s="9">
        <f>(((M81*100)-20)*1.25)*0.8</f>
        <v>61</v>
      </c>
      <c r="O81" s="9">
        <f>L81+N81</f>
        <v>77.016000000000005</v>
      </c>
      <c r="P81" s="1">
        <v>62</v>
      </c>
      <c r="Q81" s="7">
        <v>0.65</v>
      </c>
      <c r="R81" s="1">
        <v>16</v>
      </c>
      <c r="S81" s="7">
        <v>0.56000000000000005</v>
      </c>
      <c r="T81" s="9">
        <f>(((S81*100)-25)*1.33)*0.3</f>
        <v>12.369000000000003</v>
      </c>
      <c r="U81" s="7">
        <v>0.01</v>
      </c>
      <c r="V81" s="9">
        <f>10-((100*U81)*0.667)</f>
        <v>9.3330000000000002</v>
      </c>
      <c r="W81" s="7">
        <v>0.86</v>
      </c>
      <c r="X81" s="9">
        <f>(((100*W81)-40)*1.67)*0.05</f>
        <v>3.8409999999999997</v>
      </c>
      <c r="Y81" s="3" t="s">
        <v>14</v>
      </c>
      <c r="Z81" s="11">
        <v>12</v>
      </c>
      <c r="AA81" s="1">
        <f>((25-Z81)*4)*0.05</f>
        <v>2.6</v>
      </c>
      <c r="AB81" s="9">
        <f>T81+V81+X81+AA81</f>
        <v>28.143000000000008</v>
      </c>
      <c r="AC81" s="1">
        <v>119</v>
      </c>
      <c r="AD81" s="3" t="s">
        <v>797</v>
      </c>
      <c r="AE81" s="10">
        <f>(1130+1340)/2</f>
        <v>1235</v>
      </c>
      <c r="AF81" s="8">
        <f>((AE81-700)/8)*0.5</f>
        <v>33.4375</v>
      </c>
      <c r="AG81" s="7">
        <v>0.44</v>
      </c>
      <c r="AH81" s="1">
        <f>(AG81*100)*0.4</f>
        <v>17.600000000000001</v>
      </c>
      <c r="AI81" s="7">
        <v>0.59</v>
      </c>
      <c r="AJ81" s="9">
        <f>((100-(AI81*100))*1.17)*0.1</f>
        <v>4.7970000000000006</v>
      </c>
      <c r="AK81" s="8">
        <f>AF81+AH81+AJ81</f>
        <v>55.834500000000006</v>
      </c>
      <c r="AL81" s="1">
        <v>59</v>
      </c>
      <c r="AM81" s="1">
        <v>118</v>
      </c>
      <c r="AO81" s="1">
        <v>153</v>
      </c>
      <c r="AP81" s="7">
        <v>0.23</v>
      </c>
      <c r="AQ81" s="9">
        <f>((AP81*100) *1.54)*0.05</f>
        <v>1.7710000000000001</v>
      </c>
    </row>
    <row r="82" spans="1:43" x14ac:dyDescent="0.25">
      <c r="A82" s="1">
        <v>1</v>
      </c>
      <c r="B82" s="1">
        <v>81</v>
      </c>
      <c r="C82" s="1" t="s">
        <v>572</v>
      </c>
      <c r="E82" s="1" t="s">
        <v>94</v>
      </c>
      <c r="F82" s="1">
        <v>2</v>
      </c>
      <c r="G82" s="1">
        <v>0</v>
      </c>
      <c r="H82" s="1">
        <v>0</v>
      </c>
      <c r="I82" s="1">
        <v>55</v>
      </c>
      <c r="J82" s="1">
        <v>3</v>
      </c>
      <c r="K82" s="7">
        <v>0.77</v>
      </c>
      <c r="L82" s="9">
        <f>(((K82*100)-35)*1.54)*0.2</f>
        <v>12.936000000000002</v>
      </c>
      <c r="M82" s="7">
        <v>0.62</v>
      </c>
      <c r="N82" s="9">
        <f>(((M82*100)-20)*1.25)*0.8</f>
        <v>42</v>
      </c>
      <c r="O82" s="9">
        <f>L82+N82</f>
        <v>54.936</v>
      </c>
      <c r="P82" s="1">
        <v>134</v>
      </c>
      <c r="Q82" s="7">
        <v>0.7</v>
      </c>
      <c r="R82" s="1">
        <v>-8</v>
      </c>
      <c r="S82" s="7">
        <v>0.76</v>
      </c>
      <c r="T82" s="9">
        <f>(((S82*100)-25)*1.33)*0.3</f>
        <v>20.349</v>
      </c>
      <c r="U82" s="7">
        <v>0</v>
      </c>
      <c r="V82" s="9">
        <f>10-((100*U82)*0.667)</f>
        <v>10</v>
      </c>
      <c r="W82" s="7">
        <v>0.92</v>
      </c>
      <c r="X82" s="9">
        <f>(((100*W82)-40)*1.67)*0.05</f>
        <v>4.3420000000000005</v>
      </c>
      <c r="Y82" s="3" t="s">
        <v>40</v>
      </c>
      <c r="Z82" s="11">
        <v>9</v>
      </c>
      <c r="AA82" s="1">
        <f>((25-Z82)*4)*0.05</f>
        <v>3.2</v>
      </c>
      <c r="AB82" s="9">
        <f>T82+V82+X82+AA82</f>
        <v>37.891000000000005</v>
      </c>
      <c r="AC82" s="1">
        <v>49</v>
      </c>
      <c r="AD82" s="3" t="s">
        <v>662</v>
      </c>
      <c r="AE82" s="10">
        <f>(1050+1260)/2</f>
        <v>1155</v>
      </c>
      <c r="AF82" s="8">
        <f>((AE82-700)/8)*0.5</f>
        <v>28.4375</v>
      </c>
      <c r="AG82" s="7">
        <v>0.39</v>
      </c>
      <c r="AH82" s="1">
        <f>(AG82*100)*0.4</f>
        <v>15.600000000000001</v>
      </c>
      <c r="AI82" s="7">
        <v>0.85</v>
      </c>
      <c r="AJ82" s="9">
        <f>((100-(AI82*100))*1.17)*0.1</f>
        <v>1.7549999999999999</v>
      </c>
      <c r="AK82" s="8">
        <f>AF82+AH82+AJ82</f>
        <v>45.792500000000004</v>
      </c>
      <c r="AL82" s="1">
        <v>111</v>
      </c>
      <c r="AM82" s="1">
        <v>48</v>
      </c>
      <c r="AO82" s="1">
        <v>27</v>
      </c>
      <c r="AP82" s="7">
        <v>0.47</v>
      </c>
      <c r="AQ82" s="9">
        <f>((AP82*100) *1.54)*0.05</f>
        <v>3.6189999999999998</v>
      </c>
    </row>
    <row r="83" spans="1:43" x14ac:dyDescent="0.25">
      <c r="A83" s="1">
        <v>1</v>
      </c>
      <c r="B83" s="1">
        <v>81</v>
      </c>
      <c r="C83" s="1" t="s">
        <v>576</v>
      </c>
      <c r="E83" s="1" t="s">
        <v>159</v>
      </c>
      <c r="F83" s="1">
        <v>2</v>
      </c>
      <c r="G83" s="1">
        <v>0</v>
      </c>
      <c r="H83" s="1">
        <v>0</v>
      </c>
      <c r="I83" s="1">
        <v>55</v>
      </c>
      <c r="J83" s="1">
        <v>3.3</v>
      </c>
      <c r="K83" s="7">
        <v>0.9</v>
      </c>
      <c r="L83" s="9">
        <f>(((K83*100)-35)*1.54)*0.2</f>
        <v>16.940000000000001</v>
      </c>
      <c r="M83" s="7">
        <v>0.76</v>
      </c>
      <c r="N83" s="9">
        <f>(((M83*100)-20)*1.25)*0.8</f>
        <v>56</v>
      </c>
      <c r="O83" s="9">
        <f>L83+N83</f>
        <v>72.94</v>
      </c>
      <c r="P83" s="1">
        <v>44</v>
      </c>
      <c r="Q83" s="7">
        <v>0.61</v>
      </c>
      <c r="R83" s="1">
        <v>15</v>
      </c>
      <c r="S83" s="7">
        <v>0.53</v>
      </c>
      <c r="T83" s="9">
        <f>(((S83*100)-25)*1.33)*0.3</f>
        <v>11.172000000000001</v>
      </c>
      <c r="U83" s="7">
        <v>0.04</v>
      </c>
      <c r="V83" s="9">
        <f>10-((100*U83)*0.667)</f>
        <v>7.3319999999999999</v>
      </c>
      <c r="W83" s="7">
        <v>0.91</v>
      </c>
      <c r="X83" s="9">
        <f>(((100*W83)-40)*1.67)*0.05</f>
        <v>4.2585000000000006</v>
      </c>
      <c r="Y83" s="3" t="s">
        <v>14</v>
      </c>
      <c r="Z83" s="11">
        <v>12</v>
      </c>
      <c r="AA83" s="1">
        <f>((25-Z83)*4)*0.05</f>
        <v>2.6</v>
      </c>
      <c r="AB83" s="9">
        <f>T83+V83+X83+AA83</f>
        <v>25.362500000000004</v>
      </c>
      <c r="AC83" s="1">
        <v>175</v>
      </c>
      <c r="AD83" s="3" t="s">
        <v>369</v>
      </c>
      <c r="AE83" s="10">
        <f>(980+1160)/2</f>
        <v>1070</v>
      </c>
      <c r="AF83" s="8">
        <f>((AE83-700)/8)*0.5</f>
        <v>23.125</v>
      </c>
      <c r="AG83" s="7">
        <v>0.45</v>
      </c>
      <c r="AH83" s="1">
        <f>(AG83*100)*0.4</f>
        <v>18</v>
      </c>
      <c r="AI83" s="7">
        <v>0.44</v>
      </c>
      <c r="AJ83" s="9">
        <f>((100-(AI83*100))*1.17)*0.1</f>
        <v>6.5519999999999996</v>
      </c>
      <c r="AK83" s="8">
        <f>AF83+AH83+AJ83</f>
        <v>47.677</v>
      </c>
      <c r="AL83" s="1">
        <v>107</v>
      </c>
      <c r="AM83" s="1">
        <v>86</v>
      </c>
      <c r="AO83" s="1">
        <v>184</v>
      </c>
      <c r="AP83" s="7">
        <v>0.16</v>
      </c>
      <c r="AQ83" s="9">
        <f>((AP83*100) *1.54)*0.05</f>
        <v>1.2320000000000002</v>
      </c>
    </row>
    <row r="84" spans="1:43" x14ac:dyDescent="0.25">
      <c r="A84" s="1">
        <v>1</v>
      </c>
      <c r="B84" s="1">
        <v>81</v>
      </c>
      <c r="C84" s="1" t="s">
        <v>578</v>
      </c>
      <c r="E84" s="1" t="s">
        <v>65</v>
      </c>
      <c r="F84" s="1">
        <v>2</v>
      </c>
      <c r="G84" s="1">
        <v>0</v>
      </c>
      <c r="H84" s="1">
        <v>0</v>
      </c>
      <c r="I84" s="1">
        <v>55</v>
      </c>
      <c r="J84" s="1">
        <v>2.9</v>
      </c>
      <c r="K84" s="7">
        <v>0.91</v>
      </c>
      <c r="L84" s="9">
        <f>(((K84*100)-35)*1.54)*0.2</f>
        <v>17.248000000000001</v>
      </c>
      <c r="M84" s="7">
        <v>0.8</v>
      </c>
      <c r="N84" s="9">
        <f>(((M84*100)-20)*1.25)*0.8</f>
        <v>60</v>
      </c>
      <c r="O84" s="9">
        <f>L84+N84</f>
        <v>77.248000000000005</v>
      </c>
      <c r="P84" s="1">
        <v>56</v>
      </c>
      <c r="Q84" s="7">
        <v>0.65</v>
      </c>
      <c r="R84" s="1">
        <v>15</v>
      </c>
      <c r="S84" s="7">
        <v>0.51</v>
      </c>
      <c r="T84" s="9">
        <f>(((S84*100)-25)*1.33)*0.3</f>
        <v>10.373999999999999</v>
      </c>
      <c r="U84" s="7">
        <v>0.01</v>
      </c>
      <c r="V84" s="9">
        <f>10-((100*U84)*0.667)</f>
        <v>9.3330000000000002</v>
      </c>
      <c r="W84" s="7">
        <v>0.94</v>
      </c>
      <c r="X84" s="9">
        <f>(((100*W84)-40)*1.67)*0.05</f>
        <v>4.5089999999999995</v>
      </c>
      <c r="Y84" s="3" t="s">
        <v>14</v>
      </c>
      <c r="Z84" s="11">
        <v>12</v>
      </c>
      <c r="AA84" s="1">
        <f>((25-Z84)*4)*0.05</f>
        <v>2.6</v>
      </c>
      <c r="AB84" s="9">
        <f>T84+V84+X84+AA84</f>
        <v>26.816000000000003</v>
      </c>
      <c r="AC84" s="1">
        <v>119</v>
      </c>
      <c r="AD84" s="3" t="s">
        <v>163</v>
      </c>
      <c r="AE84" s="10">
        <f>(1070+1260)/2</f>
        <v>1165</v>
      </c>
      <c r="AF84" s="8">
        <f>((AE84-700)/8)*0.5</f>
        <v>29.0625</v>
      </c>
      <c r="AG84" s="7">
        <v>0.22</v>
      </c>
      <c r="AH84" s="1">
        <f>(AG84*100)*0.4</f>
        <v>8.8000000000000007</v>
      </c>
      <c r="AI84" s="7">
        <v>0.87</v>
      </c>
      <c r="AJ84" s="9">
        <f>((100-(AI84*100))*1.17)*0.1</f>
        <v>1.5209999999999999</v>
      </c>
      <c r="AK84" s="8">
        <f>AF84+AH84+AJ84</f>
        <v>39.383499999999998</v>
      </c>
      <c r="AL84" s="1">
        <v>111</v>
      </c>
      <c r="AM84" s="1">
        <v>111</v>
      </c>
      <c r="AO84" s="1">
        <v>54</v>
      </c>
      <c r="AP84" s="7">
        <v>0.4</v>
      </c>
      <c r="AQ84" s="9">
        <f>((AP84*100) *1.54)*0.05</f>
        <v>3.08</v>
      </c>
    </row>
    <row r="85" spans="1:43" x14ac:dyDescent="0.25">
      <c r="A85" s="1">
        <v>1</v>
      </c>
      <c r="B85" s="1">
        <v>81</v>
      </c>
      <c r="C85" s="1" t="s">
        <v>588</v>
      </c>
      <c r="E85" s="1" t="s">
        <v>37</v>
      </c>
      <c r="F85" s="1">
        <v>2</v>
      </c>
      <c r="G85" s="1">
        <v>0</v>
      </c>
      <c r="H85" s="1">
        <v>0</v>
      </c>
      <c r="I85" s="1">
        <v>55</v>
      </c>
      <c r="J85" s="1">
        <v>3</v>
      </c>
      <c r="K85" s="7">
        <v>0.85</v>
      </c>
      <c r="L85" s="9">
        <f>(((K85*100)-35)*1.54)*0.2</f>
        <v>15.4</v>
      </c>
      <c r="M85" s="7">
        <v>0.74</v>
      </c>
      <c r="N85" s="9">
        <f>(((M85*100)-20)*1.25)*0.8</f>
        <v>54</v>
      </c>
      <c r="O85" s="9">
        <f>L85+N85</f>
        <v>69.400000000000006</v>
      </c>
      <c r="P85" s="1">
        <v>69</v>
      </c>
      <c r="Q85" s="7">
        <v>0.74</v>
      </c>
      <c r="R85" s="1" t="s">
        <v>58</v>
      </c>
      <c r="S85" s="7">
        <v>0.51</v>
      </c>
      <c r="T85" s="9">
        <f>(((S85*100)-25)*1.33)*0.3</f>
        <v>10.373999999999999</v>
      </c>
      <c r="U85" s="7">
        <v>0.01</v>
      </c>
      <c r="V85" s="9">
        <f>10-((100*U85)*0.667)</f>
        <v>9.3330000000000002</v>
      </c>
      <c r="W85" s="7">
        <v>0.94</v>
      </c>
      <c r="X85" s="9">
        <f>(((100*W85)-40)*1.67)*0.05</f>
        <v>4.5089999999999995</v>
      </c>
      <c r="Y85" s="3" t="s">
        <v>5</v>
      </c>
      <c r="Z85" s="11">
        <v>11</v>
      </c>
      <c r="AA85" s="1">
        <f>((25-Z85)*4)*0.05</f>
        <v>2.8000000000000003</v>
      </c>
      <c r="AB85" s="9">
        <f>T85+V85+X85+AA85</f>
        <v>27.016000000000002</v>
      </c>
      <c r="AC85" s="1">
        <v>90</v>
      </c>
      <c r="AD85" s="3" t="s">
        <v>798</v>
      </c>
      <c r="AE85" s="10">
        <f>(1160+1355)/2</f>
        <v>1257.5</v>
      </c>
      <c r="AF85" s="8">
        <f>((AE85-700)/8)*0.5</f>
        <v>34.84375</v>
      </c>
      <c r="AG85" s="7">
        <v>0.43</v>
      </c>
      <c r="AH85" s="1">
        <f>(AG85*100)*0.4</f>
        <v>17.2</v>
      </c>
      <c r="AI85" s="7">
        <v>0.72</v>
      </c>
      <c r="AJ85" s="9">
        <f>((100-(AI85*100))*1.17)*0.1</f>
        <v>3.2759999999999998</v>
      </c>
      <c r="AK85" s="8">
        <f>AF85+AH85+AJ85</f>
        <v>55.319749999999999</v>
      </c>
      <c r="AL85" s="1">
        <v>59</v>
      </c>
      <c r="AM85" s="1">
        <v>99</v>
      </c>
      <c r="AO85" s="1">
        <v>184</v>
      </c>
      <c r="AP85" s="7">
        <v>0.16</v>
      </c>
      <c r="AQ85" s="9">
        <f>((AP85*100) *1.54)*0.05</f>
        <v>1.2320000000000002</v>
      </c>
    </row>
    <row r="86" spans="1:43" x14ac:dyDescent="0.25">
      <c r="A86" s="1">
        <v>1</v>
      </c>
      <c r="B86" s="1">
        <v>85</v>
      </c>
      <c r="C86" s="1" t="s">
        <v>524</v>
      </c>
      <c r="E86" s="1" t="s">
        <v>162</v>
      </c>
      <c r="F86" s="1">
        <v>2</v>
      </c>
      <c r="G86" s="1">
        <v>0</v>
      </c>
      <c r="H86" s="1">
        <v>0</v>
      </c>
      <c r="I86" s="1">
        <v>54</v>
      </c>
      <c r="J86" s="1">
        <v>2.8</v>
      </c>
      <c r="K86" s="7">
        <v>0.85</v>
      </c>
      <c r="L86" s="9">
        <f>(((K86*100)-35)*1.54)*0.2</f>
        <v>15.4</v>
      </c>
      <c r="M86" s="7">
        <v>0.68</v>
      </c>
      <c r="N86" s="9">
        <f>(((M86*100)-20)*1.25)*0.8</f>
        <v>48</v>
      </c>
      <c r="O86" s="9">
        <f>L86+N86</f>
        <v>63.4</v>
      </c>
      <c r="P86" s="1">
        <v>100</v>
      </c>
      <c r="Q86" s="7">
        <v>0.7</v>
      </c>
      <c r="R86" s="1">
        <v>-2</v>
      </c>
      <c r="S86" s="7">
        <v>0.66</v>
      </c>
      <c r="T86" s="9">
        <f>(((S86*100)-25)*1.33)*0.3</f>
        <v>16.358999999999998</v>
      </c>
      <c r="U86" s="7">
        <v>0.01</v>
      </c>
      <c r="V86" s="9">
        <f>10-((100*U86)*0.667)</f>
        <v>9.3330000000000002</v>
      </c>
      <c r="W86" s="7">
        <v>0.96</v>
      </c>
      <c r="X86" s="9">
        <f>(((100*W86)-40)*1.67)*0.05</f>
        <v>4.6760000000000002</v>
      </c>
      <c r="Y86" s="3" t="s">
        <v>14</v>
      </c>
      <c r="Z86" s="11">
        <v>12</v>
      </c>
      <c r="AA86" s="1">
        <f>((25-Z86)*4)*0.05</f>
        <v>2.6</v>
      </c>
      <c r="AB86" s="9">
        <f>T86+V86+X86+AA86</f>
        <v>32.968000000000004</v>
      </c>
      <c r="AC86" s="1">
        <v>66</v>
      </c>
      <c r="AD86" s="3" t="s">
        <v>163</v>
      </c>
      <c r="AE86" s="10">
        <f>(1070+1260)/2</f>
        <v>1165</v>
      </c>
      <c r="AF86" s="8">
        <f>((AE86-700)/8)*0.5</f>
        <v>29.0625</v>
      </c>
      <c r="AG86" s="7">
        <v>0.28999999999999998</v>
      </c>
      <c r="AH86" s="1">
        <f>(AG86*100)*0.4</f>
        <v>11.6</v>
      </c>
      <c r="AI86" s="7">
        <v>0.85</v>
      </c>
      <c r="AJ86" s="9">
        <f>((100-(AI86*100))*1.17)*0.1</f>
        <v>1.7549999999999999</v>
      </c>
      <c r="AK86" s="8">
        <f>AF86+AH86+AJ86</f>
        <v>42.417500000000004</v>
      </c>
      <c r="AL86" s="1">
        <v>93</v>
      </c>
      <c r="AM86" s="1">
        <v>93</v>
      </c>
      <c r="AO86" s="1">
        <v>27</v>
      </c>
      <c r="AP86" s="7">
        <v>0.47</v>
      </c>
      <c r="AQ86" s="9">
        <f>((AP86*100) *1.54)*0.05</f>
        <v>3.6189999999999998</v>
      </c>
    </row>
    <row r="87" spans="1:43" x14ac:dyDescent="0.25">
      <c r="A87" s="1">
        <v>1</v>
      </c>
      <c r="B87" s="1">
        <v>85</v>
      </c>
      <c r="C87" s="1" t="s">
        <v>551</v>
      </c>
      <c r="E87" s="1" t="s">
        <v>94</v>
      </c>
      <c r="F87" s="1">
        <v>2</v>
      </c>
      <c r="G87" s="1">
        <v>0</v>
      </c>
      <c r="H87" s="1">
        <v>0</v>
      </c>
      <c r="I87" s="1">
        <v>54</v>
      </c>
      <c r="J87" s="1">
        <v>2.8</v>
      </c>
      <c r="K87" s="7">
        <v>0.8</v>
      </c>
      <c r="L87" s="9">
        <f>(((K87*100)-35)*1.54)*0.2</f>
        <v>13.86</v>
      </c>
      <c r="M87" s="7">
        <v>0.68</v>
      </c>
      <c r="N87" s="9">
        <f>(((M87*100)-20)*1.25)*0.8</f>
        <v>48</v>
      </c>
      <c r="O87" s="9">
        <f>L87+N87</f>
        <v>61.86</v>
      </c>
      <c r="P87" s="1">
        <v>111</v>
      </c>
      <c r="Q87" s="7">
        <v>0.64</v>
      </c>
      <c r="R87" s="1">
        <v>4</v>
      </c>
      <c r="S87" s="7">
        <v>0.79</v>
      </c>
      <c r="T87" s="9">
        <f>(((S87*100)-25)*1.33)*0.3</f>
        <v>21.546000000000003</v>
      </c>
      <c r="U87" s="7">
        <v>0</v>
      </c>
      <c r="V87" s="9">
        <f>10-((100*U87)*0.667)</f>
        <v>10</v>
      </c>
      <c r="W87" s="7">
        <v>0.86</v>
      </c>
      <c r="X87" s="9">
        <f>(((100*W87)-40)*1.67)*0.05</f>
        <v>3.8409999999999997</v>
      </c>
      <c r="Y87" s="3" t="s">
        <v>40</v>
      </c>
      <c r="Z87" s="11">
        <v>9</v>
      </c>
      <c r="AA87" s="1">
        <f>((25-Z87)*4)*0.05</f>
        <v>3.2</v>
      </c>
      <c r="AB87" s="9">
        <f>T87+V87+X87+AA87</f>
        <v>38.587000000000003</v>
      </c>
      <c r="AC87" s="1">
        <v>41</v>
      </c>
      <c r="AD87" s="3" t="s">
        <v>344</v>
      </c>
      <c r="AE87" s="10">
        <f>(1020+1270)/2</f>
        <v>1145</v>
      </c>
      <c r="AF87" s="8">
        <f>((AE87-700)/8)*0.5</f>
        <v>27.8125</v>
      </c>
      <c r="AG87" s="7">
        <v>0.3</v>
      </c>
      <c r="AH87" s="1">
        <f>(AG87*100)*0.4</f>
        <v>12</v>
      </c>
      <c r="AI87" s="7">
        <v>0.8</v>
      </c>
      <c r="AJ87" s="9">
        <f>((100-(AI87*100))*1.17)*0.1</f>
        <v>2.34</v>
      </c>
      <c r="AK87" s="8">
        <f>AF87+AH87+AJ87</f>
        <v>42.152500000000003</v>
      </c>
      <c r="AL87" s="1">
        <v>126</v>
      </c>
      <c r="AM87" s="1">
        <v>86</v>
      </c>
      <c r="AO87" s="1">
        <v>37</v>
      </c>
      <c r="AP87" s="7">
        <v>0.44</v>
      </c>
      <c r="AQ87" s="9">
        <f>((AP87*100) *1.54)*0.05</f>
        <v>3.3880000000000003</v>
      </c>
    </row>
    <row r="88" spans="1:43" x14ac:dyDescent="0.25">
      <c r="A88" s="1">
        <v>1</v>
      </c>
      <c r="B88" s="1">
        <v>85</v>
      </c>
      <c r="C88" s="1" t="s">
        <v>560</v>
      </c>
      <c r="E88" s="1" t="s">
        <v>217</v>
      </c>
      <c r="F88" s="1">
        <v>2</v>
      </c>
      <c r="G88" s="1">
        <v>0</v>
      </c>
      <c r="H88" s="1">
        <v>0</v>
      </c>
      <c r="I88" s="1">
        <v>54</v>
      </c>
      <c r="J88" s="1">
        <v>3.2</v>
      </c>
      <c r="K88" s="7">
        <v>0.81</v>
      </c>
      <c r="L88" s="9">
        <f>(((K88*100)-35)*1.54)*0.2</f>
        <v>14.168000000000001</v>
      </c>
      <c r="M88" s="7">
        <v>0.63</v>
      </c>
      <c r="N88" s="9">
        <f>(((M88*100)-20)*1.25)*0.8</f>
        <v>43</v>
      </c>
      <c r="O88" s="9">
        <f>L88+N88</f>
        <v>57.167999999999999</v>
      </c>
      <c r="P88" s="1">
        <v>127</v>
      </c>
      <c r="Q88" s="7">
        <v>0.75</v>
      </c>
      <c r="R88" s="1">
        <v>-12</v>
      </c>
      <c r="S88" s="7">
        <v>0.65</v>
      </c>
      <c r="T88" s="9">
        <f>(((S88*100)-25)*1.33)*0.3</f>
        <v>15.96</v>
      </c>
      <c r="U88" s="7">
        <v>0.01</v>
      </c>
      <c r="V88" s="9">
        <f>10-((100*U88)*0.667)</f>
        <v>9.3330000000000002</v>
      </c>
      <c r="W88" s="7">
        <v>0.81</v>
      </c>
      <c r="X88" s="9">
        <f>(((100*W88)-40)*1.67)*0.05</f>
        <v>3.4235000000000002</v>
      </c>
      <c r="Y88" s="3" t="s">
        <v>14</v>
      </c>
      <c r="Z88" s="11">
        <v>12</v>
      </c>
      <c r="AA88" s="1">
        <f>((25-Z88)*4)*0.05</f>
        <v>2.6</v>
      </c>
      <c r="AB88" s="9">
        <f>T88+V88+X88+AA88</f>
        <v>31.316500000000001</v>
      </c>
      <c r="AC88" s="1">
        <v>56</v>
      </c>
      <c r="AD88" s="3" t="s">
        <v>69</v>
      </c>
      <c r="AE88" s="10">
        <f>(1180+1360)/2</f>
        <v>1270</v>
      </c>
      <c r="AF88" s="8">
        <f>((AE88-700)/8)*0.5</f>
        <v>35.625</v>
      </c>
      <c r="AG88" s="7">
        <v>0.36</v>
      </c>
      <c r="AH88" s="1">
        <f>(AG88*100)*0.4</f>
        <v>14.4</v>
      </c>
      <c r="AI88" s="7">
        <v>0.68</v>
      </c>
      <c r="AJ88" s="9">
        <f>((100-(AI88*100))*1.17)*0.1</f>
        <v>3.7439999999999998</v>
      </c>
      <c r="AK88" s="8">
        <f>AF88+AH88+AJ88</f>
        <v>53.768999999999998</v>
      </c>
      <c r="AL88" s="1">
        <v>61</v>
      </c>
      <c r="AM88" s="1">
        <v>93</v>
      </c>
      <c r="AO88" s="1">
        <v>140</v>
      </c>
      <c r="AP88" s="7">
        <v>0.26</v>
      </c>
      <c r="AQ88" s="9">
        <f>((AP88*100) *1.54)*0.05</f>
        <v>2.0020000000000002</v>
      </c>
    </row>
    <row r="89" spans="1:43" x14ac:dyDescent="0.25">
      <c r="A89" s="1">
        <v>1</v>
      </c>
      <c r="B89" s="1">
        <v>88</v>
      </c>
      <c r="C89" s="1" t="s">
        <v>525</v>
      </c>
      <c r="E89" s="1" t="s">
        <v>9</v>
      </c>
      <c r="F89" s="1">
        <v>2</v>
      </c>
      <c r="G89" s="1">
        <v>0</v>
      </c>
      <c r="H89" s="1">
        <v>0</v>
      </c>
      <c r="I89" s="1">
        <v>53</v>
      </c>
      <c r="J89" s="1">
        <v>3</v>
      </c>
      <c r="K89" s="7">
        <v>0.84</v>
      </c>
      <c r="L89" s="9">
        <f>(((K89*100)-35)*1.54)*0.2</f>
        <v>15.092000000000002</v>
      </c>
      <c r="M89" s="7">
        <v>0.73</v>
      </c>
      <c r="N89" s="9">
        <f>(((M89*100)-20)*1.25)*0.8</f>
        <v>53</v>
      </c>
      <c r="O89" s="9">
        <f>L89+N89</f>
        <v>68.091999999999999</v>
      </c>
      <c r="P89" s="1">
        <v>83</v>
      </c>
      <c r="Q89" s="7">
        <v>0.74</v>
      </c>
      <c r="R89" s="1">
        <v>-1</v>
      </c>
      <c r="S89" s="7">
        <v>0.57999999999999996</v>
      </c>
      <c r="T89" s="9">
        <f>(((S89*100)-25)*1.33)*0.3</f>
        <v>13.166999999999998</v>
      </c>
      <c r="U89" s="7">
        <v>0.05</v>
      </c>
      <c r="V89" s="9">
        <f>10-((100*U89)*0.667)</f>
        <v>6.665</v>
      </c>
      <c r="W89" s="7">
        <v>0.96</v>
      </c>
      <c r="X89" s="9">
        <f>(((100*W89)-40)*1.67)*0.05</f>
        <v>4.6760000000000002</v>
      </c>
      <c r="Y89" s="3" t="s">
        <v>799</v>
      </c>
      <c r="Z89" s="11">
        <v>14</v>
      </c>
      <c r="AA89" s="1">
        <f>((25-Z89)*4)*0.05</f>
        <v>2.2000000000000002</v>
      </c>
      <c r="AB89" s="9">
        <f>T89+V89+X89+AA89</f>
        <v>26.707999999999995</v>
      </c>
      <c r="AC89" s="1">
        <v>148</v>
      </c>
      <c r="AD89" s="3" t="s">
        <v>514</v>
      </c>
      <c r="AE89" s="10">
        <f>(1100+1300)/2</f>
        <v>1200</v>
      </c>
      <c r="AF89" s="8">
        <f>((AE89-700)/8)*0.5</f>
        <v>31.25</v>
      </c>
      <c r="AG89" s="7">
        <v>0.4</v>
      </c>
      <c r="AH89" s="1">
        <f>(AG89*100)*0.4</f>
        <v>16</v>
      </c>
      <c r="AI89" s="7">
        <v>0.8</v>
      </c>
      <c r="AJ89" s="9">
        <f>((100-(AI89*100))*1.17)*0.1</f>
        <v>2.34</v>
      </c>
      <c r="AK89" s="8">
        <f>AF89+AH89+AJ89</f>
        <v>49.59</v>
      </c>
      <c r="AL89" s="1">
        <v>84</v>
      </c>
      <c r="AM89" s="1">
        <v>93</v>
      </c>
      <c r="AO89" s="1">
        <v>71</v>
      </c>
      <c r="AP89" s="7">
        <v>0.36</v>
      </c>
      <c r="AQ89" s="9">
        <f>((AP89*100) *1.54)*0.05</f>
        <v>2.7720000000000002</v>
      </c>
    </row>
    <row r="90" spans="1:43" x14ac:dyDescent="0.25">
      <c r="A90" s="1">
        <v>1</v>
      </c>
      <c r="B90" s="1">
        <v>88</v>
      </c>
      <c r="C90" s="1" t="s">
        <v>527</v>
      </c>
      <c r="E90" s="1" t="s">
        <v>169</v>
      </c>
      <c r="F90" s="1">
        <v>2</v>
      </c>
      <c r="G90" s="1">
        <v>0</v>
      </c>
      <c r="H90" s="1">
        <v>0</v>
      </c>
      <c r="I90" s="1">
        <v>53</v>
      </c>
      <c r="J90" s="1">
        <v>2.8</v>
      </c>
      <c r="K90" s="7">
        <v>0.86</v>
      </c>
      <c r="L90" s="9">
        <f>(((K90*100)-35)*1.54)*0.2</f>
        <v>15.708000000000002</v>
      </c>
      <c r="M90" s="7">
        <v>0.75</v>
      </c>
      <c r="N90" s="9">
        <f>(((M90*100)-20)*1.25)*0.8</f>
        <v>55</v>
      </c>
      <c r="O90" s="9">
        <f>L90+N90</f>
        <v>70.707999999999998</v>
      </c>
      <c r="P90" s="1">
        <v>69</v>
      </c>
      <c r="Q90" s="7">
        <v>0.69</v>
      </c>
      <c r="R90" s="1">
        <v>6</v>
      </c>
      <c r="S90" s="7">
        <v>0.54</v>
      </c>
      <c r="T90" s="9">
        <f>(((S90*100)-25)*1.33)*0.3</f>
        <v>11.571</v>
      </c>
      <c r="U90" s="7">
        <v>0.02</v>
      </c>
      <c r="V90" s="9">
        <f>10-((100*U90)*0.667)</f>
        <v>8.6660000000000004</v>
      </c>
      <c r="W90" s="7">
        <v>0.88</v>
      </c>
      <c r="X90" s="9">
        <f>(((100*W90)-40)*1.67)*0.05</f>
        <v>4.008</v>
      </c>
      <c r="Y90" s="3" t="s">
        <v>787</v>
      </c>
      <c r="Z90" s="11">
        <v>13</v>
      </c>
      <c r="AA90" s="1">
        <f>((25-Z90)*4)*0.05</f>
        <v>2.4000000000000004</v>
      </c>
      <c r="AB90" s="9">
        <f>T90+V90+X90+AA90</f>
        <v>26.645000000000003</v>
      </c>
      <c r="AC90" s="1">
        <v>128</v>
      </c>
      <c r="AD90" s="3" t="s">
        <v>163</v>
      </c>
      <c r="AE90" s="10">
        <f>(1070+1260)/2</f>
        <v>1165</v>
      </c>
      <c r="AF90" s="8">
        <f>((AE90-700)/8)*0.5</f>
        <v>29.0625</v>
      </c>
      <c r="AG90" s="7">
        <v>0.35</v>
      </c>
      <c r="AH90" s="1">
        <f>(AG90*100)*0.4</f>
        <v>14</v>
      </c>
      <c r="AI90" s="7">
        <v>0.74</v>
      </c>
      <c r="AJ90" s="9">
        <f>((100-(AI90*100))*1.17)*0.1</f>
        <v>3.0419999999999998</v>
      </c>
      <c r="AK90" s="8">
        <f>AF90+AH90+AJ90</f>
        <v>46.104500000000002</v>
      </c>
      <c r="AL90" s="1">
        <v>64</v>
      </c>
      <c r="AM90" s="1">
        <v>131</v>
      </c>
      <c r="AO90" s="1">
        <v>66</v>
      </c>
      <c r="AP90" s="7">
        <v>0.38</v>
      </c>
      <c r="AQ90" s="9">
        <f>((AP90*100) *1.54)*0.05</f>
        <v>2.9260000000000002</v>
      </c>
    </row>
    <row r="91" spans="1:43" x14ac:dyDescent="0.25">
      <c r="A91" s="1">
        <v>1</v>
      </c>
      <c r="B91" s="1">
        <v>90</v>
      </c>
      <c r="C91" s="1" t="s">
        <v>546</v>
      </c>
      <c r="E91" s="1" t="s">
        <v>2</v>
      </c>
      <c r="F91" s="1">
        <v>2</v>
      </c>
      <c r="G91" s="1">
        <v>0</v>
      </c>
      <c r="H91" s="1">
        <v>0</v>
      </c>
      <c r="I91" s="1">
        <v>52</v>
      </c>
      <c r="J91" s="1">
        <v>2.7</v>
      </c>
      <c r="K91" s="7">
        <v>0.81</v>
      </c>
      <c r="L91" s="9">
        <f>(((K91*100)-35)*1.54)*0.2</f>
        <v>14.168000000000001</v>
      </c>
      <c r="M91" s="7">
        <v>0.71</v>
      </c>
      <c r="N91" s="9">
        <f>(((M91*100)-20)*1.25)*0.8</f>
        <v>51</v>
      </c>
      <c r="O91" s="9">
        <f>L91+N91</f>
        <v>65.168000000000006</v>
      </c>
      <c r="P91" s="1">
        <v>104</v>
      </c>
      <c r="Q91" s="7">
        <v>0.71</v>
      </c>
      <c r="R91" s="1" t="s">
        <v>58</v>
      </c>
      <c r="S91" s="7">
        <v>0.76</v>
      </c>
      <c r="T91" s="9">
        <f>(((S91*100)-25)*1.33)*0.3</f>
        <v>20.349</v>
      </c>
      <c r="U91" s="7">
        <v>0.01</v>
      </c>
      <c r="V91" s="9">
        <f>10-((100*U91)*0.667)</f>
        <v>9.3330000000000002</v>
      </c>
      <c r="W91" s="7">
        <v>0.97</v>
      </c>
      <c r="X91" s="9">
        <f>(((100*W91)-40)*1.67)*0.05</f>
        <v>4.7595000000000001</v>
      </c>
      <c r="Y91" s="3" t="s">
        <v>5</v>
      </c>
      <c r="Z91" s="11">
        <v>11</v>
      </c>
      <c r="AA91" s="1">
        <f>((25-Z91)*4)*0.05</f>
        <v>2.8000000000000003</v>
      </c>
      <c r="AB91" s="9">
        <f>T91+V91+X91+AA91</f>
        <v>37.241500000000002</v>
      </c>
      <c r="AC91" s="1">
        <v>53</v>
      </c>
      <c r="AD91" s="3" t="s">
        <v>252</v>
      </c>
      <c r="AE91" s="10">
        <f>(1020+1250)/2</f>
        <v>1135</v>
      </c>
      <c r="AF91" s="8">
        <f>((AE91-700)/8)*0.5</f>
        <v>27.1875</v>
      </c>
      <c r="AG91" s="7">
        <v>0.38</v>
      </c>
      <c r="AH91" s="1">
        <f>(AG91*100)*0.4</f>
        <v>15.200000000000001</v>
      </c>
      <c r="AI91" s="7">
        <v>0.76</v>
      </c>
      <c r="AJ91" s="9">
        <f>((100-(AI91*100))*1.17)*0.1</f>
        <v>2.8079999999999998</v>
      </c>
      <c r="AK91" s="8">
        <f>AF91+AH91+AJ91</f>
        <v>45.195500000000003</v>
      </c>
      <c r="AL91" s="1">
        <v>111</v>
      </c>
      <c r="AM91" s="1">
        <v>74</v>
      </c>
      <c r="AO91" s="1">
        <v>106</v>
      </c>
      <c r="AP91" s="7">
        <v>0.32</v>
      </c>
      <c r="AQ91" s="9">
        <f>((AP91*100) *1.54)*0.05</f>
        <v>2.4640000000000004</v>
      </c>
    </row>
    <row r="92" spans="1:43" x14ac:dyDescent="0.25">
      <c r="A92" s="1">
        <v>1</v>
      </c>
      <c r="B92" s="1">
        <v>91</v>
      </c>
      <c r="C92" s="1" t="s">
        <v>543</v>
      </c>
      <c r="E92" s="1" t="s">
        <v>190</v>
      </c>
      <c r="F92" s="1">
        <v>2</v>
      </c>
      <c r="G92" s="1">
        <v>0</v>
      </c>
      <c r="H92" s="1">
        <v>0</v>
      </c>
      <c r="I92" s="1">
        <v>51</v>
      </c>
      <c r="J92" s="1">
        <v>3</v>
      </c>
      <c r="K92" s="7">
        <v>0.79</v>
      </c>
      <c r="L92" s="9">
        <f>(((K92*100)-35)*1.54)*0.2</f>
        <v>13.552000000000001</v>
      </c>
      <c r="M92" s="7">
        <v>0.68</v>
      </c>
      <c r="N92" s="9">
        <f>(((M92*100)-20)*1.25)*0.8</f>
        <v>48</v>
      </c>
      <c r="O92" s="9">
        <f>L92+N92</f>
        <v>61.552</v>
      </c>
      <c r="P92" s="1">
        <v>122</v>
      </c>
      <c r="Q92" s="7">
        <v>0.69</v>
      </c>
      <c r="R92" s="1">
        <v>-1</v>
      </c>
      <c r="S92" s="7">
        <v>0.77</v>
      </c>
      <c r="T92" s="9">
        <f>(((S92*100)-25)*1.33)*0.3</f>
        <v>20.747999999999998</v>
      </c>
      <c r="U92" s="7">
        <v>0</v>
      </c>
      <c r="V92" s="9">
        <f>10-((100*U92)*0.667)</f>
        <v>10</v>
      </c>
      <c r="W92" s="7">
        <v>0.79</v>
      </c>
      <c r="X92" s="9">
        <f>(((100*W92)-40)*1.67)*0.05</f>
        <v>3.2565</v>
      </c>
      <c r="Y92" s="3" t="s">
        <v>1</v>
      </c>
      <c r="Z92" s="11">
        <v>10</v>
      </c>
      <c r="AA92" s="1">
        <f>((25-Z92)*4)*0.05</f>
        <v>3</v>
      </c>
      <c r="AB92" s="9">
        <f>T92+V92+X92+AA92</f>
        <v>37.0045</v>
      </c>
      <c r="AC92" s="1">
        <v>66</v>
      </c>
      <c r="AD92" s="3" t="s">
        <v>0</v>
      </c>
      <c r="AE92" s="10">
        <f>(1060+1290)/2</f>
        <v>1175</v>
      </c>
      <c r="AF92" s="8">
        <f>((AE92-700)/8)*0.5</f>
        <v>29.6875</v>
      </c>
      <c r="AG92" s="7">
        <v>0.19</v>
      </c>
      <c r="AH92" s="1">
        <f>(AG92*100)*0.4</f>
        <v>7.6000000000000005</v>
      </c>
      <c r="AI92" s="7">
        <v>0.68</v>
      </c>
      <c r="AJ92" s="9">
        <f>((100-(AI92*100))*1.17)*0.1</f>
        <v>3.7439999999999998</v>
      </c>
      <c r="AK92" s="8">
        <f>AF92+AH92+AJ92</f>
        <v>41.031500000000001</v>
      </c>
      <c r="AL92" s="1">
        <v>126</v>
      </c>
      <c r="AM92" s="1">
        <v>99</v>
      </c>
      <c r="AO92" s="1">
        <v>106</v>
      </c>
      <c r="AP92" s="7">
        <v>0.32</v>
      </c>
      <c r="AQ92" s="9">
        <f>((AP92*100) *1.54)*0.05</f>
        <v>2.4640000000000004</v>
      </c>
    </row>
    <row r="93" spans="1:43" x14ac:dyDescent="0.25">
      <c r="A93" s="1">
        <v>1</v>
      </c>
      <c r="B93" s="1">
        <v>91</v>
      </c>
      <c r="C93" s="1" t="s">
        <v>553</v>
      </c>
      <c r="E93" s="1" t="s">
        <v>162</v>
      </c>
      <c r="F93" s="1">
        <v>2</v>
      </c>
      <c r="G93" s="1">
        <v>0</v>
      </c>
      <c r="H93" s="1">
        <v>0</v>
      </c>
      <c r="I93" s="1">
        <v>51</v>
      </c>
      <c r="J93" s="1">
        <v>3</v>
      </c>
      <c r="K93" s="7">
        <v>0.87</v>
      </c>
      <c r="L93" s="9">
        <f>(((K93*100)-35)*1.54)*0.2</f>
        <v>16.016000000000002</v>
      </c>
      <c r="M93" s="7">
        <v>0.74</v>
      </c>
      <c r="N93" s="9">
        <f>(((M93*100)-20)*1.25)*0.8</f>
        <v>54</v>
      </c>
      <c r="O93" s="9">
        <f>L93+N93</f>
        <v>70.016000000000005</v>
      </c>
      <c r="P93" s="1">
        <v>78</v>
      </c>
      <c r="Q93" s="7">
        <v>0.68</v>
      </c>
      <c r="R93" s="1">
        <v>6</v>
      </c>
      <c r="S93" s="7">
        <v>0.51</v>
      </c>
      <c r="T93" s="9">
        <f>(((S93*100)-25)*1.33)*0.3</f>
        <v>10.373999999999999</v>
      </c>
      <c r="U93" s="7">
        <v>0.02</v>
      </c>
      <c r="V93" s="9">
        <f>10-((100*U93)*0.667)</f>
        <v>8.6660000000000004</v>
      </c>
      <c r="W93" s="7">
        <v>0.88</v>
      </c>
      <c r="X93" s="9">
        <f>(((100*W93)-40)*1.67)*0.05</f>
        <v>4.008</v>
      </c>
      <c r="Y93" s="3" t="s">
        <v>787</v>
      </c>
      <c r="Z93" s="11">
        <v>13</v>
      </c>
      <c r="AA93" s="1">
        <f>((25-Z93)*4)*0.05</f>
        <v>2.4000000000000004</v>
      </c>
      <c r="AB93" s="9">
        <f>T93+V93+X93+AA93</f>
        <v>25.448</v>
      </c>
      <c r="AC93" s="1">
        <v>156</v>
      </c>
      <c r="AD93" s="3" t="s">
        <v>167</v>
      </c>
      <c r="AE93" s="10">
        <f>(1030+1260)/2</f>
        <v>1145</v>
      </c>
      <c r="AF93" s="8">
        <f>((AE93-700)/8)*0.5</f>
        <v>27.8125</v>
      </c>
      <c r="AG93" s="7">
        <v>0.28999999999999998</v>
      </c>
      <c r="AH93" s="1">
        <f>(AG93*100)*0.4</f>
        <v>11.6</v>
      </c>
      <c r="AI93" s="7">
        <v>0.9</v>
      </c>
      <c r="AJ93" s="9">
        <f>((100-(AI93*100))*1.17)*0.1</f>
        <v>1.17</v>
      </c>
      <c r="AK93" s="8">
        <f>AF93+AH93+AJ93</f>
        <v>40.582500000000003</v>
      </c>
      <c r="AL93" s="1">
        <v>97</v>
      </c>
      <c r="AM93" s="1">
        <v>138</v>
      </c>
      <c r="AO93" s="1">
        <v>83</v>
      </c>
      <c r="AP93" s="7">
        <v>0.35</v>
      </c>
      <c r="AQ93" s="9">
        <f>((AP93*100) *1.54)*0.05</f>
        <v>2.6950000000000003</v>
      </c>
    </row>
    <row r="94" spans="1:43" x14ac:dyDescent="0.25">
      <c r="A94" s="1">
        <v>1</v>
      </c>
      <c r="B94" s="1">
        <v>91</v>
      </c>
      <c r="C94" s="1" t="s">
        <v>562</v>
      </c>
      <c r="E94" s="1" t="s">
        <v>221</v>
      </c>
      <c r="F94" s="1">
        <v>2</v>
      </c>
      <c r="G94" s="1">
        <v>0</v>
      </c>
      <c r="H94" s="1">
        <v>0</v>
      </c>
      <c r="I94" s="1">
        <v>51</v>
      </c>
      <c r="J94" s="1">
        <v>2.9</v>
      </c>
      <c r="K94" s="7">
        <v>0.83</v>
      </c>
      <c r="L94" s="9">
        <f>(((K94*100)-35)*1.54)*0.2</f>
        <v>14.784000000000001</v>
      </c>
      <c r="M94" s="7">
        <v>0.68</v>
      </c>
      <c r="N94" s="9">
        <f>(((M94*100)-20)*1.25)*0.8</f>
        <v>48</v>
      </c>
      <c r="O94" s="9">
        <f>L94+N94</f>
        <v>62.783999999999999</v>
      </c>
      <c r="P94" s="1">
        <v>109</v>
      </c>
      <c r="Q94" s="7">
        <v>0.76</v>
      </c>
      <c r="R94" s="1">
        <v>-8</v>
      </c>
      <c r="S94" s="7">
        <v>0.65</v>
      </c>
      <c r="T94" s="9">
        <f>(((S94*100)-25)*1.33)*0.3</f>
        <v>15.96</v>
      </c>
      <c r="U94" s="7">
        <v>0</v>
      </c>
      <c r="V94" s="9">
        <f>10-((100*U94)*0.667)</f>
        <v>10</v>
      </c>
      <c r="W94" s="7">
        <v>0.98</v>
      </c>
      <c r="X94" s="9">
        <f>(((100*W94)-40)*1.67)*0.05</f>
        <v>4.843</v>
      </c>
      <c r="Y94" s="3" t="s">
        <v>787</v>
      </c>
      <c r="Z94" s="11">
        <v>13</v>
      </c>
      <c r="AA94" s="1">
        <f>((25-Z94)*4)*0.05</f>
        <v>2.4000000000000004</v>
      </c>
      <c r="AB94" s="9">
        <f>T94+V94+X94+AA94</f>
        <v>33.203000000000003</v>
      </c>
      <c r="AC94" s="1">
        <v>96</v>
      </c>
      <c r="AD94" s="3" t="s">
        <v>170</v>
      </c>
      <c r="AE94" s="10">
        <f>(1070+1300)/2</f>
        <v>1185</v>
      </c>
      <c r="AF94" s="8">
        <f>((AE94-700)/8)*0.5</f>
        <v>30.3125</v>
      </c>
      <c r="AG94" s="7">
        <v>0.39</v>
      </c>
      <c r="AH94" s="1">
        <f>(AG94*100)*0.4</f>
        <v>15.600000000000001</v>
      </c>
      <c r="AI94" s="7">
        <v>0.87</v>
      </c>
      <c r="AJ94" s="9">
        <f>((100-(AI94*100))*1.17)*0.1</f>
        <v>1.5209999999999999</v>
      </c>
      <c r="AK94" s="8">
        <f>AF94+AH94+AJ94</f>
        <v>47.433500000000002</v>
      </c>
      <c r="AL94" s="1">
        <v>78</v>
      </c>
      <c r="AM94" s="1">
        <v>99</v>
      </c>
      <c r="AO94" s="1">
        <v>143</v>
      </c>
      <c r="AP94" s="7">
        <v>0.25</v>
      </c>
      <c r="AQ94" s="9">
        <f>((AP94*100) *1.54)*0.05</f>
        <v>1.925</v>
      </c>
    </row>
    <row r="95" spans="1:43" x14ac:dyDescent="0.25">
      <c r="A95" s="1">
        <v>1</v>
      </c>
      <c r="B95" s="1">
        <v>91</v>
      </c>
      <c r="C95" s="1" t="s">
        <v>571</v>
      </c>
      <c r="E95" s="1" t="s">
        <v>169</v>
      </c>
      <c r="F95" s="1">
        <v>2</v>
      </c>
      <c r="G95" s="1">
        <v>0</v>
      </c>
      <c r="H95" s="1">
        <v>0</v>
      </c>
      <c r="I95" s="1">
        <v>51</v>
      </c>
      <c r="J95" s="1">
        <v>2.2000000000000002</v>
      </c>
      <c r="K95" s="7">
        <v>0.88</v>
      </c>
      <c r="L95" s="9">
        <f>(((K95*100)-35)*1.54)*0.2</f>
        <v>16.324000000000002</v>
      </c>
      <c r="M95" s="7">
        <v>0.71</v>
      </c>
      <c r="N95" s="9">
        <f>(((M95*100)-20)*1.25)*0.8</f>
        <v>51</v>
      </c>
      <c r="O95" s="9">
        <f>L95+N95</f>
        <v>67.323999999999998</v>
      </c>
      <c r="P95" s="1">
        <v>62</v>
      </c>
      <c r="Q95" s="7">
        <v>0.66</v>
      </c>
      <c r="R95" s="1">
        <v>5</v>
      </c>
      <c r="S95" s="7">
        <v>0.93</v>
      </c>
      <c r="T95" s="9">
        <f>(((S95*100)-25)*1.33)*0.3</f>
        <v>27.131999999999998</v>
      </c>
      <c r="U95" s="7">
        <v>0</v>
      </c>
      <c r="V95" s="9">
        <f>10-((100*U95)*0.667)</f>
        <v>10</v>
      </c>
      <c r="W95" s="7">
        <v>0.94</v>
      </c>
      <c r="X95" s="9">
        <f>(((100*W95)-40)*1.67)*0.05</f>
        <v>4.5089999999999995</v>
      </c>
      <c r="Y95" s="3" t="s">
        <v>40</v>
      </c>
      <c r="Z95" s="11">
        <v>9</v>
      </c>
      <c r="AA95" s="1">
        <f>((25-Z95)*4)*0.05</f>
        <v>3.2</v>
      </c>
      <c r="AB95" s="9">
        <f>T95+V95+X95+AA95</f>
        <v>44.841000000000001</v>
      </c>
      <c r="AC95" s="1">
        <v>53</v>
      </c>
      <c r="AD95" s="3" t="s">
        <v>800</v>
      </c>
      <c r="AE95" s="10">
        <f>(1050+1320)/2</f>
        <v>1185</v>
      </c>
      <c r="AF95" s="8">
        <f>((AE95-700)/8)*0.5</f>
        <v>30.3125</v>
      </c>
      <c r="AG95" s="7">
        <v>0.2</v>
      </c>
      <c r="AH95" s="1">
        <f>(AG95*100)*0.4</f>
        <v>8</v>
      </c>
      <c r="AI95" s="7">
        <v>0.83</v>
      </c>
      <c r="AJ95" s="9">
        <f>((100-(AI95*100))*1.17)*0.1</f>
        <v>1.9890000000000001</v>
      </c>
      <c r="AK95" s="8">
        <f>AF95+AH95+AJ95</f>
        <v>40.301499999999997</v>
      </c>
      <c r="AL95" s="1">
        <v>149</v>
      </c>
      <c r="AM95" s="1">
        <v>10</v>
      </c>
      <c r="AO95" s="1">
        <v>140</v>
      </c>
      <c r="AP95" s="7">
        <v>0.26</v>
      </c>
      <c r="AQ95" s="9">
        <f>((AP95*100) *1.54)*0.05</f>
        <v>2.0020000000000002</v>
      </c>
    </row>
    <row r="96" spans="1:43" x14ac:dyDescent="0.25">
      <c r="A96" s="1">
        <v>1</v>
      </c>
      <c r="B96" s="1">
        <v>91</v>
      </c>
      <c r="C96" s="1" t="s">
        <v>585</v>
      </c>
      <c r="E96" s="1" t="s">
        <v>18</v>
      </c>
      <c r="F96" s="1">
        <v>2</v>
      </c>
      <c r="G96" s="1">
        <v>0</v>
      </c>
      <c r="H96" s="1">
        <v>0</v>
      </c>
      <c r="I96" s="1">
        <v>51</v>
      </c>
      <c r="J96" s="1">
        <v>2.4</v>
      </c>
      <c r="K96" s="7">
        <v>0.88</v>
      </c>
      <c r="L96" s="9">
        <f>(((K96*100)-35)*1.54)*0.2</f>
        <v>16.324000000000002</v>
      </c>
      <c r="M96" s="7">
        <v>0.75</v>
      </c>
      <c r="N96" s="9">
        <f>(((M96*100)-20)*1.25)*0.8</f>
        <v>55</v>
      </c>
      <c r="O96" s="9">
        <f>L96+N96</f>
        <v>71.323999999999998</v>
      </c>
      <c r="P96" s="1">
        <v>69</v>
      </c>
      <c r="Q96" s="7">
        <v>0.74</v>
      </c>
      <c r="R96" s="1">
        <v>1</v>
      </c>
      <c r="S96" s="7">
        <v>0.98</v>
      </c>
      <c r="T96" s="9">
        <f>(((S96*100)-25)*1.33)*0.3</f>
        <v>29.126999999999999</v>
      </c>
      <c r="U96" s="7">
        <v>0</v>
      </c>
      <c r="V96" s="9">
        <f>10-((100*U96)*0.667)</f>
        <v>10</v>
      </c>
      <c r="W96" s="7">
        <v>0.98</v>
      </c>
      <c r="X96" s="9">
        <f>(((100*W96)-40)*1.67)*0.05</f>
        <v>4.843</v>
      </c>
      <c r="Y96" s="3" t="s">
        <v>1</v>
      </c>
      <c r="Z96" s="11">
        <v>10</v>
      </c>
      <c r="AA96" s="1">
        <f>((25-Z96)*4)*0.05</f>
        <v>3</v>
      </c>
      <c r="AB96" s="9">
        <f>T96+V96+X96+AA96</f>
        <v>46.97</v>
      </c>
      <c r="AC96" s="1">
        <v>29</v>
      </c>
      <c r="AD96" s="3" t="s">
        <v>781</v>
      </c>
      <c r="AE96" s="10">
        <f>(1190+1380)/2</f>
        <v>1285</v>
      </c>
      <c r="AF96" s="8">
        <f>((AE96-700)/8)*0.5</f>
        <v>36.5625</v>
      </c>
      <c r="AG96" s="7">
        <v>0.44</v>
      </c>
      <c r="AH96" s="1">
        <f>(AG96*100)*0.4</f>
        <v>17.600000000000001</v>
      </c>
      <c r="AI96" s="7">
        <v>0.8</v>
      </c>
      <c r="AJ96" s="9">
        <f>((100-(AI96*100))*1.17)*0.1</f>
        <v>2.34</v>
      </c>
      <c r="AK96" s="8">
        <f>AF96+AH96+AJ96</f>
        <v>56.502499999999998</v>
      </c>
      <c r="AL96" s="1">
        <v>102</v>
      </c>
      <c r="AM96" s="1">
        <v>143</v>
      </c>
      <c r="AO96" s="1">
        <v>59</v>
      </c>
      <c r="AP96" s="7">
        <v>0.39</v>
      </c>
      <c r="AQ96" s="9">
        <f>((AP96*100) *1.54)*0.05</f>
        <v>3.0030000000000001</v>
      </c>
    </row>
    <row r="97" spans="1:43" x14ac:dyDescent="0.25">
      <c r="A97" s="1">
        <v>1</v>
      </c>
      <c r="B97" s="1">
        <v>91</v>
      </c>
      <c r="C97" s="1" t="s">
        <v>592</v>
      </c>
      <c r="E97" s="1" t="s">
        <v>9</v>
      </c>
      <c r="F97" s="1">
        <v>2</v>
      </c>
      <c r="G97" s="1">
        <v>0</v>
      </c>
      <c r="H97" s="1">
        <v>0</v>
      </c>
      <c r="I97" s="1">
        <v>51</v>
      </c>
      <c r="J97" s="1">
        <v>2.8</v>
      </c>
      <c r="K97" s="7">
        <v>0.84</v>
      </c>
      <c r="L97" s="9">
        <f>(((K97*100)-35)*1.54)*0.2</f>
        <v>15.092000000000002</v>
      </c>
      <c r="M97" s="7">
        <v>0.73</v>
      </c>
      <c r="N97" s="9">
        <f>(((M97*100)-20)*1.25)*0.8</f>
        <v>53</v>
      </c>
      <c r="O97" s="9">
        <f>L97+N97</f>
        <v>68.091999999999999</v>
      </c>
      <c r="P97" s="1">
        <v>69</v>
      </c>
      <c r="Q97" s="7">
        <v>0.67</v>
      </c>
      <c r="R97" s="1">
        <v>6</v>
      </c>
      <c r="S97" s="7">
        <v>0.61</v>
      </c>
      <c r="T97" s="9">
        <f>(((S97*100)-25)*1.33)*0.3</f>
        <v>14.364000000000001</v>
      </c>
      <c r="U97" s="7">
        <v>3.0000000000000001E-3</v>
      </c>
      <c r="V97" s="9">
        <f>10-((100*U97)*0.667)</f>
        <v>9.7998999999999992</v>
      </c>
      <c r="W97" s="7">
        <v>0.93</v>
      </c>
      <c r="X97" s="9">
        <f>(((100*W97)-40)*1.67)*0.05</f>
        <v>4.4254999999999995</v>
      </c>
      <c r="Y97" s="3" t="s">
        <v>14</v>
      </c>
      <c r="Z97" s="11">
        <v>12</v>
      </c>
      <c r="AA97" s="1">
        <f>((25-Z97)*4)*0.05</f>
        <v>2.6</v>
      </c>
      <c r="AB97" s="9">
        <f>T97+V97+X97+AA97</f>
        <v>31.189399999999999</v>
      </c>
      <c r="AC97" s="1">
        <v>119</v>
      </c>
      <c r="AD97" s="3" t="s">
        <v>801</v>
      </c>
      <c r="AE97" s="10">
        <f>(1000+1210)/2</f>
        <v>1105</v>
      </c>
      <c r="AF97" s="8">
        <f>((AE97-700)/8)*0.5</f>
        <v>25.3125</v>
      </c>
      <c r="AG97" s="7">
        <v>0.28000000000000003</v>
      </c>
      <c r="AH97" s="1">
        <f>(AG97*100)*0.4</f>
        <v>11.200000000000003</v>
      </c>
      <c r="AI97" s="7">
        <v>0.51</v>
      </c>
      <c r="AJ97" s="9">
        <f>((100-(AI97*100))*1.17)*0.1</f>
        <v>5.7330000000000005</v>
      </c>
      <c r="AK97" s="8">
        <f>AF97+AH97+AJ97</f>
        <v>42.245500000000007</v>
      </c>
      <c r="AL97" s="1">
        <v>135</v>
      </c>
      <c r="AM97" s="1">
        <v>78</v>
      </c>
      <c r="AO97" s="1">
        <v>133</v>
      </c>
      <c r="AP97" s="7">
        <v>0.28000000000000003</v>
      </c>
      <c r="AQ97" s="9">
        <f>((AP97*100) *1.54)*0.05</f>
        <v>2.1560000000000001</v>
      </c>
    </row>
    <row r="98" spans="1:43" x14ac:dyDescent="0.25">
      <c r="A98" s="1">
        <v>1</v>
      </c>
      <c r="B98" s="1">
        <v>97</v>
      </c>
      <c r="C98" s="1" t="s">
        <v>534</v>
      </c>
      <c r="E98" s="1" t="s">
        <v>65</v>
      </c>
      <c r="F98" s="1">
        <v>2</v>
      </c>
      <c r="G98" s="1">
        <v>0</v>
      </c>
      <c r="H98" s="1">
        <v>0</v>
      </c>
      <c r="I98" s="1">
        <v>50</v>
      </c>
      <c r="J98" s="1">
        <v>2.6</v>
      </c>
      <c r="K98" s="7">
        <v>0.88</v>
      </c>
      <c r="L98" s="9">
        <f>(((K98*100)-35)*1.54)*0.2</f>
        <v>16.324000000000002</v>
      </c>
      <c r="M98" s="7">
        <v>0.77</v>
      </c>
      <c r="N98" s="9">
        <f>(((M98*100)-20)*1.25)*0.8</f>
        <v>57</v>
      </c>
      <c r="O98" s="9">
        <f>L98+N98</f>
        <v>73.323999999999998</v>
      </c>
      <c r="P98" s="1">
        <v>52</v>
      </c>
      <c r="Q98" s="7">
        <v>0.65</v>
      </c>
      <c r="R98" s="1">
        <v>12</v>
      </c>
      <c r="S98" s="7">
        <v>0.51</v>
      </c>
      <c r="T98" s="9">
        <f>(((S98*100)-25)*1.33)*0.3</f>
        <v>10.373999999999999</v>
      </c>
      <c r="U98" s="7">
        <v>0.01</v>
      </c>
      <c r="V98" s="9">
        <f>10-((100*U98)*0.667)</f>
        <v>9.3330000000000002</v>
      </c>
      <c r="W98" s="7">
        <v>0.95</v>
      </c>
      <c r="X98" s="9">
        <f>(((100*W98)-40)*1.67)*0.05</f>
        <v>4.5925000000000002</v>
      </c>
      <c r="Y98" s="3" t="s">
        <v>799</v>
      </c>
      <c r="Z98" s="11">
        <v>14</v>
      </c>
      <c r="AA98" s="1">
        <f>((25-Z98)*4)*0.05</f>
        <v>2.2000000000000002</v>
      </c>
      <c r="AB98" s="9">
        <f>T98+V98+X98+AA98</f>
        <v>26.499500000000001</v>
      </c>
      <c r="AC98" s="1">
        <v>144</v>
      </c>
      <c r="AD98" s="3" t="s">
        <v>167</v>
      </c>
      <c r="AE98" s="10">
        <f>(1030+1260)/2</f>
        <v>1145</v>
      </c>
      <c r="AF98" s="8">
        <f>((AE98-700)/8)*0.5</f>
        <v>27.8125</v>
      </c>
      <c r="AG98" s="7">
        <v>0.37</v>
      </c>
      <c r="AH98" s="1">
        <f>(AG98*100)*0.4</f>
        <v>14.8</v>
      </c>
      <c r="AI98" s="7">
        <v>0.85</v>
      </c>
      <c r="AJ98" s="9">
        <f>((100-(AI98*100))*1.17)*0.1</f>
        <v>1.7549999999999999</v>
      </c>
      <c r="AK98" s="8">
        <f>AF98+AH98+AJ98</f>
        <v>44.3675</v>
      </c>
      <c r="AL98" s="1">
        <v>78</v>
      </c>
      <c r="AM98" s="1">
        <v>155</v>
      </c>
      <c r="AO98" s="1">
        <v>106</v>
      </c>
      <c r="AP98" s="7">
        <v>0.32</v>
      </c>
      <c r="AQ98" s="9">
        <f>((AP98*100) *1.54)*0.05</f>
        <v>2.4640000000000004</v>
      </c>
    </row>
    <row r="99" spans="1:43" x14ac:dyDescent="0.25">
      <c r="A99" s="1">
        <v>1</v>
      </c>
      <c r="B99" s="1">
        <v>97</v>
      </c>
      <c r="C99" s="1" t="s">
        <v>548</v>
      </c>
      <c r="E99" s="1" t="s">
        <v>162</v>
      </c>
      <c r="F99" s="1">
        <v>2</v>
      </c>
      <c r="G99" s="1">
        <v>0</v>
      </c>
      <c r="H99" s="1">
        <v>0</v>
      </c>
      <c r="I99" s="1">
        <v>50</v>
      </c>
      <c r="J99" s="1">
        <v>2.2000000000000002</v>
      </c>
      <c r="K99" s="7">
        <v>0.87</v>
      </c>
      <c r="L99" s="9">
        <f>(((K99*100)-35)*1.54)*0.2</f>
        <v>16.016000000000002</v>
      </c>
      <c r="M99" s="7">
        <v>0.69</v>
      </c>
      <c r="N99" s="9">
        <f>(((M99*100)-20)*1.25)*0.8</f>
        <v>49</v>
      </c>
      <c r="O99" s="9">
        <f>L99+N99</f>
        <v>65.016000000000005</v>
      </c>
      <c r="P99" s="1">
        <v>96</v>
      </c>
      <c r="Q99" s="7">
        <v>0.72</v>
      </c>
      <c r="R99" s="1">
        <v>-3</v>
      </c>
      <c r="S99" s="7">
        <v>0.75</v>
      </c>
      <c r="T99" s="9">
        <f>(((S99*100)-25)*1.33)*0.3</f>
        <v>19.95</v>
      </c>
      <c r="U99" s="7">
        <v>0.01</v>
      </c>
      <c r="V99" s="9">
        <f>10-((100*U99)*0.667)</f>
        <v>9.3330000000000002</v>
      </c>
      <c r="W99" s="7">
        <v>0.88</v>
      </c>
      <c r="X99" s="9">
        <f>(((100*W99)-40)*1.67)*0.05</f>
        <v>4.008</v>
      </c>
      <c r="Y99" s="3" t="s">
        <v>5</v>
      </c>
      <c r="Z99" s="11">
        <v>11</v>
      </c>
      <c r="AA99" s="1">
        <f>((25-Z99)*4)*0.05</f>
        <v>2.8000000000000003</v>
      </c>
      <c r="AB99" s="9">
        <f>T99+V99+X99+AA99</f>
        <v>36.091000000000001</v>
      </c>
      <c r="AC99" s="1">
        <v>62</v>
      </c>
      <c r="AD99" s="3" t="s">
        <v>28</v>
      </c>
      <c r="AE99" s="10">
        <f>(1110+1300)/2</f>
        <v>1205</v>
      </c>
      <c r="AF99" s="8">
        <f>((AE99-700)/8)*0.5</f>
        <v>31.5625</v>
      </c>
      <c r="AG99" s="7">
        <v>0.38</v>
      </c>
      <c r="AH99" s="1">
        <f>(AG99*100)*0.4</f>
        <v>15.200000000000001</v>
      </c>
      <c r="AI99" s="7">
        <v>0.82</v>
      </c>
      <c r="AJ99" s="9">
        <f>((100-(AI99*100))*1.17)*0.1</f>
        <v>2.1059999999999999</v>
      </c>
      <c r="AK99" s="8">
        <f>AF99+AH99+AJ99</f>
        <v>48.868500000000004</v>
      </c>
      <c r="AL99" s="1">
        <v>64</v>
      </c>
      <c r="AM99" s="1">
        <v>45</v>
      </c>
      <c r="AO99" s="1">
        <v>126</v>
      </c>
      <c r="AP99" s="7">
        <v>0.28000000000000003</v>
      </c>
      <c r="AQ99" s="9">
        <f>((AP99*100) *1.54)*0.05</f>
        <v>2.1560000000000001</v>
      </c>
    </row>
    <row r="100" spans="1:43" x14ac:dyDescent="0.25">
      <c r="A100" s="1">
        <v>1</v>
      </c>
      <c r="B100" s="1">
        <v>97</v>
      </c>
      <c r="C100" s="1" t="s">
        <v>559</v>
      </c>
      <c r="E100" s="1" t="s">
        <v>169</v>
      </c>
      <c r="F100" s="1">
        <v>2</v>
      </c>
      <c r="G100" s="1">
        <v>0</v>
      </c>
      <c r="H100" s="1">
        <v>0</v>
      </c>
      <c r="I100" s="1">
        <v>50</v>
      </c>
      <c r="J100" s="1">
        <v>2.9</v>
      </c>
      <c r="K100" s="7">
        <v>0.77</v>
      </c>
      <c r="L100" s="9">
        <f>(((K100*100)-35)*1.54)*0.2</f>
        <v>12.936000000000002</v>
      </c>
      <c r="M100" s="7">
        <v>0.7</v>
      </c>
      <c r="N100" s="9">
        <f>(((M100*100)-20)*1.25)*0.8</f>
        <v>50</v>
      </c>
      <c r="O100" s="9">
        <f>L100+N100</f>
        <v>62.936</v>
      </c>
      <c r="P100" s="1">
        <v>122</v>
      </c>
      <c r="Q100" s="7">
        <v>0.63</v>
      </c>
      <c r="R100" s="1">
        <v>7</v>
      </c>
      <c r="S100" s="7">
        <v>0.59</v>
      </c>
      <c r="T100" s="9">
        <f>(((S100*100)-25)*1.33)*0.3</f>
        <v>13.565999999999999</v>
      </c>
      <c r="U100" s="7">
        <v>0</v>
      </c>
      <c r="V100" s="9">
        <f>10-((100*U100)*0.667)</f>
        <v>10</v>
      </c>
      <c r="W100" s="7">
        <v>0.8</v>
      </c>
      <c r="X100" s="9">
        <f>(((100*W100)-40)*1.67)*0.05</f>
        <v>3.34</v>
      </c>
      <c r="Y100" s="3" t="s">
        <v>14</v>
      </c>
      <c r="Z100" s="11">
        <v>12</v>
      </c>
      <c r="AA100" s="1">
        <f>((25-Z100)*4)*0.05</f>
        <v>2.6</v>
      </c>
      <c r="AB100" s="9">
        <f>T100+V100+X100+AA100</f>
        <v>29.506</v>
      </c>
      <c r="AC100" s="1">
        <v>112</v>
      </c>
      <c r="AD100" s="3" t="s">
        <v>163</v>
      </c>
      <c r="AE100" s="10">
        <f>(1070+1260)/2</f>
        <v>1165</v>
      </c>
      <c r="AF100" s="8">
        <f>((AE100-700)/8)*0.5</f>
        <v>29.0625</v>
      </c>
      <c r="AG100" s="7">
        <v>0.25</v>
      </c>
      <c r="AH100" s="1">
        <f>(AG100*100)*0.4</f>
        <v>10</v>
      </c>
      <c r="AI100" s="7">
        <v>0.66</v>
      </c>
      <c r="AJ100" s="9">
        <f>((100-(AI100*100))*1.17)*0.1</f>
        <v>3.9780000000000002</v>
      </c>
      <c r="AK100" s="8">
        <f>AF100+AH100+AJ100</f>
        <v>43.040500000000002</v>
      </c>
      <c r="AL100" s="1">
        <v>93</v>
      </c>
      <c r="AM100" s="1">
        <v>108</v>
      </c>
      <c r="AO100" s="1">
        <v>143</v>
      </c>
      <c r="AP100" s="7">
        <v>0.25</v>
      </c>
      <c r="AQ100" s="9">
        <f>((AP100*100) *1.54)*0.05</f>
        <v>1.925</v>
      </c>
    </row>
    <row r="101" spans="1:43" x14ac:dyDescent="0.25">
      <c r="A101" s="1">
        <v>1</v>
      </c>
      <c r="B101" s="1">
        <v>97</v>
      </c>
      <c r="C101" s="1" t="s">
        <v>567</v>
      </c>
      <c r="F101" s="1">
        <v>2</v>
      </c>
      <c r="G101" s="1">
        <v>0</v>
      </c>
      <c r="H101" s="1">
        <v>0</v>
      </c>
      <c r="I101" s="1">
        <v>50</v>
      </c>
      <c r="J101" s="1">
        <v>3</v>
      </c>
      <c r="K101" s="7">
        <v>0.8</v>
      </c>
      <c r="L101" s="9">
        <f>(((K101*100)-35)*1.54)*0.2</f>
        <v>13.86</v>
      </c>
      <c r="M101" s="7">
        <v>0.66</v>
      </c>
      <c r="N101" s="9">
        <f>(((M101*100)-20)*1.25)*0.8</f>
        <v>46</v>
      </c>
      <c r="O101" s="9">
        <f>L101+N101</f>
        <v>59.86</v>
      </c>
      <c r="P101" s="1">
        <v>118</v>
      </c>
      <c r="Q101" s="7">
        <v>0.7</v>
      </c>
      <c r="R101" s="1">
        <v>-4</v>
      </c>
      <c r="S101" s="7">
        <v>0.56999999999999995</v>
      </c>
      <c r="T101" s="9">
        <f>(((S101*100)-25)*1.33)*0.3</f>
        <v>12.767999999999999</v>
      </c>
      <c r="U101" s="7">
        <v>3.0000000000000001E-3</v>
      </c>
      <c r="V101" s="9">
        <f>10-((100*U101)*0.667)</f>
        <v>9.7998999999999992</v>
      </c>
      <c r="W101" s="7">
        <v>0.88</v>
      </c>
      <c r="X101" s="9">
        <f>(((100*W101)-40)*1.67)*0.05</f>
        <v>4.008</v>
      </c>
      <c r="Y101" s="3" t="s">
        <v>787</v>
      </c>
      <c r="Z101" s="11">
        <v>13</v>
      </c>
      <c r="AA101" s="1">
        <f>((25-Z101)*4)*0.05</f>
        <v>2.4000000000000004</v>
      </c>
      <c r="AB101" s="9">
        <f>T101+V101+X101+AA101</f>
        <v>28.975899999999996</v>
      </c>
      <c r="AC101" s="1">
        <v>104</v>
      </c>
      <c r="AD101" s="3" t="s">
        <v>802</v>
      </c>
      <c r="AE101" s="10">
        <f>(1080+1300)/2</f>
        <v>1190</v>
      </c>
      <c r="AF101" s="8">
        <f>((AE101-700)/8)*0.5</f>
        <v>30.625</v>
      </c>
      <c r="AG101" s="7">
        <v>0.26</v>
      </c>
      <c r="AH101" s="1">
        <f>(AG101*100)*0.4</f>
        <v>10.4</v>
      </c>
      <c r="AI101" s="7">
        <v>0.8</v>
      </c>
      <c r="AJ101" s="9">
        <f>((100-(AI101*100))*1.17)*0.1</f>
        <v>2.34</v>
      </c>
      <c r="AK101" s="8">
        <f>AF101+AH101+AJ101</f>
        <v>43.364999999999995</v>
      </c>
      <c r="AL101" s="1">
        <v>120</v>
      </c>
      <c r="AM101" s="1">
        <v>99</v>
      </c>
      <c r="AO101" s="1">
        <v>83</v>
      </c>
      <c r="AP101" s="7">
        <v>0.35</v>
      </c>
      <c r="AQ101" s="9">
        <f>((AP101*100) *1.54)*0.05</f>
        <v>2.6950000000000003</v>
      </c>
    </row>
    <row r="102" spans="1:43" x14ac:dyDescent="0.25">
      <c r="A102" s="1">
        <v>1</v>
      </c>
      <c r="B102" s="1">
        <v>97</v>
      </c>
      <c r="C102" s="1" t="s">
        <v>644</v>
      </c>
      <c r="E102" s="1" t="s">
        <v>94</v>
      </c>
      <c r="F102" s="1">
        <v>2</v>
      </c>
      <c r="G102" s="1">
        <v>0</v>
      </c>
      <c r="H102" s="1">
        <v>0</v>
      </c>
      <c r="I102" s="1">
        <v>50</v>
      </c>
      <c r="J102" s="1">
        <v>2.9</v>
      </c>
      <c r="K102" s="7">
        <v>0.76</v>
      </c>
      <c r="L102" s="9">
        <f>(((K102*100)-35)*1.54)*0.2</f>
        <v>12.628</v>
      </c>
      <c r="M102" s="7">
        <v>0.73</v>
      </c>
      <c r="N102" s="9">
        <f>(((M102*100)-20)*1.25)*0.8</f>
        <v>53</v>
      </c>
      <c r="O102" s="9">
        <f>L102+N102</f>
        <v>65.628</v>
      </c>
      <c r="P102" s="1">
        <v>115</v>
      </c>
      <c r="Q102" s="7">
        <v>0.6</v>
      </c>
      <c r="R102" s="1">
        <v>13</v>
      </c>
      <c r="S102" s="7">
        <v>0.72</v>
      </c>
      <c r="T102" s="9">
        <f>(((S102*100)-25)*1.33)*0.3</f>
        <v>18.753</v>
      </c>
      <c r="U102" s="7">
        <v>0</v>
      </c>
      <c r="V102" s="9">
        <f>10-((100*U102)*0.667)</f>
        <v>10</v>
      </c>
      <c r="W102" s="7">
        <v>0.84</v>
      </c>
      <c r="X102" s="9">
        <f>(((100*W102)-40)*1.67)*0.05</f>
        <v>3.6739999999999995</v>
      </c>
      <c r="Y102" s="3" t="s">
        <v>5</v>
      </c>
      <c r="Z102" s="11">
        <v>11</v>
      </c>
      <c r="AA102" s="1">
        <f>((25-Z102)*4)*0.05</f>
        <v>2.8000000000000003</v>
      </c>
      <c r="AB102" s="9">
        <f>T102+V102+X102+AA102</f>
        <v>35.226999999999997</v>
      </c>
      <c r="AC102" s="1">
        <v>74</v>
      </c>
      <c r="AD102" s="3" t="s">
        <v>194</v>
      </c>
      <c r="AE102" s="10">
        <f>(1000+1220)/2</f>
        <v>1110</v>
      </c>
      <c r="AF102" s="8">
        <f>((AE102-700)/8)*0.5</f>
        <v>25.625</v>
      </c>
      <c r="AG102" s="7">
        <v>0.2</v>
      </c>
      <c r="AH102" s="1">
        <f>(AG102*100)*0.4</f>
        <v>8</v>
      </c>
      <c r="AI102" s="7">
        <v>0.78</v>
      </c>
      <c r="AJ102" s="9">
        <f>((100-(AI102*100))*1.17)*0.1</f>
        <v>2.5739999999999998</v>
      </c>
      <c r="AK102" s="8">
        <f>AF102+AH102+AJ102</f>
        <v>36.198999999999998</v>
      </c>
      <c r="AL102" s="1">
        <v>166</v>
      </c>
      <c r="AM102" s="1">
        <v>93</v>
      </c>
      <c r="AO102" s="1">
        <v>125</v>
      </c>
      <c r="AP102" s="7">
        <v>0.28999999999999998</v>
      </c>
      <c r="AQ102" s="9">
        <f>((AP102*100) *1.54)*0.05</f>
        <v>2.2330000000000001</v>
      </c>
    </row>
    <row r="103" spans="1:43" x14ac:dyDescent="0.25">
      <c r="A103" s="1">
        <v>1</v>
      </c>
      <c r="B103" s="1">
        <v>97</v>
      </c>
      <c r="C103" s="1" t="s">
        <v>587</v>
      </c>
      <c r="E103" s="1" t="s">
        <v>29</v>
      </c>
      <c r="F103" s="1">
        <v>2</v>
      </c>
      <c r="G103" s="1">
        <v>0</v>
      </c>
      <c r="H103" s="1">
        <v>0</v>
      </c>
      <c r="I103" s="1">
        <v>50</v>
      </c>
      <c r="J103" s="1">
        <v>2.6</v>
      </c>
      <c r="K103" s="7">
        <v>0.81</v>
      </c>
      <c r="L103" s="9">
        <f>(((K103*100)-35)*1.54)*0.2</f>
        <v>14.168000000000001</v>
      </c>
      <c r="M103" s="7">
        <v>0.66</v>
      </c>
      <c r="N103" s="9">
        <f>(((M103*100)-20)*1.25)*0.8</f>
        <v>46</v>
      </c>
      <c r="O103" s="9">
        <f>L103+N103</f>
        <v>60.167999999999999</v>
      </c>
      <c r="P103" s="1">
        <v>111</v>
      </c>
      <c r="Q103" s="7">
        <v>0.75</v>
      </c>
      <c r="R103" s="1">
        <v>-9</v>
      </c>
      <c r="S103" s="7">
        <v>0.56999999999999995</v>
      </c>
      <c r="T103" s="9">
        <f>(((S103*100)-25)*1.33)*0.3</f>
        <v>12.767999999999999</v>
      </c>
      <c r="U103" s="7">
        <v>0</v>
      </c>
      <c r="V103" s="9">
        <f>10-((100*U103)*0.667)</f>
        <v>10</v>
      </c>
      <c r="W103" s="7">
        <v>0.94</v>
      </c>
      <c r="X103" s="9">
        <f>(((100*W103)-40)*1.67)*0.05</f>
        <v>4.5089999999999995</v>
      </c>
      <c r="Y103" s="3" t="s">
        <v>787</v>
      </c>
      <c r="Z103" s="11">
        <v>13</v>
      </c>
      <c r="AA103" s="1">
        <f>((25-Z103)*4)*0.05</f>
        <v>2.4000000000000004</v>
      </c>
      <c r="AB103" s="9">
        <f>T103+V103+X103+AA103</f>
        <v>29.677</v>
      </c>
      <c r="AC103" s="1">
        <v>112</v>
      </c>
      <c r="AD103" s="3" t="s">
        <v>163</v>
      </c>
      <c r="AE103" s="10">
        <f>(1070+1260)/2</f>
        <v>1165</v>
      </c>
      <c r="AF103" s="8">
        <f>((AE103-700)/8)*0.5</f>
        <v>29.0625</v>
      </c>
      <c r="AG103" s="7">
        <v>0.45</v>
      </c>
      <c r="AH103" s="1">
        <f>(AG103*100)*0.4</f>
        <v>18</v>
      </c>
      <c r="AI103" s="7">
        <v>0.86</v>
      </c>
      <c r="AJ103" s="9">
        <f>((100-(AI103*100))*1.17)*0.1</f>
        <v>1.6379999999999999</v>
      </c>
      <c r="AK103" s="8">
        <f>AF103+AH103+AJ103</f>
        <v>48.700499999999998</v>
      </c>
      <c r="AL103" s="1">
        <v>56</v>
      </c>
      <c r="AM103" s="1">
        <v>118</v>
      </c>
      <c r="AO103" s="1">
        <v>8</v>
      </c>
      <c r="AP103" s="7">
        <v>0.53</v>
      </c>
      <c r="AQ103" s="9">
        <f>((AP103*100) *1.54)*0.05</f>
        <v>4.0810000000000004</v>
      </c>
    </row>
    <row r="104" spans="1:43" x14ac:dyDescent="0.25">
      <c r="A104" s="1">
        <v>1</v>
      </c>
      <c r="B104" s="1">
        <v>97</v>
      </c>
      <c r="C104" s="1" t="s">
        <v>593</v>
      </c>
      <c r="E104" s="1" t="s">
        <v>190</v>
      </c>
      <c r="F104" s="1">
        <v>2</v>
      </c>
      <c r="G104" s="1">
        <v>0</v>
      </c>
      <c r="H104" s="1">
        <v>0</v>
      </c>
      <c r="I104" s="1">
        <v>50</v>
      </c>
      <c r="J104" s="1">
        <v>2.7</v>
      </c>
      <c r="K104" s="7">
        <v>0.81</v>
      </c>
      <c r="L104" s="9">
        <f>(((K104*100)-35)*1.54)*0.2</f>
        <v>14.168000000000001</v>
      </c>
      <c r="M104" s="7">
        <v>0.7</v>
      </c>
      <c r="N104" s="9">
        <f>(((M104*100)-20)*1.25)*0.8</f>
        <v>50</v>
      </c>
      <c r="O104" s="9">
        <f>L104+N104</f>
        <v>64.168000000000006</v>
      </c>
      <c r="P104" s="1">
        <v>104</v>
      </c>
      <c r="Q104" s="7">
        <v>0.65</v>
      </c>
      <c r="R104" s="1">
        <v>5</v>
      </c>
      <c r="S104" s="7">
        <v>0.65</v>
      </c>
      <c r="T104" s="9">
        <f>(((S104*100)-25)*1.33)*0.3</f>
        <v>15.96</v>
      </c>
      <c r="U104" s="7">
        <v>0.01</v>
      </c>
      <c r="V104" s="9">
        <f>10-((100*U104)*0.667)</f>
        <v>9.3330000000000002</v>
      </c>
      <c r="W104" s="7">
        <v>0.85</v>
      </c>
      <c r="X104" s="9">
        <f>(((100*W104)-40)*1.67)*0.05</f>
        <v>3.7574999999999998</v>
      </c>
      <c r="Y104" s="3" t="s">
        <v>14</v>
      </c>
      <c r="Z104" s="11">
        <v>12</v>
      </c>
      <c r="AA104" s="1">
        <f>((25-Z104)*4)*0.05</f>
        <v>2.6</v>
      </c>
      <c r="AB104" s="9">
        <f>T104+V104+X104+AA104</f>
        <v>31.650500000000001</v>
      </c>
      <c r="AC104" s="1">
        <v>96</v>
      </c>
      <c r="AD104" s="3" t="s">
        <v>622</v>
      </c>
      <c r="AE104" s="10">
        <f>(1010+1230)/2</f>
        <v>1120</v>
      </c>
      <c r="AF104" s="8">
        <f>((AE104-700)/8)*0.5</f>
        <v>26.25</v>
      </c>
      <c r="AG104" s="7">
        <v>0.36</v>
      </c>
      <c r="AH104" s="1">
        <f>(AG104*100)*0.4</f>
        <v>14.4</v>
      </c>
      <c r="AI104" s="7">
        <v>0.64</v>
      </c>
      <c r="AJ104" s="9">
        <f>((100-(AI104*100))*1.17)*0.1</f>
        <v>4.2119999999999997</v>
      </c>
      <c r="AK104" s="8">
        <f>AF104+AH104+AJ104</f>
        <v>44.861999999999995</v>
      </c>
      <c r="AL104" s="1">
        <v>111</v>
      </c>
      <c r="AM104" s="1">
        <v>118</v>
      </c>
      <c r="AO104" s="1">
        <v>71</v>
      </c>
      <c r="AP104" s="7">
        <v>0.36</v>
      </c>
      <c r="AQ104" s="9">
        <f>((AP104*100) *1.54)*0.05</f>
        <v>2.7720000000000002</v>
      </c>
    </row>
    <row r="105" spans="1:43" x14ac:dyDescent="0.25">
      <c r="A105" s="1">
        <v>1</v>
      </c>
      <c r="B105" s="1">
        <v>97</v>
      </c>
      <c r="C105" s="1" t="s">
        <v>664</v>
      </c>
      <c r="E105" s="1" t="s">
        <v>18</v>
      </c>
      <c r="F105" s="1">
        <v>2</v>
      </c>
      <c r="G105" s="1">
        <v>0</v>
      </c>
      <c r="H105" s="1">
        <v>0</v>
      </c>
      <c r="I105" s="1">
        <v>50</v>
      </c>
      <c r="J105" s="1">
        <v>2.5</v>
      </c>
      <c r="K105" s="7">
        <v>0.84</v>
      </c>
      <c r="L105" s="9">
        <f>(((K105*100)-35)*1.54)*0.2</f>
        <v>15.092000000000002</v>
      </c>
      <c r="M105" s="7">
        <v>0.68</v>
      </c>
      <c r="N105" s="9">
        <f>(((M105*100)-20)*1.25)*0.8</f>
        <v>48</v>
      </c>
      <c r="O105" s="9">
        <f>L105+N105</f>
        <v>63.091999999999999</v>
      </c>
      <c r="P105" s="1">
        <v>90</v>
      </c>
      <c r="Q105" s="7">
        <v>0.69</v>
      </c>
      <c r="R105" s="1">
        <v>-1</v>
      </c>
      <c r="S105" s="7">
        <v>0.65</v>
      </c>
      <c r="T105" s="9">
        <f>(((S105*100)-25)*1.33)*0.3</f>
        <v>15.96</v>
      </c>
      <c r="U105" s="7">
        <v>0.03</v>
      </c>
      <c r="V105" s="9">
        <f>10-((100*U105)*0.667)</f>
        <v>7.9989999999999997</v>
      </c>
      <c r="W105" s="7">
        <v>0.82</v>
      </c>
      <c r="X105" s="9">
        <f>(((100*W105)-40)*1.67)*0.05</f>
        <v>3.5070000000000001</v>
      </c>
      <c r="Y105" s="3" t="s">
        <v>787</v>
      </c>
      <c r="Z105" s="11">
        <v>13</v>
      </c>
      <c r="AA105" s="1">
        <f>((25-Z105)*4)*0.05</f>
        <v>2.4000000000000004</v>
      </c>
      <c r="AB105" s="9">
        <f>T105+V105+X105+AA105</f>
        <v>29.866</v>
      </c>
      <c r="AC105" s="1">
        <v>125</v>
      </c>
      <c r="AD105" s="3" t="s">
        <v>218</v>
      </c>
      <c r="AE105" s="10">
        <f>(1160+1330)/2</f>
        <v>1245</v>
      </c>
      <c r="AF105" s="8">
        <f>((AE105-700)/8)*0.5</f>
        <v>34.0625</v>
      </c>
      <c r="AG105" s="7">
        <v>0.5</v>
      </c>
      <c r="AH105" s="1">
        <f>(AG105*100)*0.4</f>
        <v>20</v>
      </c>
      <c r="AI105" s="7">
        <v>0.65</v>
      </c>
      <c r="AJ105" s="9">
        <f>((100-(AI105*100))*1.17)*0.1</f>
        <v>4.0949999999999998</v>
      </c>
      <c r="AK105" s="8">
        <f>AF105+AH105+AJ105</f>
        <v>58.157499999999999</v>
      </c>
      <c r="AL105" s="1">
        <v>47</v>
      </c>
      <c r="AM105" s="1">
        <v>99</v>
      </c>
      <c r="AO105" s="1">
        <v>102</v>
      </c>
      <c r="AP105" s="7">
        <v>0.33</v>
      </c>
      <c r="AQ105" s="9">
        <f>((AP105*100) *1.54)*0.05</f>
        <v>2.5410000000000004</v>
      </c>
    </row>
    <row r="106" spans="1:43" x14ac:dyDescent="0.25">
      <c r="A106" s="1">
        <v>1</v>
      </c>
      <c r="B106" s="1">
        <v>97</v>
      </c>
      <c r="C106" s="1" t="s">
        <v>600</v>
      </c>
      <c r="E106" s="1" t="s">
        <v>50</v>
      </c>
      <c r="F106" s="1">
        <v>2</v>
      </c>
      <c r="G106" s="1">
        <v>0</v>
      </c>
      <c r="H106" s="1">
        <v>0</v>
      </c>
      <c r="I106" s="1">
        <v>50</v>
      </c>
      <c r="J106" s="1">
        <v>2.8</v>
      </c>
      <c r="K106" s="7">
        <v>0.83</v>
      </c>
      <c r="L106" s="9">
        <f>(((K106*100)-35)*1.54)*0.2</f>
        <v>14.784000000000001</v>
      </c>
      <c r="M106" s="7">
        <v>0.7</v>
      </c>
      <c r="N106" s="9">
        <f>(((M106*100)-20)*1.25)*0.8</f>
        <v>50</v>
      </c>
      <c r="O106" s="9">
        <f>L106+N106</f>
        <v>64.784000000000006</v>
      </c>
      <c r="P106" s="1">
        <v>96</v>
      </c>
      <c r="Q106" s="7">
        <v>0.7</v>
      </c>
      <c r="R106" s="1" t="s">
        <v>58</v>
      </c>
      <c r="S106" s="7">
        <v>0.55000000000000004</v>
      </c>
      <c r="T106" s="9">
        <f>(((S106*100)-25)*1.33)*0.3</f>
        <v>11.970000000000004</v>
      </c>
      <c r="U106" s="7">
        <v>0</v>
      </c>
      <c r="V106" s="9">
        <f>10-((100*U106)*0.667)</f>
        <v>10</v>
      </c>
      <c r="W106" s="7">
        <v>0.89</v>
      </c>
      <c r="X106" s="9">
        <f>(((100*W106)-40)*1.67)*0.05</f>
        <v>4.0914999999999999</v>
      </c>
      <c r="Y106" s="3" t="s">
        <v>799</v>
      </c>
      <c r="Z106" s="11">
        <v>14</v>
      </c>
      <c r="AA106" s="1">
        <f>((25-Z106)*4)*0.05</f>
        <v>2.2000000000000002</v>
      </c>
      <c r="AB106" s="9">
        <f>T106+V106+X106+AA106</f>
        <v>28.261500000000005</v>
      </c>
      <c r="AC106" s="1">
        <v>125</v>
      </c>
      <c r="AD106" s="3" t="s">
        <v>509</v>
      </c>
      <c r="AE106" s="10">
        <f>(1140+1300)/2</f>
        <v>1220</v>
      </c>
      <c r="AF106" s="8">
        <f>((AE106-700)/8)*0.5</f>
        <v>32.5</v>
      </c>
      <c r="AG106" s="7">
        <v>0.38</v>
      </c>
      <c r="AH106" s="1">
        <f>(AG106*100)*0.4</f>
        <v>15.200000000000001</v>
      </c>
      <c r="AI106" s="7">
        <v>0.85</v>
      </c>
      <c r="AJ106" s="9">
        <f>((100-(AI106*100))*1.17)*0.1</f>
        <v>1.7549999999999999</v>
      </c>
      <c r="AK106" s="8">
        <f>AF106+AH106+AJ106</f>
        <v>49.455000000000005</v>
      </c>
      <c r="AL106" s="1">
        <v>97</v>
      </c>
      <c r="AM106" s="1">
        <v>110</v>
      </c>
      <c r="AO106" s="1">
        <v>115</v>
      </c>
      <c r="AP106" s="7">
        <v>0.31</v>
      </c>
      <c r="AQ106" s="9">
        <f>((AP106*100) *1.54)*0.05</f>
        <v>2.387</v>
      </c>
    </row>
    <row r="107" spans="1:43" x14ac:dyDescent="0.25">
      <c r="A107" s="1">
        <v>1</v>
      </c>
      <c r="B107" s="1">
        <v>106</v>
      </c>
      <c r="C107" s="1" t="s">
        <v>621</v>
      </c>
      <c r="E107" s="1" t="s">
        <v>94</v>
      </c>
      <c r="F107" s="1">
        <v>2</v>
      </c>
      <c r="G107" s="1">
        <v>0</v>
      </c>
      <c r="H107" s="1">
        <v>0</v>
      </c>
      <c r="I107" s="1">
        <v>49</v>
      </c>
      <c r="J107" s="1">
        <v>2.9</v>
      </c>
      <c r="K107" s="7">
        <v>0.8</v>
      </c>
      <c r="L107" s="9">
        <f>(((K107*100)-35)*1.54)*0.2</f>
        <v>13.86</v>
      </c>
      <c r="M107" s="7">
        <v>0.61</v>
      </c>
      <c r="N107" s="9">
        <f>(((M107*100)-20)*1.25)*0.8</f>
        <v>41</v>
      </c>
      <c r="O107" s="9">
        <f>L107+N107</f>
        <v>54.86</v>
      </c>
      <c r="P107" s="1">
        <v>146</v>
      </c>
      <c r="Q107" s="7">
        <v>0.63</v>
      </c>
      <c r="R107" s="1">
        <v>-2</v>
      </c>
      <c r="S107" s="7">
        <v>0.68</v>
      </c>
      <c r="T107" s="9">
        <f>(((S107*100)-25)*1.33)*0.3</f>
        <v>17.157</v>
      </c>
      <c r="U107" s="7">
        <v>0</v>
      </c>
      <c r="V107" s="9">
        <f>10-((100*U107)*0.667)</f>
        <v>10</v>
      </c>
      <c r="W107" s="7">
        <v>0.92</v>
      </c>
      <c r="X107" s="9">
        <f>(((100*W107)-40)*1.67)*0.05</f>
        <v>4.3420000000000005</v>
      </c>
      <c r="Y107" s="3" t="s">
        <v>1</v>
      </c>
      <c r="Z107" s="11">
        <v>10</v>
      </c>
      <c r="AA107" s="1">
        <f>((25-Z107)*4)*0.05</f>
        <v>3</v>
      </c>
      <c r="AB107" s="9">
        <f>T107+V107+X107+AA107</f>
        <v>34.499000000000002</v>
      </c>
      <c r="AC107" s="1">
        <v>49</v>
      </c>
      <c r="AD107" s="3" t="s">
        <v>803</v>
      </c>
      <c r="AE107" s="10">
        <f>(1030+1240)/2</f>
        <v>1135</v>
      </c>
      <c r="AF107" s="8">
        <f>((AE107-700)/8)*0.5</f>
        <v>27.1875</v>
      </c>
      <c r="AG107" s="7">
        <v>0.12</v>
      </c>
      <c r="AH107" s="1">
        <f>(AG107*100)*0.4</f>
        <v>4.8000000000000007</v>
      </c>
      <c r="AI107" s="7">
        <v>0.71</v>
      </c>
      <c r="AJ107" s="9">
        <f>((100-(AI107*100))*1.17)*0.1</f>
        <v>3.3930000000000002</v>
      </c>
      <c r="AK107" s="8">
        <f>AF107+AH107+AJ107</f>
        <v>35.380499999999998</v>
      </c>
      <c r="AL107" s="1">
        <v>154</v>
      </c>
      <c r="AM107" s="1">
        <v>86</v>
      </c>
      <c r="AO107" s="1">
        <v>59</v>
      </c>
      <c r="AP107" s="7">
        <v>0.38</v>
      </c>
      <c r="AQ107" s="9">
        <f>((AP107*100) *1.54)*0.05</f>
        <v>2.9260000000000002</v>
      </c>
    </row>
    <row r="108" spans="1:43" x14ac:dyDescent="0.25">
      <c r="A108" s="1">
        <v>1</v>
      </c>
      <c r="B108" s="1">
        <v>106</v>
      </c>
      <c r="C108" s="1" t="s">
        <v>554</v>
      </c>
      <c r="E108" s="1" t="s">
        <v>9</v>
      </c>
      <c r="F108" s="1">
        <v>2</v>
      </c>
      <c r="G108" s="1">
        <v>0</v>
      </c>
      <c r="H108" s="1">
        <v>0</v>
      </c>
      <c r="I108" s="1">
        <v>49</v>
      </c>
      <c r="J108" s="1">
        <v>2.6</v>
      </c>
      <c r="K108" s="7">
        <v>0.87</v>
      </c>
      <c r="L108" s="9">
        <f>(((K108*100)-35)*1.54)*0.2</f>
        <v>16.016000000000002</v>
      </c>
      <c r="M108" s="7">
        <v>0.74</v>
      </c>
      <c r="N108" s="9">
        <f>(((M108*100)-20)*1.25)*0.8</f>
        <v>54</v>
      </c>
      <c r="O108" s="9">
        <f>L108+N108</f>
        <v>70.016000000000005</v>
      </c>
      <c r="P108" s="1">
        <v>62</v>
      </c>
      <c r="Q108" s="7">
        <v>0.66</v>
      </c>
      <c r="R108" s="1">
        <v>8</v>
      </c>
      <c r="S108" s="7">
        <v>0.6</v>
      </c>
      <c r="T108" s="9">
        <f>(((S108*100)-25)*1.33)*0.3</f>
        <v>13.965000000000002</v>
      </c>
      <c r="U108" s="7">
        <v>0.03</v>
      </c>
      <c r="V108" s="9">
        <f>10-((100*U108)*0.667)</f>
        <v>7.9989999999999997</v>
      </c>
      <c r="W108" s="7">
        <v>0.9</v>
      </c>
      <c r="X108" s="9">
        <f>(((100*W108)-40)*1.67)*0.05</f>
        <v>4.1749999999999998</v>
      </c>
      <c r="Y108" s="3" t="s">
        <v>787</v>
      </c>
      <c r="Z108" s="11">
        <v>13</v>
      </c>
      <c r="AA108" s="1">
        <f>((25-Z108)*4)*0.05</f>
        <v>2.4000000000000004</v>
      </c>
      <c r="AB108" s="9">
        <f>T108+V108+X108+AA108</f>
        <v>28.539000000000001</v>
      </c>
      <c r="AC108" s="1">
        <v>131</v>
      </c>
      <c r="AD108" s="3" t="s">
        <v>662</v>
      </c>
      <c r="AE108" s="10">
        <f>(1050+1260)/2</f>
        <v>1155</v>
      </c>
      <c r="AF108" s="8">
        <f>((AE108-700)/8)*0.5</f>
        <v>28.4375</v>
      </c>
      <c r="AG108" s="7">
        <v>0.36</v>
      </c>
      <c r="AH108" s="1">
        <f>(AG108*100)*0.4</f>
        <v>14.4</v>
      </c>
      <c r="AI108" s="7">
        <v>0.79</v>
      </c>
      <c r="AJ108" s="9">
        <f>((100-(AI108*100))*1.17)*0.1</f>
        <v>2.4570000000000003</v>
      </c>
      <c r="AK108" s="8">
        <f>AF108+AH108+AJ108</f>
        <v>45.294499999999999</v>
      </c>
      <c r="AL108" s="1">
        <v>132</v>
      </c>
      <c r="AM108" s="1">
        <v>118</v>
      </c>
      <c r="AO108" s="1">
        <v>63</v>
      </c>
      <c r="AP108" s="7">
        <v>0.38</v>
      </c>
      <c r="AQ108" s="9">
        <f>((AP108*100) *1.54)*0.05</f>
        <v>2.9260000000000002</v>
      </c>
    </row>
    <row r="109" spans="1:43" x14ac:dyDescent="0.25">
      <c r="A109" s="1">
        <v>1</v>
      </c>
      <c r="B109" s="1">
        <v>106</v>
      </c>
      <c r="C109" s="1" t="s">
        <v>561</v>
      </c>
      <c r="E109" s="1" t="s">
        <v>99</v>
      </c>
      <c r="F109" s="1">
        <v>2</v>
      </c>
      <c r="G109" s="1">
        <v>0</v>
      </c>
      <c r="H109" s="1">
        <v>0</v>
      </c>
      <c r="I109" s="1">
        <v>49</v>
      </c>
      <c r="J109" s="1">
        <v>2.8</v>
      </c>
      <c r="K109" s="7">
        <v>0.86</v>
      </c>
      <c r="L109" s="9">
        <f>(((K109*100)-35)*1.54)*0.2</f>
        <v>15.708000000000002</v>
      </c>
      <c r="M109" s="7">
        <v>0.79</v>
      </c>
      <c r="N109" s="9">
        <f>(((M109*100)-20)*1.25)*0.8</f>
        <v>59</v>
      </c>
      <c r="O109" s="9">
        <f>L109+N109</f>
        <v>74.707999999999998</v>
      </c>
      <c r="P109" s="1">
        <v>59</v>
      </c>
      <c r="Q109" s="7">
        <v>0.71</v>
      </c>
      <c r="R109" s="1">
        <v>8</v>
      </c>
      <c r="S109" s="7">
        <v>0.42</v>
      </c>
      <c r="T109" s="9">
        <f>(((S109*100)-25)*1.33)*0.3</f>
        <v>6.7829999999999995</v>
      </c>
      <c r="U109" s="7">
        <v>0.02</v>
      </c>
      <c r="V109" s="9">
        <f>10-((100*U109)*0.667)</f>
        <v>8.6660000000000004</v>
      </c>
      <c r="W109" s="7">
        <v>0.9</v>
      </c>
      <c r="X109" s="9">
        <f>(((100*W109)-40)*1.67)*0.05</f>
        <v>4.1749999999999998</v>
      </c>
      <c r="Y109" s="3" t="s">
        <v>787</v>
      </c>
      <c r="Z109" s="11">
        <v>13</v>
      </c>
      <c r="AA109" s="1">
        <f>((25-Z109)*4)*0.05</f>
        <v>2.4000000000000004</v>
      </c>
      <c r="AB109" s="9">
        <f>T109+V109+X109+AA109</f>
        <v>22.024000000000001</v>
      </c>
      <c r="AC109" s="1">
        <v>167</v>
      </c>
      <c r="AD109" s="3" t="s">
        <v>163</v>
      </c>
      <c r="AE109" s="10">
        <f>(1070+1260)/2</f>
        <v>1165</v>
      </c>
      <c r="AF109" s="8">
        <f>((AE109-700)/8)*0.5</f>
        <v>29.0625</v>
      </c>
      <c r="AG109" s="7">
        <v>0.31</v>
      </c>
      <c r="AH109" s="1">
        <f>(AG109*100)*0.4</f>
        <v>12.4</v>
      </c>
      <c r="AI109" s="7">
        <v>0.78</v>
      </c>
      <c r="AJ109" s="9">
        <f>((100-(AI109*100))*1.17)*0.1</f>
        <v>2.5739999999999998</v>
      </c>
      <c r="AK109" s="8">
        <f>AF109+AH109+AJ109</f>
        <v>44.036499999999997</v>
      </c>
      <c r="AL109" s="1">
        <v>84</v>
      </c>
      <c r="AM109" s="1">
        <v>155</v>
      </c>
      <c r="AO109" s="1">
        <v>71</v>
      </c>
      <c r="AP109" s="7">
        <v>0.36</v>
      </c>
      <c r="AQ109" s="9">
        <f>((AP109*100) *1.54)*0.05</f>
        <v>2.7720000000000002</v>
      </c>
    </row>
    <row r="110" spans="1:43" x14ac:dyDescent="0.25">
      <c r="A110" s="1">
        <v>1</v>
      </c>
      <c r="B110" s="1">
        <v>106</v>
      </c>
      <c r="C110" s="1" t="s">
        <v>569</v>
      </c>
      <c r="E110" s="1" t="s">
        <v>21</v>
      </c>
      <c r="F110" s="1">
        <v>2</v>
      </c>
      <c r="G110" s="1">
        <v>0</v>
      </c>
      <c r="H110" s="1">
        <v>0</v>
      </c>
      <c r="I110" s="1">
        <v>49</v>
      </c>
      <c r="J110" s="1">
        <v>2.6</v>
      </c>
      <c r="K110" s="7">
        <v>0.87</v>
      </c>
      <c r="L110" s="9">
        <f>(((K110*100)-35)*1.54)*0.2</f>
        <v>16.016000000000002</v>
      </c>
      <c r="M110" s="7">
        <v>0.72</v>
      </c>
      <c r="N110" s="9">
        <f>(((M110*100)-20)*1.25)*0.8</f>
        <v>52</v>
      </c>
      <c r="O110" s="9">
        <f>L110+N110</f>
        <v>68.016000000000005</v>
      </c>
      <c r="P110" s="1">
        <v>62</v>
      </c>
      <c r="Q110" s="7">
        <v>0.66</v>
      </c>
      <c r="R110" s="1">
        <v>6</v>
      </c>
      <c r="S110" s="7">
        <v>0.64</v>
      </c>
      <c r="T110" s="9">
        <f>(((S110*100)-25)*1.33)*0.3</f>
        <v>15.561</v>
      </c>
      <c r="U110" s="7">
        <v>0.01</v>
      </c>
      <c r="V110" s="9">
        <f>10-((100*U110)*0.667)</f>
        <v>9.3330000000000002</v>
      </c>
      <c r="W110" s="7">
        <v>0.88</v>
      </c>
      <c r="X110" s="9">
        <f>(((100*W110)-40)*1.67)*0.05</f>
        <v>4.008</v>
      </c>
      <c r="Y110" s="3" t="s">
        <v>787</v>
      </c>
      <c r="Z110" s="11">
        <v>13</v>
      </c>
      <c r="AA110" s="1">
        <f>((25-Z110)*4)*0.05</f>
        <v>2.4000000000000004</v>
      </c>
      <c r="AB110" s="9">
        <f>T110+V110+X110+AA110</f>
        <v>31.302</v>
      </c>
      <c r="AC110" s="1">
        <v>93</v>
      </c>
      <c r="AD110" s="3" t="s">
        <v>230</v>
      </c>
      <c r="AE110" s="10">
        <f>(1010+1210)/2</f>
        <v>1110</v>
      </c>
      <c r="AF110" s="8">
        <f>((AE110-700)/8)*0.5</f>
        <v>25.625</v>
      </c>
      <c r="AG110" s="7">
        <v>0.25</v>
      </c>
      <c r="AH110" s="1">
        <f>(AG110*100)*0.4</f>
        <v>10</v>
      </c>
      <c r="AI110" s="7">
        <v>0.79</v>
      </c>
      <c r="AJ110" s="9">
        <f>((100-(AI110*100))*1.17)*0.1</f>
        <v>2.4570000000000003</v>
      </c>
      <c r="AK110" s="8">
        <f>AF110+AH110+AJ110</f>
        <v>38.082000000000001</v>
      </c>
      <c r="AL110" s="1">
        <v>143</v>
      </c>
      <c r="AM110" s="1">
        <v>118</v>
      </c>
      <c r="AO110" s="1">
        <v>126</v>
      </c>
      <c r="AP110" s="7">
        <v>0.28999999999999998</v>
      </c>
      <c r="AQ110" s="9">
        <f>((AP110*100) *1.54)*0.05</f>
        <v>2.2330000000000001</v>
      </c>
    </row>
    <row r="111" spans="1:43" x14ac:dyDescent="0.25">
      <c r="A111" s="1">
        <v>1</v>
      </c>
      <c r="B111" s="1">
        <v>106</v>
      </c>
      <c r="C111" s="1" t="s">
        <v>594</v>
      </c>
      <c r="E111" s="1" t="s">
        <v>26</v>
      </c>
      <c r="F111" s="1">
        <v>2</v>
      </c>
      <c r="G111" s="1">
        <v>0</v>
      </c>
      <c r="H111" s="1">
        <v>0</v>
      </c>
      <c r="I111" s="1">
        <v>49</v>
      </c>
      <c r="J111" s="1">
        <v>2.6</v>
      </c>
      <c r="K111" s="7">
        <v>0.75</v>
      </c>
      <c r="L111" s="9">
        <f>(((K111*100)-35)*1.54)*0.2</f>
        <v>12.32</v>
      </c>
      <c r="M111" s="7">
        <v>0.63</v>
      </c>
      <c r="N111" s="9">
        <f>(((M111*100)-20)*1.25)*0.8</f>
        <v>43</v>
      </c>
      <c r="O111" s="9">
        <f>L111+N111</f>
        <v>55.32</v>
      </c>
      <c r="P111" s="1">
        <v>141</v>
      </c>
      <c r="Q111" s="7">
        <v>0.69</v>
      </c>
      <c r="R111" s="1">
        <v>-6</v>
      </c>
      <c r="S111" s="7">
        <v>0.81</v>
      </c>
      <c r="T111" s="9">
        <f>(((S111*100)-25)*1.33)*0.3</f>
        <v>22.344000000000001</v>
      </c>
      <c r="U111" s="7">
        <v>0</v>
      </c>
      <c r="V111" s="9">
        <f>10-((100*U111)*0.667)</f>
        <v>10</v>
      </c>
      <c r="W111" s="7">
        <v>0.81</v>
      </c>
      <c r="X111" s="9">
        <f>(((100*W111)-40)*1.67)*0.05</f>
        <v>3.4235000000000002</v>
      </c>
      <c r="Y111" s="3" t="s">
        <v>119</v>
      </c>
      <c r="Z111" s="11">
        <v>8</v>
      </c>
      <c r="AA111" s="1">
        <f>((25-Z111)*4)*0.05</f>
        <v>3.4000000000000004</v>
      </c>
      <c r="AB111" s="9">
        <f>T111+V111+X111+AA111</f>
        <v>39.167499999999997</v>
      </c>
      <c r="AC111" s="1">
        <v>49</v>
      </c>
      <c r="AD111" s="3" t="s">
        <v>803</v>
      </c>
      <c r="AE111" s="10">
        <f>(1030+1240)/2</f>
        <v>1135</v>
      </c>
      <c r="AF111" s="8">
        <f>((AE111-700)/8)*0.5</f>
        <v>27.1875</v>
      </c>
      <c r="AG111" s="7">
        <v>0.3</v>
      </c>
      <c r="AH111" s="1">
        <f>(AG111*100)*0.4</f>
        <v>12</v>
      </c>
      <c r="AI111" s="7">
        <v>0.86</v>
      </c>
      <c r="AJ111" s="9">
        <f>((100-(AI111*100))*1.17)*0.1</f>
        <v>1.6379999999999999</v>
      </c>
      <c r="AK111" s="8">
        <f>AF111+AH111+AJ111</f>
        <v>40.825499999999998</v>
      </c>
      <c r="AL111" s="1">
        <v>140</v>
      </c>
      <c r="AM111" s="1">
        <v>33</v>
      </c>
      <c r="AO111" s="1">
        <v>71</v>
      </c>
      <c r="AP111" s="7">
        <v>0.36</v>
      </c>
      <c r="AQ111" s="9">
        <f>((AP111*100) *1.54)*0.05</f>
        <v>2.7720000000000002</v>
      </c>
    </row>
    <row r="112" spans="1:43" x14ac:dyDescent="0.25">
      <c r="A112" s="1">
        <v>3</v>
      </c>
      <c r="C112" s="1" t="s">
        <v>603</v>
      </c>
      <c r="E112" s="1" t="s">
        <v>354</v>
      </c>
      <c r="F112" s="1">
        <v>2</v>
      </c>
      <c r="G112" s="1">
        <v>0</v>
      </c>
      <c r="H112" s="1">
        <v>0</v>
      </c>
      <c r="J112" s="1">
        <v>2.2000000000000002</v>
      </c>
      <c r="K112" s="7">
        <v>0.71</v>
      </c>
      <c r="L112" s="9">
        <f>(((K112*100)-35)*1.54)*0.2</f>
        <v>11.088000000000001</v>
      </c>
      <c r="M112" s="7">
        <v>0.45</v>
      </c>
      <c r="N112" s="9">
        <f>(((M112*100)-20)*1.25)*0.8</f>
        <v>25</v>
      </c>
      <c r="O112" s="9">
        <f>L112+N112</f>
        <v>36.088000000000001</v>
      </c>
      <c r="Q112" s="7">
        <v>0.69</v>
      </c>
      <c r="R112" s="1">
        <v>-24</v>
      </c>
      <c r="S112" s="7">
        <v>0.73</v>
      </c>
      <c r="T112" s="9">
        <f>(((S112*100)-25)*1.33)*0.3</f>
        <v>19.152000000000001</v>
      </c>
      <c r="U112" s="7">
        <v>0</v>
      </c>
      <c r="V112" s="9">
        <f>10-((100*U112)*0.667)</f>
        <v>10</v>
      </c>
      <c r="W112" s="7">
        <v>0.98</v>
      </c>
      <c r="X112" s="9">
        <f>(((100*W112)-40)*1.67)*0.05</f>
        <v>4.843</v>
      </c>
      <c r="AB112" s="9">
        <f>T112+V112+X112+AA112</f>
        <v>33.995000000000005</v>
      </c>
      <c r="AD112" s="3" t="s">
        <v>177</v>
      </c>
      <c r="AE112" s="10">
        <f>(990+1180)/2</f>
        <v>1085</v>
      </c>
      <c r="AF112" s="8">
        <f>((AE112-700)/8)*0.5</f>
        <v>24.0625</v>
      </c>
      <c r="AG112" s="7">
        <v>0.33</v>
      </c>
      <c r="AH112" s="1">
        <f>(AG112*100)*0.4</f>
        <v>13.200000000000001</v>
      </c>
      <c r="AI112" s="7">
        <v>0.77</v>
      </c>
      <c r="AJ112" s="9">
        <f>((100-(AI112*100))*1.17)*0.1</f>
        <v>2.6909999999999998</v>
      </c>
      <c r="AK112" s="8">
        <f>AF112+AH112+AJ112</f>
        <v>39.953500000000005</v>
      </c>
      <c r="AP112" s="7">
        <v>0.15</v>
      </c>
      <c r="AQ112" s="9">
        <f>((AP112*100) *1.54)*0.05</f>
        <v>1.155</v>
      </c>
    </row>
    <row r="113" spans="1:43" x14ac:dyDescent="0.25">
      <c r="A113" s="1">
        <v>3</v>
      </c>
      <c r="C113" s="1" t="s">
        <v>604</v>
      </c>
      <c r="E113" s="1" t="s">
        <v>9</v>
      </c>
      <c r="F113" s="1">
        <v>2</v>
      </c>
      <c r="G113" s="1">
        <v>0</v>
      </c>
      <c r="H113" s="1">
        <v>0</v>
      </c>
      <c r="J113" s="1">
        <v>2.2999999999999998</v>
      </c>
      <c r="K113" s="7">
        <v>0.77</v>
      </c>
      <c r="L113" s="9">
        <f>(((K113*100)-35)*1.54)*0.2</f>
        <v>12.936000000000002</v>
      </c>
      <c r="M113" s="7">
        <v>0.67</v>
      </c>
      <c r="N113" s="9">
        <f>(((M113*100)-20)*1.25)*0.8</f>
        <v>47</v>
      </c>
      <c r="O113" s="9">
        <f>L113+N113</f>
        <v>59.936</v>
      </c>
      <c r="Q113" s="7">
        <v>0.59</v>
      </c>
      <c r="R113" s="1">
        <v>8</v>
      </c>
      <c r="S113" s="7">
        <v>0.59</v>
      </c>
      <c r="T113" s="9">
        <f>(((S113*100)-25)*1.33)*0.3</f>
        <v>13.565999999999999</v>
      </c>
      <c r="U113" s="7">
        <v>0.01</v>
      </c>
      <c r="V113" s="9">
        <f>10-((100*U113)*0.667)</f>
        <v>9.3330000000000002</v>
      </c>
      <c r="W113" s="7">
        <v>0.87</v>
      </c>
      <c r="X113" s="9">
        <f>(((100*W113)-40)*1.67)*0.05</f>
        <v>3.9245000000000001</v>
      </c>
      <c r="AB113" s="9">
        <f>T113+V113+X113+AA113</f>
        <v>26.823500000000003</v>
      </c>
      <c r="AD113" s="3" t="s">
        <v>608</v>
      </c>
      <c r="AE113" s="10">
        <f>(900+1140)/2</f>
        <v>1020</v>
      </c>
      <c r="AF113" s="8">
        <f>((AE113-700)/8)*0.5</f>
        <v>20</v>
      </c>
      <c r="AG113" s="7">
        <v>0.2</v>
      </c>
      <c r="AH113" s="1">
        <f>(AG113*100)*0.4</f>
        <v>8</v>
      </c>
      <c r="AI113" s="7">
        <v>0.73</v>
      </c>
      <c r="AJ113" s="9">
        <f>((100-(AI113*100))*1.17)*0.1</f>
        <v>3.1589999999999998</v>
      </c>
      <c r="AK113" s="8">
        <f>AF113+AH113+AJ113</f>
        <v>31.158999999999999</v>
      </c>
      <c r="AP113" s="7">
        <v>0.26</v>
      </c>
      <c r="AQ113" s="9">
        <f>((AP113*100) *1.54)*0.05</f>
        <v>2.0020000000000002</v>
      </c>
    </row>
    <row r="114" spans="1:43" x14ac:dyDescent="0.25">
      <c r="A114" s="1">
        <v>3</v>
      </c>
      <c r="C114" s="1" t="s">
        <v>526</v>
      </c>
      <c r="E114" s="1" t="s">
        <v>162</v>
      </c>
      <c r="F114" s="1">
        <v>2</v>
      </c>
      <c r="G114" s="1">
        <v>0</v>
      </c>
      <c r="H114" s="1">
        <v>0</v>
      </c>
      <c r="J114" s="1">
        <v>2.6</v>
      </c>
      <c r="K114" s="7">
        <v>0.85</v>
      </c>
      <c r="L114" s="9">
        <f>(((K114*100)-35)*1.54)*0.2</f>
        <v>15.4</v>
      </c>
      <c r="M114" s="7">
        <v>0.66</v>
      </c>
      <c r="N114" s="9">
        <f>(((M114*100)-20)*1.25)*0.8</f>
        <v>46</v>
      </c>
      <c r="O114" s="9">
        <f>L114+N114</f>
        <v>61.4</v>
      </c>
      <c r="Q114" s="7">
        <v>0.72</v>
      </c>
      <c r="R114" s="1">
        <v>-6</v>
      </c>
      <c r="S114" s="7">
        <v>0.6</v>
      </c>
      <c r="T114" s="9">
        <f>(((S114*100)-25)*1.33)*0.3</f>
        <v>13.965000000000002</v>
      </c>
      <c r="U114" s="7">
        <v>0.02</v>
      </c>
      <c r="V114" s="9">
        <f>10-((100*U114)*0.667)</f>
        <v>8.6660000000000004</v>
      </c>
      <c r="W114" s="7">
        <v>0.86</v>
      </c>
      <c r="X114" s="9">
        <f>(((100*W114)-40)*1.67)*0.05</f>
        <v>3.8409999999999997</v>
      </c>
      <c r="AB114" s="9">
        <f>T114+V114+X114+AA114</f>
        <v>26.472000000000001</v>
      </c>
      <c r="AD114" s="3" t="s">
        <v>181</v>
      </c>
      <c r="AE114" s="10">
        <f>(1030+1220)/2</f>
        <v>1125</v>
      </c>
      <c r="AF114" s="8">
        <f>((AE114-700)/8)*0.5</f>
        <v>26.5625</v>
      </c>
      <c r="AG114" s="7">
        <v>0.33</v>
      </c>
      <c r="AH114" s="1">
        <f>(AG114*100)*0.4</f>
        <v>13.200000000000001</v>
      </c>
      <c r="AI114" s="7">
        <v>0.79</v>
      </c>
      <c r="AJ114" s="9">
        <f>((100-(AI114*100))*1.17)*0.1</f>
        <v>2.4570000000000003</v>
      </c>
      <c r="AK114" s="8">
        <f>AF114+AH114+AJ114</f>
        <v>42.219500000000004</v>
      </c>
      <c r="AP114" s="7">
        <v>0.32</v>
      </c>
      <c r="AQ114" s="9">
        <f>((AP114*100) *1.54)*0.05</f>
        <v>2.4640000000000004</v>
      </c>
    </row>
    <row r="115" spans="1:43" x14ac:dyDescent="0.25">
      <c r="A115" s="1">
        <v>3</v>
      </c>
      <c r="C115" s="1" t="s">
        <v>606</v>
      </c>
      <c r="E115" s="1" t="s">
        <v>50</v>
      </c>
      <c r="F115" s="1">
        <v>2</v>
      </c>
      <c r="G115" s="1">
        <v>0</v>
      </c>
      <c r="H115" s="1">
        <v>0</v>
      </c>
      <c r="J115" s="1">
        <v>2.7</v>
      </c>
      <c r="K115" s="7">
        <v>0.77</v>
      </c>
      <c r="L115" s="9">
        <f>(((K115*100)-35)*1.54)*0.2</f>
        <v>12.936000000000002</v>
      </c>
      <c r="M115" s="7">
        <v>0.43</v>
      </c>
      <c r="N115" s="9">
        <f>(((M115*100)-20)*1.25)*0.8</f>
        <v>23</v>
      </c>
      <c r="O115" s="9">
        <f>L115+N115</f>
        <v>35.936</v>
      </c>
      <c r="Q115" s="7">
        <v>0.65</v>
      </c>
      <c r="R115" s="1">
        <v>-22</v>
      </c>
      <c r="S115" s="7">
        <v>0.84</v>
      </c>
      <c r="T115" s="9">
        <f>(((S115*100)-25)*1.33)*0.3</f>
        <v>23.541</v>
      </c>
      <c r="U115" s="7">
        <v>0</v>
      </c>
      <c r="V115" s="9">
        <f>10-((100*U115)*0.667)</f>
        <v>10</v>
      </c>
      <c r="W115" s="7">
        <v>1</v>
      </c>
      <c r="X115" s="9">
        <f>(((100*W115)-40)*1.67)*0.05</f>
        <v>5.01</v>
      </c>
      <c r="AB115" s="9">
        <f>T115+V115+X115+AA115</f>
        <v>38.550999999999995</v>
      </c>
      <c r="AD115" s="3" t="s">
        <v>176</v>
      </c>
      <c r="AE115" s="8" t="s">
        <v>176</v>
      </c>
      <c r="AG115" s="7" t="s">
        <v>176</v>
      </c>
      <c r="AH115" s="1" t="s">
        <v>176</v>
      </c>
      <c r="AI115" s="7">
        <v>0.75</v>
      </c>
      <c r="AJ115" s="9">
        <f>((100-(AI115*100))*1.17)*0.1</f>
        <v>2.9250000000000003</v>
      </c>
      <c r="AK115" s="1" t="s">
        <v>176</v>
      </c>
      <c r="AP115" s="7">
        <v>0.28000000000000003</v>
      </c>
      <c r="AQ115" s="9">
        <f>((AP115*100) *1.54)*0.05</f>
        <v>2.1560000000000001</v>
      </c>
    </row>
    <row r="116" spans="1:43" x14ac:dyDescent="0.25">
      <c r="A116" s="1">
        <v>3</v>
      </c>
      <c r="C116" s="1" t="s">
        <v>609</v>
      </c>
      <c r="E116" s="1" t="s">
        <v>9</v>
      </c>
      <c r="F116" s="1">
        <v>2</v>
      </c>
      <c r="G116" s="1">
        <v>0</v>
      </c>
      <c r="H116" s="1">
        <v>0</v>
      </c>
      <c r="J116" s="1">
        <v>2.2999999999999998</v>
      </c>
      <c r="K116" s="7">
        <v>0.7</v>
      </c>
      <c r="L116" s="9">
        <f>(((K116*100)-35)*1.54)*0.2</f>
        <v>10.780000000000001</v>
      </c>
      <c r="M116" s="7">
        <v>0.66</v>
      </c>
      <c r="N116" s="9">
        <f>(((M116*100)-20)*1.25)*0.8</f>
        <v>46</v>
      </c>
      <c r="O116" s="9">
        <f>L116+N116</f>
        <v>56.78</v>
      </c>
      <c r="Q116" s="7">
        <v>0.61</v>
      </c>
      <c r="R116" s="1">
        <v>5</v>
      </c>
      <c r="S116" s="7">
        <v>0.73</v>
      </c>
      <c r="T116" s="9">
        <f>(((S116*100)-25)*1.33)*0.3</f>
        <v>19.152000000000001</v>
      </c>
      <c r="U116" s="7">
        <v>0</v>
      </c>
      <c r="V116" s="9">
        <f>10-((100*U116)*0.667)</f>
        <v>10</v>
      </c>
      <c r="W116" s="7">
        <v>0.98</v>
      </c>
      <c r="X116" s="9">
        <f>(((100*W116)-40)*1.67)*0.05</f>
        <v>4.843</v>
      </c>
      <c r="AB116" s="9">
        <f>T116+V116+X116+AA116</f>
        <v>33.995000000000005</v>
      </c>
      <c r="AD116" s="3" t="s">
        <v>804</v>
      </c>
      <c r="AE116" s="10">
        <f>(970+1200)/2</f>
        <v>1085</v>
      </c>
      <c r="AF116" s="8">
        <f>((AE116-700)/8)*0.5</f>
        <v>24.0625</v>
      </c>
      <c r="AG116" s="7">
        <v>0.25</v>
      </c>
      <c r="AH116" s="1">
        <f>(AG116*100)*0.4</f>
        <v>10</v>
      </c>
      <c r="AI116" s="7">
        <v>0.73</v>
      </c>
      <c r="AJ116" s="9">
        <f>((100-(AI116*100))*1.17)*0.1</f>
        <v>3.1589999999999998</v>
      </c>
      <c r="AK116" s="8">
        <f>AF116+AH116+AJ116</f>
        <v>37.221499999999999</v>
      </c>
      <c r="AP116" s="7">
        <v>0.33</v>
      </c>
      <c r="AQ116" s="9">
        <f>((AP116*100) *1.54)*0.05</f>
        <v>2.5410000000000004</v>
      </c>
    </row>
    <row r="117" spans="1:43" x14ac:dyDescent="0.25">
      <c r="A117" s="1">
        <v>3</v>
      </c>
      <c r="C117" s="1" t="s">
        <v>533</v>
      </c>
      <c r="E117" s="1" t="s">
        <v>99</v>
      </c>
      <c r="F117" s="1">
        <v>2</v>
      </c>
      <c r="G117" s="1">
        <v>0</v>
      </c>
      <c r="H117" s="1">
        <v>0</v>
      </c>
      <c r="J117" s="1">
        <v>2.8</v>
      </c>
      <c r="K117" s="7">
        <v>0.8</v>
      </c>
      <c r="L117" s="9">
        <f>(((K117*100)-35)*1.54)*0.2</f>
        <v>13.86</v>
      </c>
      <c r="M117" s="7">
        <v>0.66</v>
      </c>
      <c r="N117" s="9">
        <f>(((M117*100)-20)*1.25)*0.8</f>
        <v>46</v>
      </c>
      <c r="O117" s="9">
        <f>L117+N117</f>
        <v>59.86</v>
      </c>
      <c r="Q117" s="7">
        <v>0.63</v>
      </c>
      <c r="R117" s="1">
        <v>3</v>
      </c>
      <c r="S117" s="7">
        <v>0.71</v>
      </c>
      <c r="T117" s="9">
        <f>(((S117*100)-25)*1.33)*0.3</f>
        <v>18.354000000000003</v>
      </c>
      <c r="U117" s="7">
        <v>0</v>
      </c>
      <c r="V117" s="9">
        <f>10-((100*U117)*0.667)</f>
        <v>10</v>
      </c>
      <c r="W117" s="7">
        <v>0.8</v>
      </c>
      <c r="X117" s="9">
        <f>(((100*W117)-40)*1.67)*0.05</f>
        <v>3.34</v>
      </c>
      <c r="AB117" s="9">
        <f>T117+V117+X117</f>
        <v>31.694000000000003</v>
      </c>
      <c r="AD117" s="3" t="s">
        <v>181</v>
      </c>
      <c r="AE117" s="10">
        <f>(1030+1220)/2</f>
        <v>1125</v>
      </c>
      <c r="AF117" s="8">
        <f>((AE117-700)/8)*0.5</f>
        <v>26.5625</v>
      </c>
      <c r="AG117" s="7">
        <v>0.3</v>
      </c>
      <c r="AH117" s="1">
        <f>(AG117*100)*0.4</f>
        <v>12</v>
      </c>
      <c r="AI117" s="7">
        <v>0.77</v>
      </c>
      <c r="AJ117" s="9">
        <f>((100-(AI117*100))*1.17)*0.1</f>
        <v>2.6909999999999998</v>
      </c>
      <c r="AK117" s="8">
        <f>AF117+AH117+AJ117</f>
        <v>41.253500000000003</v>
      </c>
      <c r="AP117" s="7">
        <v>0.33</v>
      </c>
      <c r="AQ117" s="9">
        <f>((AP117*100) *1.54)*0.05</f>
        <v>2.5410000000000004</v>
      </c>
    </row>
    <row r="118" spans="1:43" x14ac:dyDescent="0.25">
      <c r="A118" s="1">
        <v>3</v>
      </c>
      <c r="C118" s="1" t="s">
        <v>610</v>
      </c>
      <c r="E118" s="1" t="s">
        <v>65</v>
      </c>
      <c r="F118" s="1">
        <v>2</v>
      </c>
      <c r="G118" s="1">
        <v>0</v>
      </c>
      <c r="H118" s="1">
        <v>0</v>
      </c>
      <c r="J118" s="1">
        <v>2.4</v>
      </c>
      <c r="K118" s="7">
        <v>0.8</v>
      </c>
      <c r="L118" s="9">
        <f>(((K118*100)-35)*1.54)*0.2</f>
        <v>13.86</v>
      </c>
      <c r="M118" s="7">
        <v>0.88</v>
      </c>
      <c r="N118" s="9">
        <f>(((M118*100)-20)*1.25)*0.8</f>
        <v>68</v>
      </c>
      <c r="O118" s="9">
        <f>L118+N118</f>
        <v>81.86</v>
      </c>
      <c r="Q118" s="7">
        <v>0.64</v>
      </c>
      <c r="R118" s="1">
        <v>24</v>
      </c>
      <c r="S118" s="7">
        <v>0.48</v>
      </c>
      <c r="T118" s="9">
        <f>(((S118*100)-25)*1.33)*0.3</f>
        <v>9.1770000000000014</v>
      </c>
      <c r="U118" s="7">
        <v>0.01</v>
      </c>
      <c r="V118" s="9">
        <f>10-((100*U118)*0.667)</f>
        <v>9.3330000000000002</v>
      </c>
      <c r="W118" s="7">
        <v>0.88</v>
      </c>
      <c r="X118" s="9">
        <f>(((100*W118)-40)*1.67)*0.05</f>
        <v>4.008</v>
      </c>
      <c r="AB118" s="9">
        <f>T118+V118+X118</f>
        <v>22.518000000000001</v>
      </c>
      <c r="AD118" s="3" t="s">
        <v>285</v>
      </c>
      <c r="AE118" s="10">
        <f>(990+1220)/2</f>
        <v>1105</v>
      </c>
      <c r="AF118" s="8">
        <f>((AE118-700)/8)*0.5</f>
        <v>25.3125</v>
      </c>
      <c r="AG118" s="7">
        <v>0.33</v>
      </c>
      <c r="AH118" s="1">
        <f>(AG118*100)*0.4</f>
        <v>13.200000000000001</v>
      </c>
      <c r="AI118" s="7">
        <v>0.84</v>
      </c>
      <c r="AJ118" s="9">
        <f>((100-(AI118*100))*1.17)*0.1</f>
        <v>1.8719999999999999</v>
      </c>
      <c r="AK118" s="8">
        <f>AF118+AH118+AJ118</f>
        <v>40.384500000000003</v>
      </c>
      <c r="AP118" s="7">
        <v>0.26</v>
      </c>
      <c r="AQ118" s="9">
        <f>((AP118*100) *1.54)*0.05</f>
        <v>2.0020000000000002</v>
      </c>
    </row>
    <row r="119" spans="1:43" x14ac:dyDescent="0.25">
      <c r="A119" s="1">
        <v>3</v>
      </c>
      <c r="C119" s="1" t="s">
        <v>536</v>
      </c>
      <c r="E119" s="1" t="s">
        <v>99</v>
      </c>
      <c r="F119" s="1">
        <v>2</v>
      </c>
      <c r="G119" s="1">
        <v>0</v>
      </c>
      <c r="H119" s="1">
        <v>0</v>
      </c>
      <c r="J119" s="1">
        <v>2.9</v>
      </c>
      <c r="K119" s="7">
        <v>0.79</v>
      </c>
      <c r="L119" s="9">
        <f>(((K119*100)-35)*1.54)*0.2</f>
        <v>13.552000000000001</v>
      </c>
      <c r="M119" s="7">
        <v>0.55000000000000004</v>
      </c>
      <c r="N119" s="9">
        <f>(((M119*100)-20)*1.25)*0.8</f>
        <v>35.000000000000007</v>
      </c>
      <c r="O119" s="9">
        <f>L119+N119</f>
        <v>48.552000000000007</v>
      </c>
      <c r="Q119" s="7">
        <v>0.66</v>
      </c>
      <c r="R119" s="1">
        <v>-11</v>
      </c>
      <c r="S119" s="7">
        <v>0.65</v>
      </c>
      <c r="T119" s="9">
        <f>(((S119*100)-25)*1.33)*0.3</f>
        <v>15.96</v>
      </c>
      <c r="U119" s="7">
        <v>0</v>
      </c>
      <c r="V119" s="9">
        <f>10-((100*U119)*0.667)</f>
        <v>10</v>
      </c>
      <c r="W119" s="7">
        <v>0.9</v>
      </c>
      <c r="X119" s="9">
        <f>(((100*W119)-40)*1.67)*0.05</f>
        <v>4.1749999999999998</v>
      </c>
      <c r="AB119" s="9">
        <f>T119+V119+X119</f>
        <v>30.135000000000002</v>
      </c>
      <c r="AD119" s="3" t="s">
        <v>163</v>
      </c>
      <c r="AE119" s="10">
        <f>(1070+1260)/2</f>
        <v>1165</v>
      </c>
      <c r="AF119" s="8">
        <f>((AE119-700)/8)*0.5</f>
        <v>29.0625</v>
      </c>
      <c r="AG119" s="7">
        <v>0.26</v>
      </c>
      <c r="AH119" s="1">
        <f>(AG119*100)*0.4</f>
        <v>10.4</v>
      </c>
      <c r="AI119" s="7">
        <v>0.62</v>
      </c>
      <c r="AJ119" s="9">
        <f>((100-(AI119*100))*1.17)*0.1</f>
        <v>4.4459999999999997</v>
      </c>
      <c r="AK119" s="8">
        <f>AF119+AH119+AJ119</f>
        <v>43.908499999999997</v>
      </c>
      <c r="AP119" s="7">
        <v>0.34</v>
      </c>
      <c r="AQ119" s="9">
        <f>((AP119*100) *1.54)*0.05</f>
        <v>2.6180000000000003</v>
      </c>
    </row>
    <row r="120" spans="1:43" x14ac:dyDescent="0.25">
      <c r="A120" s="1">
        <v>3</v>
      </c>
      <c r="C120" s="1" t="s">
        <v>611</v>
      </c>
      <c r="E120" s="1" t="s">
        <v>288</v>
      </c>
      <c r="F120" s="1">
        <v>2</v>
      </c>
      <c r="G120" s="1">
        <v>0</v>
      </c>
      <c r="H120" s="1">
        <v>0</v>
      </c>
      <c r="J120" s="1">
        <v>2.6</v>
      </c>
      <c r="K120" s="7">
        <v>0.77</v>
      </c>
      <c r="L120" s="9">
        <f>(((K120*100)-35)*1.54)*0.2</f>
        <v>12.936000000000002</v>
      </c>
      <c r="M120" s="7">
        <v>0.61</v>
      </c>
      <c r="N120" s="9">
        <f>(((M120*100)-20)*1.25)*0.8</f>
        <v>41</v>
      </c>
      <c r="O120" s="9">
        <f>L120+N120</f>
        <v>53.936</v>
      </c>
      <c r="Q120" s="7">
        <v>0.68</v>
      </c>
      <c r="R120" s="1">
        <v>-7</v>
      </c>
      <c r="S120" s="7">
        <v>0.51</v>
      </c>
      <c r="T120" s="9">
        <f>(((S120*100)-25)*1.33)*0.3</f>
        <v>10.373999999999999</v>
      </c>
      <c r="U120" s="7">
        <v>0.01</v>
      </c>
      <c r="V120" s="9">
        <f>10-((100*U120)*0.667)</f>
        <v>9.3330000000000002</v>
      </c>
      <c r="W120" s="7">
        <v>0.89</v>
      </c>
      <c r="X120" s="9">
        <f>(((100*W120)-40)*1.67)*0.05</f>
        <v>4.0914999999999999</v>
      </c>
      <c r="AB120" s="9">
        <f>T120+V120+X120</f>
        <v>23.798500000000001</v>
      </c>
      <c r="AD120" s="3" t="s">
        <v>805</v>
      </c>
      <c r="AE120" s="10">
        <f>(1020+1240)/2</f>
        <v>1130</v>
      </c>
      <c r="AF120" s="8">
        <f>((AE120-700)/8)*0.5</f>
        <v>26.875</v>
      </c>
      <c r="AG120" s="7">
        <v>0.16</v>
      </c>
      <c r="AH120" s="1">
        <f>(AG120*100)*0.4</f>
        <v>6.4</v>
      </c>
      <c r="AI120" s="7">
        <v>0.79</v>
      </c>
      <c r="AJ120" s="9">
        <f>((100-(AI120*100))*1.17)*0.1</f>
        <v>2.4570000000000003</v>
      </c>
      <c r="AK120" s="8">
        <f>AF120+AH120+AJ120</f>
        <v>35.731999999999999</v>
      </c>
      <c r="AP120" s="7">
        <v>0.26</v>
      </c>
      <c r="AQ120" s="9">
        <f>((AP120*100) *1.54)*0.05</f>
        <v>2.0020000000000002</v>
      </c>
    </row>
    <row r="121" spans="1:43" x14ac:dyDescent="0.25">
      <c r="A121" s="1">
        <v>3</v>
      </c>
      <c r="C121" s="1" t="s">
        <v>612</v>
      </c>
      <c r="E121" s="1" t="s">
        <v>94</v>
      </c>
      <c r="F121" s="1">
        <v>2</v>
      </c>
      <c r="G121" s="1">
        <v>0</v>
      </c>
      <c r="H121" s="1">
        <v>0</v>
      </c>
      <c r="J121" s="1">
        <v>2.4</v>
      </c>
      <c r="K121" s="7">
        <v>0.7</v>
      </c>
      <c r="L121" s="9">
        <f>(((K121*100)-35)*1.54)*0.2</f>
        <v>10.780000000000001</v>
      </c>
      <c r="M121" s="7">
        <v>0.61</v>
      </c>
      <c r="N121" s="9">
        <f>(((M121*100)-20)*1.25)*0.8</f>
        <v>41</v>
      </c>
      <c r="O121" s="9">
        <f>L121+N121</f>
        <v>51.78</v>
      </c>
      <c r="Q121" s="7">
        <v>0.57999999999999996</v>
      </c>
      <c r="R121" s="1">
        <v>3</v>
      </c>
      <c r="S121" s="7">
        <v>0.76</v>
      </c>
      <c r="T121" s="9">
        <f>(((S121*100)-25)*1.33)*0.3</f>
        <v>20.349</v>
      </c>
      <c r="U121" s="7">
        <v>0.01</v>
      </c>
      <c r="V121" s="9">
        <f>10-((100*U121)*0.667)</f>
        <v>9.3330000000000002</v>
      </c>
      <c r="W121" s="7">
        <v>0.85</v>
      </c>
      <c r="X121" s="9">
        <f>(((100*W121)-40)*1.67)*0.05</f>
        <v>3.7574999999999998</v>
      </c>
      <c r="AB121" s="9">
        <f>T121+V121+X121</f>
        <v>33.439500000000002</v>
      </c>
      <c r="AD121" s="3" t="s">
        <v>806</v>
      </c>
      <c r="AE121" s="10">
        <f>(840+1244)/2</f>
        <v>1042</v>
      </c>
      <c r="AF121" s="8">
        <f>((AE121-700)/8)*0.5</f>
        <v>21.375</v>
      </c>
      <c r="AG121" s="7">
        <v>0.25</v>
      </c>
      <c r="AH121" s="1">
        <f>(AG121*100)*0.4</f>
        <v>10</v>
      </c>
      <c r="AI121" s="7">
        <v>0.8</v>
      </c>
      <c r="AJ121" s="9">
        <f>((100-(AI121*100))*1.17)*0.1</f>
        <v>2.34</v>
      </c>
      <c r="AK121" s="8">
        <f>AF121+AH121+AJ121</f>
        <v>33.715000000000003</v>
      </c>
      <c r="AP121" s="7">
        <v>0.49</v>
      </c>
      <c r="AQ121" s="9">
        <f>((AP121*100) *1.54)*0.05</f>
        <v>3.7730000000000006</v>
      </c>
    </row>
    <row r="122" spans="1:43" x14ac:dyDescent="0.25">
      <c r="A122" s="1">
        <v>3</v>
      </c>
      <c r="C122" s="1" t="s">
        <v>614</v>
      </c>
      <c r="E122" s="1" t="s">
        <v>21</v>
      </c>
      <c r="F122" s="1">
        <v>2</v>
      </c>
      <c r="G122" s="1">
        <v>0</v>
      </c>
      <c r="H122" s="1">
        <v>0</v>
      </c>
      <c r="J122" s="1">
        <v>2.2000000000000002</v>
      </c>
      <c r="K122" s="7">
        <v>0.8</v>
      </c>
      <c r="L122" s="9">
        <f>(((K122*100)-35)*1.54)*0.2</f>
        <v>13.86</v>
      </c>
      <c r="M122" s="7">
        <v>0.71</v>
      </c>
      <c r="N122" s="9">
        <f>(((M122*100)-20)*1.25)*0.8</f>
        <v>51</v>
      </c>
      <c r="O122" s="9">
        <f>L122+N122</f>
        <v>64.86</v>
      </c>
      <c r="Q122" s="7">
        <v>0.67</v>
      </c>
      <c r="R122" s="1">
        <v>4</v>
      </c>
      <c r="S122" s="7">
        <v>0.67</v>
      </c>
      <c r="T122" s="9">
        <f>(((S122*100)-25)*1.33)*0.3</f>
        <v>16.757999999999999</v>
      </c>
      <c r="U122" s="7">
        <v>0</v>
      </c>
      <c r="V122" s="9">
        <f>10-((100*U122)*0.667)</f>
        <v>10</v>
      </c>
      <c r="W122" s="7">
        <v>0.83</v>
      </c>
      <c r="X122" s="9">
        <f>(((100*W122)-40)*1.67)*0.05</f>
        <v>3.5905000000000005</v>
      </c>
      <c r="AB122" s="9">
        <f>T122+V122+X122</f>
        <v>30.348500000000001</v>
      </c>
      <c r="AD122" s="3" t="s">
        <v>807</v>
      </c>
      <c r="AE122" s="10">
        <f>(1000+1250)/2</f>
        <v>1125</v>
      </c>
      <c r="AF122" s="8">
        <f>((AE122-700)/8)*0.5</f>
        <v>26.5625</v>
      </c>
      <c r="AG122" s="7">
        <v>0.36</v>
      </c>
      <c r="AH122" s="1">
        <f>(AG122*100)*0.4</f>
        <v>14.4</v>
      </c>
      <c r="AI122" s="7">
        <v>0.69</v>
      </c>
      <c r="AJ122" s="9">
        <f>((100-(AI122*100))*1.17)*0.1</f>
        <v>3.6269999999999998</v>
      </c>
      <c r="AK122" s="8">
        <f>AF122+AH122+AJ122</f>
        <v>44.589500000000001</v>
      </c>
      <c r="AP122" s="7">
        <v>0.3</v>
      </c>
      <c r="AQ122" s="9">
        <f>((AP122*100) *1.54)*0.05</f>
        <v>2.31</v>
      </c>
    </row>
    <row r="123" spans="1:43" x14ac:dyDescent="0.25">
      <c r="A123" s="1">
        <v>3</v>
      </c>
      <c r="C123" s="1" t="s">
        <v>615</v>
      </c>
      <c r="E123" s="1" t="s">
        <v>15</v>
      </c>
      <c r="F123" s="1">
        <v>2</v>
      </c>
      <c r="G123" s="1">
        <v>0</v>
      </c>
      <c r="H123" s="1">
        <v>0</v>
      </c>
      <c r="J123" s="1">
        <v>2.5</v>
      </c>
      <c r="K123" s="7">
        <v>0.86</v>
      </c>
      <c r="L123" s="9">
        <f>(((K123*100)-35)*1.54)*0.2</f>
        <v>15.708000000000002</v>
      </c>
      <c r="M123" s="7">
        <v>0.62</v>
      </c>
      <c r="N123" s="9">
        <f>(((M123*100)-20)*1.25)*0.8</f>
        <v>42</v>
      </c>
      <c r="O123" s="9">
        <f>L123+N123</f>
        <v>57.707999999999998</v>
      </c>
      <c r="Q123" s="7">
        <v>0.53</v>
      </c>
      <c r="R123" s="1">
        <v>9</v>
      </c>
      <c r="S123" s="7">
        <v>0.68</v>
      </c>
      <c r="T123" s="9">
        <f>(((S123*100)-25)*1.33)*0.3</f>
        <v>17.157</v>
      </c>
      <c r="U123" s="7">
        <v>0.01</v>
      </c>
      <c r="V123" s="9">
        <f>10-((100*U123)*0.667)</f>
        <v>9.3330000000000002</v>
      </c>
      <c r="W123" s="7">
        <v>0.85</v>
      </c>
      <c r="X123" s="9">
        <f>(((100*W123)-40)*1.67)*0.05</f>
        <v>3.7574999999999998</v>
      </c>
      <c r="AB123" s="9">
        <f>T123+V123+X123</f>
        <v>30.247500000000002</v>
      </c>
      <c r="AD123" s="3" t="s">
        <v>389</v>
      </c>
      <c r="AE123" s="10">
        <f>(830+990)/2</f>
        <v>910</v>
      </c>
      <c r="AF123" s="8">
        <f>((AE123-700)/8)*0.5</f>
        <v>13.125</v>
      </c>
      <c r="AG123" s="7">
        <v>0.18</v>
      </c>
      <c r="AH123" s="1">
        <f>(AG123*100)*0.4</f>
        <v>7.2</v>
      </c>
      <c r="AI123" s="7">
        <v>0.75</v>
      </c>
      <c r="AJ123" s="9">
        <f>((100-(AI123*100))*1.17)*0.1</f>
        <v>2.9250000000000003</v>
      </c>
      <c r="AK123" s="8">
        <f>AF123+AH123+AJ123</f>
        <v>23.25</v>
      </c>
      <c r="AP123" s="7">
        <v>0.36</v>
      </c>
      <c r="AQ123" s="9">
        <f>((AP123*100) *1.54)*0.05</f>
        <v>2.7720000000000002</v>
      </c>
    </row>
    <row r="124" spans="1:43" x14ac:dyDescent="0.25">
      <c r="A124" s="1">
        <v>3</v>
      </c>
      <c r="C124" s="1" t="s">
        <v>616</v>
      </c>
      <c r="E124" s="1" t="s">
        <v>29</v>
      </c>
      <c r="F124" s="1">
        <v>2</v>
      </c>
      <c r="G124" s="1">
        <v>0</v>
      </c>
      <c r="H124" s="1">
        <v>0</v>
      </c>
      <c r="J124" s="1">
        <v>2.4</v>
      </c>
      <c r="K124" s="7">
        <v>0.79</v>
      </c>
      <c r="L124" s="9">
        <f>(((K124*100)-35)*1.54)*0.2</f>
        <v>13.552000000000001</v>
      </c>
      <c r="M124" s="7">
        <v>0.57999999999999996</v>
      </c>
      <c r="N124" s="9">
        <f>(((M124*100)-20)*1.25)*0.8</f>
        <v>37.999999999999993</v>
      </c>
      <c r="O124" s="9">
        <f>L124+N124</f>
        <v>51.551999999999992</v>
      </c>
      <c r="Q124" s="7">
        <v>0.65</v>
      </c>
      <c r="R124" s="1">
        <v>-7</v>
      </c>
      <c r="S124" s="7">
        <v>0.61</v>
      </c>
      <c r="T124" s="9">
        <f>(((S124*100)-25)*1.33)*0.3</f>
        <v>14.364000000000001</v>
      </c>
      <c r="U124" s="7">
        <v>0</v>
      </c>
      <c r="V124" s="9">
        <f>10-((100*U124)*0.667)</f>
        <v>10</v>
      </c>
      <c r="W124" s="7">
        <v>0.89</v>
      </c>
      <c r="X124" s="9">
        <f>(((100*W124)-40)*1.67)*0.05</f>
        <v>4.0914999999999999</v>
      </c>
      <c r="AB124" s="9">
        <f>T124+V124+X124</f>
        <v>28.455500000000001</v>
      </c>
      <c r="AD124" s="3" t="s">
        <v>177</v>
      </c>
      <c r="AE124" s="10">
        <f>(990+1180)/2</f>
        <v>1085</v>
      </c>
      <c r="AF124" s="8">
        <f>((AE124-700)/8)*0.5</f>
        <v>24.0625</v>
      </c>
      <c r="AG124" s="7">
        <v>0.32</v>
      </c>
      <c r="AH124" s="1">
        <f>(AG124*100)*0.4</f>
        <v>12.8</v>
      </c>
      <c r="AI124" s="7">
        <v>0.93</v>
      </c>
      <c r="AJ124" s="9">
        <f>((100-(AI124*100))*1.17)*0.1</f>
        <v>0.81899999999999995</v>
      </c>
      <c r="AK124" s="8">
        <f>AF124+AH124+AJ124</f>
        <v>37.6815</v>
      </c>
      <c r="AP124" s="7">
        <v>0.15</v>
      </c>
      <c r="AQ124" s="9">
        <f>((AP124*100) *1.54)*0.05</f>
        <v>1.155</v>
      </c>
    </row>
    <row r="125" spans="1:43" x14ac:dyDescent="0.25">
      <c r="A125" s="1">
        <v>3</v>
      </c>
      <c r="C125" s="1" t="s">
        <v>617</v>
      </c>
      <c r="E125" s="1" t="s">
        <v>53</v>
      </c>
      <c r="F125" s="1">
        <v>2</v>
      </c>
      <c r="G125" s="1">
        <v>0</v>
      </c>
      <c r="H125" s="1">
        <v>0</v>
      </c>
      <c r="J125" s="1">
        <v>2.4</v>
      </c>
      <c r="K125" s="7">
        <v>0.87</v>
      </c>
      <c r="L125" s="9">
        <f>(((K125*100)-35)*1.54)*0.2</f>
        <v>16.016000000000002</v>
      </c>
      <c r="M125" s="7">
        <v>0.65</v>
      </c>
      <c r="N125" s="9">
        <f>(((M125*100)-20)*1.25)*0.8</f>
        <v>45</v>
      </c>
      <c r="O125" s="9">
        <f>L125+N125</f>
        <v>61.016000000000005</v>
      </c>
      <c r="Q125" s="7">
        <v>0.63</v>
      </c>
      <c r="R125" s="1">
        <v>2</v>
      </c>
      <c r="S125" s="7">
        <v>0.64</v>
      </c>
      <c r="T125" s="9">
        <f>(((S125*100)-25)*1.33)*0.3</f>
        <v>15.561</v>
      </c>
      <c r="U125" s="7">
        <v>0.05</v>
      </c>
      <c r="V125" s="9">
        <f>10-((100*U125)*0.667)</f>
        <v>6.665</v>
      </c>
      <c r="W125" s="7">
        <v>0.87</v>
      </c>
      <c r="X125" s="9">
        <f>(((100*W125)-40)*1.67)*0.05</f>
        <v>3.9245000000000001</v>
      </c>
      <c r="AB125" s="9">
        <f>T125+V125+X125</f>
        <v>26.150500000000001</v>
      </c>
      <c r="AD125" s="3" t="s">
        <v>634</v>
      </c>
      <c r="AE125" s="10">
        <f>(1120+1290)/2</f>
        <v>1205</v>
      </c>
      <c r="AF125" s="8">
        <f>((AE125-700)/8)*0.5</f>
        <v>31.5625</v>
      </c>
      <c r="AG125" s="7">
        <v>0.34</v>
      </c>
      <c r="AH125" s="1">
        <f>(AG125*100)*0.4</f>
        <v>13.600000000000001</v>
      </c>
      <c r="AI125" s="7">
        <v>0.74</v>
      </c>
      <c r="AJ125" s="9">
        <f>((100-(AI125*100))*1.17)*0.1</f>
        <v>3.0419999999999998</v>
      </c>
      <c r="AK125" s="8">
        <f>AF125+AH125+AJ125</f>
        <v>48.204500000000003</v>
      </c>
      <c r="AP125" s="7">
        <v>0.34</v>
      </c>
      <c r="AQ125" s="9">
        <f>((AP125*100) *1.54)*0.05</f>
        <v>2.6180000000000003</v>
      </c>
    </row>
    <row r="126" spans="1:43" x14ac:dyDescent="0.25">
      <c r="A126" s="1">
        <v>3</v>
      </c>
      <c r="C126" s="1" t="s">
        <v>618</v>
      </c>
      <c r="E126" s="1" t="s">
        <v>2</v>
      </c>
      <c r="F126" s="1">
        <v>2</v>
      </c>
      <c r="G126" s="1">
        <v>0</v>
      </c>
      <c r="H126" s="1">
        <v>0</v>
      </c>
      <c r="J126" s="1">
        <v>2.5</v>
      </c>
      <c r="K126" s="7">
        <v>0.79</v>
      </c>
      <c r="L126" s="9">
        <f>(((K126*100)-35)*1.54)*0.2</f>
        <v>13.552000000000001</v>
      </c>
      <c r="M126" s="7">
        <v>0.63</v>
      </c>
      <c r="N126" s="9">
        <f>(((M126*100)-20)*1.25)*0.8</f>
        <v>43</v>
      </c>
      <c r="O126" s="9">
        <f>L126+N126</f>
        <v>56.552</v>
      </c>
      <c r="Q126" s="7">
        <v>0.62</v>
      </c>
      <c r="R126" s="1">
        <v>1</v>
      </c>
      <c r="S126" s="7">
        <v>0.7</v>
      </c>
      <c r="T126" s="9">
        <f>(((S126*100)-25)*1.33)*0.3</f>
        <v>17.954999999999998</v>
      </c>
      <c r="U126" s="7">
        <v>0.03</v>
      </c>
      <c r="V126" s="9">
        <f>10-((100*U126)*0.667)</f>
        <v>7.9989999999999997</v>
      </c>
      <c r="W126" s="7">
        <v>0.84</v>
      </c>
      <c r="X126" s="9">
        <f>(((100*W126)-40)*1.67)*0.05</f>
        <v>3.6739999999999995</v>
      </c>
      <c r="AB126" s="9">
        <f>T126+V126+X126</f>
        <v>29.627999999999997</v>
      </c>
      <c r="AD126" s="3" t="s">
        <v>808</v>
      </c>
      <c r="AE126" s="10">
        <f>(1010+1320)/2</f>
        <v>1165</v>
      </c>
      <c r="AF126" s="8">
        <f>((AE126-700)/8)*0.5</f>
        <v>29.0625</v>
      </c>
      <c r="AG126" s="7">
        <v>0.33</v>
      </c>
      <c r="AH126" s="1">
        <f>(AG126*100)*0.4</f>
        <v>13.200000000000001</v>
      </c>
      <c r="AI126" s="7">
        <v>0.53</v>
      </c>
      <c r="AJ126" s="9">
        <f>((100-(AI126*100))*1.17)*0.1</f>
        <v>5.4989999999999997</v>
      </c>
      <c r="AK126" s="8">
        <f>AF126+AH126+AJ126</f>
        <v>47.761500000000005</v>
      </c>
      <c r="AP126" s="7">
        <v>0.37</v>
      </c>
      <c r="AQ126" s="9">
        <f>((AP126*100) *1.54)*0.05</f>
        <v>2.8490000000000002</v>
      </c>
    </row>
    <row r="127" spans="1:43" x14ac:dyDescent="0.25">
      <c r="A127" s="1">
        <v>3</v>
      </c>
      <c r="C127" s="1" t="s">
        <v>620</v>
      </c>
      <c r="E127" s="1" t="s">
        <v>102</v>
      </c>
      <c r="F127" s="1">
        <v>2</v>
      </c>
      <c r="G127" s="1">
        <v>0</v>
      </c>
      <c r="H127" s="1">
        <v>0</v>
      </c>
      <c r="J127" s="1">
        <v>2.7</v>
      </c>
      <c r="K127" s="7">
        <v>0.76</v>
      </c>
      <c r="L127" s="9">
        <f>(((K127*100)-35)*1.54)*0.2</f>
        <v>12.628</v>
      </c>
      <c r="M127" s="7">
        <v>0.68</v>
      </c>
      <c r="N127" s="9">
        <f>(((M127*100)-20)*1.25)*0.8</f>
        <v>48</v>
      </c>
      <c r="O127" s="9">
        <f>L127+N127</f>
        <v>60.628</v>
      </c>
      <c r="Q127" s="7">
        <v>0.64</v>
      </c>
      <c r="R127" s="1">
        <v>4</v>
      </c>
      <c r="S127" s="7">
        <v>0.64</v>
      </c>
      <c r="T127" s="9">
        <f>(((S127*100)-25)*1.33)*0.3</f>
        <v>15.561</v>
      </c>
      <c r="U127" s="7">
        <v>0.01</v>
      </c>
      <c r="V127" s="9">
        <f>10-((100*U127)*0.667)</f>
        <v>9.3330000000000002</v>
      </c>
      <c r="W127" s="7">
        <v>0.77</v>
      </c>
      <c r="X127" s="9">
        <f>(((100*W127)-40)*1.67)*0.05</f>
        <v>3.0895000000000001</v>
      </c>
      <c r="AB127" s="9">
        <f>T127+V127+X127</f>
        <v>27.983499999999999</v>
      </c>
      <c r="AD127" s="3" t="s">
        <v>809</v>
      </c>
      <c r="AE127" s="10">
        <f>(990+1260)/2</f>
        <v>1125</v>
      </c>
      <c r="AF127" s="8">
        <f>((AE127-700)/8)*0.5</f>
        <v>26.5625</v>
      </c>
      <c r="AG127" s="7">
        <v>0.14000000000000001</v>
      </c>
      <c r="AH127" s="1">
        <f>(AG127*100)*0.4</f>
        <v>5.6000000000000014</v>
      </c>
      <c r="AI127" s="7">
        <v>0.83</v>
      </c>
      <c r="AJ127" s="9">
        <f>((100-(AI127*100))*1.17)*0.1</f>
        <v>1.9890000000000001</v>
      </c>
      <c r="AK127" s="8">
        <f>AF127+AH127+AJ127</f>
        <v>34.151499999999999</v>
      </c>
      <c r="AP127" s="7">
        <v>0.24</v>
      </c>
      <c r="AQ127" s="9">
        <f>((AP127*100) *1.54)*0.05</f>
        <v>1.8480000000000001</v>
      </c>
    </row>
    <row r="128" spans="1:43" x14ac:dyDescent="0.25">
      <c r="A128" s="1">
        <v>3</v>
      </c>
      <c r="C128" s="1" t="s">
        <v>545</v>
      </c>
      <c r="E128" s="1" t="s">
        <v>53</v>
      </c>
      <c r="F128" s="1">
        <v>2</v>
      </c>
      <c r="G128" s="1">
        <v>0</v>
      </c>
      <c r="H128" s="1">
        <v>0</v>
      </c>
      <c r="J128" s="1">
        <v>2.9</v>
      </c>
      <c r="K128" s="7">
        <v>0.81</v>
      </c>
      <c r="L128" s="9">
        <f>(((K128*100)-35)*1.54)*0.2</f>
        <v>14.168000000000001</v>
      </c>
      <c r="M128" s="7">
        <v>0.56000000000000005</v>
      </c>
      <c r="N128" s="9">
        <f>(((M128*100)-20)*1.25)*0.8</f>
        <v>36.000000000000007</v>
      </c>
      <c r="O128" s="9">
        <f>L128+N128</f>
        <v>50.168000000000006</v>
      </c>
      <c r="Q128" s="7">
        <v>0.72</v>
      </c>
      <c r="R128" s="1">
        <v>-16</v>
      </c>
      <c r="S128" s="7">
        <v>0.73</v>
      </c>
      <c r="T128" s="9">
        <f>(((S128*100)-25)*1.33)*0.3</f>
        <v>19.152000000000001</v>
      </c>
      <c r="U128" s="7">
        <v>0</v>
      </c>
      <c r="V128" s="9">
        <f>10-((100*U128)*0.667)</f>
        <v>10</v>
      </c>
      <c r="W128" s="7">
        <v>0.95</v>
      </c>
      <c r="X128" s="9">
        <f>(((100*W128)-40)*1.67)*0.05</f>
        <v>4.5925000000000002</v>
      </c>
      <c r="AB128" s="9">
        <f>T128+V128+X128</f>
        <v>33.744500000000002</v>
      </c>
      <c r="AD128" s="3" t="s">
        <v>789</v>
      </c>
      <c r="AE128" s="10">
        <f>(1140+1360)/2</f>
        <v>1250</v>
      </c>
      <c r="AF128" s="8">
        <f>((AE128-700)/8)*0.5</f>
        <v>34.375</v>
      </c>
      <c r="AG128" s="7">
        <v>0.23</v>
      </c>
      <c r="AH128" s="1">
        <f>(AG128*100)*0.4</f>
        <v>9.2000000000000011</v>
      </c>
      <c r="AI128" s="7">
        <v>0.51</v>
      </c>
      <c r="AJ128" s="9">
        <f>((100-(AI128*100))*1.17)*0.1</f>
        <v>5.7330000000000005</v>
      </c>
      <c r="AK128" s="8">
        <f>AF128+AH128+AJ128</f>
        <v>49.308000000000007</v>
      </c>
      <c r="AP128" s="7">
        <v>0.21</v>
      </c>
      <c r="AQ128" s="9">
        <f>((AP128*100) *1.54)*0.05</f>
        <v>1.6170000000000002</v>
      </c>
    </row>
    <row r="129" spans="1:43" x14ac:dyDescent="0.25">
      <c r="A129" s="1">
        <v>3</v>
      </c>
      <c r="C129" s="1" t="s">
        <v>700</v>
      </c>
      <c r="E129" s="1" t="s">
        <v>382</v>
      </c>
      <c r="F129" s="1">
        <v>2</v>
      </c>
      <c r="G129" s="1">
        <v>0</v>
      </c>
      <c r="H129" s="1">
        <v>0</v>
      </c>
      <c r="J129" s="1">
        <v>2.2000000000000002</v>
      </c>
      <c r="K129" s="7">
        <v>0.75</v>
      </c>
      <c r="L129" s="9">
        <f>(((K129*100)-35)*1.54)*0.2</f>
        <v>12.32</v>
      </c>
      <c r="M129" s="7">
        <v>0.65</v>
      </c>
      <c r="N129" s="9">
        <f>(((M129*100)-20)*1.25)*0.8</f>
        <v>45</v>
      </c>
      <c r="O129" s="9">
        <f>L129+N129</f>
        <v>57.32</v>
      </c>
      <c r="Q129" s="7">
        <v>0.63</v>
      </c>
      <c r="R129" s="1">
        <v>2</v>
      </c>
      <c r="S129" s="7">
        <v>0.7</v>
      </c>
      <c r="T129" s="9">
        <f>(((S129*100)-25)*1.33)*0.3</f>
        <v>17.954999999999998</v>
      </c>
      <c r="U129" s="7">
        <v>0</v>
      </c>
      <c r="V129" s="9">
        <f>10-((100*U129)*0.667)</f>
        <v>10</v>
      </c>
      <c r="W129" s="7">
        <v>0.87</v>
      </c>
      <c r="X129" s="9">
        <f>(((100*W129)-40)*1.67)*0.05</f>
        <v>3.9245000000000001</v>
      </c>
      <c r="AB129" s="9">
        <f>T129+V129+X129</f>
        <v>31.8795</v>
      </c>
      <c r="AD129" s="3" t="s">
        <v>330</v>
      </c>
      <c r="AE129" s="10">
        <f>(950+1180)/2</f>
        <v>1065</v>
      </c>
      <c r="AF129" s="8">
        <f>((AE129-700)/8)*0.5</f>
        <v>22.8125</v>
      </c>
      <c r="AG129" s="7">
        <v>0.2</v>
      </c>
      <c r="AH129" s="1">
        <f>(AG129*100)*0.4</f>
        <v>8</v>
      </c>
      <c r="AI129" s="7">
        <v>0.85</v>
      </c>
      <c r="AJ129" s="9">
        <f>((100-(AI129*100))*1.17)*0.1</f>
        <v>1.7549999999999999</v>
      </c>
      <c r="AK129" s="8">
        <f>AF129+AH129+AJ129</f>
        <v>32.567500000000003</v>
      </c>
      <c r="AP129" s="7">
        <v>0.21</v>
      </c>
      <c r="AQ129" s="9">
        <f>((AP129*100) *1.54)*0.05</f>
        <v>1.6170000000000002</v>
      </c>
    </row>
    <row r="130" spans="1:43" x14ac:dyDescent="0.25">
      <c r="A130" s="1">
        <v>3</v>
      </c>
      <c r="C130" s="1" t="s">
        <v>624</v>
      </c>
      <c r="E130" s="1" t="s">
        <v>50</v>
      </c>
      <c r="F130" s="1">
        <v>2</v>
      </c>
      <c r="G130" s="1">
        <v>0</v>
      </c>
      <c r="H130" s="1">
        <v>0</v>
      </c>
      <c r="J130" s="1">
        <v>2.6</v>
      </c>
      <c r="K130" s="7">
        <v>0.78</v>
      </c>
      <c r="L130" s="9">
        <f>(((K130*100)-35)*1.54)*0.2</f>
        <v>13.244</v>
      </c>
      <c r="M130" s="7">
        <v>0.66</v>
      </c>
      <c r="N130" s="9">
        <f>(((M130*100)-20)*1.25)*0.8</f>
        <v>46</v>
      </c>
      <c r="O130" s="9">
        <f>L130+N130</f>
        <v>59.244</v>
      </c>
      <c r="Q130" s="7">
        <v>0.65</v>
      </c>
      <c r="R130" s="1">
        <v>1</v>
      </c>
      <c r="S130" s="7">
        <v>0.83</v>
      </c>
      <c r="T130" s="9">
        <f>(((S130*100)-25)*1.33)*0.3</f>
        <v>23.141999999999999</v>
      </c>
      <c r="U130" s="7">
        <v>0</v>
      </c>
      <c r="V130" s="9">
        <f>10-((100*U130)*0.667)</f>
        <v>10</v>
      </c>
      <c r="W130" s="7">
        <v>0.77</v>
      </c>
      <c r="X130" s="9">
        <f>(((100*W130)-40)*1.67)*0.05</f>
        <v>3.0895000000000001</v>
      </c>
      <c r="AB130" s="9">
        <f>T130+V130+X130</f>
        <v>36.231499999999997</v>
      </c>
      <c r="AD130" s="3" t="s">
        <v>285</v>
      </c>
      <c r="AE130" s="10">
        <f>(990+1220)/2</f>
        <v>1105</v>
      </c>
      <c r="AF130" s="8">
        <f>((AE130-700)/8)*0.5</f>
        <v>25.3125</v>
      </c>
      <c r="AG130" s="7">
        <v>0.32</v>
      </c>
      <c r="AH130" s="1">
        <f>(AG130*100)*0.4</f>
        <v>12.8</v>
      </c>
      <c r="AI130" s="7">
        <v>0.69</v>
      </c>
      <c r="AJ130" s="9">
        <f>((100-(AI130*100))*1.17)*0.1</f>
        <v>3.6269999999999998</v>
      </c>
      <c r="AK130" s="8">
        <f>AF130+AH130+AJ130</f>
        <v>41.7395</v>
      </c>
      <c r="AP130" s="7">
        <v>0.32</v>
      </c>
      <c r="AQ130" s="9">
        <f>((AP130*100) *1.54)*0.05</f>
        <v>2.4640000000000004</v>
      </c>
    </row>
    <row r="131" spans="1:43" x14ac:dyDescent="0.25">
      <c r="A131" s="1">
        <v>3</v>
      </c>
      <c r="C131" s="1" t="s">
        <v>626</v>
      </c>
      <c r="E131" s="1" t="s">
        <v>26</v>
      </c>
      <c r="F131" s="1">
        <v>2</v>
      </c>
      <c r="G131" s="1">
        <v>0</v>
      </c>
      <c r="H131" s="1">
        <v>0</v>
      </c>
      <c r="J131" s="1">
        <v>2.2999999999999998</v>
      </c>
      <c r="K131" s="7">
        <v>0.85</v>
      </c>
      <c r="L131" s="9">
        <f>(((K131*100)-35)*1.54)*0.2</f>
        <v>15.4</v>
      </c>
      <c r="M131" s="7">
        <v>0.69</v>
      </c>
      <c r="N131" s="9">
        <f>(((M131*100)-20)*1.25)*0.8</f>
        <v>49</v>
      </c>
      <c r="O131" s="9">
        <f>L131+N131</f>
        <v>64.400000000000006</v>
      </c>
      <c r="Q131" s="7">
        <v>0.71</v>
      </c>
      <c r="R131" s="1">
        <v>-2</v>
      </c>
      <c r="S131" s="7">
        <v>0.65</v>
      </c>
      <c r="T131" s="9">
        <f>(((S131*100)-25)*1.33)*0.3</f>
        <v>15.96</v>
      </c>
      <c r="U131" s="7">
        <v>0.03</v>
      </c>
      <c r="V131" s="9">
        <f>10-((100*U131)*0.667)</f>
        <v>7.9989999999999997</v>
      </c>
      <c r="W131" s="7">
        <v>0.94</v>
      </c>
      <c r="X131" s="9">
        <f>(((100*W131)-40)*1.67)*0.05</f>
        <v>4.5089999999999995</v>
      </c>
      <c r="AB131" s="9">
        <f>T131+V131+X131</f>
        <v>28.468</v>
      </c>
      <c r="AD131" s="3" t="s">
        <v>810</v>
      </c>
      <c r="AE131" s="10">
        <f>(1050+1270)/2</f>
        <v>1160</v>
      </c>
      <c r="AF131" s="8">
        <f>((AE131-700)/8)*0.5</f>
        <v>28.75</v>
      </c>
      <c r="AG131" s="7">
        <v>0.38</v>
      </c>
      <c r="AH131" s="1">
        <f>(AG131*100)*0.4</f>
        <v>15.200000000000001</v>
      </c>
      <c r="AI131" s="7">
        <v>0.84</v>
      </c>
      <c r="AJ131" s="9">
        <f>((100-(AI131*100))*1.17)*0.1</f>
        <v>1.8719999999999999</v>
      </c>
      <c r="AK131" s="8">
        <f>AF131+AH131+AJ131</f>
        <v>45.822000000000003</v>
      </c>
      <c r="AP131" s="7">
        <v>0.3</v>
      </c>
      <c r="AQ131" s="9">
        <f>((AP131*100) *1.54)*0.05</f>
        <v>2.31</v>
      </c>
    </row>
    <row r="132" spans="1:43" x14ac:dyDescent="0.25">
      <c r="A132" s="1">
        <v>3</v>
      </c>
      <c r="C132" s="1" t="s">
        <v>628</v>
      </c>
      <c r="E132" s="1" t="s">
        <v>179</v>
      </c>
      <c r="F132" s="1">
        <v>2</v>
      </c>
      <c r="G132" s="1">
        <v>0</v>
      </c>
      <c r="H132" s="1">
        <v>0</v>
      </c>
      <c r="J132" s="1">
        <v>2.2000000000000002</v>
      </c>
      <c r="K132" s="7">
        <v>0.73</v>
      </c>
      <c r="L132" s="9">
        <f>(((K132*100)-35)*1.54)*0.2</f>
        <v>11.704000000000001</v>
      </c>
      <c r="M132" s="7">
        <v>0.5</v>
      </c>
      <c r="N132" s="9">
        <f>(((M132*100)-20)*1.25)*0.8</f>
        <v>30</v>
      </c>
      <c r="O132" s="9">
        <f>L132+N132</f>
        <v>41.704000000000001</v>
      </c>
      <c r="Q132" s="7">
        <v>0.68</v>
      </c>
      <c r="R132" s="1">
        <v>-18</v>
      </c>
      <c r="S132" s="7">
        <v>0.76</v>
      </c>
      <c r="T132" s="9">
        <f>(((S132*100)-25)*1.33)*0.3</f>
        <v>20.349</v>
      </c>
      <c r="U132" s="7">
        <v>0.01</v>
      </c>
      <c r="V132" s="9">
        <f>10-((100*U132)*0.667)</f>
        <v>9.3330000000000002</v>
      </c>
      <c r="W132" s="7">
        <v>0.8</v>
      </c>
      <c r="X132" s="9">
        <f>(((100*W132)-40)*1.67)*0.05</f>
        <v>3.34</v>
      </c>
      <c r="AB132" s="9">
        <f>T132+V132+X132</f>
        <v>33.022000000000006</v>
      </c>
      <c r="AD132" s="3" t="s">
        <v>285</v>
      </c>
      <c r="AE132" s="10">
        <f>(990+1220)/2</f>
        <v>1105</v>
      </c>
      <c r="AF132" s="8">
        <f>((AE132-700)/8)*0.5</f>
        <v>25.3125</v>
      </c>
      <c r="AG132" s="7">
        <v>0.28999999999999998</v>
      </c>
      <c r="AH132" s="1">
        <f>(AG132*100)*0.4</f>
        <v>11.6</v>
      </c>
      <c r="AI132" s="7">
        <v>0.77</v>
      </c>
      <c r="AJ132" s="9">
        <f>((100-(AI132*100))*1.17)*0.1</f>
        <v>2.6909999999999998</v>
      </c>
      <c r="AK132" s="8">
        <f>AF132+AH132+AJ132</f>
        <v>39.603500000000004</v>
      </c>
      <c r="AP132" s="7">
        <v>0.3</v>
      </c>
      <c r="AQ132" s="9">
        <f>((AP132*100) *1.54)*0.05</f>
        <v>2.31</v>
      </c>
    </row>
    <row r="133" spans="1:43" x14ac:dyDescent="0.25">
      <c r="A133" s="1">
        <v>3</v>
      </c>
      <c r="C133" s="1" t="s">
        <v>629</v>
      </c>
      <c r="E133" s="1" t="s">
        <v>9</v>
      </c>
      <c r="F133" s="1">
        <v>2</v>
      </c>
      <c r="G133" s="1">
        <v>0</v>
      </c>
      <c r="H133" s="1">
        <v>0</v>
      </c>
      <c r="J133" s="1">
        <v>2.2000000000000002</v>
      </c>
      <c r="K133" s="7">
        <v>0.78</v>
      </c>
      <c r="L133" s="9">
        <f>(((K133*100)-35)*1.54)*0.2</f>
        <v>13.244</v>
      </c>
      <c r="M133" s="7">
        <v>0.66</v>
      </c>
      <c r="N133" s="9">
        <f>(((M133*100)-20)*1.25)*0.8</f>
        <v>46</v>
      </c>
      <c r="O133" s="9">
        <f>L133+N133</f>
        <v>59.244</v>
      </c>
      <c r="Q133" s="7">
        <v>0.57999999999999996</v>
      </c>
      <c r="R133" s="1">
        <v>8</v>
      </c>
      <c r="S133" s="7">
        <v>0.59</v>
      </c>
      <c r="T133" s="9">
        <f>(((S133*100)-25)*1.33)*0.3</f>
        <v>13.565999999999999</v>
      </c>
      <c r="U133" s="7">
        <v>0.02</v>
      </c>
      <c r="V133" s="9">
        <f>10-((100*U133)*0.667)</f>
        <v>8.6660000000000004</v>
      </c>
      <c r="W133" s="7">
        <v>0.91</v>
      </c>
      <c r="X133" s="9">
        <f>(((100*W133)-40)*1.67)*0.05</f>
        <v>4.2585000000000006</v>
      </c>
      <c r="AB133" s="9">
        <f>T133+V133+X133</f>
        <v>26.490500000000001</v>
      </c>
      <c r="AD133" s="3" t="s">
        <v>811</v>
      </c>
      <c r="AE133" s="10">
        <f>(970+1190)/2</f>
        <v>1080</v>
      </c>
      <c r="AF133" s="8">
        <f>((AE133-700)/8)*0.5</f>
        <v>23.75</v>
      </c>
      <c r="AG133" s="7">
        <v>0.22</v>
      </c>
      <c r="AH133" s="1">
        <f>(AG133*100)*0.4</f>
        <v>8.8000000000000007</v>
      </c>
      <c r="AI133" s="7">
        <v>0.76</v>
      </c>
      <c r="AJ133" s="9">
        <f>((100-(AI133*100))*1.17)*0.1</f>
        <v>2.8079999999999998</v>
      </c>
      <c r="AK133" s="8">
        <f>AF133+AH133+AJ133</f>
        <v>35.357999999999997</v>
      </c>
      <c r="AP133" s="7">
        <v>0.24</v>
      </c>
      <c r="AQ133" s="9">
        <f>((AP133*100) *1.54)*0.05</f>
        <v>1.8480000000000001</v>
      </c>
    </row>
    <row r="134" spans="1:43" x14ac:dyDescent="0.25">
      <c r="A134" s="1">
        <v>3</v>
      </c>
      <c r="C134" s="1" t="s">
        <v>631</v>
      </c>
      <c r="E134" s="1" t="s">
        <v>200</v>
      </c>
      <c r="F134" s="1">
        <v>2</v>
      </c>
      <c r="G134" s="1">
        <v>0</v>
      </c>
      <c r="H134" s="1">
        <v>0</v>
      </c>
      <c r="J134" s="1">
        <v>2.4</v>
      </c>
      <c r="K134" s="7">
        <v>0.8</v>
      </c>
      <c r="L134" s="9">
        <f>(((K134*100)-35)*1.54)*0.2</f>
        <v>13.86</v>
      </c>
      <c r="M134" s="7">
        <v>0.51</v>
      </c>
      <c r="N134" s="9">
        <f>(((M134*100)-20)*1.25)*0.8</f>
        <v>31</v>
      </c>
      <c r="O134" s="9">
        <f>L134+N134</f>
        <v>44.86</v>
      </c>
      <c r="Q134" s="7">
        <v>0.75</v>
      </c>
      <c r="R134" s="1">
        <v>-24</v>
      </c>
      <c r="S134" s="7">
        <v>0.73</v>
      </c>
      <c r="T134" s="9">
        <f>(((S134*100)-25)*1.33)*0.3</f>
        <v>19.152000000000001</v>
      </c>
      <c r="U134" s="7">
        <v>0.01</v>
      </c>
      <c r="V134" s="9">
        <f>10-((100*U134)*0.667)</f>
        <v>9.3330000000000002</v>
      </c>
      <c r="W134" s="7">
        <v>0.9</v>
      </c>
      <c r="X134" s="9">
        <f>(((100*W134)-40)*1.67)*0.05</f>
        <v>4.1749999999999998</v>
      </c>
      <c r="AB134" s="9">
        <f>T134+V134+X134</f>
        <v>32.659999999999997</v>
      </c>
      <c r="AD134" s="3" t="s">
        <v>215</v>
      </c>
      <c r="AE134" s="10">
        <f>(1070+1220)/2</f>
        <v>1145</v>
      </c>
      <c r="AF134" s="8">
        <f>((AE134-700)/8)*0.5</f>
        <v>27.8125</v>
      </c>
      <c r="AG134" s="7">
        <v>0.32</v>
      </c>
      <c r="AH134" s="1">
        <f>(AG134*100)*0.4</f>
        <v>12.8</v>
      </c>
      <c r="AI134" s="7">
        <v>0.74</v>
      </c>
      <c r="AJ134" s="9">
        <f>((100-(AI134*100))*1.17)*0.1</f>
        <v>3.0419999999999998</v>
      </c>
      <c r="AK134" s="8">
        <f>AF134+AH134+AJ134</f>
        <v>43.654499999999999</v>
      </c>
      <c r="AP134" s="7">
        <v>0.28000000000000003</v>
      </c>
      <c r="AQ134" s="9">
        <f>((AP134*100) *1.54)*0.05</f>
        <v>2.1560000000000001</v>
      </c>
    </row>
    <row r="135" spans="1:43" x14ac:dyDescent="0.25">
      <c r="A135" s="1">
        <v>3</v>
      </c>
      <c r="C135" s="1" t="s">
        <v>632</v>
      </c>
      <c r="E135" s="1" t="s">
        <v>105</v>
      </c>
      <c r="F135" s="1">
        <v>2</v>
      </c>
      <c r="G135" s="1">
        <v>0</v>
      </c>
      <c r="H135" s="1">
        <v>0</v>
      </c>
      <c r="J135" s="1">
        <v>2.2000000000000002</v>
      </c>
      <c r="K135" s="7">
        <v>0.68</v>
      </c>
      <c r="L135" s="9">
        <f>(((K135*100)-35)*1.54)*0.2</f>
        <v>10.164000000000001</v>
      </c>
      <c r="M135" s="7">
        <v>0.42</v>
      </c>
      <c r="N135" s="9">
        <f>(((M135*100)-20)*1.25)*0.8</f>
        <v>22</v>
      </c>
      <c r="O135" s="9">
        <f>L135+N135</f>
        <v>32.164000000000001</v>
      </c>
      <c r="Q135" s="7">
        <v>0.63</v>
      </c>
      <c r="R135" s="1">
        <v>-21</v>
      </c>
      <c r="S135" s="7">
        <v>0.95</v>
      </c>
      <c r="T135" s="9">
        <f>(((S135*100)-25)*1.33)*0.3</f>
        <v>27.930000000000003</v>
      </c>
      <c r="U135" s="7">
        <v>0</v>
      </c>
      <c r="V135" s="9">
        <f>10-((100*U135)*0.667)</f>
        <v>10</v>
      </c>
      <c r="W135" s="7">
        <v>0.86</v>
      </c>
      <c r="X135" s="9">
        <f>(((100*W135)-40)*1.67)*0.05</f>
        <v>3.8409999999999997</v>
      </c>
      <c r="AB135" s="9">
        <f>T135+V135+X135</f>
        <v>41.771000000000008</v>
      </c>
      <c r="AD135" s="3" t="s">
        <v>17</v>
      </c>
      <c r="AE135" s="10">
        <f>(1090+1310)/2</f>
        <v>1200</v>
      </c>
      <c r="AF135" s="8">
        <f>((AE135-700)/8)*0.5</f>
        <v>31.25</v>
      </c>
      <c r="AG135" s="7">
        <v>0.27</v>
      </c>
      <c r="AH135" s="1">
        <f>(AG135*100)*0.4</f>
        <v>10.8</v>
      </c>
      <c r="AI135" s="7">
        <v>0.85</v>
      </c>
      <c r="AJ135" s="9">
        <f>((100-(AI135*100))*1.17)*0.1</f>
        <v>1.7549999999999999</v>
      </c>
      <c r="AK135" s="8">
        <f>AF135+AH135+AJ135</f>
        <v>43.805</v>
      </c>
      <c r="AP135" s="7">
        <v>0.48</v>
      </c>
      <c r="AQ135" s="9">
        <f>((AP135*100) *1.54)*0.05</f>
        <v>3.6960000000000002</v>
      </c>
    </row>
    <row r="136" spans="1:43" x14ac:dyDescent="0.25">
      <c r="A136" s="1">
        <v>3</v>
      </c>
      <c r="C136" s="1" t="s">
        <v>635</v>
      </c>
      <c r="E136" s="1" t="s">
        <v>190</v>
      </c>
      <c r="F136" s="1">
        <v>2</v>
      </c>
      <c r="G136" s="1">
        <v>0</v>
      </c>
      <c r="H136" s="1">
        <v>0</v>
      </c>
      <c r="J136" s="1">
        <v>2.2000000000000002</v>
      </c>
      <c r="K136" s="7">
        <v>0.84</v>
      </c>
      <c r="L136" s="9">
        <f>(((K136*100)-35)*1.54)*0.2</f>
        <v>15.092000000000002</v>
      </c>
      <c r="M136" s="7">
        <v>0.68</v>
      </c>
      <c r="N136" s="9">
        <f>(((M136*100)-20)*1.25)*0.8</f>
        <v>48</v>
      </c>
      <c r="O136" s="9">
        <f>L136+N136</f>
        <v>63.091999999999999</v>
      </c>
      <c r="Q136" s="7">
        <v>0.65</v>
      </c>
      <c r="R136" s="1">
        <v>3</v>
      </c>
      <c r="S136" s="7">
        <v>0.61</v>
      </c>
      <c r="T136" s="9">
        <f>(((S136*100)-25)*1.33)*0.3</f>
        <v>14.364000000000001</v>
      </c>
      <c r="U136" s="7">
        <v>0.01</v>
      </c>
      <c r="V136" s="9">
        <f>10-((100*U136)*0.667)</f>
        <v>9.3330000000000002</v>
      </c>
      <c r="W136" s="7">
        <v>0.76</v>
      </c>
      <c r="X136" s="9">
        <f>(((100*W136)-40)*1.67)*0.05</f>
        <v>3.0060000000000002</v>
      </c>
      <c r="AB136" s="9">
        <f>T136+V136+X136</f>
        <v>26.703000000000003</v>
      </c>
      <c r="AD136" s="3" t="s">
        <v>327</v>
      </c>
      <c r="AE136" s="10">
        <f>(1010+1200)/2</f>
        <v>1105</v>
      </c>
      <c r="AF136" s="8">
        <f>((AE136-700)/8)*0.5</f>
        <v>25.3125</v>
      </c>
      <c r="AG136" s="7">
        <v>0.31</v>
      </c>
      <c r="AH136" s="1">
        <f>(AG136*100)*0.4</f>
        <v>12.4</v>
      </c>
      <c r="AI136" s="7">
        <v>0.72</v>
      </c>
      <c r="AJ136" s="9">
        <f>((100-(AI136*100))*1.17)*0.1</f>
        <v>3.2759999999999998</v>
      </c>
      <c r="AK136" s="8">
        <f>AF136+AH136+AJ136</f>
        <v>40.988500000000002</v>
      </c>
      <c r="AP136" s="7">
        <v>0.28999999999999998</v>
      </c>
      <c r="AQ136" s="9">
        <f>((AP136*100) *1.54)*0.05</f>
        <v>2.2330000000000001</v>
      </c>
    </row>
    <row r="137" spans="1:43" x14ac:dyDescent="0.25">
      <c r="A137" s="1">
        <v>3</v>
      </c>
      <c r="C137" s="1" t="s">
        <v>636</v>
      </c>
      <c r="E137" s="1" t="s">
        <v>169</v>
      </c>
      <c r="F137" s="1">
        <v>2</v>
      </c>
      <c r="G137" s="1">
        <v>0</v>
      </c>
      <c r="H137" s="1">
        <v>0</v>
      </c>
      <c r="J137" s="1">
        <v>2.4</v>
      </c>
      <c r="K137" s="7">
        <v>0.79</v>
      </c>
      <c r="L137" s="9">
        <f>(((K137*100)-35)*1.54)*0.2</f>
        <v>13.552000000000001</v>
      </c>
      <c r="M137" s="7">
        <v>0.67</v>
      </c>
      <c r="N137" s="9">
        <f>(((M137*100)-20)*1.25)*0.8</f>
        <v>47</v>
      </c>
      <c r="O137" s="9">
        <f>L137+N137</f>
        <v>60.552</v>
      </c>
      <c r="Q137" s="7">
        <v>0.57999999999999996</v>
      </c>
      <c r="R137" s="1">
        <v>9</v>
      </c>
      <c r="S137" s="7">
        <v>0.61</v>
      </c>
      <c r="T137" s="9">
        <f>(((S137*100)-25)*1.33)*0.3</f>
        <v>14.364000000000001</v>
      </c>
      <c r="U137" s="7">
        <v>0.01</v>
      </c>
      <c r="V137" s="9">
        <f>10-((100*U137)*0.667)</f>
        <v>9.3330000000000002</v>
      </c>
      <c r="W137" s="7">
        <v>0.85</v>
      </c>
      <c r="X137" s="9">
        <f>(((100*W137)-40)*1.67)*0.05</f>
        <v>3.7574999999999998</v>
      </c>
      <c r="AB137" s="9">
        <f>T137+V137+X137</f>
        <v>27.454500000000003</v>
      </c>
      <c r="AD137" s="3" t="s">
        <v>285</v>
      </c>
      <c r="AE137" s="10">
        <f>(990+1220)/2</f>
        <v>1105</v>
      </c>
      <c r="AF137" s="8">
        <f>((AE137-700)/8)*0.5</f>
        <v>25.3125</v>
      </c>
      <c r="AG137" s="7">
        <v>0.15</v>
      </c>
      <c r="AH137" s="1">
        <f>(AG137*100)*0.4</f>
        <v>6</v>
      </c>
      <c r="AI137" s="7">
        <v>0.75</v>
      </c>
      <c r="AJ137" s="9">
        <f>((100-(AI137*100))*1.17)*0.1</f>
        <v>2.9250000000000003</v>
      </c>
      <c r="AK137" s="8">
        <f>AF137+AH137+AJ137</f>
        <v>34.237499999999997</v>
      </c>
      <c r="AP137" s="7">
        <v>0.33</v>
      </c>
      <c r="AQ137" s="9">
        <f>((AP137*100) *1.54)*0.05</f>
        <v>2.5410000000000004</v>
      </c>
    </row>
    <row r="138" spans="1:43" x14ac:dyDescent="0.25">
      <c r="A138" s="1">
        <v>3</v>
      </c>
      <c r="C138" s="1" t="s">
        <v>637</v>
      </c>
      <c r="E138" s="1" t="s">
        <v>9</v>
      </c>
      <c r="F138" s="1">
        <v>2</v>
      </c>
      <c r="G138" s="1">
        <v>0</v>
      </c>
      <c r="H138" s="1">
        <v>0</v>
      </c>
      <c r="J138" s="1">
        <v>2.4</v>
      </c>
      <c r="K138" s="7">
        <v>0.82</v>
      </c>
      <c r="L138" s="9">
        <f>(((K138*100)-35)*1.54)*0.2</f>
        <v>14.475999999999999</v>
      </c>
      <c r="M138" s="7">
        <v>0.74</v>
      </c>
      <c r="N138" s="9">
        <f>(((M138*100)-20)*1.25)*0.8</f>
        <v>54</v>
      </c>
      <c r="O138" s="9">
        <f>L138+N138</f>
        <v>68.475999999999999</v>
      </c>
      <c r="Q138" s="7">
        <v>0.63</v>
      </c>
      <c r="R138" s="1">
        <v>11</v>
      </c>
      <c r="S138" s="7">
        <v>0.64</v>
      </c>
      <c r="T138" s="9">
        <f>(((S138*100)-25)*1.33)*0.3</f>
        <v>15.561</v>
      </c>
      <c r="U138" s="7">
        <v>0</v>
      </c>
      <c r="V138" s="9">
        <f>10-((100*U138)*0.667)</f>
        <v>10</v>
      </c>
      <c r="W138" s="7">
        <v>0.79</v>
      </c>
      <c r="X138" s="9">
        <f>(((100*W138)-40)*1.67)*0.05</f>
        <v>3.2565</v>
      </c>
      <c r="AB138" s="9">
        <f>T138+V138+X138</f>
        <v>28.817499999999999</v>
      </c>
      <c r="AD138" s="3" t="s">
        <v>342</v>
      </c>
      <c r="AE138" s="10">
        <f>(990+1220)/2</f>
        <v>1105</v>
      </c>
      <c r="AF138" s="8">
        <f>((AE138-700)/8)*0.5</f>
        <v>25.3125</v>
      </c>
      <c r="AG138" s="7">
        <v>0.24</v>
      </c>
      <c r="AH138" s="1">
        <f>(AG138*100)*0.4</f>
        <v>9.6000000000000014</v>
      </c>
      <c r="AI138" s="7">
        <v>0.77</v>
      </c>
      <c r="AJ138" s="9">
        <f>((100-(AI138*100))*1.17)*0.1</f>
        <v>2.6909999999999998</v>
      </c>
      <c r="AK138" s="8">
        <f>AF138+AH138+AJ138</f>
        <v>37.603500000000004</v>
      </c>
      <c r="AP138" s="7">
        <v>0.21</v>
      </c>
      <c r="AQ138" s="9">
        <f>((AP138*100) *1.54)*0.05</f>
        <v>1.6170000000000002</v>
      </c>
    </row>
    <row r="139" spans="1:43" x14ac:dyDescent="0.25">
      <c r="A139" s="1">
        <v>3</v>
      </c>
      <c r="C139" s="1" t="s">
        <v>639</v>
      </c>
      <c r="E139" s="1" t="s">
        <v>159</v>
      </c>
      <c r="F139" s="1">
        <v>2</v>
      </c>
      <c r="G139" s="1">
        <v>0</v>
      </c>
      <c r="H139" s="1">
        <v>0</v>
      </c>
      <c r="J139" s="1">
        <v>3.2</v>
      </c>
      <c r="K139" s="7">
        <v>0.84</v>
      </c>
      <c r="L139" s="9">
        <f>(((K139*100)-35)*1.54)*0.2</f>
        <v>15.092000000000002</v>
      </c>
      <c r="M139" s="7">
        <v>0.57999999999999996</v>
      </c>
      <c r="N139" s="9">
        <f>(((M139*100)-20)*1.25)*0.8</f>
        <v>37.999999999999993</v>
      </c>
      <c r="O139" s="9">
        <f>L139+N139</f>
        <v>53.091999999999999</v>
      </c>
      <c r="Q139" s="7">
        <v>0.63</v>
      </c>
      <c r="R139" s="1">
        <v>-5</v>
      </c>
      <c r="S139" s="7">
        <v>0.44</v>
      </c>
      <c r="T139" s="9">
        <f>(((S139*100)-25)*1.33)*0.3</f>
        <v>7.5810000000000004</v>
      </c>
      <c r="U139" s="7">
        <v>0.02</v>
      </c>
      <c r="V139" s="9">
        <f>10-((100*U139)*0.667)</f>
        <v>8.6660000000000004</v>
      </c>
      <c r="W139" s="7">
        <v>0.89</v>
      </c>
      <c r="X139" s="9">
        <f>(((100*W139)-40)*1.67)*0.05</f>
        <v>4.0914999999999999</v>
      </c>
      <c r="AB139" s="9">
        <f>T139+V139+X139</f>
        <v>20.3385</v>
      </c>
      <c r="AD139" s="3" t="s">
        <v>630</v>
      </c>
      <c r="AE139" s="10">
        <f>(960+1190)/2</f>
        <v>1075</v>
      </c>
      <c r="AF139" s="8">
        <f>((AE139-700)/8)*0.5</f>
        <v>23.4375</v>
      </c>
      <c r="AG139" s="7">
        <v>0.43</v>
      </c>
      <c r="AH139" s="1">
        <f>(AG139*100)*0.4</f>
        <v>17.2</v>
      </c>
      <c r="AI139" s="7">
        <v>0.64</v>
      </c>
      <c r="AJ139" s="9">
        <f>((100-(AI139*100))*1.17)*0.1</f>
        <v>4.2119999999999997</v>
      </c>
      <c r="AK139" s="8">
        <f>AF139+AH139+AJ139</f>
        <v>44.849500000000006</v>
      </c>
      <c r="AP139" s="7">
        <v>0.11</v>
      </c>
      <c r="AQ139" s="9">
        <f>((AP139*100) *1.54)*0.05</f>
        <v>0.84700000000000009</v>
      </c>
    </row>
    <row r="140" spans="1:43" x14ac:dyDescent="0.25">
      <c r="A140" s="1">
        <v>3</v>
      </c>
      <c r="C140" s="1" t="s">
        <v>716</v>
      </c>
      <c r="E140" s="1" t="s">
        <v>50</v>
      </c>
      <c r="F140" s="1">
        <v>2</v>
      </c>
      <c r="G140" s="1">
        <v>0</v>
      </c>
      <c r="H140" s="1">
        <v>0</v>
      </c>
      <c r="J140" s="1">
        <v>2.4</v>
      </c>
      <c r="K140" s="7">
        <v>0.78</v>
      </c>
      <c r="L140" s="9">
        <f>(((K140*100)-35)*1.54)*0.2</f>
        <v>13.244</v>
      </c>
      <c r="M140" s="7">
        <v>0.59</v>
      </c>
      <c r="N140" s="9">
        <f>(((M140*100)-20)*1.25)*0.8</f>
        <v>39</v>
      </c>
      <c r="O140" s="9">
        <f>L140+N140</f>
        <v>52.244</v>
      </c>
      <c r="Q140" s="7">
        <v>0.56999999999999995</v>
      </c>
      <c r="R140" s="1">
        <v>2</v>
      </c>
      <c r="S140" s="7">
        <v>0.57999999999999996</v>
      </c>
      <c r="T140" s="9">
        <f>(((S140*100)-25)*1.33)*0.3</f>
        <v>13.166999999999998</v>
      </c>
      <c r="U140" s="7">
        <v>0.01</v>
      </c>
      <c r="V140" s="9">
        <f>10-((100*U140)*0.667)</f>
        <v>9.3330000000000002</v>
      </c>
      <c r="W140" s="7">
        <v>0.88</v>
      </c>
      <c r="X140" s="9">
        <f>(((100*W140)-40)*1.67)*0.05</f>
        <v>4.008</v>
      </c>
      <c r="AB140" s="9">
        <f>T140+V140+X140</f>
        <v>26.507999999999999</v>
      </c>
      <c r="AD140" s="3" t="s">
        <v>669</v>
      </c>
      <c r="AE140" s="10">
        <f>(910+1140)/2</f>
        <v>1025</v>
      </c>
      <c r="AF140" s="8">
        <f>((AE140-700)/8)*0.5</f>
        <v>20.3125</v>
      </c>
      <c r="AG140" s="7">
        <v>0.23</v>
      </c>
      <c r="AH140" s="1">
        <f>(AG140*100)*0.4</f>
        <v>9.2000000000000011</v>
      </c>
      <c r="AI140" s="7">
        <v>0.79</v>
      </c>
      <c r="AJ140" s="9">
        <f>((100-(AI140*100))*1.17)*0.1</f>
        <v>2.4570000000000003</v>
      </c>
      <c r="AK140" s="8">
        <f>AF140+AH140+AJ140</f>
        <v>31.969500000000004</v>
      </c>
      <c r="AP140" s="7">
        <v>0.2</v>
      </c>
      <c r="AQ140" s="9">
        <f>((AP140*100) *1.54)*0.05</f>
        <v>1.54</v>
      </c>
    </row>
    <row r="141" spans="1:43" x14ac:dyDescent="0.25">
      <c r="A141" s="1">
        <v>3</v>
      </c>
      <c r="C141" s="1" t="s">
        <v>641</v>
      </c>
      <c r="F141" s="1">
        <v>2</v>
      </c>
      <c r="G141" s="1">
        <v>0</v>
      </c>
      <c r="H141" s="1">
        <v>0</v>
      </c>
      <c r="J141" s="1">
        <v>2.2999999999999998</v>
      </c>
      <c r="K141" s="7">
        <v>0.81</v>
      </c>
      <c r="L141" s="9">
        <f>(((K141*100)-35)*1.54)*0.2</f>
        <v>14.168000000000001</v>
      </c>
      <c r="M141" s="7">
        <v>0.66</v>
      </c>
      <c r="N141" s="9">
        <f>(((M141*100)-20)*1.25)*0.8</f>
        <v>46</v>
      </c>
      <c r="O141" s="9">
        <f>L141+N141</f>
        <v>60.167999999999999</v>
      </c>
      <c r="Q141" s="7">
        <v>0.62</v>
      </c>
      <c r="R141" s="1">
        <v>4</v>
      </c>
      <c r="S141" s="7">
        <v>0.56999999999999995</v>
      </c>
      <c r="T141" s="9">
        <f>(((S141*100)-25)*1.33)*0.3</f>
        <v>12.767999999999999</v>
      </c>
      <c r="U141" s="7">
        <v>0.02</v>
      </c>
      <c r="V141" s="9">
        <f>10-((100*U141)*0.667)</f>
        <v>8.6660000000000004</v>
      </c>
      <c r="W141" s="7">
        <v>0.86</v>
      </c>
      <c r="X141" s="9">
        <f>(((100*W141)-40)*1.67)*0.05</f>
        <v>3.8409999999999997</v>
      </c>
      <c r="AB141" s="9">
        <f>T141+V141+X141</f>
        <v>25.274999999999999</v>
      </c>
      <c r="AD141" s="3" t="s">
        <v>285</v>
      </c>
      <c r="AE141" s="10">
        <f>(990+1220)/2</f>
        <v>1105</v>
      </c>
      <c r="AF141" s="8">
        <f>((AE141-700)/8)*0.5</f>
        <v>25.3125</v>
      </c>
      <c r="AG141" s="7">
        <v>0.22</v>
      </c>
      <c r="AH141" s="1">
        <f>(AG141*100)*0.4</f>
        <v>8.8000000000000007</v>
      </c>
      <c r="AI141" s="7">
        <v>0.93</v>
      </c>
      <c r="AJ141" s="9">
        <f>((100-(AI141*100))*1.17)*0.1</f>
        <v>0.81899999999999995</v>
      </c>
      <c r="AK141" s="8">
        <f>AF141+AH141+AJ141</f>
        <v>34.9315</v>
      </c>
      <c r="AP141" s="7">
        <v>0.25</v>
      </c>
      <c r="AQ141" s="9">
        <f>((AP141*100) *1.54)*0.05</f>
        <v>1.925</v>
      </c>
    </row>
    <row r="142" spans="1:43" x14ac:dyDescent="0.25">
      <c r="A142" s="1">
        <v>3</v>
      </c>
      <c r="C142" s="1" t="s">
        <v>642</v>
      </c>
      <c r="D142" s="1">
        <v>1</v>
      </c>
      <c r="E142" s="1" t="s">
        <v>159</v>
      </c>
      <c r="F142" s="1">
        <v>2</v>
      </c>
      <c r="G142" s="1">
        <v>0</v>
      </c>
      <c r="H142" s="1">
        <v>0</v>
      </c>
      <c r="J142" s="1">
        <v>2.6</v>
      </c>
      <c r="K142" s="7">
        <v>0.79</v>
      </c>
      <c r="L142" s="9">
        <f>(((K142*100)-35)*1.54)*0.2</f>
        <v>13.552000000000001</v>
      </c>
      <c r="M142" s="7">
        <v>0.56999999999999995</v>
      </c>
      <c r="N142" s="9">
        <f>(((M142*100)-20)*1.25)*0.8</f>
        <v>36.999999999999993</v>
      </c>
      <c r="O142" s="9">
        <f>L142+N142</f>
        <v>50.551999999999992</v>
      </c>
      <c r="Q142" s="7">
        <v>0.74</v>
      </c>
      <c r="R142" s="1">
        <v>-17</v>
      </c>
      <c r="S142" s="7">
        <v>0.7</v>
      </c>
      <c r="T142" s="9">
        <f>(((S142*100)-25)*1.33)*0.3</f>
        <v>17.954999999999998</v>
      </c>
      <c r="U142" s="7">
        <v>0</v>
      </c>
      <c r="V142" s="9">
        <f>10-((100*U142)*0.667)</f>
        <v>10</v>
      </c>
      <c r="W142" s="7">
        <v>0.71</v>
      </c>
      <c r="X142" s="9">
        <f>(((100*W142)-40)*1.67)*0.05</f>
        <v>2.5884999999999998</v>
      </c>
      <c r="AB142" s="9">
        <f>T142+V142+X142</f>
        <v>30.543499999999998</v>
      </c>
      <c r="AD142" s="3" t="s">
        <v>643</v>
      </c>
      <c r="AE142" s="10">
        <f>(1100+1330)/2</f>
        <v>1215</v>
      </c>
      <c r="AF142" s="8">
        <f>((AE142-700)/8)*0.5</f>
        <v>32.1875</v>
      </c>
      <c r="AG142" s="7">
        <v>0.44</v>
      </c>
      <c r="AH142" s="1">
        <f>(AG142*100)*0.4</f>
        <v>17.600000000000001</v>
      </c>
      <c r="AI142" s="7">
        <v>0.86</v>
      </c>
      <c r="AJ142" s="9">
        <f>((100-(AI142*100))*1.17)*0.1</f>
        <v>1.6379999999999999</v>
      </c>
      <c r="AK142" s="8">
        <f>AF142+AH142+AJ142</f>
        <v>51.4255</v>
      </c>
      <c r="AP142" s="7" t="s">
        <v>176</v>
      </c>
    </row>
    <row r="143" spans="1:43" x14ac:dyDescent="0.25">
      <c r="A143" s="1">
        <v>3</v>
      </c>
      <c r="C143" s="1" t="s">
        <v>645</v>
      </c>
      <c r="E143" s="1" t="s">
        <v>6</v>
      </c>
      <c r="F143" s="1">
        <v>2</v>
      </c>
      <c r="G143" s="1">
        <v>0</v>
      </c>
      <c r="H143" s="1">
        <v>0</v>
      </c>
      <c r="J143" s="1">
        <v>2.6</v>
      </c>
      <c r="K143" s="7">
        <v>0.86</v>
      </c>
      <c r="L143" s="9">
        <f>(((K143*100)-35)*1.54)*0.2</f>
        <v>15.708000000000002</v>
      </c>
      <c r="M143" s="7">
        <v>0.59</v>
      </c>
      <c r="N143" s="9">
        <f>(((M143*100)-20)*1.25)*0.8</f>
        <v>39</v>
      </c>
      <c r="O143" s="9">
        <f>L143+N143</f>
        <v>54.707999999999998</v>
      </c>
      <c r="Q143" s="7">
        <v>0.64</v>
      </c>
      <c r="R143" s="1">
        <v>-5</v>
      </c>
      <c r="S143" s="7">
        <v>0.52</v>
      </c>
      <c r="T143" s="9">
        <f>(((S143*100)-25)*1.33)*0.3</f>
        <v>10.773000000000001</v>
      </c>
      <c r="U143" s="7">
        <v>0.02</v>
      </c>
      <c r="V143" s="9">
        <f>10-((100*U143)*0.667)</f>
        <v>8.6660000000000004</v>
      </c>
      <c r="W143" s="7">
        <v>0.78</v>
      </c>
      <c r="X143" s="9">
        <f>(((100*W143)-40)*1.67)*0.05</f>
        <v>3.173</v>
      </c>
      <c r="AB143" s="9">
        <f>T143+V143+X143</f>
        <v>22.612000000000002</v>
      </c>
      <c r="AD143" s="3" t="s">
        <v>812</v>
      </c>
      <c r="AE143" s="10">
        <f>(1030+1180)/2</f>
        <v>1105</v>
      </c>
      <c r="AF143" s="8">
        <f>((AE143-700)/8)*0.5</f>
        <v>25.3125</v>
      </c>
      <c r="AG143" s="7">
        <v>0.26</v>
      </c>
      <c r="AH143" s="1">
        <f>(AG143*100)*0.4</f>
        <v>10.4</v>
      </c>
      <c r="AI143" s="7">
        <v>0.84</v>
      </c>
      <c r="AJ143" s="9">
        <f>((100-(AI143*100))*1.17)*0.1</f>
        <v>1.8719999999999999</v>
      </c>
      <c r="AK143" s="8">
        <f>AF143+AH143+AJ143</f>
        <v>37.584499999999998</v>
      </c>
      <c r="AP143" s="7">
        <v>0.42</v>
      </c>
      <c r="AQ143" s="9">
        <f>((AP143*100) *1.54)*0.05</f>
        <v>3.2340000000000004</v>
      </c>
    </row>
    <row r="144" spans="1:43" x14ac:dyDescent="0.25">
      <c r="A144" s="1">
        <v>3</v>
      </c>
      <c r="C144" s="1" t="s">
        <v>646</v>
      </c>
      <c r="E144" s="1" t="s">
        <v>94</v>
      </c>
      <c r="F144" s="1">
        <v>2</v>
      </c>
      <c r="G144" s="1">
        <v>0</v>
      </c>
      <c r="H144" s="1">
        <v>0</v>
      </c>
      <c r="J144" s="1">
        <v>2.6</v>
      </c>
      <c r="K144" s="7">
        <v>0.78</v>
      </c>
      <c r="L144" s="9">
        <f>(((K144*100)-35)*1.54)*0.2</f>
        <v>13.244</v>
      </c>
      <c r="M144" s="7">
        <v>0.68</v>
      </c>
      <c r="N144" s="9">
        <f>(((M144*100)-20)*1.25)*0.8</f>
        <v>48</v>
      </c>
      <c r="O144" s="9">
        <f>L144+N144</f>
        <v>61.244</v>
      </c>
      <c r="Q144" s="7">
        <v>0.63</v>
      </c>
      <c r="R144" s="1">
        <v>5</v>
      </c>
      <c r="S144" s="7">
        <v>0.59</v>
      </c>
      <c r="T144" s="9">
        <f>(((S144*100)-25)*1.33)*0.3</f>
        <v>13.565999999999999</v>
      </c>
      <c r="U144" s="7">
        <v>0</v>
      </c>
      <c r="V144" s="9">
        <f>10-((100*U144)*0.667)</f>
        <v>10</v>
      </c>
      <c r="W144" s="7">
        <v>0.89</v>
      </c>
      <c r="X144" s="9">
        <f>(((100*W144)-40)*1.67)*0.05</f>
        <v>4.0914999999999999</v>
      </c>
      <c r="AB144" s="9">
        <f>T144+V144+X144</f>
        <v>27.657499999999999</v>
      </c>
      <c r="AD144" s="3" t="s">
        <v>327</v>
      </c>
      <c r="AE144" s="10">
        <f>(1010+1200)/2</f>
        <v>1105</v>
      </c>
      <c r="AF144" s="8">
        <f>((AE144-700)/8)*0.5</f>
        <v>25.3125</v>
      </c>
      <c r="AG144" s="7">
        <v>0.28000000000000003</v>
      </c>
      <c r="AH144" s="1">
        <f>(AG144*100)*0.4</f>
        <v>11.200000000000003</v>
      </c>
      <c r="AI144" s="7">
        <v>0.72</v>
      </c>
      <c r="AJ144" s="9">
        <f>((100-(AI144*100))*1.17)*0.1</f>
        <v>3.2759999999999998</v>
      </c>
      <c r="AK144" s="8">
        <f>AF144+AH144+AJ144</f>
        <v>39.788499999999999</v>
      </c>
      <c r="AP144" s="7">
        <v>0.3</v>
      </c>
      <c r="AQ144" s="9">
        <f>((AP144*100) *1.54)*0.05</f>
        <v>2.31</v>
      </c>
    </row>
    <row r="145" spans="1:43" x14ac:dyDescent="0.25">
      <c r="A145" s="1">
        <v>3</v>
      </c>
      <c r="C145" s="1" t="s">
        <v>647</v>
      </c>
      <c r="E145" s="1" t="s">
        <v>9</v>
      </c>
      <c r="F145" s="1">
        <v>2</v>
      </c>
      <c r="G145" s="1">
        <v>0</v>
      </c>
      <c r="H145" s="1">
        <v>0</v>
      </c>
      <c r="J145" s="1">
        <v>1.8</v>
      </c>
      <c r="K145" s="7">
        <v>0.74</v>
      </c>
      <c r="L145" s="9">
        <f>(((K145*100)-35)*1.54)*0.2</f>
        <v>12.012</v>
      </c>
      <c r="M145" s="7">
        <v>0.72</v>
      </c>
      <c r="N145" s="9">
        <f>(((M145*100)-20)*1.25)*0.8</f>
        <v>52</v>
      </c>
      <c r="O145" s="9">
        <f>L145+N145</f>
        <v>64.012</v>
      </c>
      <c r="Q145" s="7">
        <v>0.57999999999999996</v>
      </c>
      <c r="R145" s="1">
        <v>14</v>
      </c>
      <c r="S145" s="7">
        <v>0.94</v>
      </c>
      <c r="T145" s="9">
        <f>(((S145*100)-25)*1.33)*0.3</f>
        <v>27.531000000000002</v>
      </c>
      <c r="U145" s="7">
        <v>0</v>
      </c>
      <c r="V145" s="9">
        <f>10-((100*U145)*0.667)</f>
        <v>10</v>
      </c>
      <c r="W145" s="7">
        <v>0.44</v>
      </c>
      <c r="X145" s="9">
        <f>(((100*W145)-40)*1.67)*0.05</f>
        <v>0.33400000000000002</v>
      </c>
      <c r="AB145" s="9">
        <f>T145+V145+X145</f>
        <v>37.865000000000009</v>
      </c>
      <c r="AD145" s="3" t="s">
        <v>813</v>
      </c>
      <c r="AE145" s="10">
        <f>(940+1220)/2</f>
        <v>1080</v>
      </c>
      <c r="AF145" s="8">
        <f>((AE145-700)/8)*0.5</f>
        <v>23.75</v>
      </c>
      <c r="AG145" s="7">
        <v>0.39</v>
      </c>
      <c r="AH145" s="1">
        <f>(AG145*100)*0.4</f>
        <v>15.600000000000001</v>
      </c>
      <c r="AI145" s="7">
        <v>0.77</v>
      </c>
      <c r="AJ145" s="9">
        <f>((100-(AI145*100))*1.17)*0.1</f>
        <v>2.6909999999999998</v>
      </c>
      <c r="AK145" s="8">
        <f>AF145+AH145+AJ145</f>
        <v>42.041000000000004</v>
      </c>
      <c r="AP145" s="7">
        <v>0.22</v>
      </c>
      <c r="AQ145" s="9">
        <f>((AP145*100) *1.54)*0.05</f>
        <v>1.6940000000000002</v>
      </c>
    </row>
    <row r="146" spans="1:43" x14ac:dyDescent="0.25">
      <c r="A146" s="1">
        <v>3</v>
      </c>
      <c r="C146" s="1" t="s">
        <v>649</v>
      </c>
      <c r="E146" s="1" t="s">
        <v>102</v>
      </c>
      <c r="F146" s="1">
        <v>2</v>
      </c>
      <c r="G146" s="1">
        <v>0</v>
      </c>
      <c r="H146" s="1">
        <v>0</v>
      </c>
      <c r="J146" s="1">
        <v>2.2000000000000002</v>
      </c>
      <c r="K146" s="7">
        <v>0.79</v>
      </c>
      <c r="L146" s="9">
        <f>(((K146*100)-35)*1.54)*0.2</f>
        <v>13.552000000000001</v>
      </c>
      <c r="M146" s="7">
        <v>0.64</v>
      </c>
      <c r="N146" s="9">
        <f>(((M146*100)-20)*1.25)*0.8</f>
        <v>44</v>
      </c>
      <c r="O146" s="9">
        <f>L146+N146</f>
        <v>57.552</v>
      </c>
      <c r="Q146" s="7">
        <v>0.63</v>
      </c>
      <c r="R146" s="1">
        <v>1</v>
      </c>
      <c r="S146" s="7">
        <v>0.8</v>
      </c>
      <c r="T146" s="9">
        <f>(((S146*100)-25)*1.33)*0.3</f>
        <v>21.945</v>
      </c>
      <c r="U146" s="7">
        <v>0</v>
      </c>
      <c r="V146" s="9">
        <f>10-((100*U146)*0.667)</f>
        <v>10</v>
      </c>
      <c r="W146" s="7">
        <v>0.77</v>
      </c>
      <c r="X146" s="9">
        <f>(((100*W146)-40)*1.67)*0.05</f>
        <v>3.0895000000000001</v>
      </c>
      <c r="AB146" s="9">
        <f>T146+V146+X146</f>
        <v>35.034500000000001</v>
      </c>
      <c r="AD146" s="3" t="s">
        <v>814</v>
      </c>
      <c r="AE146" s="10">
        <f>(980+1250)/2</f>
        <v>1115</v>
      </c>
      <c r="AF146" s="8">
        <f>((AE146-700)/8)*0.5</f>
        <v>25.9375</v>
      </c>
      <c r="AG146" s="7">
        <v>0.3</v>
      </c>
      <c r="AH146" s="1">
        <f>(AG146*100)*0.4</f>
        <v>12</v>
      </c>
      <c r="AI146" s="7">
        <v>0.76</v>
      </c>
      <c r="AJ146" s="9">
        <f>((100-(AI146*100))*1.17)*0.1</f>
        <v>2.8079999999999998</v>
      </c>
      <c r="AK146" s="8">
        <f>AF146+AH146+AJ146</f>
        <v>40.7455</v>
      </c>
      <c r="AP146" s="7">
        <v>0.39</v>
      </c>
      <c r="AQ146" s="9">
        <f>((AP146*100) *1.54)*0.05</f>
        <v>3.0030000000000001</v>
      </c>
    </row>
    <row r="147" spans="1:43" x14ac:dyDescent="0.25">
      <c r="A147" s="1">
        <v>3</v>
      </c>
      <c r="C147" s="1" t="s">
        <v>651</v>
      </c>
      <c r="E147" s="1" t="s">
        <v>26</v>
      </c>
      <c r="F147" s="1">
        <v>2</v>
      </c>
      <c r="G147" s="1">
        <v>0</v>
      </c>
      <c r="H147" s="1">
        <v>0</v>
      </c>
      <c r="J147" s="1">
        <v>2.5</v>
      </c>
      <c r="K147" s="7">
        <v>0.89</v>
      </c>
      <c r="L147" s="9">
        <f>(((K147*100)-35)*1.54)*0.2</f>
        <v>16.632000000000001</v>
      </c>
      <c r="M147" s="7">
        <v>0.72</v>
      </c>
      <c r="N147" s="9">
        <f>(((M147*100)-20)*1.25)*0.8</f>
        <v>52</v>
      </c>
      <c r="O147" s="9">
        <f>L147+N147</f>
        <v>68.632000000000005</v>
      </c>
      <c r="Q147" s="7">
        <v>0.62</v>
      </c>
      <c r="R147" s="1">
        <v>10</v>
      </c>
      <c r="S147" s="7">
        <v>0.39</v>
      </c>
      <c r="T147" s="9">
        <f>(((S147*100)-25)*1.33)*0.3</f>
        <v>5.5860000000000003</v>
      </c>
      <c r="U147" s="7">
        <v>0</v>
      </c>
      <c r="V147" s="9">
        <f>10-((100*U147)*0.667)</f>
        <v>10</v>
      </c>
      <c r="W147" s="7">
        <v>0.77</v>
      </c>
      <c r="X147" s="9">
        <f>(((100*W147)-40)*1.67)*0.05</f>
        <v>3.0895000000000001</v>
      </c>
      <c r="AB147" s="9">
        <f>T147+V147+X147</f>
        <v>18.6755</v>
      </c>
      <c r="AD147" s="3" t="s">
        <v>815</v>
      </c>
      <c r="AE147" s="10">
        <f>(1030+1200)/2</f>
        <v>1115</v>
      </c>
      <c r="AF147" s="8">
        <f>((AE147-700)/8)*0.5</f>
        <v>25.9375</v>
      </c>
      <c r="AG147" s="7">
        <v>0.24</v>
      </c>
      <c r="AH147" s="1">
        <f>(AG147*100)*0.4</f>
        <v>9.6000000000000014</v>
      </c>
      <c r="AI147" s="7">
        <v>0.57999999999999996</v>
      </c>
      <c r="AJ147" s="9">
        <f>((100-(AI147*100))*1.17)*0.1</f>
        <v>4.9140000000000015</v>
      </c>
      <c r="AK147" s="8">
        <f>AF147+AH147+AJ147</f>
        <v>40.451500000000003</v>
      </c>
      <c r="AP147" s="7">
        <v>0.27</v>
      </c>
      <c r="AQ147" s="9">
        <f>((AP147*100) *1.54)*0.05</f>
        <v>2.0790000000000002</v>
      </c>
    </row>
    <row r="148" spans="1:43" x14ac:dyDescent="0.25">
      <c r="A148" s="1">
        <v>3</v>
      </c>
      <c r="C148" s="1" t="s">
        <v>652</v>
      </c>
      <c r="E148" s="1" t="s">
        <v>326</v>
      </c>
      <c r="F148" s="1">
        <v>2</v>
      </c>
      <c r="G148" s="1">
        <v>0</v>
      </c>
      <c r="H148" s="1">
        <v>0</v>
      </c>
      <c r="J148" s="1">
        <v>2.2000000000000002</v>
      </c>
      <c r="K148" s="7">
        <v>0.86</v>
      </c>
      <c r="L148" s="9">
        <f>(((K148*100)-35)*1.54)*0.2</f>
        <v>15.708000000000002</v>
      </c>
      <c r="M148" s="7">
        <v>0.76</v>
      </c>
      <c r="N148" s="9">
        <f>(((M148*100)-20)*1.25)*0.8</f>
        <v>56</v>
      </c>
      <c r="O148" s="9">
        <f>L148+N148</f>
        <v>71.707999999999998</v>
      </c>
      <c r="Q148" s="7">
        <v>0.57999999999999996</v>
      </c>
      <c r="R148" s="1">
        <v>18</v>
      </c>
      <c r="S148" s="7">
        <v>0.56000000000000005</v>
      </c>
      <c r="T148" s="9">
        <f>(((S148*100)-25)*1.33)*0.3</f>
        <v>12.369000000000003</v>
      </c>
      <c r="U148" s="7">
        <v>0.03</v>
      </c>
      <c r="V148" s="9">
        <f>10-((100*U148)*0.667)</f>
        <v>7.9989999999999997</v>
      </c>
      <c r="W148" s="7">
        <v>0.89</v>
      </c>
      <c r="X148" s="9">
        <f>(((100*W148)-40)*1.67)*0.05</f>
        <v>4.0914999999999999</v>
      </c>
      <c r="AB148" s="9">
        <f>T148+V148+X148</f>
        <v>24.459500000000002</v>
      </c>
      <c r="AD148" s="3" t="s">
        <v>234</v>
      </c>
      <c r="AE148" s="10">
        <f>(1020+1200)/2</f>
        <v>1110</v>
      </c>
      <c r="AF148" s="8">
        <f>((AE148-700)/8)*0.5</f>
        <v>25.625</v>
      </c>
      <c r="AG148" s="7">
        <v>0.14000000000000001</v>
      </c>
      <c r="AH148" s="1">
        <f>(AG148*100)*0.4</f>
        <v>5.6000000000000014</v>
      </c>
      <c r="AI148" s="7">
        <v>0.73</v>
      </c>
      <c r="AJ148" s="9">
        <f>((100-(AI148*100))*1.17)*0.1</f>
        <v>3.1589999999999998</v>
      </c>
      <c r="AK148" s="8">
        <f>AF148+AH148+AJ148</f>
        <v>34.384</v>
      </c>
      <c r="AP148" s="7">
        <v>0.32</v>
      </c>
      <c r="AQ148" s="9">
        <f>((AP148*100) *1.54)*0.05</f>
        <v>2.4640000000000004</v>
      </c>
    </row>
    <row r="149" spans="1:43" x14ac:dyDescent="0.25">
      <c r="A149" s="1">
        <v>3</v>
      </c>
      <c r="C149" s="1" t="s">
        <v>653</v>
      </c>
      <c r="D149" s="1">
        <v>1</v>
      </c>
      <c r="E149" s="1" t="s">
        <v>190</v>
      </c>
      <c r="F149" s="1">
        <v>2</v>
      </c>
      <c r="G149" s="1">
        <v>0</v>
      </c>
      <c r="H149" s="1">
        <v>0</v>
      </c>
      <c r="J149" s="1">
        <v>3.5</v>
      </c>
      <c r="K149" s="7" t="s">
        <v>176</v>
      </c>
      <c r="L149" s="1" t="s">
        <v>176</v>
      </c>
      <c r="M149" s="7">
        <v>0.65</v>
      </c>
      <c r="N149" s="9">
        <f>(((M149*100)-20)*1.25)*0.8</f>
        <v>45</v>
      </c>
      <c r="Q149" s="7">
        <v>0.79</v>
      </c>
      <c r="R149" s="1">
        <v>-14</v>
      </c>
      <c r="S149" s="7" t="s">
        <v>176</v>
      </c>
      <c r="T149" s="1" t="s">
        <v>176</v>
      </c>
      <c r="U149" s="7" t="s">
        <v>176</v>
      </c>
      <c r="V149" s="1" t="s">
        <v>176</v>
      </c>
      <c r="W149" s="7" t="s">
        <v>176</v>
      </c>
      <c r="X149" s="1" t="s">
        <v>176</v>
      </c>
      <c r="AB149" s="1" t="s">
        <v>176</v>
      </c>
      <c r="AD149" s="3" t="s">
        <v>176</v>
      </c>
      <c r="AE149" s="8" t="s">
        <v>176</v>
      </c>
      <c r="AG149" s="7" t="s">
        <v>176</v>
      </c>
      <c r="AH149" s="1" t="s">
        <v>176</v>
      </c>
      <c r="AI149" s="7">
        <v>0.71</v>
      </c>
      <c r="AJ149" s="9">
        <f>((100-(AI149*100))*1.17)*0.1</f>
        <v>3.3930000000000002</v>
      </c>
      <c r="AK149" s="1" t="s">
        <v>176</v>
      </c>
      <c r="AP149" s="7" t="s">
        <v>176</v>
      </c>
    </row>
    <row r="150" spans="1:43" x14ac:dyDescent="0.25">
      <c r="A150" s="1">
        <v>3</v>
      </c>
      <c r="C150" s="1" t="s">
        <v>653</v>
      </c>
      <c r="D150" s="1">
        <v>1</v>
      </c>
      <c r="E150" s="1" t="s">
        <v>331</v>
      </c>
      <c r="F150" s="1">
        <v>2</v>
      </c>
      <c r="G150" s="1">
        <v>0</v>
      </c>
      <c r="H150" s="1">
        <v>0</v>
      </c>
      <c r="J150" s="1">
        <v>3.1</v>
      </c>
      <c r="K150" s="7">
        <v>0.82</v>
      </c>
      <c r="L150" s="9">
        <f>(((K150*100)-35)*1.54)*0.2</f>
        <v>14.475999999999999</v>
      </c>
      <c r="M150" s="7">
        <v>0.54</v>
      </c>
      <c r="N150" s="9">
        <f>(((M150*100)-20)*1.25)*0.8</f>
        <v>34</v>
      </c>
      <c r="O150" s="9">
        <f>L150+N150</f>
        <v>48.475999999999999</v>
      </c>
      <c r="Q150" s="7">
        <v>0.79</v>
      </c>
      <c r="R150" s="1">
        <v>-25</v>
      </c>
      <c r="S150" s="7">
        <v>0.96</v>
      </c>
      <c r="T150" s="9">
        <f>(((S150*100)-25)*1.33)*0.3</f>
        <v>28.329000000000001</v>
      </c>
      <c r="U150" s="7">
        <v>0.01</v>
      </c>
      <c r="V150" s="9">
        <f>10-((100*U150)*0.667)</f>
        <v>9.3330000000000002</v>
      </c>
      <c r="W150" s="7" t="s">
        <v>176</v>
      </c>
      <c r="X150" s="1" t="s">
        <v>176</v>
      </c>
      <c r="AB150" s="1" t="s">
        <v>176</v>
      </c>
      <c r="AD150" s="3" t="s">
        <v>654</v>
      </c>
      <c r="AE150" s="10">
        <f>(1200+1300)/2</f>
        <v>1250</v>
      </c>
      <c r="AF150" s="8">
        <f>((AE150-700)/8)*0.5</f>
        <v>34.375</v>
      </c>
      <c r="AG150" s="7">
        <v>0.24</v>
      </c>
      <c r="AH150" s="1">
        <f>(AG150*100)*0.4</f>
        <v>9.6000000000000014</v>
      </c>
      <c r="AI150" s="7">
        <v>0.86</v>
      </c>
      <c r="AJ150" s="9">
        <f>((100-(AI150*100))*1.17)*0.1</f>
        <v>1.6379999999999999</v>
      </c>
      <c r="AK150" s="8">
        <f>AF150+AH150+AJ150</f>
        <v>45.613</v>
      </c>
      <c r="AP150" s="7" t="s">
        <v>176</v>
      </c>
    </row>
    <row r="151" spans="1:43" x14ac:dyDescent="0.25">
      <c r="A151" s="1">
        <v>3</v>
      </c>
      <c r="C151" s="1" t="s">
        <v>655</v>
      </c>
      <c r="E151" s="1" t="s">
        <v>9</v>
      </c>
      <c r="F151" s="1">
        <v>2</v>
      </c>
      <c r="G151" s="1">
        <v>0</v>
      </c>
      <c r="H151" s="1">
        <v>0</v>
      </c>
      <c r="J151" s="1">
        <v>1.9</v>
      </c>
      <c r="K151" s="7">
        <v>0.86</v>
      </c>
      <c r="L151" s="9">
        <f>(((K151*100)-35)*1.54)*0.2</f>
        <v>15.708000000000002</v>
      </c>
      <c r="M151" s="7">
        <v>0.69</v>
      </c>
      <c r="N151" s="9">
        <f>(((M151*100)-20)*1.25)*0.8</f>
        <v>49</v>
      </c>
      <c r="O151" s="9">
        <f>L151+N151</f>
        <v>64.707999999999998</v>
      </c>
      <c r="Q151" s="7">
        <v>0.62</v>
      </c>
      <c r="R151" s="1">
        <v>7</v>
      </c>
      <c r="S151" s="7">
        <v>0.42</v>
      </c>
      <c r="T151" s="9">
        <f>(((S151*100)-25)*1.33)*0.3</f>
        <v>6.7829999999999995</v>
      </c>
      <c r="U151" s="7">
        <v>4.0000000000000001E-3</v>
      </c>
      <c r="V151" s="9">
        <f>10-((100*U151)*0.667)</f>
        <v>9.7332000000000001</v>
      </c>
      <c r="W151" s="7">
        <v>0.85</v>
      </c>
      <c r="X151" s="9">
        <f>(((100*W151)-40)*1.67)*0.05</f>
        <v>3.7574999999999998</v>
      </c>
      <c r="AB151" s="9">
        <f>T151+V151+X151</f>
        <v>20.273699999999998</v>
      </c>
      <c r="AD151" s="3" t="s">
        <v>816</v>
      </c>
      <c r="AE151" s="10">
        <f>(968+1210)/2</f>
        <v>1089</v>
      </c>
      <c r="AF151" s="8">
        <f>((AE151-700)/8)*0.5</f>
        <v>24.3125</v>
      </c>
      <c r="AG151" s="7">
        <v>0.3</v>
      </c>
      <c r="AH151" s="1">
        <f>(AG151*100)*0.4</f>
        <v>12</v>
      </c>
      <c r="AI151" s="7">
        <v>0.84</v>
      </c>
      <c r="AJ151" s="9">
        <f>((100-(AI151*100))*1.17)*0.1</f>
        <v>1.8719999999999999</v>
      </c>
      <c r="AK151" s="8">
        <f>AF151+AH151+AJ151</f>
        <v>38.1845</v>
      </c>
      <c r="AP151" s="7">
        <v>0.27</v>
      </c>
      <c r="AQ151" s="9">
        <f>((AP151*100) *1.54)*0.05</f>
        <v>2.0790000000000002</v>
      </c>
    </row>
    <row r="152" spans="1:43" x14ac:dyDescent="0.25">
      <c r="A152" s="1">
        <v>3</v>
      </c>
      <c r="C152" s="1" t="s">
        <v>734</v>
      </c>
      <c r="E152" s="1" t="s">
        <v>329</v>
      </c>
      <c r="F152" s="1">
        <v>2</v>
      </c>
      <c r="G152" s="1">
        <v>0</v>
      </c>
      <c r="H152" s="1">
        <v>0</v>
      </c>
      <c r="J152" s="1">
        <v>2.2999999999999998</v>
      </c>
      <c r="K152" s="7">
        <v>0.68</v>
      </c>
      <c r="L152" s="9">
        <f>(((K152*100)-35)*1.54)*0.2</f>
        <v>10.164000000000001</v>
      </c>
      <c r="M152" s="7">
        <v>0.59</v>
      </c>
      <c r="N152" s="9">
        <f>(((M152*100)-20)*1.25)*0.8</f>
        <v>39</v>
      </c>
      <c r="O152" s="9">
        <f>L152+N152</f>
        <v>49.164000000000001</v>
      </c>
      <c r="Q152" s="7">
        <v>0.57999999999999996</v>
      </c>
      <c r="R152" s="1">
        <v>1</v>
      </c>
      <c r="S152" s="7">
        <v>0.84</v>
      </c>
      <c r="T152" s="9">
        <f>(((S152*100)-25)*1.33)*0.3</f>
        <v>23.541</v>
      </c>
      <c r="U152" s="7">
        <v>0.01</v>
      </c>
      <c r="V152" s="9">
        <f>10-((100*U152)*0.667)</f>
        <v>9.3330000000000002</v>
      </c>
      <c r="W152" s="7">
        <v>0.87</v>
      </c>
      <c r="X152" s="9">
        <f>(((100*W152)-40)*1.67)*0.05</f>
        <v>3.9245000000000001</v>
      </c>
      <c r="AB152" s="9">
        <f>T152+V152+X152</f>
        <v>36.798500000000004</v>
      </c>
      <c r="AD152" s="3" t="s">
        <v>285</v>
      </c>
      <c r="AE152" s="10">
        <f>(990+1220)/2</f>
        <v>1105</v>
      </c>
      <c r="AF152" s="8">
        <f>((AE152-700)/8)*0.5</f>
        <v>25.3125</v>
      </c>
      <c r="AG152" s="7">
        <v>0.4</v>
      </c>
      <c r="AH152" s="1">
        <f>(AG152*100)*0.4</f>
        <v>16</v>
      </c>
      <c r="AI152" s="7">
        <v>0.83</v>
      </c>
      <c r="AJ152" s="9">
        <f>((100-(AI152*100))*1.17)*0.1</f>
        <v>1.9890000000000001</v>
      </c>
      <c r="AK152" s="8">
        <f>AF152+AH152+AJ152</f>
        <v>43.301499999999997</v>
      </c>
      <c r="AP152" s="7">
        <v>0.23</v>
      </c>
      <c r="AQ152" s="9">
        <f>((AP152*100) *1.54)*0.05</f>
        <v>1.7710000000000001</v>
      </c>
    </row>
    <row r="153" spans="1:43" x14ac:dyDescent="0.25">
      <c r="A153" s="1">
        <v>3</v>
      </c>
      <c r="C153" s="1" t="s">
        <v>656</v>
      </c>
      <c r="E153" s="1" t="s">
        <v>9</v>
      </c>
      <c r="F153" s="1">
        <v>2</v>
      </c>
      <c r="G153" s="1">
        <v>0</v>
      </c>
      <c r="H153" s="1">
        <v>0</v>
      </c>
      <c r="J153" s="1">
        <v>2.7</v>
      </c>
      <c r="K153" s="7">
        <v>0.88</v>
      </c>
      <c r="L153" s="9">
        <f>(((K153*100)-35)*1.54)*0.2</f>
        <v>16.324000000000002</v>
      </c>
      <c r="M153" s="7">
        <v>0.77</v>
      </c>
      <c r="N153" s="9">
        <f>(((M153*100)-20)*1.25)*0.8</f>
        <v>57</v>
      </c>
      <c r="O153" s="9">
        <f>L153+N153</f>
        <v>73.323999999999998</v>
      </c>
      <c r="Q153" s="7">
        <v>0.66</v>
      </c>
      <c r="R153" s="1">
        <v>11</v>
      </c>
      <c r="S153" s="7">
        <v>0.44</v>
      </c>
      <c r="T153" s="9">
        <f>(((S153*100)-25)*1.33)*0.3</f>
        <v>7.5810000000000004</v>
      </c>
      <c r="U153" s="7">
        <v>4.0000000000000001E-3</v>
      </c>
      <c r="V153" s="9">
        <f>10-((100*U153)*0.667)</f>
        <v>9.7332000000000001</v>
      </c>
      <c r="W153" s="7">
        <v>0.86</v>
      </c>
      <c r="X153" s="9">
        <f>(((100*W153)-40)*1.67)*0.05</f>
        <v>3.8409999999999997</v>
      </c>
      <c r="AB153" s="9">
        <f>T153+V153+X153</f>
        <v>21.155200000000001</v>
      </c>
      <c r="AD153" s="3" t="s">
        <v>555</v>
      </c>
      <c r="AE153" s="10">
        <f>(1060+1250)/2</f>
        <v>1155</v>
      </c>
      <c r="AF153" s="8">
        <f>((AE153-700)/8)*0.5</f>
        <v>28.4375</v>
      </c>
      <c r="AG153" s="7">
        <v>0.38</v>
      </c>
      <c r="AH153" s="1">
        <f>(AG153*100)*0.4</f>
        <v>15.200000000000001</v>
      </c>
      <c r="AI153" s="7">
        <v>0.63</v>
      </c>
      <c r="AJ153" s="9">
        <f>((100-(AI153*100))*1.17)*0.1</f>
        <v>4.3289999999999997</v>
      </c>
      <c r="AK153" s="8">
        <f>AF153+AH153+AJ153</f>
        <v>47.966500000000003</v>
      </c>
      <c r="AP153" s="7">
        <v>0.27</v>
      </c>
      <c r="AQ153" s="9">
        <f>((AP153*100) *1.54)*0.05</f>
        <v>2.0790000000000002</v>
      </c>
    </row>
    <row r="154" spans="1:43" x14ac:dyDescent="0.25">
      <c r="A154" s="1">
        <v>3</v>
      </c>
      <c r="C154" s="1" t="s">
        <v>661</v>
      </c>
      <c r="F154" s="1">
        <v>1</v>
      </c>
      <c r="G154" s="1">
        <v>0</v>
      </c>
      <c r="H154" s="1">
        <v>0</v>
      </c>
      <c r="J154" s="1">
        <v>2.8</v>
      </c>
      <c r="K154" s="7">
        <v>0.78</v>
      </c>
      <c r="L154" s="9">
        <f>(((K154*100)-35)*1.54)*0.2</f>
        <v>13.244</v>
      </c>
      <c r="M154" s="7">
        <v>0.51</v>
      </c>
      <c r="N154" s="9">
        <f>(((M154*100)-20)*1.25)*0.8</f>
        <v>31</v>
      </c>
      <c r="O154" s="9">
        <f>L154+N154</f>
        <v>44.244</v>
      </c>
      <c r="Q154" s="7">
        <v>0.53</v>
      </c>
      <c r="R154" s="1">
        <v>-2</v>
      </c>
      <c r="S154" s="7">
        <v>0.5</v>
      </c>
      <c r="T154" s="9">
        <f>(((S154*100)-25)*1.33)*0.3</f>
        <v>9.9749999999999996</v>
      </c>
      <c r="U154" s="7">
        <v>0.01</v>
      </c>
      <c r="V154" s="9">
        <f>10-((100*U154)*0.667)</f>
        <v>9.3330000000000002</v>
      </c>
      <c r="W154" s="7">
        <v>0.85</v>
      </c>
      <c r="X154" s="9">
        <f>(((100*W154)-40)*1.67)*0.05</f>
        <v>3.7574999999999998</v>
      </c>
      <c r="AB154" s="9">
        <f>T154+V154+X154</f>
        <v>23.0655</v>
      </c>
      <c r="AD154" s="3" t="s">
        <v>810</v>
      </c>
      <c r="AE154" s="10">
        <f>(1050+1270)/2</f>
        <v>1160</v>
      </c>
      <c r="AF154" s="8">
        <f>((AE154-700)/8)*0.5</f>
        <v>28.75</v>
      </c>
      <c r="AG154" s="7">
        <v>0.24</v>
      </c>
      <c r="AH154" s="1">
        <f>(AG154*100)*0.4</f>
        <v>9.6000000000000014</v>
      </c>
      <c r="AI154" s="7">
        <v>0.67</v>
      </c>
      <c r="AJ154" s="9">
        <f>((100-(AI154*100))*1.17)*0.1</f>
        <v>3.8610000000000002</v>
      </c>
      <c r="AK154" s="8">
        <f>AF154+AH154+AJ154</f>
        <v>42.210999999999999</v>
      </c>
      <c r="AP154" s="7">
        <v>0.12</v>
      </c>
      <c r="AQ154" s="9">
        <f>((AP154*100) *1.54)*0.05</f>
        <v>0.92400000000000004</v>
      </c>
    </row>
    <row r="155" spans="1:43" x14ac:dyDescent="0.25">
      <c r="A155" s="1">
        <v>3</v>
      </c>
      <c r="C155" s="1" t="s">
        <v>657</v>
      </c>
      <c r="F155" s="1">
        <v>2</v>
      </c>
      <c r="G155" s="1">
        <v>0</v>
      </c>
      <c r="H155" s="1">
        <v>0</v>
      </c>
      <c r="J155" s="1">
        <v>2.5</v>
      </c>
      <c r="K155" s="7">
        <v>0.82</v>
      </c>
      <c r="L155" s="9">
        <f>(((K155*100)-35)*1.54)*0.2</f>
        <v>14.475999999999999</v>
      </c>
      <c r="M155" s="7">
        <v>0.63</v>
      </c>
      <c r="N155" s="9">
        <f>(((M155*100)-20)*1.25)*0.8</f>
        <v>43</v>
      </c>
      <c r="O155" s="9">
        <f>L155+N155</f>
        <v>57.475999999999999</v>
      </c>
      <c r="Q155" s="7">
        <v>0.71</v>
      </c>
      <c r="R155" s="1">
        <v>-8</v>
      </c>
      <c r="S155" s="7">
        <v>0.55000000000000004</v>
      </c>
      <c r="T155" s="9">
        <f>(((S155*100)-25)*1.33)*0.3</f>
        <v>11.970000000000004</v>
      </c>
      <c r="U155" s="7">
        <v>0.02</v>
      </c>
      <c r="V155" s="9">
        <f>10-((100*U155)*0.667)</f>
        <v>8.6660000000000004</v>
      </c>
      <c r="W155" s="7">
        <v>0.81</v>
      </c>
      <c r="X155" s="9">
        <f>(((100*W155)-40)*1.67)*0.05</f>
        <v>3.4235000000000002</v>
      </c>
      <c r="AB155" s="9">
        <f>T155+V155+X155</f>
        <v>24.059500000000003</v>
      </c>
      <c r="AD155" s="3" t="s">
        <v>817</v>
      </c>
      <c r="AE155" s="10">
        <f>(1040+1310)/2</f>
        <v>1175</v>
      </c>
      <c r="AF155" s="8">
        <f>((AE155-700)/8)*0.5</f>
        <v>29.6875</v>
      </c>
      <c r="AG155" s="7">
        <v>0.38</v>
      </c>
      <c r="AH155" s="1">
        <f>(AG155*100)*0.4</f>
        <v>15.200000000000001</v>
      </c>
      <c r="AI155" s="7">
        <v>0.9</v>
      </c>
      <c r="AJ155" s="9">
        <f>((100-(AI155*100))*1.17)*0.1</f>
        <v>1.17</v>
      </c>
      <c r="AK155" s="8">
        <f>AF155+AH155+AJ155</f>
        <v>46.057500000000005</v>
      </c>
      <c r="AP155" s="7">
        <v>0.28000000000000003</v>
      </c>
      <c r="AQ155" s="9">
        <f>((AP155*100) *1.54)*0.05</f>
        <v>2.1560000000000001</v>
      </c>
    </row>
    <row r="156" spans="1:43" x14ac:dyDescent="0.25">
      <c r="A156" s="1">
        <v>3</v>
      </c>
      <c r="C156" s="1" t="s">
        <v>658</v>
      </c>
      <c r="E156" s="1" t="s">
        <v>18</v>
      </c>
      <c r="F156" s="1">
        <v>2</v>
      </c>
      <c r="G156" s="1">
        <v>0</v>
      </c>
      <c r="H156" s="1">
        <v>0</v>
      </c>
      <c r="J156" s="1">
        <v>2</v>
      </c>
      <c r="K156" s="7">
        <v>0.84</v>
      </c>
      <c r="L156" s="9">
        <f>(((K156*100)-35)*1.54)*0.2</f>
        <v>15.092000000000002</v>
      </c>
      <c r="M156" s="7">
        <v>0.73</v>
      </c>
      <c r="N156" s="9">
        <f>(((M156*100)-20)*1.25)*0.8</f>
        <v>53</v>
      </c>
      <c r="O156" s="9">
        <f>L156+N156</f>
        <v>68.091999999999999</v>
      </c>
      <c r="Q156" s="7" t="s">
        <v>176</v>
      </c>
      <c r="R156" s="1" t="s">
        <v>176</v>
      </c>
      <c r="S156" s="7">
        <v>0.93</v>
      </c>
      <c r="T156" s="9">
        <f>(((S156*100)-25)*1.33)*0.3</f>
        <v>27.131999999999998</v>
      </c>
      <c r="U156" s="7">
        <v>0</v>
      </c>
      <c r="V156" s="9">
        <f>10-((100*U156)*0.667)</f>
        <v>10</v>
      </c>
      <c r="W156" s="7" t="s">
        <v>176</v>
      </c>
      <c r="X156" s="1" t="s">
        <v>176</v>
      </c>
      <c r="AB156" s="1" t="s">
        <v>176</v>
      </c>
      <c r="AD156" s="3" t="s">
        <v>818</v>
      </c>
      <c r="AE156" s="10">
        <f>(1050+1305)/2</f>
        <v>1177.5</v>
      </c>
      <c r="AF156" s="8">
        <f>((AE156-700)/8)*0.5</f>
        <v>29.84375</v>
      </c>
      <c r="AG156" s="7">
        <v>0.57999999999999996</v>
      </c>
      <c r="AH156" s="1">
        <f>(AG156*100)*0.4</f>
        <v>23.2</v>
      </c>
      <c r="AI156" s="7">
        <v>0.61</v>
      </c>
      <c r="AJ156" s="9">
        <f>((100-(AI156*100))*1.17)*0.1</f>
        <v>4.5629999999999997</v>
      </c>
      <c r="AK156" s="8">
        <f>AF156+AH156+AJ156</f>
        <v>57.606750000000005</v>
      </c>
      <c r="AP156" s="7" t="s">
        <v>176</v>
      </c>
    </row>
    <row r="157" spans="1:43" x14ac:dyDescent="0.25">
      <c r="A157" s="1">
        <v>3</v>
      </c>
      <c r="C157" s="1" t="s">
        <v>660</v>
      </c>
      <c r="F157" s="1">
        <v>1</v>
      </c>
      <c r="G157" s="1">
        <v>0</v>
      </c>
      <c r="H157" s="1">
        <v>0</v>
      </c>
      <c r="J157" s="1">
        <v>2.5</v>
      </c>
      <c r="K157" s="7">
        <v>0.8</v>
      </c>
      <c r="L157" s="9">
        <f>(((K157*100)-35)*1.54)*0.2</f>
        <v>13.86</v>
      </c>
      <c r="M157" s="7">
        <v>0.56000000000000005</v>
      </c>
      <c r="N157" s="9">
        <f>(((M157*100)-20)*1.25)*0.8</f>
        <v>36.000000000000007</v>
      </c>
      <c r="O157" s="9">
        <f>L157+N157</f>
        <v>49.860000000000007</v>
      </c>
      <c r="Q157" s="7">
        <v>0.56000000000000005</v>
      </c>
      <c r="R157" s="1" t="s">
        <v>58</v>
      </c>
      <c r="S157" s="7">
        <v>0.68</v>
      </c>
      <c r="T157" s="9">
        <f>(((S157*100)-25)*1.33)*0.3</f>
        <v>17.157</v>
      </c>
      <c r="U157" s="7">
        <v>0.06</v>
      </c>
      <c r="V157" s="9">
        <f>10-((100*U157)*0.667)</f>
        <v>5.9979999999999993</v>
      </c>
      <c r="W157" s="7">
        <v>0.98</v>
      </c>
      <c r="X157" s="9">
        <f>(((100*W157)-40)*1.67)*0.05</f>
        <v>4.843</v>
      </c>
      <c r="AB157" s="9">
        <f>T157+V157+X157</f>
        <v>27.998000000000001</v>
      </c>
      <c r="AD157" s="3" t="s">
        <v>181</v>
      </c>
      <c r="AE157" s="10">
        <f>(1030+1220)/2</f>
        <v>1125</v>
      </c>
      <c r="AF157" s="8">
        <f>((AE157-700)/8)*0.5</f>
        <v>26.5625</v>
      </c>
      <c r="AG157" s="7">
        <v>0.44</v>
      </c>
      <c r="AH157" s="1">
        <f>(AG157*100)*0.4</f>
        <v>17.600000000000001</v>
      </c>
      <c r="AI157" s="7">
        <v>0.82</v>
      </c>
      <c r="AJ157" s="9">
        <f>((100-(AI157*100))*1.17)*0.1</f>
        <v>2.1059999999999999</v>
      </c>
      <c r="AK157" s="8">
        <f>AF157+AH157+AJ157</f>
        <v>46.268500000000003</v>
      </c>
      <c r="AP157" s="7">
        <v>0.15</v>
      </c>
      <c r="AQ157" s="9">
        <f>((AP157*100) *1.54)*0.05</f>
        <v>1.155</v>
      </c>
    </row>
    <row r="158" spans="1:43" x14ac:dyDescent="0.25">
      <c r="A158" s="1">
        <v>3</v>
      </c>
      <c r="C158" s="1" t="s">
        <v>663</v>
      </c>
      <c r="E158" s="1" t="s">
        <v>159</v>
      </c>
      <c r="F158" s="1">
        <v>2</v>
      </c>
      <c r="G158" s="1">
        <v>0</v>
      </c>
      <c r="H158" s="1">
        <v>0</v>
      </c>
      <c r="J158" s="1">
        <v>2.4</v>
      </c>
      <c r="K158" s="7">
        <v>0.68</v>
      </c>
      <c r="L158" s="9">
        <f>(((K158*100)-35)*1.54)*0.2</f>
        <v>10.164000000000001</v>
      </c>
      <c r="M158" s="7">
        <v>0.41</v>
      </c>
      <c r="N158" s="9">
        <f>(((M158*100)-20)*1.25)*0.8</f>
        <v>21</v>
      </c>
      <c r="O158" s="9">
        <f>L158+N158</f>
        <v>31.164000000000001</v>
      </c>
      <c r="Q158" s="7">
        <v>0.63</v>
      </c>
      <c r="R158" s="1">
        <v>-22</v>
      </c>
      <c r="S158" s="7">
        <v>0.81</v>
      </c>
      <c r="T158" s="9">
        <f>(((S158*100)-25)*1.33)*0.3</f>
        <v>22.344000000000001</v>
      </c>
      <c r="U158" s="7">
        <v>0</v>
      </c>
      <c r="V158" s="9">
        <f>10-((100*U158)*0.667)</f>
        <v>10</v>
      </c>
      <c r="W158" s="7">
        <v>0.85</v>
      </c>
      <c r="X158" s="9">
        <f>(((100*W158)-40)*1.67)*0.05</f>
        <v>3.7574999999999998</v>
      </c>
      <c r="AB158" s="9">
        <f>T158+V158+X158</f>
        <v>36.101500000000001</v>
      </c>
      <c r="AD158" s="3" t="s">
        <v>819</v>
      </c>
      <c r="AE158" s="10">
        <f>(980+1220)/2</f>
        <v>1100</v>
      </c>
      <c r="AF158" s="8">
        <f>((AE158-700)/8)*0.5</f>
        <v>25</v>
      </c>
      <c r="AG158" s="7">
        <v>0.36</v>
      </c>
      <c r="AH158" s="1">
        <f>(AG158*100)*0.4</f>
        <v>14.4</v>
      </c>
      <c r="AI158" s="7">
        <v>0.72</v>
      </c>
      <c r="AJ158" s="9">
        <f>((100-(AI158*100))*1.17)*0.1</f>
        <v>3.2759999999999998</v>
      </c>
      <c r="AK158" s="8">
        <f>AF158+AH158+AJ158</f>
        <v>42.676000000000002</v>
      </c>
      <c r="AP158" s="7">
        <v>0.35</v>
      </c>
      <c r="AQ158" s="9">
        <f>((AP158*100) *1.54)*0.05</f>
        <v>2.6950000000000003</v>
      </c>
    </row>
    <row r="159" spans="1:43" x14ac:dyDescent="0.25">
      <c r="A159" s="1">
        <v>3</v>
      </c>
      <c r="C159" s="1" t="s">
        <v>596</v>
      </c>
      <c r="E159" s="1" t="s">
        <v>329</v>
      </c>
      <c r="F159" s="1">
        <v>2</v>
      </c>
      <c r="G159" s="1">
        <v>0</v>
      </c>
      <c r="H159" s="1">
        <v>0</v>
      </c>
      <c r="J159" s="1">
        <v>2.2999999999999998</v>
      </c>
      <c r="K159" s="7">
        <v>0.76</v>
      </c>
      <c r="L159" s="9">
        <f>(((K159*100)-35)*1.54)*0.2</f>
        <v>12.628</v>
      </c>
      <c r="M159" s="7">
        <v>0.5</v>
      </c>
      <c r="N159" s="9">
        <f>(((M159*100)-20)*1.25)*0.8</f>
        <v>30</v>
      </c>
      <c r="O159" s="9">
        <f>L159+N159</f>
        <v>42.628</v>
      </c>
      <c r="Q159" s="7">
        <v>0.67</v>
      </c>
      <c r="R159" s="1">
        <v>-17</v>
      </c>
      <c r="S159" s="7">
        <v>0.68</v>
      </c>
      <c r="T159" s="9">
        <f>(((S159*100)-25)*1.33)*0.3</f>
        <v>17.157</v>
      </c>
      <c r="U159" s="7">
        <v>0</v>
      </c>
      <c r="V159" s="9">
        <f>10-((100*U159)*0.667)</f>
        <v>10</v>
      </c>
      <c r="W159" s="7">
        <v>0.88</v>
      </c>
      <c r="X159" s="9">
        <f>(((100*W159)-40)*1.67)*0.05</f>
        <v>4.008</v>
      </c>
      <c r="AB159" s="9">
        <f>T159+V159+X159</f>
        <v>31.164999999999999</v>
      </c>
      <c r="AD159" s="3" t="s">
        <v>285</v>
      </c>
      <c r="AE159" s="10">
        <f>(990+1220)/2</f>
        <v>1105</v>
      </c>
      <c r="AF159" s="8">
        <f>((AE159-700)/8)*0.5</f>
        <v>25.3125</v>
      </c>
      <c r="AG159" s="7">
        <v>0.21</v>
      </c>
      <c r="AH159" s="1">
        <f>(AG159*100)*0.4</f>
        <v>8.4</v>
      </c>
      <c r="AI159" s="7">
        <v>0.66</v>
      </c>
      <c r="AJ159" s="9">
        <f>((100-(AI159*100))*1.17)*0.1</f>
        <v>3.9780000000000002</v>
      </c>
      <c r="AK159" s="8">
        <f>AF159+AH159+AJ159</f>
        <v>37.6905</v>
      </c>
      <c r="AP159" s="7">
        <v>0.28000000000000003</v>
      </c>
      <c r="AQ159" s="9">
        <f>((AP159*100) *1.54)*0.05</f>
        <v>2.1560000000000001</v>
      </c>
    </row>
    <row r="160" spans="1:43" x14ac:dyDescent="0.25">
      <c r="A160" s="1">
        <v>3</v>
      </c>
      <c r="C160" s="1" t="s">
        <v>596</v>
      </c>
      <c r="E160" s="1" t="s">
        <v>9</v>
      </c>
      <c r="F160" s="1">
        <v>2</v>
      </c>
      <c r="G160" s="1">
        <v>0</v>
      </c>
      <c r="H160" s="1">
        <v>0</v>
      </c>
      <c r="J160" s="1">
        <v>2.5</v>
      </c>
      <c r="K160" s="7">
        <v>0.88</v>
      </c>
      <c r="L160" s="9">
        <f>(((K160*100)-35)*1.54)*0.2</f>
        <v>16.324000000000002</v>
      </c>
      <c r="M160" s="7">
        <v>0.79</v>
      </c>
      <c r="N160" s="9">
        <f>(((M160*100)-20)*1.25)*0.8</f>
        <v>59</v>
      </c>
      <c r="O160" s="9">
        <f>L160+N160</f>
        <v>75.323999999999998</v>
      </c>
      <c r="Q160" s="7">
        <v>0.6</v>
      </c>
      <c r="R160" s="1">
        <v>19</v>
      </c>
      <c r="S160" s="7">
        <v>0.68</v>
      </c>
      <c r="T160" s="9">
        <f>(((S160*100)-25)*1.33)*0.3</f>
        <v>17.157</v>
      </c>
      <c r="U160" s="7">
        <v>0.01</v>
      </c>
      <c r="V160" s="9">
        <f>10-((100*U160)*0.667)</f>
        <v>9.3330000000000002</v>
      </c>
      <c r="W160" s="7">
        <v>0.87</v>
      </c>
      <c r="X160" s="9">
        <f>(((100*W160)-40)*1.67)*0.05</f>
        <v>3.9245000000000001</v>
      </c>
      <c r="AB160" s="9">
        <f>T160+V160+X160</f>
        <v>30.414500000000004</v>
      </c>
      <c r="AD160" s="3" t="s">
        <v>820</v>
      </c>
      <c r="AE160" s="10">
        <f>(960+1170)/2</f>
        <v>1065</v>
      </c>
      <c r="AF160" s="8">
        <f>((AE160-700)/8)*0.5</f>
        <v>22.8125</v>
      </c>
      <c r="AG160" s="7">
        <v>0.2</v>
      </c>
      <c r="AH160" s="1">
        <f>(AG160*100)*0.4</f>
        <v>8</v>
      </c>
      <c r="AI160" s="7">
        <v>0.78</v>
      </c>
      <c r="AJ160" s="9">
        <f>((100-(AI160*100))*1.17)*0.1</f>
        <v>2.5739999999999998</v>
      </c>
      <c r="AK160" s="8">
        <f>AF160+AH160+AJ160</f>
        <v>33.386499999999998</v>
      </c>
      <c r="AP160" s="7">
        <v>0.36</v>
      </c>
      <c r="AQ160" s="9">
        <f>((AP160*100) *1.54)*0.05</f>
        <v>2.7720000000000002</v>
      </c>
    </row>
    <row r="161" spans="1:43" x14ac:dyDescent="0.25">
      <c r="A161" s="1">
        <v>3</v>
      </c>
      <c r="C161" s="1" t="s">
        <v>666</v>
      </c>
      <c r="E161" s="1" t="s">
        <v>18</v>
      </c>
      <c r="F161" s="1">
        <v>2</v>
      </c>
      <c r="G161" s="1">
        <v>0</v>
      </c>
      <c r="H161" s="1">
        <v>0</v>
      </c>
      <c r="J161" s="1">
        <v>2.9</v>
      </c>
      <c r="K161" s="7">
        <v>0.76</v>
      </c>
      <c r="L161" s="9">
        <f>(((K161*100)-35)*1.54)*0.2</f>
        <v>12.628</v>
      </c>
      <c r="M161" s="7">
        <v>0.5</v>
      </c>
      <c r="N161" s="9">
        <f>(((M161*100)-20)*1.25)*0.8</f>
        <v>30</v>
      </c>
      <c r="O161" s="9">
        <f>L161+N161</f>
        <v>42.628</v>
      </c>
      <c r="Q161" s="7">
        <v>0.61</v>
      </c>
      <c r="R161" s="1">
        <v>-11</v>
      </c>
      <c r="S161" s="7">
        <v>0.63</v>
      </c>
      <c r="T161" s="9">
        <f>(((S161*100)-25)*1.33)*0.3</f>
        <v>15.162000000000001</v>
      </c>
      <c r="U161" s="7">
        <v>0.02</v>
      </c>
      <c r="V161" s="9">
        <f>10-((100*U161)*0.667)</f>
        <v>8.6660000000000004</v>
      </c>
      <c r="W161" s="7">
        <v>0.84</v>
      </c>
      <c r="X161" s="9">
        <f>(((100*W161)-40)*1.67)*0.05</f>
        <v>3.6739999999999995</v>
      </c>
      <c r="AB161" s="9">
        <f>T161+V161+X161</f>
        <v>27.502000000000002</v>
      </c>
      <c r="AD161" s="3" t="s">
        <v>821</v>
      </c>
      <c r="AE161" s="10">
        <f>(980+1190)/2</f>
        <v>1085</v>
      </c>
      <c r="AF161" s="8">
        <f>((AE161-700)/8)*0.5</f>
        <v>24.0625</v>
      </c>
      <c r="AG161" s="7">
        <v>0.33</v>
      </c>
      <c r="AH161" s="1">
        <f>(AG161*100)*0.4</f>
        <v>13.200000000000001</v>
      </c>
      <c r="AI161" s="7">
        <v>0.76</v>
      </c>
      <c r="AJ161" s="9">
        <f>((100-(AI161*100))*1.17)*0.1</f>
        <v>2.8079999999999998</v>
      </c>
      <c r="AK161" s="8">
        <f>AF161+AH161+AJ161</f>
        <v>40.070500000000003</v>
      </c>
      <c r="AP161" s="7">
        <v>0.25</v>
      </c>
      <c r="AQ161" s="9">
        <f>((AP161*100) *1.54)*0.05</f>
        <v>1.925</v>
      </c>
    </row>
    <row r="162" spans="1:43" x14ac:dyDescent="0.25">
      <c r="A162" s="1">
        <v>3</v>
      </c>
      <c r="C162" s="1" t="s">
        <v>667</v>
      </c>
      <c r="E162" s="1" t="s">
        <v>329</v>
      </c>
      <c r="F162" s="1">
        <v>2</v>
      </c>
      <c r="G162" s="1">
        <v>0</v>
      </c>
      <c r="H162" s="1">
        <v>0</v>
      </c>
      <c r="J162" s="1">
        <v>2.2999999999999998</v>
      </c>
      <c r="K162" s="7">
        <v>0.83</v>
      </c>
      <c r="L162" s="9">
        <f>(((K162*100)-35)*1.54)*0.2</f>
        <v>14.784000000000001</v>
      </c>
      <c r="M162" s="7">
        <v>0.59</v>
      </c>
      <c r="N162" s="9">
        <f>(((M162*100)-20)*1.25)*0.8</f>
        <v>39</v>
      </c>
      <c r="O162" s="9">
        <f>L162+N162</f>
        <v>53.783999999999999</v>
      </c>
      <c r="Q162" s="7">
        <v>0.65</v>
      </c>
      <c r="R162" s="1">
        <v>-6</v>
      </c>
      <c r="S162" s="7">
        <v>0.75</v>
      </c>
      <c r="T162" s="9">
        <f>(((S162*100)-25)*1.33)*0.3</f>
        <v>19.95</v>
      </c>
      <c r="U162" s="7">
        <v>0.01</v>
      </c>
      <c r="V162" s="9">
        <f>10-((100*U162)*0.667)</f>
        <v>9.3330000000000002</v>
      </c>
      <c r="W162" s="7">
        <v>0.81</v>
      </c>
      <c r="X162" s="9">
        <f>(((100*W162)-40)*1.67)*0.05</f>
        <v>3.4235000000000002</v>
      </c>
      <c r="AB162" s="9">
        <f>T162+V162+X162</f>
        <v>32.706499999999998</v>
      </c>
      <c r="AD162" s="3" t="s">
        <v>285</v>
      </c>
      <c r="AE162" s="10">
        <f>(990+1220)/2</f>
        <v>1105</v>
      </c>
      <c r="AF162" s="8">
        <f>((AE162-700)/8)*0.5</f>
        <v>25.3125</v>
      </c>
      <c r="AG162" s="7">
        <v>0.31</v>
      </c>
      <c r="AH162" s="1">
        <f>(AG162*100)*0.4</f>
        <v>12.4</v>
      </c>
      <c r="AI162" s="7">
        <v>0.96</v>
      </c>
      <c r="AJ162" s="9">
        <f>((100-(AI162*100))*1.17)*0.1</f>
        <v>0.46799999999999997</v>
      </c>
      <c r="AK162" s="8">
        <f>AF162+AH162+AJ162</f>
        <v>38.180499999999995</v>
      </c>
      <c r="AP162" s="7">
        <v>0.22</v>
      </c>
      <c r="AQ162" s="9">
        <f>((AP162*100) *1.54)*0.05</f>
        <v>1.6940000000000002</v>
      </c>
    </row>
    <row r="163" spans="1:43" x14ac:dyDescent="0.25">
      <c r="A163" s="1">
        <v>4</v>
      </c>
      <c r="C163" s="1" t="s">
        <v>668</v>
      </c>
      <c r="E163" s="1" t="s">
        <v>162</v>
      </c>
      <c r="F163" s="1">
        <v>2</v>
      </c>
      <c r="G163" s="1">
        <v>0</v>
      </c>
      <c r="H163" s="1">
        <v>0</v>
      </c>
      <c r="J163" s="1">
        <v>2.2999999999999998</v>
      </c>
      <c r="K163" s="7">
        <v>0.67</v>
      </c>
      <c r="L163" s="9">
        <f>(((K163*100)-35)*1.54)*0.2</f>
        <v>9.8560000000000016</v>
      </c>
      <c r="M163" s="7">
        <v>0.46</v>
      </c>
      <c r="N163" s="9">
        <f>(((M163*100)-20)*1.25)*0.8</f>
        <v>26</v>
      </c>
      <c r="O163" s="9">
        <f>L163+N163</f>
        <v>35.856000000000002</v>
      </c>
      <c r="Q163" s="7">
        <v>0.57999999999999996</v>
      </c>
      <c r="R163" s="1">
        <v>-12</v>
      </c>
      <c r="S163" s="7">
        <v>0.73</v>
      </c>
      <c r="T163" s="9">
        <f>(((S163*100)-25)*1.33)*0.3</f>
        <v>19.152000000000001</v>
      </c>
      <c r="U163" s="7">
        <v>3.0000000000000001E-3</v>
      </c>
      <c r="V163" s="9">
        <f>10-((100*U163)*0.667)</f>
        <v>9.7998999999999992</v>
      </c>
      <c r="W163" s="7">
        <v>0.85</v>
      </c>
      <c r="X163" s="9">
        <f>(((100*W163)-40)*1.67)*0.05</f>
        <v>3.7574999999999998</v>
      </c>
      <c r="AB163" s="9">
        <f>T163+V163+X163+AA163</f>
        <v>32.709400000000002</v>
      </c>
      <c r="AD163" s="3" t="s">
        <v>361</v>
      </c>
      <c r="AE163" s="10">
        <f>(910+1070)/2</f>
        <v>990</v>
      </c>
      <c r="AF163" s="8">
        <f>((AE163-700)/8)*0.5</f>
        <v>18.125</v>
      </c>
      <c r="AG163" s="7">
        <v>0.16</v>
      </c>
      <c r="AH163" s="1">
        <f>(AG163*100)*0.4</f>
        <v>6.4</v>
      </c>
      <c r="AI163" s="7">
        <v>0.88</v>
      </c>
      <c r="AJ163" s="9">
        <f>((100-(AI163*100))*1.17)*0.1</f>
        <v>1.4039999999999999</v>
      </c>
      <c r="AK163" s="8">
        <f>AF163+AH163+AJ163</f>
        <v>25.928999999999998</v>
      </c>
      <c r="AP163" s="7">
        <v>0.19</v>
      </c>
      <c r="AQ163" s="9">
        <f>((AP163*100) *1.54)*0.05</f>
        <v>1.4630000000000001</v>
      </c>
    </row>
    <row r="164" spans="1:43" x14ac:dyDescent="0.25">
      <c r="A164" s="1">
        <v>4</v>
      </c>
      <c r="C164" s="1" t="s">
        <v>670</v>
      </c>
      <c r="D164" s="1">
        <v>1</v>
      </c>
      <c r="F164" s="1">
        <v>2</v>
      </c>
      <c r="G164" s="1">
        <v>0</v>
      </c>
      <c r="H164" s="1">
        <v>0</v>
      </c>
      <c r="J164" s="1">
        <v>1.6</v>
      </c>
      <c r="K164" s="7">
        <v>0.35</v>
      </c>
      <c r="L164" s="9">
        <f>(((K164*100)-35)*1.54)*0.2</f>
        <v>0</v>
      </c>
      <c r="M164" s="7">
        <v>0.48</v>
      </c>
      <c r="N164" s="9">
        <f>(((M164*100)-20)*1.25)*0.8</f>
        <v>28</v>
      </c>
      <c r="O164" s="9">
        <f>L164+N164</f>
        <v>28</v>
      </c>
      <c r="Q164" s="7" t="s">
        <v>176</v>
      </c>
      <c r="R164" s="1" t="s">
        <v>176</v>
      </c>
      <c r="S164" s="7">
        <v>0.74</v>
      </c>
      <c r="T164" s="9">
        <f>(((S164*100)-25)*1.33)*0.3</f>
        <v>19.550999999999998</v>
      </c>
      <c r="U164" s="7">
        <v>0</v>
      </c>
      <c r="V164" s="9">
        <f>10-((100*U164)*0.667)</f>
        <v>10</v>
      </c>
      <c r="W164" s="7">
        <v>0.71</v>
      </c>
      <c r="X164" s="9">
        <f>(((100*W164)-40)*1.67)*0.05</f>
        <v>2.5884999999999998</v>
      </c>
      <c r="AB164" s="9">
        <f>T164+V164+X164+AA164</f>
        <v>32.139499999999998</v>
      </c>
      <c r="AD164" s="3" t="s">
        <v>176</v>
      </c>
      <c r="AE164" s="8" t="s">
        <v>176</v>
      </c>
      <c r="AG164" s="7">
        <v>0.1</v>
      </c>
      <c r="AH164" s="1">
        <f>(AG164*100)*0.4</f>
        <v>4</v>
      </c>
      <c r="AI164" s="7">
        <v>1</v>
      </c>
      <c r="AJ164" s="9">
        <f>((100-(AI164*100))*1.17)*0.1</f>
        <v>0</v>
      </c>
      <c r="AK164" s="8">
        <f>AF164+AH164+AJ164</f>
        <v>4</v>
      </c>
      <c r="AP164" s="7">
        <v>0.05</v>
      </c>
      <c r="AQ164" s="9">
        <f>((AP164*100) *1.54)*0.05</f>
        <v>0.38500000000000001</v>
      </c>
    </row>
    <row r="165" spans="1:43" x14ac:dyDescent="0.25">
      <c r="A165" s="1">
        <v>4</v>
      </c>
      <c r="C165" s="1" t="s">
        <v>671</v>
      </c>
      <c r="E165" s="1" t="s">
        <v>102</v>
      </c>
      <c r="F165" s="1">
        <v>2</v>
      </c>
      <c r="G165" s="1">
        <v>0</v>
      </c>
      <c r="H165" s="1">
        <v>0</v>
      </c>
      <c r="J165" s="1">
        <v>1.6</v>
      </c>
      <c r="K165" s="7">
        <v>0.52</v>
      </c>
      <c r="L165" s="9">
        <f>(((K165*100)-35)*1.54)*0.2</f>
        <v>5.2360000000000007</v>
      </c>
      <c r="M165" s="7" t="s">
        <v>176</v>
      </c>
      <c r="N165" s="1" t="s">
        <v>176</v>
      </c>
      <c r="Q165" s="7" t="s">
        <v>176</v>
      </c>
      <c r="R165" s="1" t="s">
        <v>176</v>
      </c>
      <c r="S165" s="7" t="s">
        <v>176</v>
      </c>
      <c r="T165" s="1" t="s">
        <v>176</v>
      </c>
      <c r="U165" s="7" t="s">
        <v>176</v>
      </c>
      <c r="V165" s="1" t="s">
        <v>176</v>
      </c>
      <c r="W165" s="7">
        <v>0.81</v>
      </c>
      <c r="X165" s="9">
        <f>(((100*W165)-40)*1.67)*0.05</f>
        <v>3.4235000000000002</v>
      </c>
      <c r="AB165" s="9" t="s">
        <v>851</v>
      </c>
      <c r="AD165" s="3" t="s">
        <v>822</v>
      </c>
      <c r="AE165" s="10">
        <f>(600+800)/2</f>
        <v>700</v>
      </c>
      <c r="AF165" s="8">
        <f>((AE165-700)/8)*0.5</f>
        <v>0</v>
      </c>
      <c r="AG165" s="7" t="s">
        <v>176</v>
      </c>
      <c r="AH165" s="1" t="s">
        <v>176</v>
      </c>
      <c r="AI165" s="7">
        <v>0.51</v>
      </c>
      <c r="AJ165" s="9">
        <f>((100-(AI165*100))*1.17)*0.1</f>
        <v>5.7330000000000005</v>
      </c>
      <c r="AK165" s="1" t="s">
        <v>176</v>
      </c>
      <c r="AP165" s="7" t="s">
        <v>176</v>
      </c>
    </row>
    <row r="166" spans="1:43" x14ac:dyDescent="0.25">
      <c r="A166" s="1">
        <v>4</v>
      </c>
      <c r="C166" s="1" t="s">
        <v>673</v>
      </c>
      <c r="E166" s="1" t="s">
        <v>102</v>
      </c>
      <c r="F166" s="1">
        <v>2</v>
      </c>
      <c r="G166" s="1">
        <v>0</v>
      </c>
      <c r="H166" s="1">
        <v>0</v>
      </c>
      <c r="J166" s="1">
        <v>1.7</v>
      </c>
      <c r="K166" s="7">
        <v>0.67</v>
      </c>
      <c r="L166" s="9">
        <f>(((K166*100)-35)*1.54)*0.2</f>
        <v>9.8560000000000016</v>
      </c>
      <c r="M166" s="7">
        <v>0.36</v>
      </c>
      <c r="N166" s="9">
        <f>(((M166*100)-20)*1.25)*0.8</f>
        <v>16</v>
      </c>
      <c r="O166" s="9">
        <f>L166+N166</f>
        <v>25.856000000000002</v>
      </c>
      <c r="Q166" s="7">
        <v>0.41</v>
      </c>
      <c r="R166" s="1">
        <v>-5</v>
      </c>
      <c r="S166" s="7" t="s">
        <v>176</v>
      </c>
      <c r="T166" s="1" t="s">
        <v>176</v>
      </c>
      <c r="U166" s="7" t="s">
        <v>176</v>
      </c>
      <c r="V166" s="1" t="s">
        <v>176</v>
      </c>
      <c r="W166" s="7">
        <v>0.97</v>
      </c>
      <c r="X166" s="9">
        <f>(((100*W166)-40)*1.67)*0.05</f>
        <v>4.7595000000000001</v>
      </c>
      <c r="AB166" s="1" t="s">
        <v>176</v>
      </c>
      <c r="AD166" s="3" t="s">
        <v>823</v>
      </c>
      <c r="AE166" s="10">
        <f>(808+808)/2</f>
        <v>808</v>
      </c>
      <c r="AF166" s="8">
        <f>((AE166-700)/8)*0.5</f>
        <v>6.75</v>
      </c>
      <c r="AG166" s="7" t="s">
        <v>176</v>
      </c>
      <c r="AH166" s="1" t="s">
        <v>176</v>
      </c>
      <c r="AI166" s="7">
        <v>0.62</v>
      </c>
      <c r="AJ166" s="9">
        <f>((100-(AI166*100))*1.17)*0.1</f>
        <v>4.4459999999999997</v>
      </c>
      <c r="AK166" s="1" t="s">
        <v>176</v>
      </c>
      <c r="AP166" s="7">
        <v>0.18</v>
      </c>
      <c r="AQ166" s="9">
        <f>((AP166*100) *1.54)*0.05</f>
        <v>1.3860000000000001</v>
      </c>
    </row>
    <row r="167" spans="1:43" x14ac:dyDescent="0.25">
      <c r="A167" s="1">
        <v>4</v>
      </c>
      <c r="C167" s="1" t="s">
        <v>607</v>
      </c>
      <c r="E167" s="1" t="s">
        <v>279</v>
      </c>
      <c r="F167" s="1">
        <v>2</v>
      </c>
      <c r="G167" s="1">
        <v>0</v>
      </c>
      <c r="H167" s="1">
        <v>0</v>
      </c>
      <c r="J167" s="1">
        <v>2.1</v>
      </c>
      <c r="K167" s="7">
        <v>0.82</v>
      </c>
      <c r="L167" s="9">
        <f>(((K167*100)-35)*1.54)*0.2</f>
        <v>14.475999999999999</v>
      </c>
      <c r="M167" s="7">
        <v>0.6</v>
      </c>
      <c r="N167" s="9">
        <f>(((M167*100)-20)*1.25)*0.8</f>
        <v>40</v>
      </c>
      <c r="O167" s="9">
        <f>L167+N167</f>
        <v>54.475999999999999</v>
      </c>
      <c r="Q167" s="7">
        <v>0.56999999999999995</v>
      </c>
      <c r="R167" s="1">
        <v>3</v>
      </c>
      <c r="S167" s="7">
        <v>0.64</v>
      </c>
      <c r="T167" s="9">
        <f>(((S167*100)-25)*1.33)*0.3</f>
        <v>15.561</v>
      </c>
      <c r="U167" s="7">
        <v>0.04</v>
      </c>
      <c r="V167" s="9">
        <f>10-((100*U167)*0.667)</f>
        <v>7.3319999999999999</v>
      </c>
      <c r="W167" s="7">
        <v>0.94</v>
      </c>
      <c r="X167" s="9">
        <f>(((100*W167)-40)*1.67)*0.05</f>
        <v>4.5089999999999995</v>
      </c>
      <c r="AB167" s="9">
        <f>T167+V167+X167+AA167</f>
        <v>27.402000000000001</v>
      </c>
      <c r="AD167" s="3" t="s">
        <v>824</v>
      </c>
      <c r="AE167" s="10">
        <f>(940+1180)/2</f>
        <v>1060</v>
      </c>
      <c r="AF167" s="8">
        <f>((AE167-700)/8)*0.5</f>
        <v>22.5</v>
      </c>
      <c r="AG167" s="7">
        <v>0.21</v>
      </c>
      <c r="AH167" s="1">
        <f>(AG167*100)*0.4</f>
        <v>8.4</v>
      </c>
      <c r="AI167" s="7">
        <v>0.74</v>
      </c>
      <c r="AJ167" s="9">
        <f>((100-(AI167*100))*1.17)*0.1</f>
        <v>3.0419999999999998</v>
      </c>
      <c r="AK167" s="8">
        <f>AF167+AH167+AJ167</f>
        <v>33.942</v>
      </c>
      <c r="AP167" s="7">
        <v>0.28999999999999998</v>
      </c>
      <c r="AQ167" s="9">
        <f>((AP167*100) *1.54)*0.05</f>
        <v>2.2330000000000001</v>
      </c>
    </row>
    <row r="168" spans="1:43" x14ac:dyDescent="0.25">
      <c r="A168" s="1">
        <v>4</v>
      </c>
      <c r="C168" s="1" t="s">
        <v>675</v>
      </c>
      <c r="E168" s="1" t="s">
        <v>15</v>
      </c>
      <c r="F168" s="1">
        <v>2</v>
      </c>
      <c r="G168" s="1">
        <v>0</v>
      </c>
      <c r="H168" s="1">
        <v>0</v>
      </c>
      <c r="J168" s="1">
        <v>1.8</v>
      </c>
      <c r="K168" s="7">
        <v>0.61</v>
      </c>
      <c r="L168" s="9">
        <f>(((K168*100)-35)*1.54)*0.2</f>
        <v>8.0080000000000009</v>
      </c>
      <c r="M168" s="7">
        <v>0.22</v>
      </c>
      <c r="N168" s="9">
        <f>(((M168*100)-20)*1.25)*0.8</f>
        <v>2</v>
      </c>
      <c r="O168" s="9">
        <f>L168+N168</f>
        <v>10.008000000000001</v>
      </c>
      <c r="Q168" s="7">
        <v>0.48</v>
      </c>
      <c r="R168" s="1">
        <v>-26</v>
      </c>
      <c r="S168" s="7">
        <v>0.7</v>
      </c>
      <c r="T168" s="9">
        <f>(((S168*100)-25)*1.33)*0.3</f>
        <v>17.954999999999998</v>
      </c>
      <c r="U168" s="7">
        <v>0.01</v>
      </c>
      <c r="V168" s="9">
        <f>10-((100*U168)*0.667)</f>
        <v>9.3330000000000002</v>
      </c>
      <c r="W168" s="7">
        <v>0.93</v>
      </c>
      <c r="X168" s="9">
        <f>(((100*W168)-40)*1.67)*0.05</f>
        <v>4.4254999999999995</v>
      </c>
      <c r="AB168" s="9">
        <f>T168+V168+X168+AA168</f>
        <v>31.713499999999996</v>
      </c>
      <c r="AD168" s="3" t="s">
        <v>825</v>
      </c>
      <c r="AE168" s="10">
        <f>(500+1520)/2</f>
        <v>1010</v>
      </c>
      <c r="AF168" s="8">
        <f>((AE168-700)/8)*0.5</f>
        <v>19.375</v>
      </c>
      <c r="AG168" s="7">
        <v>0.04</v>
      </c>
      <c r="AH168" s="1">
        <f>(AG168*100)*0.4</f>
        <v>1.6</v>
      </c>
      <c r="AI168" s="7">
        <v>0.63</v>
      </c>
      <c r="AJ168" s="9">
        <f>((100-(AI168*100))*1.17)*0.1</f>
        <v>4.3289999999999997</v>
      </c>
      <c r="AK168" s="8">
        <f>AF168+AH168+AJ168</f>
        <v>25.304000000000002</v>
      </c>
      <c r="AP168" s="7">
        <v>0.22</v>
      </c>
      <c r="AQ168" s="9">
        <f>((AP168*100) *1.54)*0.05</f>
        <v>1.6940000000000002</v>
      </c>
    </row>
    <row r="169" spans="1:43" x14ac:dyDescent="0.25">
      <c r="A169" s="1">
        <v>4</v>
      </c>
      <c r="C169" s="1" t="s">
        <v>677</v>
      </c>
      <c r="E169" s="1" t="s">
        <v>169</v>
      </c>
      <c r="F169" s="1">
        <v>2</v>
      </c>
      <c r="G169" s="1">
        <v>0</v>
      </c>
      <c r="H169" s="1">
        <v>0</v>
      </c>
      <c r="J169" s="1">
        <v>1.8</v>
      </c>
      <c r="K169" s="7">
        <v>0.6</v>
      </c>
      <c r="L169" s="9">
        <f>(((K169*100)-35)*1.54)*0.2</f>
        <v>7.7</v>
      </c>
      <c r="M169" s="7">
        <v>0.38</v>
      </c>
      <c r="N169" s="9">
        <f>(((M169*100)-20)*1.25)*0.8</f>
        <v>18</v>
      </c>
      <c r="O169" s="9">
        <f>L169+N169</f>
        <v>25.7</v>
      </c>
      <c r="Q169" s="7">
        <v>0.51</v>
      </c>
      <c r="R169" s="1">
        <v>-13</v>
      </c>
      <c r="S169" s="7">
        <v>0.78</v>
      </c>
      <c r="T169" s="9">
        <f>(((S169*100)-25)*1.33)*0.3</f>
        <v>21.147000000000002</v>
      </c>
      <c r="U169" s="7">
        <v>0.01</v>
      </c>
      <c r="V169" s="9">
        <f>10-((100*U169)*0.667)</f>
        <v>9.3330000000000002</v>
      </c>
      <c r="W169" s="7">
        <v>0.82</v>
      </c>
      <c r="X169" s="9">
        <f>(((100*W169)-40)*1.67)*0.05</f>
        <v>3.5070000000000001</v>
      </c>
      <c r="AB169" s="9">
        <f>T169+V169+X169+AA169</f>
        <v>33.987000000000002</v>
      </c>
      <c r="AD169" s="3" t="s">
        <v>826</v>
      </c>
      <c r="AE169" s="10">
        <f>(990+1140)/2</f>
        <v>1065</v>
      </c>
      <c r="AF169" s="8">
        <f>((AE169-700)/8)*0.5</f>
        <v>22.8125</v>
      </c>
      <c r="AG169" s="7">
        <v>0.12</v>
      </c>
      <c r="AH169" s="1">
        <f>(AG169*100)*0.4</f>
        <v>4.8000000000000007</v>
      </c>
      <c r="AI169" s="7">
        <v>0.52</v>
      </c>
      <c r="AJ169" s="9">
        <f>((100-(AI169*100))*1.17)*0.1</f>
        <v>5.6159999999999997</v>
      </c>
      <c r="AK169" s="8">
        <f>AF169+AH169+AJ169</f>
        <v>33.228499999999997</v>
      </c>
      <c r="AP169" s="7">
        <v>0.39</v>
      </c>
      <c r="AQ169" s="9">
        <f>((AP169*100) *1.54)*0.05</f>
        <v>3.0030000000000001</v>
      </c>
    </row>
    <row r="170" spans="1:43" x14ac:dyDescent="0.25">
      <c r="A170" s="1">
        <v>4</v>
      </c>
      <c r="C170" s="1" t="s">
        <v>679</v>
      </c>
      <c r="E170" s="1" t="s">
        <v>94</v>
      </c>
      <c r="F170" s="1">
        <v>2</v>
      </c>
      <c r="G170" s="1">
        <v>0</v>
      </c>
      <c r="H170" s="1">
        <v>0</v>
      </c>
      <c r="J170" s="1">
        <v>2.1</v>
      </c>
      <c r="K170" s="7">
        <v>0.79</v>
      </c>
      <c r="L170" s="9">
        <f>(((K170*100)-35)*1.54)*0.2</f>
        <v>13.552000000000001</v>
      </c>
      <c r="M170" s="7">
        <v>0.55000000000000004</v>
      </c>
      <c r="N170" s="9">
        <f>(((M170*100)-20)*1.25)*0.8</f>
        <v>35.000000000000007</v>
      </c>
      <c r="O170" s="9">
        <f>L170+N170</f>
        <v>48.552000000000007</v>
      </c>
      <c r="Q170" s="7">
        <v>0.56999999999999995</v>
      </c>
      <c r="R170" s="1">
        <v>-2</v>
      </c>
      <c r="S170" s="7">
        <v>0.6</v>
      </c>
      <c r="T170" s="9">
        <f>(((S170*100)-25)*1.33)*0.3</f>
        <v>13.965000000000002</v>
      </c>
      <c r="U170" s="7">
        <v>0.02</v>
      </c>
      <c r="V170" s="9">
        <f>10-((100*U170)*0.667)</f>
        <v>8.6660000000000004</v>
      </c>
      <c r="W170" s="7">
        <v>0.89</v>
      </c>
      <c r="X170" s="9">
        <f>(((100*W170)-40)*1.67)*0.05</f>
        <v>4.0914999999999999</v>
      </c>
      <c r="AB170" s="9">
        <f>T170+V170+X170+AA170</f>
        <v>26.7225</v>
      </c>
      <c r="AD170" s="3" t="s">
        <v>827</v>
      </c>
      <c r="AE170" s="10">
        <f>(880+1120)/2</f>
        <v>1000</v>
      </c>
      <c r="AF170" s="8">
        <f>((AE170-700)/8)*0.5</f>
        <v>18.75</v>
      </c>
      <c r="AG170" s="7">
        <v>0.19</v>
      </c>
      <c r="AH170" s="1">
        <f>(AG170*100)*0.4</f>
        <v>7.6000000000000005</v>
      </c>
      <c r="AI170" s="7">
        <v>0.88</v>
      </c>
      <c r="AJ170" s="9">
        <f>((100-(AI170*100))*1.17)*0.1</f>
        <v>1.4039999999999999</v>
      </c>
      <c r="AK170" s="8">
        <f>AF170+AH170+AJ170</f>
        <v>27.754000000000001</v>
      </c>
      <c r="AP170" s="7">
        <v>0.24</v>
      </c>
      <c r="AQ170" s="9">
        <f>((AP170*100) *1.54)*0.05</f>
        <v>1.8480000000000001</v>
      </c>
    </row>
    <row r="171" spans="1:43" x14ac:dyDescent="0.25">
      <c r="A171" s="1">
        <v>4</v>
      </c>
      <c r="C171" s="1" t="s">
        <v>681</v>
      </c>
      <c r="E171" s="1" t="s">
        <v>105</v>
      </c>
      <c r="F171" s="1">
        <v>2</v>
      </c>
      <c r="G171" s="1">
        <v>0</v>
      </c>
      <c r="H171" s="1">
        <v>0</v>
      </c>
      <c r="J171" s="1">
        <v>2.1</v>
      </c>
      <c r="K171" s="7" t="s">
        <v>176</v>
      </c>
      <c r="L171" s="1" t="s">
        <v>176</v>
      </c>
      <c r="M171" s="7" t="s">
        <v>176</v>
      </c>
      <c r="N171" s="1" t="s">
        <v>176</v>
      </c>
      <c r="Q171" s="7" t="s">
        <v>176</v>
      </c>
      <c r="R171" s="1" t="s">
        <v>176</v>
      </c>
      <c r="S171" s="7">
        <v>0.99</v>
      </c>
      <c r="T171" s="9">
        <f>(((S171*100)-25)*1.33)*0.3</f>
        <v>29.526</v>
      </c>
      <c r="U171" s="7">
        <v>0</v>
      </c>
      <c r="V171" s="9">
        <f>10-((100*U171)*0.667)</f>
        <v>10</v>
      </c>
      <c r="W171" s="7" t="s">
        <v>176</v>
      </c>
      <c r="X171" s="1" t="s">
        <v>176</v>
      </c>
      <c r="AB171" s="1" t="s">
        <v>176</v>
      </c>
      <c r="AD171" s="3" t="s">
        <v>176</v>
      </c>
      <c r="AE171" s="8" t="s">
        <v>176</v>
      </c>
      <c r="AG171" s="7" t="s">
        <v>176</v>
      </c>
      <c r="AH171" s="1" t="s">
        <v>176</v>
      </c>
      <c r="AI171" s="7">
        <v>0.95</v>
      </c>
      <c r="AJ171" s="9">
        <f>((100-(AI171*100))*1.17)*0.1</f>
        <v>0.58499999999999996</v>
      </c>
      <c r="AK171" s="1" t="s">
        <v>176</v>
      </c>
      <c r="AP171" s="7" t="s">
        <v>176</v>
      </c>
    </row>
    <row r="172" spans="1:43" x14ac:dyDescent="0.25">
      <c r="A172" s="1">
        <v>4</v>
      </c>
      <c r="C172" s="1" t="s">
        <v>682</v>
      </c>
      <c r="E172" s="1" t="s">
        <v>94</v>
      </c>
      <c r="F172" s="1">
        <v>2</v>
      </c>
      <c r="G172" s="1">
        <v>0</v>
      </c>
      <c r="H172" s="1">
        <v>0</v>
      </c>
      <c r="J172" s="1">
        <v>1.6</v>
      </c>
      <c r="K172" s="7">
        <v>0.83</v>
      </c>
      <c r="L172" s="9">
        <f>(((K172*100)-35)*1.54)*0.2</f>
        <v>14.784000000000001</v>
      </c>
      <c r="M172" s="7">
        <v>0.76</v>
      </c>
      <c r="N172" s="9">
        <f>(((M172*100)-20)*1.25)*0.8</f>
        <v>56</v>
      </c>
      <c r="O172" s="9">
        <f>L172+N172</f>
        <v>70.784000000000006</v>
      </c>
      <c r="Q172" s="7">
        <v>0.68</v>
      </c>
      <c r="R172" s="1">
        <v>8</v>
      </c>
      <c r="S172" s="7">
        <v>0.52</v>
      </c>
      <c r="T172" s="9">
        <f>(((S172*100)-25)*1.33)*0.3</f>
        <v>10.773000000000001</v>
      </c>
      <c r="U172" s="7">
        <v>0</v>
      </c>
      <c r="V172" s="9">
        <f>10-((100*U172)*0.667)</f>
        <v>10</v>
      </c>
      <c r="W172" s="7">
        <v>0.87</v>
      </c>
      <c r="X172" s="9">
        <f>(((100*W172)-40)*1.67)*0.05</f>
        <v>3.9245000000000001</v>
      </c>
      <c r="AB172" s="9">
        <f>T172+V172+X172+AA172</f>
        <v>24.697500000000005</v>
      </c>
      <c r="AD172" s="3" t="s">
        <v>828</v>
      </c>
      <c r="AE172" s="10">
        <f>(1140+1340)/2</f>
        <v>1240</v>
      </c>
      <c r="AF172" s="8">
        <f>((AE172-700)/8)*0.5</f>
        <v>33.75</v>
      </c>
      <c r="AG172" s="7">
        <v>0.6</v>
      </c>
      <c r="AH172" s="1">
        <f>(AG172*100)*0.4</f>
        <v>24</v>
      </c>
      <c r="AI172" s="7">
        <v>0.77</v>
      </c>
      <c r="AJ172" s="9">
        <f>((100-(AI172*100))*1.17)*0.1</f>
        <v>2.6909999999999998</v>
      </c>
      <c r="AK172" s="8">
        <f>AF172+AH172+AJ172</f>
        <v>60.441000000000003</v>
      </c>
      <c r="AP172" s="7">
        <v>0.34</v>
      </c>
      <c r="AQ172" s="9">
        <f>((AP172*100) *1.54)*0.05</f>
        <v>2.6180000000000003</v>
      </c>
    </row>
    <row r="173" spans="1:43" x14ac:dyDescent="0.25">
      <c r="A173" s="1">
        <v>4</v>
      </c>
      <c r="C173" s="1" t="s">
        <v>684</v>
      </c>
      <c r="D173" s="1">
        <v>1</v>
      </c>
      <c r="E173" s="1" t="s">
        <v>18</v>
      </c>
      <c r="F173" s="1">
        <v>2</v>
      </c>
      <c r="G173" s="1">
        <v>0</v>
      </c>
      <c r="H173" s="1">
        <v>0</v>
      </c>
      <c r="J173" s="1">
        <v>1.3</v>
      </c>
      <c r="K173" s="7" t="s">
        <v>176</v>
      </c>
      <c r="L173" s="1" t="s">
        <v>176</v>
      </c>
      <c r="M173" s="7" t="s">
        <v>176</v>
      </c>
      <c r="N173" s="1" t="s">
        <v>176</v>
      </c>
      <c r="Q173" s="7" t="s">
        <v>176</v>
      </c>
      <c r="R173" s="1" t="s">
        <v>176</v>
      </c>
      <c r="S173" s="7" t="s">
        <v>176</v>
      </c>
      <c r="T173" s="1" t="s">
        <v>176</v>
      </c>
      <c r="U173" s="7" t="s">
        <v>176</v>
      </c>
      <c r="V173" s="1" t="s">
        <v>176</v>
      </c>
      <c r="W173" s="7" t="s">
        <v>176</v>
      </c>
      <c r="AB173" s="9"/>
      <c r="AD173" s="3" t="s">
        <v>731</v>
      </c>
      <c r="AE173" s="10">
        <f>(860+1120)/2</f>
        <v>990</v>
      </c>
      <c r="AF173" s="8">
        <f>((AE173-700)/8)*0.5</f>
        <v>18.125</v>
      </c>
      <c r="AG173" s="7" t="s">
        <v>176</v>
      </c>
      <c r="AH173" s="1" t="s">
        <v>176</v>
      </c>
      <c r="AI173" s="7">
        <v>0.77</v>
      </c>
      <c r="AJ173" s="9">
        <f>((100-(AI173*100))*1.17)*0.1</f>
        <v>2.6909999999999998</v>
      </c>
      <c r="AK173" s="1" t="s">
        <v>176</v>
      </c>
      <c r="AP173" s="7" t="s">
        <v>176</v>
      </c>
    </row>
    <row r="174" spans="1:43" x14ac:dyDescent="0.25">
      <c r="A174" s="1">
        <v>4</v>
      </c>
      <c r="C174" s="1" t="s">
        <v>686</v>
      </c>
      <c r="E174" s="1" t="s">
        <v>94</v>
      </c>
      <c r="F174" s="1">
        <v>1</v>
      </c>
      <c r="G174" s="1">
        <v>0</v>
      </c>
      <c r="H174" s="1">
        <v>0</v>
      </c>
      <c r="J174" s="1">
        <v>1.9</v>
      </c>
      <c r="K174" s="7">
        <v>0.77</v>
      </c>
      <c r="L174" s="9">
        <f>(((K174*100)-35)*1.54)*0.2</f>
        <v>12.936000000000002</v>
      </c>
      <c r="M174" s="7">
        <v>0.36</v>
      </c>
      <c r="N174" s="9">
        <f>(((M174*100)-20)*1.25)*0.8</f>
        <v>16</v>
      </c>
      <c r="O174" s="9">
        <f>L174+N174</f>
        <v>28.936</v>
      </c>
      <c r="Q174" s="7">
        <v>0.35</v>
      </c>
      <c r="R174" s="1">
        <v>1</v>
      </c>
      <c r="S174" s="7">
        <v>0.31</v>
      </c>
      <c r="T174" s="9">
        <f>(((S174*100)-25)*1.33)*0.3</f>
        <v>2.3940000000000001</v>
      </c>
      <c r="U174" s="7">
        <v>0.05</v>
      </c>
      <c r="V174" s="9">
        <f>10-((100*U174)*0.667)</f>
        <v>6.665</v>
      </c>
      <c r="W174" s="7">
        <v>0.79</v>
      </c>
      <c r="X174" s="9">
        <f>(((100*W174)-40)*1.67)*0.05</f>
        <v>3.2565</v>
      </c>
      <c r="AB174" s="9">
        <f>T174+V174+X174</f>
        <v>12.3155</v>
      </c>
      <c r="AD174" s="3" t="s">
        <v>570</v>
      </c>
      <c r="AE174" s="10">
        <f>(1040+1200)/2</f>
        <v>1120</v>
      </c>
      <c r="AF174" s="8">
        <f>((AE174-700)/8)*0.5</f>
        <v>26.25</v>
      </c>
      <c r="AG174" s="7">
        <v>0.13</v>
      </c>
      <c r="AH174" s="1">
        <f>(AG174*100)*0.4</f>
        <v>5.2</v>
      </c>
      <c r="AI174" s="7">
        <v>0.48</v>
      </c>
      <c r="AJ174" s="9">
        <f>((100-(AI174*100))*1.17)*0.1</f>
        <v>6.0839999999999996</v>
      </c>
      <c r="AK174" s="8">
        <f>AF174+AH174+AJ174</f>
        <v>37.533999999999999</v>
      </c>
      <c r="AP174" s="7">
        <v>0.14000000000000001</v>
      </c>
      <c r="AQ174" s="9">
        <f>((AP174*100) *1.54)*0.05</f>
        <v>1.0780000000000001</v>
      </c>
    </row>
    <row r="175" spans="1:43" x14ac:dyDescent="0.25">
      <c r="A175" s="1">
        <v>4</v>
      </c>
      <c r="C175" s="1" t="s">
        <v>688</v>
      </c>
      <c r="E175" s="1" t="s">
        <v>21</v>
      </c>
      <c r="F175" s="1">
        <v>1</v>
      </c>
      <c r="G175" s="1">
        <v>0</v>
      </c>
      <c r="H175" s="1">
        <v>0</v>
      </c>
      <c r="J175" s="1">
        <v>2</v>
      </c>
      <c r="K175" s="7">
        <v>0.69</v>
      </c>
      <c r="L175" s="9">
        <f>(((K175*100)-35)*1.54)*0.2</f>
        <v>10.472000000000001</v>
      </c>
      <c r="M175" s="7">
        <v>0.35</v>
      </c>
      <c r="N175" s="9">
        <f>(((M175*100)-20)*1.25)*0.8</f>
        <v>15</v>
      </c>
      <c r="O175" s="9">
        <f>L175+N175</f>
        <v>25.472000000000001</v>
      </c>
      <c r="Q175" s="7">
        <v>0.38</v>
      </c>
      <c r="R175" s="1">
        <v>-3</v>
      </c>
      <c r="S175" s="7">
        <v>0.35</v>
      </c>
      <c r="T175" s="9">
        <f>(((S175*100)-25)*1.33)*0.3</f>
        <v>3.99</v>
      </c>
      <c r="U175" s="7">
        <v>0.09</v>
      </c>
      <c r="V175" s="9">
        <f>10-((100*U175)*0.667)</f>
        <v>3.9969999999999999</v>
      </c>
      <c r="W175" s="7">
        <v>0.8</v>
      </c>
      <c r="X175" s="9">
        <f>(((100*W175)-40)*1.67)*0.05</f>
        <v>3.34</v>
      </c>
      <c r="AB175" s="9">
        <f>T175+V175+X175</f>
        <v>11.327</v>
      </c>
      <c r="AD175" s="3" t="s">
        <v>829</v>
      </c>
      <c r="AE175" s="10">
        <f>(950+1130)/2</f>
        <v>1040</v>
      </c>
      <c r="AF175" s="8">
        <f>((AE175-700)/8)*0.5</f>
        <v>21.25</v>
      </c>
      <c r="AG175" s="7">
        <v>0.13</v>
      </c>
      <c r="AH175" s="1">
        <f>(AG175*100)*0.4</f>
        <v>5.2</v>
      </c>
      <c r="AI175" s="7">
        <v>0.72</v>
      </c>
      <c r="AJ175" s="9">
        <f>((100-(AI175*100))*1.17)*0.1</f>
        <v>3.2759999999999998</v>
      </c>
      <c r="AK175" s="8">
        <f>AF175+AH175+AJ175</f>
        <v>29.725999999999999</v>
      </c>
      <c r="AP175" s="7">
        <v>7.0000000000000007E-2</v>
      </c>
      <c r="AQ175" s="9">
        <f>((AP175*100) *1.54)*0.05</f>
        <v>0.53900000000000003</v>
      </c>
    </row>
    <row r="176" spans="1:43" x14ac:dyDescent="0.25">
      <c r="A176" s="1">
        <v>4</v>
      </c>
      <c r="C176" s="1" t="s">
        <v>690</v>
      </c>
      <c r="D176" s="1">
        <v>1</v>
      </c>
      <c r="E176" s="1" t="s">
        <v>77</v>
      </c>
      <c r="F176" s="1">
        <v>2</v>
      </c>
      <c r="G176" s="1">
        <v>0</v>
      </c>
      <c r="H176" s="1">
        <v>0</v>
      </c>
      <c r="J176" s="1">
        <v>2.2999999999999998</v>
      </c>
      <c r="K176" s="7" t="s">
        <v>176</v>
      </c>
      <c r="L176" s="1" t="s">
        <v>176</v>
      </c>
      <c r="M176" s="7">
        <v>0.61</v>
      </c>
      <c r="N176" s="9">
        <f>(((M176*100)-20)*1.25)*0.8</f>
        <v>41</v>
      </c>
      <c r="Q176" s="7" t="s">
        <v>176</v>
      </c>
      <c r="R176" s="1" t="s">
        <v>176</v>
      </c>
      <c r="S176" s="7" t="s">
        <v>176</v>
      </c>
      <c r="T176" s="1" t="s">
        <v>176</v>
      </c>
      <c r="U176" s="7" t="s">
        <v>176</v>
      </c>
      <c r="V176" s="1" t="s">
        <v>176</v>
      </c>
      <c r="W176" s="7" t="s">
        <v>176</v>
      </c>
      <c r="X176" s="1" t="s">
        <v>176</v>
      </c>
      <c r="AB176" s="1" t="s">
        <v>176</v>
      </c>
      <c r="AD176" s="3" t="s">
        <v>176</v>
      </c>
      <c r="AE176" s="8" t="s">
        <v>176</v>
      </c>
      <c r="AG176" s="7" t="s">
        <v>176</v>
      </c>
      <c r="AH176" s="1" t="s">
        <v>176</v>
      </c>
      <c r="AI176" s="7">
        <v>0.73</v>
      </c>
      <c r="AJ176" s="9">
        <f>((100-(AI176*100))*1.17)*0.1</f>
        <v>3.1589999999999998</v>
      </c>
      <c r="AK176" s="1" t="s">
        <v>176</v>
      </c>
      <c r="AP176" s="7" t="s">
        <v>176</v>
      </c>
    </row>
    <row r="177" spans="1:43" x14ac:dyDescent="0.25">
      <c r="A177" s="1">
        <v>4</v>
      </c>
      <c r="C177" s="1" t="s">
        <v>692</v>
      </c>
      <c r="E177" s="1" t="s">
        <v>94</v>
      </c>
      <c r="F177" s="1">
        <v>2</v>
      </c>
      <c r="G177" s="1">
        <v>0</v>
      </c>
      <c r="H177" s="1">
        <v>0</v>
      </c>
      <c r="J177" s="1">
        <v>2</v>
      </c>
      <c r="K177" s="7">
        <v>0.78</v>
      </c>
      <c r="L177" s="9">
        <f>(((K177*100)-35)*1.54)*0.2</f>
        <v>13.244</v>
      </c>
      <c r="M177" s="7">
        <v>0.63</v>
      </c>
      <c r="N177" s="9">
        <f>(((M177*100)-20)*1.25)*0.8</f>
        <v>43</v>
      </c>
      <c r="O177" s="9">
        <f>L177+N177</f>
        <v>56.244</v>
      </c>
      <c r="Q177" s="7">
        <v>0.57999999999999996</v>
      </c>
      <c r="R177" s="1">
        <v>5</v>
      </c>
      <c r="S177" s="7">
        <v>0.57999999999999996</v>
      </c>
      <c r="T177" s="9">
        <f>(((S177*100)-25)*1.33)*0.3</f>
        <v>13.166999999999998</v>
      </c>
      <c r="U177" s="7">
        <v>0.04</v>
      </c>
      <c r="V177" s="9">
        <f>10-((100*U177)*0.667)</f>
        <v>7.3319999999999999</v>
      </c>
      <c r="W177" s="7">
        <v>0.84</v>
      </c>
      <c r="X177" s="9">
        <f>(((100*W177)-40)*1.67)*0.05</f>
        <v>3.6739999999999995</v>
      </c>
      <c r="AB177" s="9">
        <f>T177+V177+X177</f>
        <v>24.172999999999998</v>
      </c>
      <c r="AD177" s="3" t="s">
        <v>322</v>
      </c>
      <c r="AE177" s="10">
        <f>(950+1230)/2</f>
        <v>1090</v>
      </c>
      <c r="AF177" s="8">
        <f>((AE177-700)/8)*0.5</f>
        <v>24.375</v>
      </c>
      <c r="AG177" s="7" t="s">
        <v>176</v>
      </c>
      <c r="AH177" s="1" t="s">
        <v>176</v>
      </c>
      <c r="AI177" s="7">
        <v>0.77</v>
      </c>
      <c r="AJ177" s="9">
        <f>((100-(AI177*100))*1.17)*0.1</f>
        <v>2.6909999999999998</v>
      </c>
      <c r="AK177" s="1" t="s">
        <v>176</v>
      </c>
      <c r="AP177" s="7">
        <v>0.33</v>
      </c>
      <c r="AQ177" s="9">
        <f>((AP177*100) *1.54)*0.05</f>
        <v>2.5410000000000004</v>
      </c>
    </row>
    <row r="178" spans="1:43" x14ac:dyDescent="0.25">
      <c r="A178" s="1">
        <v>4</v>
      </c>
      <c r="C178" s="1" t="s">
        <v>694</v>
      </c>
      <c r="E178" s="1" t="s">
        <v>37</v>
      </c>
      <c r="F178" s="1">
        <v>1</v>
      </c>
      <c r="G178" s="1">
        <v>0</v>
      </c>
      <c r="H178" s="1">
        <v>0</v>
      </c>
      <c r="J178" s="1">
        <v>2.9</v>
      </c>
      <c r="K178" s="7">
        <v>0.7</v>
      </c>
      <c r="L178" s="9">
        <f>(((K178*100)-35)*1.54)*0.2</f>
        <v>10.780000000000001</v>
      </c>
      <c r="M178" s="7">
        <v>0.48</v>
      </c>
      <c r="N178" s="9">
        <f>(((M178*100)-20)*1.25)*0.8</f>
        <v>28</v>
      </c>
      <c r="O178" s="9">
        <f>L178+N178</f>
        <v>38.78</v>
      </c>
      <c r="Q178" s="7">
        <v>0.55000000000000004</v>
      </c>
      <c r="R178" s="1">
        <v>-7</v>
      </c>
      <c r="S178" s="7">
        <v>0.3</v>
      </c>
      <c r="T178" s="9">
        <f>(((S178*100)-25)*1.33)*0.3</f>
        <v>1.9950000000000001</v>
      </c>
      <c r="U178" s="7">
        <v>0.12</v>
      </c>
      <c r="V178" s="9">
        <f>10-((100*U178)*0.667)</f>
        <v>1.9959999999999987</v>
      </c>
      <c r="W178" s="7">
        <v>0.9</v>
      </c>
      <c r="X178" s="9">
        <f>(((100*W178)-40)*1.67)*0.05</f>
        <v>4.1749999999999998</v>
      </c>
      <c r="AB178" s="9">
        <f>T178+V178+X178</f>
        <v>8.1659999999999986</v>
      </c>
      <c r="AD178" s="3" t="s">
        <v>830</v>
      </c>
      <c r="AE178" s="10">
        <f>(1000+1240)/2</f>
        <v>1120</v>
      </c>
      <c r="AF178" s="8">
        <f>((AE178-700)/8)*0.5</f>
        <v>26.25</v>
      </c>
      <c r="AG178" s="7">
        <v>0.14000000000000001</v>
      </c>
      <c r="AH178" s="1">
        <f>(AG178*100)*0.4</f>
        <v>5.6000000000000014</v>
      </c>
      <c r="AI178" s="7">
        <v>0.94</v>
      </c>
      <c r="AJ178" s="9">
        <f>((100-(AI178*100))*1.17)*0.1</f>
        <v>0.70199999999999996</v>
      </c>
      <c r="AK178" s="8">
        <f>AF178+AH178+AJ178</f>
        <v>32.552</v>
      </c>
      <c r="AP178" s="7">
        <v>0.08</v>
      </c>
      <c r="AQ178" s="9">
        <f>((AP178*100) *1.54)*0.05</f>
        <v>0.6160000000000001</v>
      </c>
    </row>
    <row r="179" spans="1:43" x14ac:dyDescent="0.25">
      <c r="A179" s="1">
        <v>4</v>
      </c>
      <c r="C179" s="1" t="s">
        <v>695</v>
      </c>
      <c r="E179" s="1" t="s">
        <v>375</v>
      </c>
      <c r="F179" s="1">
        <v>1</v>
      </c>
      <c r="G179" s="1">
        <v>0</v>
      </c>
      <c r="H179" s="1">
        <v>0</v>
      </c>
      <c r="J179" s="1">
        <v>2.2000000000000002</v>
      </c>
      <c r="K179" s="7">
        <v>0.56000000000000005</v>
      </c>
      <c r="L179" s="9">
        <f>(((K179*100)-35)*1.54)*0.2</f>
        <v>6.4680000000000026</v>
      </c>
      <c r="M179" s="7">
        <v>0.3</v>
      </c>
      <c r="N179" s="9">
        <f>(((M179*100)-20)*1.25)*0.8</f>
        <v>10</v>
      </c>
      <c r="O179" s="9">
        <f>L179+N179</f>
        <v>16.468000000000004</v>
      </c>
      <c r="Q179" s="7">
        <v>0.36</v>
      </c>
      <c r="R179" s="1">
        <v>-6</v>
      </c>
      <c r="S179" s="7">
        <v>0.49</v>
      </c>
      <c r="T179" s="9">
        <f>(((S179*100)-25)*1.33)*0.3</f>
        <v>9.5760000000000005</v>
      </c>
      <c r="U179" s="7">
        <v>0.04</v>
      </c>
      <c r="V179" s="9">
        <f>10-((100*U179)*0.667)</f>
        <v>7.3319999999999999</v>
      </c>
      <c r="W179" s="7">
        <v>0.86</v>
      </c>
      <c r="X179" s="9">
        <f>(((100*W179)-40)*1.67)*0.05</f>
        <v>3.8409999999999997</v>
      </c>
      <c r="AB179" s="9">
        <f>T179+V179+X179</f>
        <v>20.749000000000002</v>
      </c>
      <c r="AD179" s="3" t="s">
        <v>359</v>
      </c>
      <c r="AE179" s="10">
        <f>(830+1070)/2</f>
        <v>950</v>
      </c>
      <c r="AF179" s="8">
        <f>((AE179-700)/8)*0.5</f>
        <v>15.625</v>
      </c>
      <c r="AG179" s="7">
        <v>7.0000000000000007E-2</v>
      </c>
      <c r="AH179" s="1">
        <f>(AG179*100)*0.4</f>
        <v>2.8000000000000007</v>
      </c>
      <c r="AI179" s="7">
        <v>0.8</v>
      </c>
      <c r="AJ179" s="9">
        <f>((100-(AI179*100))*1.17)*0.1</f>
        <v>2.34</v>
      </c>
      <c r="AK179" s="8">
        <f>AF179+AH179+AJ179</f>
        <v>20.765000000000001</v>
      </c>
      <c r="AP179" s="7">
        <v>0.11</v>
      </c>
      <c r="AQ179" s="9">
        <f>((AP179*100) *1.54)*0.05</f>
        <v>0.84700000000000009</v>
      </c>
    </row>
    <row r="180" spans="1:43" x14ac:dyDescent="0.25">
      <c r="A180" s="1">
        <v>4</v>
      </c>
      <c r="C180" s="1" t="s">
        <v>696</v>
      </c>
      <c r="E180" s="1" t="s">
        <v>326</v>
      </c>
      <c r="F180" s="1">
        <v>2</v>
      </c>
      <c r="G180" s="1">
        <v>0</v>
      </c>
      <c r="H180" s="1">
        <v>0</v>
      </c>
      <c r="J180" s="1">
        <v>1.9</v>
      </c>
      <c r="K180" s="7">
        <v>0.64</v>
      </c>
      <c r="L180" s="9">
        <f>(((K180*100)-35)*1.54)*0.2</f>
        <v>8.9320000000000004</v>
      </c>
      <c r="M180" s="7">
        <v>0.47</v>
      </c>
      <c r="N180" s="9">
        <f>(((M180*100)-20)*1.25)*0.8</f>
        <v>27</v>
      </c>
      <c r="O180" s="9">
        <f>L180+N180</f>
        <v>35.932000000000002</v>
      </c>
      <c r="Q180" s="7">
        <v>0.48</v>
      </c>
      <c r="R180" s="1">
        <v>-1</v>
      </c>
      <c r="S180" s="7">
        <v>0.68</v>
      </c>
      <c r="T180" s="9">
        <f>(((S180*100)-25)*1.33)*0.3</f>
        <v>17.157</v>
      </c>
      <c r="U180" s="7">
        <v>0.02</v>
      </c>
      <c r="V180" s="9">
        <f>10-((100*U180)*0.667)</f>
        <v>8.6660000000000004</v>
      </c>
      <c r="W180" s="7">
        <v>0.7</v>
      </c>
      <c r="X180" s="9">
        <f>(((100*W180)-40)*1.67)*0.05</f>
        <v>2.5049999999999999</v>
      </c>
      <c r="AB180" s="9">
        <f>T180+V180+X180</f>
        <v>28.327999999999999</v>
      </c>
      <c r="AD180" s="3" t="s">
        <v>831</v>
      </c>
      <c r="AE180" s="10">
        <f>(890+1095)/2</f>
        <v>992.5</v>
      </c>
      <c r="AF180" s="8">
        <f>((AE180-700)/8)*0.5</f>
        <v>18.28125</v>
      </c>
      <c r="AG180" s="7">
        <v>0.06</v>
      </c>
      <c r="AH180" s="1">
        <f>(AG180*100)*0.4</f>
        <v>2.4000000000000004</v>
      </c>
      <c r="AI180" s="7">
        <v>0.78</v>
      </c>
      <c r="AJ180" s="9">
        <f>((100-(AI180*100))*1.17)*0.1</f>
        <v>2.5739999999999998</v>
      </c>
      <c r="AK180" s="8">
        <f>AF180+AH180+AJ180</f>
        <v>23.255249999999997</v>
      </c>
      <c r="AP180" s="7">
        <v>0.1</v>
      </c>
      <c r="AQ180" s="9">
        <f>((AP180*100) *1.54)*0.05</f>
        <v>0.77</v>
      </c>
    </row>
    <row r="181" spans="1:43" x14ac:dyDescent="0.25">
      <c r="A181" s="1">
        <v>4</v>
      </c>
      <c r="C181" s="1" t="s">
        <v>698</v>
      </c>
      <c r="E181" s="1" t="s">
        <v>102</v>
      </c>
      <c r="F181" s="1">
        <v>2</v>
      </c>
      <c r="G181" s="1">
        <v>0</v>
      </c>
      <c r="H181" s="1">
        <v>0</v>
      </c>
      <c r="J181" s="1">
        <v>2.2999999999999998</v>
      </c>
      <c r="K181" s="7">
        <v>0.64</v>
      </c>
      <c r="L181" s="9">
        <f>(((K181*100)-35)*1.54)*0.2</f>
        <v>8.9320000000000004</v>
      </c>
      <c r="M181" s="7">
        <v>0.45</v>
      </c>
      <c r="N181" s="9">
        <f>(((M181*100)-20)*1.25)*0.8</f>
        <v>25</v>
      </c>
      <c r="O181" s="9">
        <f>L181+N181</f>
        <v>33.932000000000002</v>
      </c>
      <c r="Q181" s="7">
        <v>0.49</v>
      </c>
      <c r="R181" s="1">
        <v>-4</v>
      </c>
      <c r="S181" s="7">
        <v>0.7</v>
      </c>
      <c r="T181" s="9">
        <f>(((S181*100)-25)*1.33)*0.3</f>
        <v>17.954999999999998</v>
      </c>
      <c r="U181" s="7">
        <v>0.01</v>
      </c>
      <c r="V181" s="9">
        <f>10-((100*U181)*0.667)</f>
        <v>9.3330000000000002</v>
      </c>
      <c r="W181" s="7">
        <v>0.75</v>
      </c>
      <c r="X181" s="9">
        <f>(((100*W181)-40)*1.67)*0.05</f>
        <v>2.9224999999999999</v>
      </c>
      <c r="AB181" s="9">
        <f>T181+V181+X181</f>
        <v>30.210499999999996</v>
      </c>
      <c r="AD181" s="3" t="s">
        <v>832</v>
      </c>
      <c r="AE181" s="10">
        <f>(830+1070)/2</f>
        <v>950</v>
      </c>
      <c r="AF181" s="8">
        <f>((AE181-700)/8)*0.5</f>
        <v>15.625</v>
      </c>
      <c r="AG181" s="7">
        <v>7.0000000000000007E-2</v>
      </c>
      <c r="AH181" s="1">
        <f>(AG181*100)*0.4</f>
        <v>2.8000000000000007</v>
      </c>
      <c r="AI181" s="7">
        <v>0.77</v>
      </c>
      <c r="AJ181" s="9">
        <f>((100-(AI181*100))*1.17)*0.1</f>
        <v>2.6909999999999998</v>
      </c>
      <c r="AK181" s="8">
        <f>AF181+AH181+AJ181</f>
        <v>21.116</v>
      </c>
      <c r="AP181" s="7">
        <v>0.2</v>
      </c>
      <c r="AQ181" s="9">
        <f>((AP181*100) *1.54)*0.05</f>
        <v>1.54</v>
      </c>
    </row>
    <row r="182" spans="1:43" x14ac:dyDescent="0.25">
      <c r="A182" s="1">
        <v>4</v>
      </c>
      <c r="C182" s="1" t="s">
        <v>623</v>
      </c>
      <c r="D182" s="1">
        <v>1</v>
      </c>
      <c r="E182" s="1" t="s">
        <v>26</v>
      </c>
      <c r="F182" s="1">
        <v>2</v>
      </c>
      <c r="G182" s="1">
        <v>0</v>
      </c>
      <c r="H182" s="1">
        <v>0</v>
      </c>
      <c r="J182" s="1">
        <v>2.6</v>
      </c>
      <c r="K182" s="7" t="s">
        <v>176</v>
      </c>
      <c r="L182" s="1" t="s">
        <v>176</v>
      </c>
      <c r="M182" s="7">
        <v>0.57999999999999996</v>
      </c>
      <c r="N182" s="9">
        <f>(((M182*100)-20)*1.25)*0.8</f>
        <v>37.999999999999993</v>
      </c>
      <c r="Q182" s="7" t="s">
        <v>176</v>
      </c>
      <c r="R182" s="1" t="s">
        <v>176</v>
      </c>
      <c r="S182" s="7" t="s">
        <v>176</v>
      </c>
      <c r="T182" s="1" t="s">
        <v>176</v>
      </c>
      <c r="U182" s="7" t="s">
        <v>176</v>
      </c>
      <c r="V182" s="1" t="s">
        <v>176</v>
      </c>
      <c r="W182" s="7" t="s">
        <v>176</v>
      </c>
      <c r="X182" s="1" t="s">
        <v>176</v>
      </c>
      <c r="AB182" s="1" t="s">
        <v>176</v>
      </c>
      <c r="AD182" s="3" t="s">
        <v>833</v>
      </c>
      <c r="AE182" s="10">
        <f>(1030+1230)/2</f>
        <v>1130</v>
      </c>
      <c r="AF182" s="8">
        <f>((AE182-700)/8)*0.5</f>
        <v>26.875</v>
      </c>
      <c r="AG182" s="7" t="s">
        <v>176</v>
      </c>
      <c r="AH182" s="1" t="s">
        <v>176</v>
      </c>
      <c r="AI182" s="7">
        <v>0.89</v>
      </c>
      <c r="AJ182" s="9">
        <f>((100-(AI182*100))*1.17)*0.1</f>
        <v>1.2869999999999999</v>
      </c>
      <c r="AK182" s="1" t="s">
        <v>176</v>
      </c>
      <c r="AP182" s="7">
        <v>0.25</v>
      </c>
      <c r="AQ182" s="9">
        <f>((AP182*100) *1.54)*0.05</f>
        <v>1.925</v>
      </c>
    </row>
    <row r="183" spans="1:43" x14ac:dyDescent="0.25">
      <c r="A183" s="1">
        <v>4</v>
      </c>
      <c r="C183" s="1" t="s">
        <v>701</v>
      </c>
      <c r="E183" s="1" t="s">
        <v>179</v>
      </c>
      <c r="F183" s="1">
        <v>2</v>
      </c>
      <c r="G183" s="1">
        <v>0</v>
      </c>
      <c r="H183" s="1">
        <v>0</v>
      </c>
      <c r="J183" s="1">
        <v>1.9</v>
      </c>
      <c r="K183" s="7">
        <v>0.64</v>
      </c>
      <c r="L183" s="9">
        <f>(((K183*100)-35)*1.54)*0.2</f>
        <v>8.9320000000000004</v>
      </c>
      <c r="M183" s="7">
        <v>0.51</v>
      </c>
      <c r="N183" s="9">
        <f>(((M183*100)-20)*1.25)*0.8</f>
        <v>31</v>
      </c>
      <c r="O183" s="9">
        <f>L183+N183</f>
        <v>39.932000000000002</v>
      </c>
      <c r="Q183" s="7">
        <v>0.63</v>
      </c>
      <c r="R183" s="1">
        <v>-12</v>
      </c>
      <c r="S183" s="7">
        <v>0.8</v>
      </c>
      <c r="T183" s="9">
        <f>(((S183*100)-25)*1.33)*0.3</f>
        <v>21.945</v>
      </c>
      <c r="U183" s="7">
        <v>0</v>
      </c>
      <c r="V183" s="9">
        <f>10-((100*U183)*0.667)</f>
        <v>10</v>
      </c>
      <c r="W183" s="7">
        <v>0.93</v>
      </c>
      <c r="X183" s="9">
        <f>(((100*W183)-40)*1.67)*0.05</f>
        <v>4.4254999999999995</v>
      </c>
      <c r="AB183" s="9">
        <f>T183+V183+X183</f>
        <v>36.3705</v>
      </c>
      <c r="AD183" s="3" t="s">
        <v>756</v>
      </c>
      <c r="AE183" s="10">
        <f>(910+1110)/2</f>
        <v>1010</v>
      </c>
      <c r="AF183" s="8">
        <f>((AE183-700)/8)*0.5</f>
        <v>19.375</v>
      </c>
      <c r="AG183" s="7">
        <v>0.24</v>
      </c>
      <c r="AH183" s="1">
        <f>(AG183*100)*0.4</f>
        <v>9.6000000000000014</v>
      </c>
      <c r="AI183" s="7">
        <v>0.81</v>
      </c>
      <c r="AJ183" s="9">
        <f>((100-(AI183*100))*1.17)*0.1</f>
        <v>2.2229999999999999</v>
      </c>
      <c r="AK183" s="8">
        <f>AF183+AH183+AJ183</f>
        <v>31.198</v>
      </c>
      <c r="AP183" s="7">
        <v>0.36</v>
      </c>
      <c r="AQ183" s="9">
        <f>((AP183*100) *1.54)*0.05</f>
        <v>2.7720000000000002</v>
      </c>
    </row>
    <row r="184" spans="1:43" x14ac:dyDescent="0.25">
      <c r="A184" s="1">
        <v>4</v>
      </c>
      <c r="C184" s="1" t="s">
        <v>702</v>
      </c>
      <c r="E184" s="1" t="s">
        <v>15</v>
      </c>
      <c r="F184" s="1">
        <v>2</v>
      </c>
      <c r="G184" s="1">
        <v>0</v>
      </c>
      <c r="H184" s="1">
        <v>0</v>
      </c>
      <c r="J184" s="1">
        <v>1.9</v>
      </c>
      <c r="K184" s="7">
        <v>0.74</v>
      </c>
      <c r="L184" s="9">
        <f>(((K184*100)-35)*1.54)*0.2</f>
        <v>12.012</v>
      </c>
      <c r="M184" s="7">
        <v>0.61</v>
      </c>
      <c r="N184" s="9">
        <f>(((M184*100)-20)*1.25)*0.8</f>
        <v>41</v>
      </c>
      <c r="O184" s="9">
        <f>L184+N184</f>
        <v>53.012</v>
      </c>
      <c r="Q184" s="7">
        <v>0.67</v>
      </c>
      <c r="R184" s="1">
        <v>-6</v>
      </c>
      <c r="S184" s="7">
        <v>0.72</v>
      </c>
      <c r="T184" s="9">
        <f>(((S184*100)-25)*1.33)*0.3</f>
        <v>18.753</v>
      </c>
      <c r="U184" s="7">
        <v>0.02</v>
      </c>
      <c r="V184" s="9">
        <f>10-((100*U184)*0.667)</f>
        <v>8.6660000000000004</v>
      </c>
      <c r="W184" s="7">
        <v>0.87</v>
      </c>
      <c r="X184" s="9">
        <f>(((100*W184)-40)*1.67)*0.05</f>
        <v>3.9245000000000001</v>
      </c>
      <c r="AB184" s="9">
        <f>T184+V184+X184</f>
        <v>31.343499999999999</v>
      </c>
      <c r="AD184" s="3" t="s">
        <v>811</v>
      </c>
      <c r="AE184" s="10">
        <f>(970+1190)/2</f>
        <v>1080</v>
      </c>
      <c r="AF184" s="8">
        <f>((AE184-700)/8)*0.5</f>
        <v>23.75</v>
      </c>
      <c r="AG184" s="7">
        <v>0.26</v>
      </c>
      <c r="AH184" s="1">
        <f>(AG184*100)*0.4</f>
        <v>10.4</v>
      </c>
      <c r="AI184" s="7">
        <v>0.6</v>
      </c>
      <c r="AJ184" s="9">
        <f>((100-(AI184*100))*1.17)*0.1</f>
        <v>4.68</v>
      </c>
      <c r="AK184" s="8">
        <f>AF184+AH184+AJ184</f>
        <v>38.83</v>
      </c>
      <c r="AP184" s="7">
        <v>0.16</v>
      </c>
      <c r="AQ184" s="9">
        <f>((AP184*100) *1.54)*0.05</f>
        <v>1.2320000000000002</v>
      </c>
    </row>
    <row r="185" spans="1:43" x14ac:dyDescent="0.25">
      <c r="A185" s="1">
        <v>4</v>
      </c>
      <c r="C185" s="1" t="s">
        <v>704</v>
      </c>
      <c r="E185" s="1" t="s">
        <v>15</v>
      </c>
      <c r="F185" s="1">
        <v>2</v>
      </c>
      <c r="G185" s="1">
        <v>0</v>
      </c>
      <c r="H185" s="1">
        <v>0</v>
      </c>
      <c r="J185" s="1">
        <v>1.7</v>
      </c>
      <c r="K185" s="7">
        <v>0.73</v>
      </c>
      <c r="L185" s="9">
        <f>(((K185*100)-35)*1.54)*0.2</f>
        <v>11.704000000000001</v>
      </c>
      <c r="M185" s="7">
        <v>0.61</v>
      </c>
      <c r="N185" s="9">
        <f>(((M185*100)-20)*1.25)*0.8</f>
        <v>41</v>
      </c>
      <c r="O185" s="9">
        <f>L185+N185</f>
        <v>52.704000000000001</v>
      </c>
      <c r="Q185" s="7">
        <v>0.41</v>
      </c>
      <c r="R185" s="1">
        <v>20</v>
      </c>
      <c r="S185" s="7">
        <v>0.48</v>
      </c>
      <c r="T185" s="9">
        <f>(((S185*100)-25)*1.33)*0.3</f>
        <v>9.1770000000000014</v>
      </c>
      <c r="U185" s="7">
        <v>0.02</v>
      </c>
      <c r="V185" s="9">
        <f>10-((100*U185)*0.667)</f>
        <v>8.6660000000000004</v>
      </c>
      <c r="W185" s="7">
        <v>0.99</v>
      </c>
      <c r="X185" s="9">
        <f>(((100*W185)-40)*1.67)*0.05</f>
        <v>4.9265000000000008</v>
      </c>
      <c r="AB185" s="9">
        <f>T185+V185+X185</f>
        <v>22.769500000000004</v>
      </c>
      <c r="AD185" s="3" t="s">
        <v>273</v>
      </c>
      <c r="AE185" s="10">
        <f>(870+1070)/2</f>
        <v>970</v>
      </c>
      <c r="AF185" s="8">
        <f>((AE185-700)/8)*0.5</f>
        <v>16.875</v>
      </c>
      <c r="AG185" s="7">
        <v>0.28000000000000003</v>
      </c>
      <c r="AH185" s="1">
        <f>(AG185*100)*0.4</f>
        <v>11.200000000000003</v>
      </c>
      <c r="AI185" s="7">
        <v>0.38</v>
      </c>
      <c r="AJ185" s="9">
        <f>((100-(AI185*100))*1.17)*0.1</f>
        <v>7.2539999999999996</v>
      </c>
      <c r="AK185" s="8">
        <f>AF185+AH185+AJ185</f>
        <v>35.329000000000001</v>
      </c>
      <c r="AP185" s="7">
        <v>0.17</v>
      </c>
      <c r="AQ185" s="9">
        <f>((AP185*100) *1.54)*0.05</f>
        <v>1.3090000000000002</v>
      </c>
    </row>
    <row r="186" spans="1:43" x14ac:dyDescent="0.25">
      <c r="A186" s="1">
        <v>4</v>
      </c>
      <c r="C186" s="1" t="s">
        <v>705</v>
      </c>
      <c r="E186" s="1" t="s">
        <v>102</v>
      </c>
      <c r="F186" s="1">
        <v>2</v>
      </c>
      <c r="G186" s="1">
        <v>0</v>
      </c>
      <c r="H186" s="1">
        <v>0</v>
      </c>
      <c r="J186" s="1">
        <v>1.7</v>
      </c>
      <c r="K186" s="7">
        <v>0.64</v>
      </c>
      <c r="L186" s="9">
        <f>(((K186*100)-35)*1.54)*0.2</f>
        <v>8.9320000000000004</v>
      </c>
      <c r="M186" s="7">
        <v>0.33</v>
      </c>
      <c r="N186" s="9">
        <f>(((M186*100)-20)*1.25)*0.8</f>
        <v>13</v>
      </c>
      <c r="O186" s="9">
        <f>L186+N186</f>
        <v>21.932000000000002</v>
      </c>
      <c r="Q186" s="7">
        <v>0.59</v>
      </c>
      <c r="R186" s="1">
        <v>-26</v>
      </c>
      <c r="S186" s="7">
        <v>0.66</v>
      </c>
      <c r="T186" s="9">
        <f>(((S186*100)-25)*1.33)*0.3</f>
        <v>16.358999999999998</v>
      </c>
      <c r="U186" s="7">
        <v>0</v>
      </c>
      <c r="V186" s="9">
        <f>10-((100*U186)*0.667)</f>
        <v>10</v>
      </c>
      <c r="W186" s="7">
        <v>0.79</v>
      </c>
      <c r="X186" s="9">
        <f>(((100*W186)-40)*1.67)*0.05</f>
        <v>3.2565</v>
      </c>
      <c r="AB186" s="9">
        <f>T186+V186+X186</f>
        <v>29.615499999999997</v>
      </c>
      <c r="AD186" s="3" t="s">
        <v>834</v>
      </c>
      <c r="AE186" s="10">
        <f>(790+1140)/2</f>
        <v>965</v>
      </c>
      <c r="AF186" s="8">
        <f>((AE186-700)/8)*0.5</f>
        <v>16.5625</v>
      </c>
      <c r="AG186" s="7">
        <v>0.06</v>
      </c>
      <c r="AH186" s="1">
        <f>(AG186*100)*0.4</f>
        <v>2.4000000000000004</v>
      </c>
      <c r="AI186" s="7">
        <v>0.86</v>
      </c>
      <c r="AJ186" s="9">
        <f>((100-(AI186*100))*1.17)*0.1</f>
        <v>1.6379999999999999</v>
      </c>
      <c r="AK186" s="8">
        <f>AF186+AH186+AJ186</f>
        <v>20.600499999999997</v>
      </c>
      <c r="AP186" s="7">
        <v>0.11</v>
      </c>
      <c r="AQ186" s="9">
        <f>((AP186*100) *1.54)*0.05</f>
        <v>0.84700000000000009</v>
      </c>
    </row>
    <row r="187" spans="1:43" x14ac:dyDescent="0.25">
      <c r="A187" s="1">
        <v>4</v>
      </c>
      <c r="C187" s="1" t="s">
        <v>706</v>
      </c>
      <c r="D187" s="1">
        <v>1</v>
      </c>
      <c r="E187" s="1" t="s">
        <v>29</v>
      </c>
      <c r="F187" s="1">
        <v>2</v>
      </c>
      <c r="G187" s="1">
        <v>0</v>
      </c>
      <c r="H187" s="1">
        <v>0</v>
      </c>
      <c r="J187" s="1">
        <v>1.7</v>
      </c>
      <c r="K187" s="7">
        <v>0.53</v>
      </c>
      <c r="L187" s="9">
        <f>(((K187*100)-35)*1.54)*0.2</f>
        <v>5.5440000000000005</v>
      </c>
      <c r="M187" s="7">
        <v>0.21</v>
      </c>
      <c r="N187" s="9">
        <f>(((M187*100)-20)*1.25)*0.8</f>
        <v>1</v>
      </c>
      <c r="O187" s="9">
        <f>L187+N187</f>
        <v>6.5440000000000005</v>
      </c>
      <c r="Q187" s="7">
        <v>0.43</v>
      </c>
      <c r="R187" s="1">
        <v>-22</v>
      </c>
      <c r="S187" s="7">
        <v>0.68</v>
      </c>
      <c r="T187" s="9">
        <f>(((S187*100)-25)*1.33)*0.3</f>
        <v>17.157</v>
      </c>
      <c r="U187" s="7">
        <v>0.01</v>
      </c>
      <c r="V187" s="9">
        <f>10-((100*U187)*0.667)</f>
        <v>9.3330000000000002</v>
      </c>
      <c r="W187" s="7">
        <v>0.85</v>
      </c>
      <c r="X187" s="9">
        <f>(((100*W187)-40)*1.67)*0.05</f>
        <v>3.7574999999999998</v>
      </c>
      <c r="AB187" s="9">
        <f>T187+V187+X187</f>
        <v>30.247500000000002</v>
      </c>
      <c r="AD187" s="3" t="s">
        <v>707</v>
      </c>
      <c r="AE187" s="10">
        <f>(780+1030)/2</f>
        <v>905</v>
      </c>
      <c r="AF187" s="8">
        <f>((AE187-700)/8)*0.5</f>
        <v>12.8125</v>
      </c>
      <c r="AG187" s="7">
        <v>0.13</v>
      </c>
      <c r="AH187" s="1">
        <f>(AG187*100)*0.4</f>
        <v>5.2</v>
      </c>
      <c r="AI187" s="7">
        <v>0.73</v>
      </c>
      <c r="AJ187" s="9">
        <f>((100-(AI187*100))*1.17)*0.1</f>
        <v>3.1589999999999998</v>
      </c>
      <c r="AK187" s="8">
        <f>AF187+AH187+AJ187</f>
        <v>21.171499999999998</v>
      </c>
      <c r="AP187" s="7">
        <v>0.05</v>
      </c>
      <c r="AQ187" s="9">
        <f>((AP187*100) *1.54)*0.05</f>
        <v>0.38500000000000001</v>
      </c>
    </row>
    <row r="188" spans="1:43" x14ac:dyDescent="0.25">
      <c r="A188" s="1">
        <v>4</v>
      </c>
      <c r="C188" s="1" t="s">
        <v>708</v>
      </c>
      <c r="E188" s="1" t="s">
        <v>26</v>
      </c>
      <c r="F188" s="1">
        <v>2</v>
      </c>
      <c r="G188" s="1">
        <v>0</v>
      </c>
      <c r="H188" s="1">
        <v>0</v>
      </c>
      <c r="J188" s="1">
        <v>1.9</v>
      </c>
      <c r="K188" s="7">
        <v>0.75</v>
      </c>
      <c r="L188" s="9">
        <f>(((K188*100)-35)*1.54)*0.2</f>
        <v>12.32</v>
      </c>
      <c r="M188" s="7">
        <v>0.51</v>
      </c>
      <c r="N188" s="9">
        <f>(((M188*100)-20)*1.25)*0.8</f>
        <v>31</v>
      </c>
      <c r="O188" s="9">
        <f>L188+N188</f>
        <v>43.32</v>
      </c>
      <c r="Q188" s="7">
        <v>0.62</v>
      </c>
      <c r="R188" s="1">
        <v>-11</v>
      </c>
      <c r="S188" s="7">
        <v>0.75</v>
      </c>
      <c r="T188" s="9">
        <f>(((S188*100)-25)*1.33)*0.3</f>
        <v>19.95</v>
      </c>
      <c r="U188" s="7">
        <v>4.0000000000000001E-3</v>
      </c>
      <c r="V188" s="9">
        <f>10-((100*U188)*0.667)</f>
        <v>9.7332000000000001</v>
      </c>
      <c r="W188" s="7">
        <v>0.56000000000000005</v>
      </c>
      <c r="X188" s="9">
        <f>(((100*W188)-40)*1.67)*0.05</f>
        <v>1.3360000000000005</v>
      </c>
      <c r="AB188" s="9">
        <f>T188+V188+X188</f>
        <v>31.019200000000001</v>
      </c>
      <c r="AD188" s="3" t="s">
        <v>835</v>
      </c>
      <c r="AE188" s="10">
        <f>(970+1180)/2</f>
        <v>1075</v>
      </c>
      <c r="AF188" s="8">
        <f>((AE188-700)/8)*0.5</f>
        <v>23.4375</v>
      </c>
      <c r="AG188" s="7">
        <v>0.19</v>
      </c>
      <c r="AH188" s="1">
        <f>(AG188*100)*0.4</f>
        <v>7.6000000000000005</v>
      </c>
      <c r="AI188" s="7">
        <v>0.62</v>
      </c>
      <c r="AJ188" s="9">
        <f>((100-(AI188*100))*1.17)*0.1</f>
        <v>4.4459999999999997</v>
      </c>
      <c r="AK188" s="8">
        <f>AF188+AH188+AJ188</f>
        <v>35.483499999999999</v>
      </c>
      <c r="AP188" s="7">
        <v>0.12</v>
      </c>
      <c r="AQ188" s="9">
        <f>((AP188*100) *1.54)*0.05</f>
        <v>0.92400000000000004</v>
      </c>
    </row>
    <row r="189" spans="1:43" x14ac:dyDescent="0.25">
      <c r="A189" s="1">
        <v>4</v>
      </c>
      <c r="C189" s="1" t="s">
        <v>710</v>
      </c>
      <c r="E189" s="1" t="s">
        <v>26</v>
      </c>
      <c r="F189" s="1">
        <v>2</v>
      </c>
      <c r="G189" s="1">
        <v>0</v>
      </c>
      <c r="H189" s="1">
        <v>0</v>
      </c>
      <c r="J189" s="1">
        <v>2.2000000000000002</v>
      </c>
      <c r="K189" s="7">
        <v>0.66</v>
      </c>
      <c r="L189" s="9">
        <f>(((K189*100)-35)*1.54)*0.2</f>
        <v>9.548</v>
      </c>
      <c r="M189" s="7">
        <v>0.45</v>
      </c>
      <c r="N189" s="9">
        <f>(((M189*100)-20)*1.25)*0.8</f>
        <v>25</v>
      </c>
      <c r="O189" s="9">
        <f>L189+N189</f>
        <v>34.548000000000002</v>
      </c>
      <c r="Q189" s="7">
        <v>0.59</v>
      </c>
      <c r="R189" s="1">
        <v>-14</v>
      </c>
      <c r="S189" s="7">
        <v>0.71</v>
      </c>
      <c r="T189" s="9">
        <f>(((S189*100)-25)*1.33)*0.3</f>
        <v>18.354000000000003</v>
      </c>
      <c r="U189" s="7">
        <v>0</v>
      </c>
      <c r="V189" s="9">
        <f>10-((100*U189)*0.667)</f>
        <v>10</v>
      </c>
      <c r="W189" s="7">
        <v>0.51</v>
      </c>
      <c r="X189" s="9">
        <f>(((100*W189)-40)*1.67)*0.05</f>
        <v>0.91849999999999987</v>
      </c>
      <c r="AB189" s="9">
        <f>T189+V189+X189</f>
        <v>29.272500000000001</v>
      </c>
      <c r="AD189" s="3" t="s">
        <v>836</v>
      </c>
      <c r="AE189" s="10">
        <f>(930+1140)/2</f>
        <v>1035</v>
      </c>
      <c r="AF189" s="8">
        <f>((AE189-700)/8)*0.5</f>
        <v>20.9375</v>
      </c>
      <c r="AG189" s="7">
        <v>0.11</v>
      </c>
      <c r="AH189" s="1">
        <f>(AG189*100)*0.4</f>
        <v>4.4000000000000004</v>
      </c>
      <c r="AI189" s="7">
        <v>0.78</v>
      </c>
      <c r="AJ189" s="9">
        <f>((100-(AI189*100))*1.17)*0.1</f>
        <v>2.5739999999999998</v>
      </c>
      <c r="AK189" s="8">
        <f>AF189+AH189+AJ189</f>
        <v>27.911499999999997</v>
      </c>
      <c r="AP189" s="7">
        <v>0.24</v>
      </c>
      <c r="AQ189" s="9">
        <f>((AP189*100) *1.54)*0.05</f>
        <v>1.8480000000000001</v>
      </c>
    </row>
    <row r="190" spans="1:43" x14ac:dyDescent="0.25">
      <c r="A190" s="1">
        <v>4</v>
      </c>
      <c r="C190" s="1" t="s">
        <v>712</v>
      </c>
      <c r="F190" s="1">
        <v>1</v>
      </c>
      <c r="G190" s="1">
        <v>0</v>
      </c>
      <c r="H190" s="1">
        <v>0</v>
      </c>
      <c r="J190" s="1">
        <v>2.1</v>
      </c>
      <c r="K190" s="7">
        <v>0.72</v>
      </c>
      <c r="L190" s="9">
        <f>(((K190*100)-35)*1.54)*0.2</f>
        <v>11.396000000000001</v>
      </c>
      <c r="M190" s="7">
        <v>0.46</v>
      </c>
      <c r="N190" s="9">
        <f>(((M190*100)-20)*1.25)*0.8</f>
        <v>26</v>
      </c>
      <c r="O190" s="9">
        <f>L190+N190</f>
        <v>37.396000000000001</v>
      </c>
      <c r="Q190" s="7">
        <v>0.39</v>
      </c>
      <c r="R190" s="1">
        <v>7</v>
      </c>
      <c r="S190" s="7">
        <v>0.61</v>
      </c>
      <c r="T190" s="9">
        <f>(((S190*100)-25)*1.33)*0.3</f>
        <v>14.364000000000001</v>
      </c>
      <c r="U190" s="7">
        <v>0</v>
      </c>
      <c r="V190" s="9">
        <f>10-((100*U190)*0.667)</f>
        <v>10</v>
      </c>
      <c r="W190" s="7">
        <v>0.86</v>
      </c>
      <c r="X190" s="9">
        <f>(((100*W190)-40)*1.67)*0.05</f>
        <v>3.8409999999999997</v>
      </c>
      <c r="AB190" s="9">
        <f>T190+V190+X190</f>
        <v>28.205000000000002</v>
      </c>
      <c r="AD190" s="3" t="s">
        <v>837</v>
      </c>
      <c r="AE190" s="10">
        <f>(920+1150)/2</f>
        <v>1035</v>
      </c>
      <c r="AF190" s="8">
        <f>((AE190-700)/8)*0.5</f>
        <v>20.9375</v>
      </c>
      <c r="AG190" s="7" t="s">
        <v>176</v>
      </c>
      <c r="AH190" s="1" t="s">
        <v>176</v>
      </c>
      <c r="AI190" s="7">
        <v>0.64</v>
      </c>
      <c r="AJ190" s="9">
        <f>((100-(AI190*100))*1.17)*0.1</f>
        <v>4.2119999999999997</v>
      </c>
      <c r="AK190" s="1" t="s">
        <v>176</v>
      </c>
      <c r="AP190" s="7">
        <v>0.17</v>
      </c>
      <c r="AQ190" s="9">
        <f>((AP190*100) *1.54)*0.05</f>
        <v>1.3090000000000002</v>
      </c>
    </row>
    <row r="191" spans="1:43" x14ac:dyDescent="0.25">
      <c r="A191" s="1">
        <v>4</v>
      </c>
      <c r="C191" s="1" t="s">
        <v>714</v>
      </c>
      <c r="E191" s="1" t="s">
        <v>375</v>
      </c>
      <c r="F191" s="1">
        <v>1</v>
      </c>
      <c r="G191" s="1">
        <v>0</v>
      </c>
      <c r="H191" s="1">
        <v>0</v>
      </c>
      <c r="J191" s="1">
        <v>1.7</v>
      </c>
      <c r="K191" s="7">
        <v>0.6</v>
      </c>
      <c r="L191" s="9">
        <f>(((K191*100)-35)*1.54)*0.2</f>
        <v>7.7</v>
      </c>
      <c r="M191" s="7">
        <v>0.33</v>
      </c>
      <c r="N191" s="9">
        <f>(((M191*100)-20)*1.25)*0.8</f>
        <v>13</v>
      </c>
      <c r="O191" s="9">
        <f>L191+N191</f>
        <v>20.7</v>
      </c>
      <c r="Q191" s="7">
        <v>0.38</v>
      </c>
      <c r="R191" s="1">
        <v>-5</v>
      </c>
      <c r="S191" s="7">
        <v>0.46</v>
      </c>
      <c r="T191" s="9">
        <f>(((S191*100)-25)*1.33)*0.3</f>
        <v>8.3789999999999996</v>
      </c>
      <c r="U191" s="7">
        <v>0.08</v>
      </c>
      <c r="V191" s="9">
        <f>10-((100*U191)*0.667)</f>
        <v>4.6639999999999997</v>
      </c>
      <c r="W191" s="7">
        <v>0.84</v>
      </c>
      <c r="X191" s="9">
        <f>(((100*W191)-40)*1.67)*0.05</f>
        <v>3.6739999999999995</v>
      </c>
      <c r="AB191" s="9">
        <f>T191+V191+X191</f>
        <v>16.716999999999999</v>
      </c>
      <c r="AD191" s="3" t="s">
        <v>273</v>
      </c>
      <c r="AE191" s="10">
        <f>(870+1070)/2</f>
        <v>970</v>
      </c>
      <c r="AF191" s="8">
        <f>((AE191-700)/8)*0.5</f>
        <v>16.875</v>
      </c>
      <c r="AG191" s="7">
        <v>0.1</v>
      </c>
      <c r="AH191" s="1">
        <f>(AG191*100)*0.4</f>
        <v>4</v>
      </c>
      <c r="AI191" s="7">
        <v>0.92</v>
      </c>
      <c r="AJ191" s="9">
        <f>((100-(AI191*100))*1.17)*0.1</f>
        <v>0.93599999999999994</v>
      </c>
      <c r="AK191" s="8">
        <f>AF191+AH191+AJ191</f>
        <v>21.811</v>
      </c>
      <c r="AP191" s="7">
        <v>0.14000000000000001</v>
      </c>
      <c r="AQ191" s="9">
        <f>((AP191*100) *1.54)*0.05</f>
        <v>1.0780000000000001</v>
      </c>
    </row>
    <row r="192" spans="1:43" x14ac:dyDescent="0.25">
      <c r="A192" s="1">
        <v>4</v>
      </c>
      <c r="C192" s="1" t="s">
        <v>838</v>
      </c>
      <c r="D192" s="1">
        <v>1</v>
      </c>
      <c r="E192" s="1" t="s">
        <v>18</v>
      </c>
      <c r="F192" s="1">
        <v>2</v>
      </c>
      <c r="G192" s="1">
        <v>0</v>
      </c>
      <c r="H192" s="1">
        <v>1</v>
      </c>
      <c r="J192" s="1">
        <v>1.9</v>
      </c>
      <c r="K192" s="7" t="s">
        <v>176</v>
      </c>
      <c r="L192" s="1" t="s">
        <v>176</v>
      </c>
      <c r="M192" s="7" t="s">
        <v>176</v>
      </c>
      <c r="N192" s="1" t="s">
        <v>176</v>
      </c>
      <c r="Q192" s="7" t="s">
        <v>176</v>
      </c>
      <c r="R192" s="1" t="s">
        <v>176</v>
      </c>
      <c r="S192" s="7" t="s">
        <v>176</v>
      </c>
      <c r="T192" s="1" t="s">
        <v>176</v>
      </c>
      <c r="U192" s="7" t="s">
        <v>176</v>
      </c>
      <c r="V192" s="1" t="s">
        <v>176</v>
      </c>
      <c r="W192" s="7" t="s">
        <v>176</v>
      </c>
      <c r="X192" s="1" t="s">
        <v>176</v>
      </c>
      <c r="AB192" s="1" t="s">
        <v>176</v>
      </c>
      <c r="AD192" s="3" t="s">
        <v>176</v>
      </c>
      <c r="AE192" s="8" t="s">
        <v>176</v>
      </c>
      <c r="AG192" s="7" t="s">
        <v>176</v>
      </c>
      <c r="AH192" s="1" t="s">
        <v>176</v>
      </c>
      <c r="AI192" s="7">
        <v>0.85</v>
      </c>
      <c r="AJ192" s="9">
        <f>((100-(AI192*100))*1.17)*0.1</f>
        <v>1.7549999999999999</v>
      </c>
      <c r="AK192" s="1" t="s">
        <v>176</v>
      </c>
      <c r="AP192" s="7" t="s">
        <v>176</v>
      </c>
    </row>
    <row r="193" spans="1:43" x14ac:dyDescent="0.25">
      <c r="A193" s="1">
        <v>4</v>
      </c>
      <c r="C193" s="1" t="s">
        <v>717</v>
      </c>
      <c r="E193" s="1" t="s">
        <v>162</v>
      </c>
      <c r="F193" s="1">
        <v>2</v>
      </c>
      <c r="G193" s="1">
        <v>0</v>
      </c>
      <c r="H193" s="1">
        <v>0</v>
      </c>
      <c r="J193" s="1">
        <v>2.1</v>
      </c>
      <c r="K193" s="7">
        <v>0.71</v>
      </c>
      <c r="L193" s="9">
        <f>(((K193*100)-35)*1.54)*0.2</f>
        <v>11.088000000000001</v>
      </c>
      <c r="M193" s="7">
        <v>0.31</v>
      </c>
      <c r="N193" s="9">
        <f>(((M193*100)-20)*1.25)*0.8</f>
        <v>11</v>
      </c>
      <c r="O193" s="9">
        <f>L193+N193</f>
        <v>22.088000000000001</v>
      </c>
      <c r="Q193" s="7">
        <v>0.44</v>
      </c>
      <c r="R193" s="1">
        <v>-13</v>
      </c>
      <c r="S193" s="7">
        <v>0.44</v>
      </c>
      <c r="T193" s="9">
        <f>(((S193*100)-25)*1.33)*0.3</f>
        <v>7.5810000000000004</v>
      </c>
      <c r="U193" s="7">
        <v>0.03</v>
      </c>
      <c r="V193" s="9">
        <f>10-((100*U193)*0.667)</f>
        <v>7.9989999999999997</v>
      </c>
      <c r="W193" s="7">
        <v>0.71</v>
      </c>
      <c r="X193" s="9">
        <f>(((100*W193)-40)*1.67)*0.05</f>
        <v>2.5884999999999998</v>
      </c>
      <c r="AB193" s="9">
        <f>T193+V193+X193</f>
        <v>18.168500000000002</v>
      </c>
      <c r="AD193" s="3" t="s">
        <v>273</v>
      </c>
      <c r="AE193" s="10">
        <f>(870+1070)/2</f>
        <v>970</v>
      </c>
      <c r="AF193" s="8">
        <f>((AE193-700)/8)*0.5</f>
        <v>16.875</v>
      </c>
      <c r="AG193" s="7">
        <v>0.1</v>
      </c>
      <c r="AH193" s="1">
        <f>(AG193*100)*0.4</f>
        <v>4</v>
      </c>
      <c r="AI193" s="7">
        <v>0.88</v>
      </c>
      <c r="AJ193" s="9">
        <f>((100-(AI193*100))*1.17)*0.1</f>
        <v>1.4039999999999999</v>
      </c>
      <c r="AK193" s="8">
        <f>AF193+AH193+AJ193</f>
        <v>22.279</v>
      </c>
      <c r="AP193" s="7">
        <v>0.15</v>
      </c>
      <c r="AQ193" s="9">
        <f>((AP193*100) *1.54)*0.05</f>
        <v>1.155</v>
      </c>
    </row>
    <row r="194" spans="1:43" x14ac:dyDescent="0.25">
      <c r="A194" s="1">
        <v>4</v>
      </c>
      <c r="C194" s="1" t="s">
        <v>719</v>
      </c>
      <c r="E194" s="1" t="s">
        <v>159</v>
      </c>
      <c r="F194" s="1">
        <v>2</v>
      </c>
      <c r="G194" s="1">
        <v>0</v>
      </c>
      <c r="H194" s="1">
        <v>0</v>
      </c>
      <c r="J194" s="1">
        <v>1.8</v>
      </c>
      <c r="K194" s="7">
        <v>0.65</v>
      </c>
      <c r="L194" s="9">
        <f>(((K194*100)-35)*1.54)*0.2</f>
        <v>9.24</v>
      </c>
      <c r="M194" s="7">
        <v>0.23</v>
      </c>
      <c r="N194" s="9">
        <f>(((M194*100)-20)*1.25)*0.8</f>
        <v>3</v>
      </c>
      <c r="O194" s="9">
        <f>L194+N194</f>
        <v>12.24</v>
      </c>
      <c r="Q194" s="7">
        <v>0.28000000000000003</v>
      </c>
      <c r="R194" s="1">
        <v>-5</v>
      </c>
      <c r="S194" s="7">
        <v>0.65</v>
      </c>
      <c r="T194" s="9">
        <f>(((S194*100)-25)*1.33)*0.3</f>
        <v>15.96</v>
      </c>
      <c r="U194" s="7">
        <v>0</v>
      </c>
      <c r="V194" s="9">
        <f>10-((100*U194)*0.667)</f>
        <v>10</v>
      </c>
      <c r="W194" s="7">
        <v>0.91</v>
      </c>
      <c r="X194" s="9">
        <f>(((100*W194)-40)*1.67)*0.05</f>
        <v>4.2585000000000006</v>
      </c>
      <c r="AB194" s="9">
        <f>T194+V194+X194</f>
        <v>30.218500000000002</v>
      </c>
      <c r="AD194" s="3" t="s">
        <v>839</v>
      </c>
      <c r="AE194" s="10">
        <f>(680+880)/2</f>
        <v>780</v>
      </c>
      <c r="AF194" s="8">
        <f>((AE194-700)/8)*0.5</f>
        <v>5</v>
      </c>
      <c r="AG194" s="7" t="s">
        <v>176</v>
      </c>
      <c r="AH194" s="1" t="s">
        <v>176</v>
      </c>
      <c r="AI194" s="7">
        <v>0.28999999999999998</v>
      </c>
      <c r="AJ194" s="9">
        <f>((100-(AI194*100))*1.17)*0.1</f>
        <v>8.3070000000000004</v>
      </c>
      <c r="AK194" s="1" t="s">
        <v>176</v>
      </c>
      <c r="AP194" s="7">
        <v>7.0000000000000007E-2</v>
      </c>
      <c r="AQ194" s="9">
        <f>((AP194*100) *1.54)*0.05</f>
        <v>0.53900000000000003</v>
      </c>
    </row>
    <row r="195" spans="1:43" x14ac:dyDescent="0.25">
      <c r="A195" s="1">
        <v>4</v>
      </c>
      <c r="C195" s="1" t="s">
        <v>721</v>
      </c>
      <c r="E195" s="1" t="s">
        <v>53</v>
      </c>
      <c r="F195" s="1">
        <v>2</v>
      </c>
      <c r="G195" s="1">
        <v>0</v>
      </c>
      <c r="H195" s="1">
        <v>0</v>
      </c>
      <c r="J195" s="1">
        <v>1.8</v>
      </c>
      <c r="K195" s="7">
        <v>0.68</v>
      </c>
      <c r="L195" s="9">
        <f>(((K195*100)-35)*1.54)*0.2</f>
        <v>10.164000000000001</v>
      </c>
      <c r="M195" s="7">
        <v>0.47</v>
      </c>
      <c r="N195" s="9">
        <f>(((M195*100)-20)*1.25)*0.8</f>
        <v>27</v>
      </c>
      <c r="O195" s="9">
        <f>L195+N195</f>
        <v>37.164000000000001</v>
      </c>
      <c r="Q195" s="7">
        <v>0.8</v>
      </c>
      <c r="R195" s="1">
        <v>-33</v>
      </c>
      <c r="S195" s="7">
        <v>0.75</v>
      </c>
      <c r="T195" s="9">
        <f>(((S195*100)-25)*1.33)*0.3</f>
        <v>19.95</v>
      </c>
      <c r="U195" s="7">
        <v>0</v>
      </c>
      <c r="V195" s="9">
        <f>10-((100*U195)*0.667)</f>
        <v>10</v>
      </c>
      <c r="W195" s="7">
        <v>0.71</v>
      </c>
      <c r="X195" s="9">
        <f>(((100*W195)-40)*1.67)*0.05</f>
        <v>2.5884999999999998</v>
      </c>
      <c r="AB195" s="9">
        <f>T195+V195+X195</f>
        <v>32.538499999999999</v>
      </c>
      <c r="AD195" s="3" t="s">
        <v>176</v>
      </c>
      <c r="AE195" s="8" t="s">
        <v>176</v>
      </c>
      <c r="AF195" s="8" t="s">
        <v>176</v>
      </c>
      <c r="AG195" s="7">
        <v>0.02</v>
      </c>
      <c r="AH195" s="1">
        <f>(AG195*100)*0.4</f>
        <v>0.8</v>
      </c>
      <c r="AI195" s="7">
        <v>0.75</v>
      </c>
      <c r="AJ195" s="9">
        <f>((100-(AI195*100))*1.17)*0.1</f>
        <v>2.9250000000000003</v>
      </c>
      <c r="AK195" s="1" t="s">
        <v>176</v>
      </c>
      <c r="AP195" s="7">
        <v>0.23</v>
      </c>
      <c r="AQ195" s="9">
        <f>((AP195*100) *1.54)*0.05</f>
        <v>1.7710000000000001</v>
      </c>
    </row>
    <row r="196" spans="1:43" x14ac:dyDescent="0.25">
      <c r="A196" s="1">
        <v>4</v>
      </c>
      <c r="C196" s="1" t="s">
        <v>723</v>
      </c>
      <c r="F196" s="1">
        <v>1</v>
      </c>
      <c r="G196" s="1">
        <v>0</v>
      </c>
      <c r="H196" s="1">
        <v>0</v>
      </c>
      <c r="J196" s="1">
        <v>2.2000000000000002</v>
      </c>
      <c r="K196" s="7">
        <v>0.83</v>
      </c>
      <c r="L196" s="9">
        <f>(((K196*100)-35)*1.54)*0.2</f>
        <v>14.784000000000001</v>
      </c>
      <c r="M196" s="7">
        <v>0.63</v>
      </c>
      <c r="N196" s="9">
        <f>(((M196*100)-20)*1.25)*0.8</f>
        <v>43</v>
      </c>
      <c r="O196" s="9">
        <f>L196+N196</f>
        <v>57.783999999999999</v>
      </c>
      <c r="Q196" s="7">
        <v>0.53</v>
      </c>
      <c r="R196" s="1">
        <v>10</v>
      </c>
      <c r="S196" s="7">
        <v>0.28999999999999998</v>
      </c>
      <c r="T196" s="9">
        <f>(((S196*100)-25)*1.33)*0.3</f>
        <v>1.5959999999999988</v>
      </c>
      <c r="U196" s="7">
        <v>0.02</v>
      </c>
      <c r="V196" s="9">
        <f>10-((100*U196)*0.667)</f>
        <v>8.6660000000000004</v>
      </c>
      <c r="W196" s="7">
        <v>0.81</v>
      </c>
      <c r="X196" s="9">
        <f>(((100*W196)-40)*1.67)*0.05</f>
        <v>3.4235000000000002</v>
      </c>
      <c r="AB196" s="9">
        <f>T196+V196+X196</f>
        <v>13.685499999999999</v>
      </c>
      <c r="AD196" s="3" t="s">
        <v>840</v>
      </c>
      <c r="AE196" s="10">
        <f>(1020+1190)/2</f>
        <v>1105</v>
      </c>
      <c r="AF196" s="8">
        <f>((AE196-700)/8)*0.5</f>
        <v>25.3125</v>
      </c>
      <c r="AG196" s="7">
        <v>0.2</v>
      </c>
      <c r="AH196" s="1">
        <f>(AG196*100)*0.4</f>
        <v>8</v>
      </c>
      <c r="AI196" s="7">
        <v>0.4</v>
      </c>
      <c r="AJ196" s="9">
        <f>((100-(AI196*100))*1.17)*0.1</f>
        <v>7.02</v>
      </c>
      <c r="AK196" s="8">
        <f>AF196+AH196+AJ196</f>
        <v>40.332499999999996</v>
      </c>
      <c r="AP196" s="7">
        <v>0.23</v>
      </c>
      <c r="AQ196" s="9">
        <f>((AP196*100) *1.54)*0.05</f>
        <v>1.7710000000000001</v>
      </c>
    </row>
    <row r="197" spans="1:43" x14ac:dyDescent="0.25">
      <c r="A197" s="1">
        <v>4</v>
      </c>
      <c r="C197" s="1" t="s">
        <v>725</v>
      </c>
      <c r="E197" s="1" t="s">
        <v>172</v>
      </c>
      <c r="F197" s="1">
        <v>2</v>
      </c>
      <c r="G197" s="1">
        <v>0</v>
      </c>
      <c r="H197" s="1">
        <v>0</v>
      </c>
      <c r="J197" s="1">
        <v>1.9</v>
      </c>
      <c r="K197" s="7">
        <v>0.63</v>
      </c>
      <c r="L197" s="9">
        <f>(((K197*100)-35)*1.54)*0.2</f>
        <v>8.6240000000000006</v>
      </c>
      <c r="M197" s="7">
        <v>0.36</v>
      </c>
      <c r="N197" s="9">
        <f>(((M197*100)-20)*1.25)*0.8</f>
        <v>16</v>
      </c>
      <c r="O197" s="9">
        <f>L197+N197</f>
        <v>24.624000000000002</v>
      </c>
      <c r="Q197" s="7">
        <v>0.51</v>
      </c>
      <c r="R197" s="1">
        <v>-15</v>
      </c>
      <c r="S197" s="7">
        <v>0.68</v>
      </c>
      <c r="T197" s="9">
        <f>(((S197*100)-25)*1.33)*0.3</f>
        <v>17.157</v>
      </c>
      <c r="U197" s="7">
        <v>0</v>
      </c>
      <c r="V197" s="9">
        <f>10-((100*U197)*0.667)</f>
        <v>10</v>
      </c>
      <c r="W197" s="7">
        <v>0.9</v>
      </c>
      <c r="X197" s="9">
        <f>(((100*W197)-40)*1.67)*0.05</f>
        <v>4.1749999999999998</v>
      </c>
      <c r="AB197" s="9">
        <f>T197+V197+X197</f>
        <v>31.332000000000001</v>
      </c>
      <c r="AD197" s="3" t="s">
        <v>841</v>
      </c>
      <c r="AE197" s="10">
        <f>(850+1090)/2</f>
        <v>970</v>
      </c>
      <c r="AF197" s="8">
        <f>((AE197-700)/8)*0.5</f>
        <v>16.875</v>
      </c>
      <c r="AG197" s="7">
        <v>0.15</v>
      </c>
      <c r="AH197" s="1">
        <f>(AG197*100)*0.4</f>
        <v>6</v>
      </c>
      <c r="AI197" s="7">
        <v>0.67</v>
      </c>
      <c r="AJ197" s="9">
        <f>((100-(AI197*100))*1.17)*0.1</f>
        <v>3.8610000000000002</v>
      </c>
      <c r="AK197" s="8">
        <f>AF197+AH197+AJ197</f>
        <v>26.736000000000001</v>
      </c>
      <c r="AP197" s="7">
        <v>0.22</v>
      </c>
      <c r="AQ197" s="9">
        <f>((AP197*100) *1.54)*0.05</f>
        <v>1.6940000000000002</v>
      </c>
    </row>
    <row r="198" spans="1:43" x14ac:dyDescent="0.25">
      <c r="A198" s="1">
        <v>4</v>
      </c>
      <c r="C198" s="1" t="s">
        <v>842</v>
      </c>
      <c r="E198" s="1" t="s">
        <v>9</v>
      </c>
      <c r="F198" s="1">
        <v>2</v>
      </c>
      <c r="G198" s="1">
        <v>0</v>
      </c>
      <c r="H198" s="1">
        <v>0</v>
      </c>
      <c r="J198" s="1">
        <v>2.2000000000000002</v>
      </c>
      <c r="K198" s="7">
        <v>0.7</v>
      </c>
      <c r="L198" s="9">
        <f>(((K198*100)-35)*1.54)*0.2</f>
        <v>10.780000000000001</v>
      </c>
      <c r="M198" s="7">
        <v>0.62</v>
      </c>
      <c r="N198" s="9">
        <f>(((M198*100)-20)*1.25)*0.8</f>
        <v>42</v>
      </c>
      <c r="O198" s="9">
        <f>L198+N198</f>
        <v>52.78</v>
      </c>
      <c r="Q198" s="7">
        <v>0.56999999999999995</v>
      </c>
      <c r="R198" s="1">
        <v>5</v>
      </c>
      <c r="S198" s="7">
        <v>0.64</v>
      </c>
      <c r="T198" s="9">
        <f>(((S198*100)-25)*1.33)*0.3</f>
        <v>15.561</v>
      </c>
      <c r="U198" s="7">
        <v>3.0000000000000001E-3</v>
      </c>
      <c r="V198" s="9">
        <f>10-((100*U198)*0.667)</f>
        <v>9.7998999999999992</v>
      </c>
      <c r="W198" s="7">
        <v>0.69</v>
      </c>
      <c r="X198" s="9">
        <f>(((100*W198)-40)*1.67)*0.05</f>
        <v>2.4215</v>
      </c>
      <c r="AB198" s="9">
        <f>T198+V198+X198</f>
        <v>27.782400000000003</v>
      </c>
      <c r="AD198" s="3" t="s">
        <v>411</v>
      </c>
      <c r="AE198" s="10">
        <f>(890+1110)/2</f>
        <v>1000</v>
      </c>
      <c r="AF198" s="8">
        <f>((AE198-700)/8)*0.5</f>
        <v>18.75</v>
      </c>
      <c r="AG198" s="7">
        <v>0.19</v>
      </c>
      <c r="AH198" s="1">
        <f>(AG198*100)*0.4</f>
        <v>7.6000000000000005</v>
      </c>
      <c r="AI198" s="7">
        <v>0.83</v>
      </c>
      <c r="AJ198" s="9">
        <f>((100-(AI198*100))*1.17)*0.1</f>
        <v>1.9890000000000001</v>
      </c>
      <c r="AK198" s="8">
        <f>AF198+AH198+AJ198</f>
        <v>28.339000000000002</v>
      </c>
      <c r="AP198" s="7">
        <v>0.31</v>
      </c>
      <c r="AQ198" s="9">
        <f>((AP198*100) *1.54)*0.05</f>
        <v>2.387</v>
      </c>
    </row>
    <row r="199" spans="1:43" x14ac:dyDescent="0.25">
      <c r="A199" s="1">
        <v>4</v>
      </c>
      <c r="C199" s="1" t="s">
        <v>729</v>
      </c>
      <c r="E199" s="1" t="s">
        <v>50</v>
      </c>
      <c r="F199" s="1">
        <v>1</v>
      </c>
      <c r="G199" s="1">
        <v>0</v>
      </c>
      <c r="H199" s="1">
        <v>0</v>
      </c>
      <c r="J199" s="1">
        <v>1.6</v>
      </c>
      <c r="K199" s="7">
        <v>0.56999999999999995</v>
      </c>
      <c r="L199" s="9">
        <f>(((K199*100)-35)*1.54)*0.2</f>
        <v>6.775999999999998</v>
      </c>
      <c r="M199" s="7">
        <v>0.33</v>
      </c>
      <c r="N199" s="9">
        <f>(((M199*100)-20)*1.25)*0.8</f>
        <v>13</v>
      </c>
      <c r="O199" s="9">
        <f>L199+N199</f>
        <v>19.775999999999996</v>
      </c>
      <c r="Q199" s="7">
        <v>0.4</v>
      </c>
      <c r="R199" s="1">
        <v>-7</v>
      </c>
      <c r="S199" s="7">
        <v>0.63</v>
      </c>
      <c r="T199" s="9">
        <f>(((S199*100)-25)*1.33)*0.3</f>
        <v>15.162000000000001</v>
      </c>
      <c r="U199" s="7">
        <v>0.01</v>
      </c>
      <c r="V199" s="9">
        <f>10-((100*U199)*0.667)</f>
        <v>9.3330000000000002</v>
      </c>
      <c r="W199" s="7">
        <v>0.72</v>
      </c>
      <c r="X199" s="9">
        <f>(((100*W199)-40)*1.67)*0.05</f>
        <v>2.6720000000000002</v>
      </c>
      <c r="AB199" s="9">
        <f>T199+V199+X199</f>
        <v>27.167000000000002</v>
      </c>
      <c r="AD199" s="3" t="s">
        <v>393</v>
      </c>
      <c r="AE199" s="10">
        <f>(780+990)/2</f>
        <v>885</v>
      </c>
      <c r="AF199" s="8">
        <f>((AE199-700)/8)*0.5</f>
        <v>11.5625</v>
      </c>
      <c r="AG199" s="7">
        <v>0.11</v>
      </c>
      <c r="AH199" s="1">
        <f>(AG199*100)*0.4</f>
        <v>4.4000000000000004</v>
      </c>
      <c r="AI199" s="7">
        <v>1</v>
      </c>
      <c r="AJ199" s="9">
        <f>((100-(AI199*100))*1.17)*0.1</f>
        <v>0</v>
      </c>
      <c r="AK199" s="8">
        <f>AF199+AH199+AJ199</f>
        <v>15.9625</v>
      </c>
      <c r="AP199" s="7">
        <v>0.01</v>
      </c>
      <c r="AQ199" s="9">
        <f>((AP199*100) *1.54)*0.05</f>
        <v>7.7000000000000013E-2</v>
      </c>
    </row>
    <row r="200" spans="1:43" x14ac:dyDescent="0.25">
      <c r="A200" s="1">
        <v>4</v>
      </c>
      <c r="C200" s="1" t="s">
        <v>730</v>
      </c>
      <c r="E200" s="1" t="s">
        <v>102</v>
      </c>
      <c r="F200" s="1">
        <v>2</v>
      </c>
      <c r="G200" s="1">
        <v>0</v>
      </c>
      <c r="H200" s="1">
        <v>0</v>
      </c>
      <c r="J200" s="1">
        <v>2</v>
      </c>
      <c r="K200" s="7">
        <v>0.6</v>
      </c>
      <c r="L200" s="9">
        <f>(((K200*100)-35)*1.54)*0.2</f>
        <v>7.7</v>
      </c>
      <c r="M200" s="7">
        <v>0.4</v>
      </c>
      <c r="N200" s="9">
        <f>(((M200*100)-20)*1.25)*0.8</f>
        <v>20</v>
      </c>
      <c r="O200" s="9">
        <f>L200+N200</f>
        <v>27.7</v>
      </c>
      <c r="Q200" s="7">
        <v>0.55000000000000004</v>
      </c>
      <c r="R200" s="1">
        <v>-15</v>
      </c>
      <c r="S200" s="7">
        <v>0.75</v>
      </c>
      <c r="T200" s="9">
        <f>(((S200*100)-25)*1.33)*0.3</f>
        <v>19.95</v>
      </c>
      <c r="U200" s="7">
        <v>0</v>
      </c>
      <c r="V200" s="9">
        <f>10-((100*U200)*0.667)</f>
        <v>10</v>
      </c>
      <c r="W200" s="7">
        <v>0.7</v>
      </c>
      <c r="X200" s="9">
        <f>(((100*W200)-40)*1.67)*0.05</f>
        <v>2.5049999999999999</v>
      </c>
      <c r="AB200" s="9">
        <f>T200+V200+X200</f>
        <v>32.454999999999998</v>
      </c>
      <c r="AD200" s="3" t="s">
        <v>843</v>
      </c>
      <c r="AE200" s="10">
        <f>(810+1206)/2</f>
        <v>1008</v>
      </c>
      <c r="AF200" s="8">
        <f>((AE200-700)/8)*0.5</f>
        <v>19.25</v>
      </c>
      <c r="AG200" s="7" t="s">
        <v>176</v>
      </c>
      <c r="AH200" s="1" t="s">
        <v>176</v>
      </c>
      <c r="AI200" s="7">
        <v>0.89</v>
      </c>
      <c r="AJ200" s="9">
        <f>((100-(AI200*100))*1.17)*0.1</f>
        <v>1.2869999999999999</v>
      </c>
      <c r="AK200" s="1" t="s">
        <v>176</v>
      </c>
      <c r="AP200" s="7">
        <v>0.19</v>
      </c>
      <c r="AQ200" s="9">
        <f>((AP200*100) *1.54)*0.05</f>
        <v>1.4630000000000001</v>
      </c>
    </row>
    <row r="201" spans="1:43" x14ac:dyDescent="0.25">
      <c r="A201" s="1">
        <v>4</v>
      </c>
      <c r="C201" s="1" t="s">
        <v>732</v>
      </c>
      <c r="E201" s="1" t="s">
        <v>102</v>
      </c>
      <c r="F201" s="1">
        <v>2</v>
      </c>
      <c r="G201" s="1">
        <v>0</v>
      </c>
      <c r="H201" s="1">
        <v>0</v>
      </c>
      <c r="J201" s="1">
        <v>1.9</v>
      </c>
      <c r="K201" s="7">
        <v>0.63</v>
      </c>
      <c r="L201" s="9">
        <f>(((K201*100)-35)*1.54)*0.2</f>
        <v>8.6240000000000006</v>
      </c>
      <c r="M201" s="7">
        <v>0.34</v>
      </c>
      <c r="N201" s="9">
        <f>(((M201*100)-20)*1.25)*0.8</f>
        <v>14</v>
      </c>
      <c r="O201" s="9">
        <f>L201+N201</f>
        <v>22.624000000000002</v>
      </c>
      <c r="Q201" s="7">
        <v>0.28000000000000003</v>
      </c>
      <c r="R201" s="1">
        <v>6</v>
      </c>
      <c r="S201" s="7">
        <v>0.57999999999999996</v>
      </c>
      <c r="T201" s="9">
        <f>(((S201*100)-25)*1.33)*0.3</f>
        <v>13.166999999999998</v>
      </c>
      <c r="U201" s="7">
        <v>0</v>
      </c>
      <c r="V201" s="9">
        <f>10-((100*U201)*0.667)</f>
        <v>10</v>
      </c>
      <c r="W201" s="7">
        <v>0.85</v>
      </c>
      <c r="X201" s="9">
        <f>(((100*W201)-40)*1.67)*0.05</f>
        <v>3.7574999999999998</v>
      </c>
      <c r="AB201" s="9">
        <f>T201+V201+X201</f>
        <v>26.924499999999998</v>
      </c>
      <c r="AD201" s="3" t="s">
        <v>844</v>
      </c>
      <c r="AE201" s="10">
        <f>(470+1360)/2</f>
        <v>915</v>
      </c>
      <c r="AF201" s="8">
        <f>((AE201-700)/8)*0.5</f>
        <v>13.4375</v>
      </c>
      <c r="AG201" s="7">
        <v>0.04</v>
      </c>
      <c r="AH201" s="1">
        <f>(AG201*100)*0.4</f>
        <v>1.6</v>
      </c>
      <c r="AI201" s="7">
        <v>0.66</v>
      </c>
      <c r="AJ201" s="9">
        <f>((100-(AI201*100))*1.17)*0.1</f>
        <v>3.9780000000000002</v>
      </c>
      <c r="AK201" s="8">
        <f>AF201+AH201+AJ201</f>
        <v>19.015499999999999</v>
      </c>
      <c r="AP201" s="7">
        <v>0.1</v>
      </c>
      <c r="AQ201" s="9">
        <f>((AP201*100) *1.54)*0.05</f>
        <v>0.77</v>
      </c>
    </row>
    <row r="202" spans="1:43" x14ac:dyDescent="0.25">
      <c r="A202" s="1">
        <v>4</v>
      </c>
      <c r="C202" s="1" t="s">
        <v>735</v>
      </c>
      <c r="D202" s="1">
        <v>1</v>
      </c>
      <c r="E202" s="1" t="s">
        <v>179</v>
      </c>
      <c r="F202" s="1">
        <v>2</v>
      </c>
      <c r="G202" s="1">
        <v>0</v>
      </c>
      <c r="H202" s="1">
        <v>0</v>
      </c>
      <c r="J202" s="1">
        <v>1.8</v>
      </c>
      <c r="K202" s="7">
        <v>0.7</v>
      </c>
      <c r="L202" s="9">
        <f>(((K202*100)-35)*1.54)*0.2</f>
        <v>10.780000000000001</v>
      </c>
      <c r="M202" s="7">
        <v>0.35</v>
      </c>
      <c r="N202" s="9">
        <f>(((M202*100)-20)*1.25)*0.8</f>
        <v>15</v>
      </c>
      <c r="O202" s="9">
        <f>L202+N202</f>
        <v>25.78</v>
      </c>
      <c r="Q202" s="7">
        <v>0.38</v>
      </c>
      <c r="R202" s="1">
        <v>-3</v>
      </c>
      <c r="S202" s="7">
        <v>0.63</v>
      </c>
      <c r="T202" s="9">
        <f>(((S202*100)-25)*1.33)*0.3</f>
        <v>15.162000000000001</v>
      </c>
      <c r="U202" s="7">
        <v>0.01</v>
      </c>
      <c r="V202" s="9">
        <f>10-((100*U202)*0.667)</f>
        <v>9.3330000000000002</v>
      </c>
      <c r="W202" s="7">
        <v>0.94</v>
      </c>
      <c r="X202" s="9">
        <f>(((100*W202)-40)*1.67)*0.05</f>
        <v>4.5089999999999995</v>
      </c>
      <c r="AB202" s="9">
        <f>T202+V202+X202</f>
        <v>29.004000000000001</v>
      </c>
      <c r="AD202" s="3" t="s">
        <v>419</v>
      </c>
      <c r="AE202" s="10">
        <f>(740+950)/2</f>
        <v>845</v>
      </c>
      <c r="AF202" s="8">
        <f>((AE202-700)/8)*0.5</f>
        <v>9.0625</v>
      </c>
      <c r="AG202" s="7" t="s">
        <v>176</v>
      </c>
      <c r="AH202" s="1" t="s">
        <v>176</v>
      </c>
      <c r="AI202" s="7">
        <v>0.7</v>
      </c>
      <c r="AJ202" s="9">
        <f>((100-(AI202*100))*1.17)*0.1</f>
        <v>3.51</v>
      </c>
      <c r="AK202" s="1" t="s">
        <v>176</v>
      </c>
      <c r="AP202" s="7" t="s">
        <v>176</v>
      </c>
    </row>
    <row r="203" spans="1:43" x14ac:dyDescent="0.25">
      <c r="A203" s="1">
        <v>4</v>
      </c>
      <c r="C203" s="1" t="s">
        <v>736</v>
      </c>
      <c r="F203" s="1">
        <v>1</v>
      </c>
      <c r="G203" s="1">
        <v>0</v>
      </c>
      <c r="H203" s="1">
        <v>0</v>
      </c>
      <c r="J203" s="1">
        <v>2.2000000000000002</v>
      </c>
      <c r="K203" s="7">
        <v>0.72</v>
      </c>
      <c r="L203" s="9">
        <f>(((K203*100)-35)*1.54)*0.2</f>
        <v>11.396000000000001</v>
      </c>
      <c r="M203" s="7">
        <v>0.31</v>
      </c>
      <c r="N203" s="9">
        <f>(((M203*100)-20)*1.25)*0.8</f>
        <v>11</v>
      </c>
      <c r="O203" s="9">
        <f>L203+N203</f>
        <v>22.396000000000001</v>
      </c>
      <c r="Q203" s="7">
        <v>0.48</v>
      </c>
      <c r="R203" s="1">
        <v>-17</v>
      </c>
      <c r="S203" s="7">
        <v>0.55000000000000004</v>
      </c>
      <c r="T203" s="9">
        <f>(((S203*100)-25)*1.33)*0.3</f>
        <v>11.970000000000004</v>
      </c>
      <c r="U203" s="7">
        <v>0.09</v>
      </c>
      <c r="V203" s="9">
        <f>10-((100*U203)*0.667)</f>
        <v>3.9969999999999999</v>
      </c>
      <c r="W203" s="7">
        <v>0.87</v>
      </c>
      <c r="X203" s="9">
        <f>(((100*W203)-40)*1.67)*0.05</f>
        <v>3.9245000000000001</v>
      </c>
      <c r="AB203" s="9">
        <f>T203+V203+X203</f>
        <v>19.891500000000004</v>
      </c>
      <c r="AD203" s="3" t="s">
        <v>845</v>
      </c>
      <c r="AE203" s="10">
        <f>(978+1261)/2</f>
        <v>1119.5</v>
      </c>
      <c r="AF203" s="8">
        <f>((AE203-700)/8)*0.5</f>
        <v>26.21875</v>
      </c>
      <c r="AG203" s="7">
        <v>0.14000000000000001</v>
      </c>
      <c r="AH203" s="1">
        <f>(AG203*100)*0.4</f>
        <v>5.6000000000000014</v>
      </c>
      <c r="AI203" s="7">
        <v>0.84</v>
      </c>
      <c r="AJ203" s="9">
        <f>((100-(AI203*100))*1.17)*0.1</f>
        <v>1.8719999999999999</v>
      </c>
      <c r="AK203" s="8">
        <f>AF203+AH203+AJ203</f>
        <v>33.690750000000001</v>
      </c>
      <c r="AP203" s="7">
        <v>0.01</v>
      </c>
      <c r="AQ203" s="9">
        <f>((AP203*100) *1.54)*0.05</f>
        <v>7.7000000000000013E-2</v>
      </c>
    </row>
    <row r="204" spans="1:43" x14ac:dyDescent="0.25">
      <c r="A204" s="1">
        <v>4</v>
      </c>
      <c r="C204" s="1" t="s">
        <v>846</v>
      </c>
      <c r="E204" s="1" t="s">
        <v>99</v>
      </c>
      <c r="F204" s="1">
        <v>2</v>
      </c>
      <c r="G204" s="1">
        <v>0</v>
      </c>
      <c r="H204" s="1">
        <v>0</v>
      </c>
      <c r="J204" s="1">
        <v>1.8</v>
      </c>
      <c r="K204" s="7">
        <v>0.63</v>
      </c>
      <c r="L204" s="9">
        <f>(((K204*100)-35)*1.54)*0.2</f>
        <v>8.6240000000000006</v>
      </c>
      <c r="M204" s="7">
        <v>0.35</v>
      </c>
      <c r="N204" s="9">
        <f>(((M204*100)-20)*1.25)*0.8</f>
        <v>15</v>
      </c>
      <c r="O204" s="9">
        <f>L204+N204</f>
        <v>23.624000000000002</v>
      </c>
      <c r="Q204" s="7">
        <v>0.5</v>
      </c>
      <c r="R204" s="1">
        <v>-15</v>
      </c>
      <c r="S204" s="7">
        <v>0.71</v>
      </c>
      <c r="T204" s="9">
        <f>(((S204*100)-25)*1.33)*0.3</f>
        <v>18.354000000000003</v>
      </c>
      <c r="U204" s="7">
        <v>0</v>
      </c>
      <c r="V204" s="9">
        <f>10-((100*U204)*0.667)</f>
        <v>10</v>
      </c>
      <c r="W204" s="7">
        <v>0.76</v>
      </c>
      <c r="X204" s="9">
        <f>(((100*W204)-40)*1.67)*0.05</f>
        <v>3.0060000000000002</v>
      </c>
      <c r="AB204" s="9">
        <f>T204+V204+X204</f>
        <v>31.360000000000003</v>
      </c>
      <c r="AD204" s="3" t="s">
        <v>389</v>
      </c>
      <c r="AE204" s="10">
        <f>(830+990)/2</f>
        <v>910</v>
      </c>
      <c r="AF204" s="8">
        <f>((AE204-700)/8)*0.5</f>
        <v>13.125</v>
      </c>
      <c r="AG204" s="7">
        <v>0.1</v>
      </c>
      <c r="AH204" s="1">
        <f>(AG204*100)*0.4</f>
        <v>4</v>
      </c>
      <c r="AI204" s="7">
        <v>0.76</v>
      </c>
      <c r="AJ204" s="9">
        <f>((100-(AI204*100))*1.17)*0.1</f>
        <v>2.8079999999999998</v>
      </c>
      <c r="AK204" s="8">
        <f>AF204+AH204+AJ204</f>
        <v>19.933</v>
      </c>
      <c r="AP204" s="7">
        <v>0.13</v>
      </c>
      <c r="AQ204" s="9">
        <f>((AP204*100) *1.54)*0.05</f>
        <v>1.0010000000000001</v>
      </c>
    </row>
    <row r="205" spans="1:43" x14ac:dyDescent="0.25">
      <c r="A205" s="1">
        <v>4</v>
      </c>
      <c r="C205" s="1" t="s">
        <v>738</v>
      </c>
      <c r="D205" s="1">
        <v>1</v>
      </c>
      <c r="E205" s="1" t="s">
        <v>221</v>
      </c>
      <c r="F205" s="1">
        <v>2</v>
      </c>
      <c r="G205" s="1">
        <v>0</v>
      </c>
      <c r="H205" s="1">
        <v>0</v>
      </c>
      <c r="J205" s="1">
        <v>2</v>
      </c>
      <c r="K205" s="7">
        <v>0.77</v>
      </c>
      <c r="L205" s="9">
        <f>(((K205*100)-35)*1.54)*0.2</f>
        <v>12.936000000000002</v>
      </c>
      <c r="M205" s="7">
        <v>0.55000000000000004</v>
      </c>
      <c r="N205" s="9">
        <f>(((M205*100)-20)*1.25)*0.8</f>
        <v>35.000000000000007</v>
      </c>
      <c r="O205" s="9">
        <f>L205+N205</f>
        <v>47.936000000000007</v>
      </c>
      <c r="Q205" s="7">
        <v>0.41</v>
      </c>
      <c r="R205" s="1">
        <v>14</v>
      </c>
      <c r="S205" s="7" t="s">
        <v>176</v>
      </c>
      <c r="T205" s="1" t="s">
        <v>176</v>
      </c>
      <c r="U205" s="7" t="s">
        <v>176</v>
      </c>
      <c r="V205" s="1" t="s">
        <v>176</v>
      </c>
      <c r="W205" s="7" t="s">
        <v>176</v>
      </c>
      <c r="X205" s="1" t="s">
        <v>176</v>
      </c>
      <c r="AB205" s="1" t="s">
        <v>176</v>
      </c>
      <c r="AD205" s="3" t="s">
        <v>847</v>
      </c>
      <c r="AE205" s="10">
        <f>(780+870)/2</f>
        <v>825</v>
      </c>
      <c r="AF205" s="8">
        <f>((AE205-700)/8)*0.5</f>
        <v>7.8125</v>
      </c>
      <c r="AG205" s="7" t="s">
        <v>176</v>
      </c>
      <c r="AH205" s="1" t="s">
        <v>176</v>
      </c>
      <c r="AI205" s="7">
        <v>0.26</v>
      </c>
      <c r="AJ205" s="9">
        <f>((100-(AI205*100))*1.17)*0.1</f>
        <v>8.6579999999999995</v>
      </c>
      <c r="AK205" s="1" t="s">
        <v>176</v>
      </c>
      <c r="AP205" s="7" t="s">
        <v>176</v>
      </c>
    </row>
    <row r="206" spans="1:43" x14ac:dyDescent="0.25">
      <c r="A206" s="1">
        <v>4</v>
      </c>
      <c r="C206" s="1" t="s">
        <v>742</v>
      </c>
      <c r="F206" s="1">
        <v>1</v>
      </c>
      <c r="G206" s="1">
        <v>0</v>
      </c>
      <c r="H206" s="1">
        <v>0</v>
      </c>
      <c r="J206" s="1">
        <v>1.9</v>
      </c>
      <c r="K206" s="7">
        <v>0.63</v>
      </c>
      <c r="L206" s="9">
        <f>(((K206*100)-35)*1.54)*0.2</f>
        <v>8.6240000000000006</v>
      </c>
      <c r="M206" s="7">
        <v>0.4</v>
      </c>
      <c r="N206" s="9">
        <f>(((M206*100)-20)*1.25)*0.8</f>
        <v>20</v>
      </c>
      <c r="O206" s="9">
        <f>L206+N206</f>
        <v>28.624000000000002</v>
      </c>
      <c r="Q206" s="7">
        <v>0.23</v>
      </c>
      <c r="R206" s="1">
        <v>17</v>
      </c>
      <c r="S206" s="7">
        <v>0.61</v>
      </c>
      <c r="T206" s="9">
        <f>(((S206*100)-25)*1.33)*0.3</f>
        <v>14.364000000000001</v>
      </c>
      <c r="U206" s="7">
        <v>4.0000000000000001E-3</v>
      </c>
      <c r="V206" s="9">
        <f>10-((100*U206)*0.667)</f>
        <v>9.7332000000000001</v>
      </c>
      <c r="W206" s="7">
        <v>0.74</v>
      </c>
      <c r="X206" s="9">
        <f>(((100*W206)-40)*1.67)*0.05</f>
        <v>2.8390000000000004</v>
      </c>
      <c r="AB206" s="9">
        <f>T206+V206+X206</f>
        <v>26.936199999999999</v>
      </c>
      <c r="AD206" s="3" t="s">
        <v>848</v>
      </c>
      <c r="AE206" s="10">
        <f>(810+1040)/2</f>
        <v>925</v>
      </c>
      <c r="AF206" s="8">
        <f>((AE206-700)/8)*0.5</f>
        <v>14.0625</v>
      </c>
      <c r="AG206" s="7">
        <v>0.05</v>
      </c>
      <c r="AH206" s="1">
        <f>(AG206*100)*0.4</f>
        <v>2</v>
      </c>
      <c r="AI206" s="7">
        <v>0.86</v>
      </c>
      <c r="AJ206" s="9">
        <f>((100-(AI206*100))*1.17)*0.1</f>
        <v>1.6379999999999999</v>
      </c>
      <c r="AK206" s="8">
        <f>AF206+AH206+AJ206</f>
        <v>17.700499999999998</v>
      </c>
      <c r="AP206" s="7">
        <v>0.05</v>
      </c>
      <c r="AQ206" s="9">
        <f>((AP206*100) *1.54)*0.05</f>
        <v>0.38500000000000001</v>
      </c>
    </row>
    <row r="207" spans="1:43" x14ac:dyDescent="0.25">
      <c r="A207" s="1">
        <v>4</v>
      </c>
      <c r="C207" s="1" t="s">
        <v>743</v>
      </c>
      <c r="F207" s="1">
        <v>1</v>
      </c>
      <c r="G207" s="1">
        <v>0</v>
      </c>
      <c r="H207" s="1">
        <v>0</v>
      </c>
      <c r="J207" s="1">
        <v>1.9</v>
      </c>
      <c r="K207" s="7">
        <v>0.68</v>
      </c>
      <c r="L207" s="9">
        <f>(((K207*100)-35)*1.54)*0.2</f>
        <v>10.164000000000001</v>
      </c>
      <c r="M207" s="7">
        <v>0.37</v>
      </c>
      <c r="N207" s="9">
        <f>(((M207*100)-20)*1.25)*0.8</f>
        <v>17</v>
      </c>
      <c r="O207" s="9">
        <f>L207+N207</f>
        <v>27.164000000000001</v>
      </c>
      <c r="Q207" s="7">
        <v>0.36</v>
      </c>
      <c r="R207" s="1">
        <v>1</v>
      </c>
      <c r="S207" s="7">
        <v>0.66</v>
      </c>
      <c r="T207" s="9">
        <f>(((S207*100)-25)*1.33)*0.3</f>
        <v>16.358999999999998</v>
      </c>
      <c r="U207" s="7">
        <v>0.01</v>
      </c>
      <c r="V207" s="9">
        <f>10-((100*U207)*0.667)</f>
        <v>9.3330000000000002</v>
      </c>
      <c r="W207" s="7">
        <v>0.84</v>
      </c>
      <c r="X207" s="9">
        <f>(((100*W207)-40)*1.67)*0.05</f>
        <v>3.6739999999999995</v>
      </c>
      <c r="AB207" s="9">
        <f>T207+V207+X207</f>
        <v>29.366</v>
      </c>
      <c r="AD207" s="3" t="s">
        <v>752</v>
      </c>
      <c r="AE207" s="10">
        <f>(880+1080)/2</f>
        <v>980</v>
      </c>
      <c r="AF207" s="8">
        <f>((AE207-700)/8)*0.5</f>
        <v>17.5</v>
      </c>
      <c r="AG207" s="7">
        <v>0.04</v>
      </c>
      <c r="AH207" s="1">
        <f>(AG207*100)*0.4</f>
        <v>1.6</v>
      </c>
      <c r="AI207" s="7">
        <v>0.92</v>
      </c>
      <c r="AJ207" s="9">
        <f>((100-(AI207*100))*1.17)*0.1</f>
        <v>0.93599999999999994</v>
      </c>
      <c r="AK207" s="8">
        <f>AF207+AH207+AJ207</f>
        <v>20.036000000000001</v>
      </c>
      <c r="AP207" s="7">
        <v>0.12</v>
      </c>
      <c r="AQ207" s="9">
        <f>((AP207*100) *1.54)*0.05</f>
        <v>0.92400000000000004</v>
      </c>
    </row>
    <row r="208" spans="1:43" x14ac:dyDescent="0.25">
      <c r="A208" s="1">
        <v>4</v>
      </c>
      <c r="C208" s="1" t="s">
        <v>745</v>
      </c>
      <c r="F208" s="1">
        <v>1</v>
      </c>
      <c r="G208" s="1">
        <v>0</v>
      </c>
      <c r="H208" s="1">
        <v>0</v>
      </c>
      <c r="J208" s="1">
        <v>1.8</v>
      </c>
      <c r="K208" s="7">
        <v>0.74</v>
      </c>
      <c r="L208" s="9">
        <f>(((K208*100)-35)*1.54)*0.2</f>
        <v>12.012</v>
      </c>
      <c r="M208" s="7">
        <v>0.49</v>
      </c>
      <c r="N208" s="9">
        <f>(((M208*100)-20)*1.25)*0.8</f>
        <v>29</v>
      </c>
      <c r="O208" s="9">
        <f>L208+N208</f>
        <v>41.012</v>
      </c>
      <c r="Q208" s="7">
        <v>0.36</v>
      </c>
      <c r="R208" s="1">
        <v>13</v>
      </c>
      <c r="S208" s="7">
        <v>0.33</v>
      </c>
      <c r="T208" s="9">
        <f>(((S208*100)-25)*1.33)*0.3</f>
        <v>3.1920000000000002</v>
      </c>
      <c r="U208" s="7">
        <v>0.09</v>
      </c>
      <c r="V208" s="9">
        <f>10-((100*U208)*0.667)</f>
        <v>3.9969999999999999</v>
      </c>
      <c r="W208" s="7">
        <v>0.8</v>
      </c>
      <c r="X208" s="9">
        <f>(((100*W208)-40)*1.67)*0.05</f>
        <v>3.34</v>
      </c>
      <c r="AB208" s="9">
        <f>T208+V208+X208</f>
        <v>10.529</v>
      </c>
      <c r="AD208" s="3" t="s">
        <v>849</v>
      </c>
      <c r="AE208" s="10">
        <f>(960+1120)/2</f>
        <v>1040</v>
      </c>
      <c r="AF208" s="8">
        <f>((AE208-700)/8)*0.5</f>
        <v>21.25</v>
      </c>
      <c r="AG208" s="7">
        <v>0.09</v>
      </c>
      <c r="AH208" s="1">
        <f>(AG208*100)*0.4</f>
        <v>3.6</v>
      </c>
      <c r="AI208" s="7">
        <v>0.67</v>
      </c>
      <c r="AJ208" s="9">
        <f>((100-(AI208*100))*1.17)*0.1</f>
        <v>3.8610000000000002</v>
      </c>
      <c r="AK208" s="8">
        <f>AF208+AH208+AJ208</f>
        <v>28.711000000000002</v>
      </c>
      <c r="AP208" s="7" t="s">
        <v>176</v>
      </c>
    </row>
    <row r="209" spans="1:43" x14ac:dyDescent="0.25">
      <c r="A209" s="1">
        <v>4</v>
      </c>
      <c r="C209" s="1" t="s">
        <v>740</v>
      </c>
      <c r="F209" s="1">
        <v>1</v>
      </c>
      <c r="G209" s="1">
        <v>0</v>
      </c>
      <c r="H209" s="1">
        <v>0</v>
      </c>
      <c r="J209" s="1">
        <v>2.2000000000000002</v>
      </c>
      <c r="K209" s="7">
        <v>0.6</v>
      </c>
      <c r="L209" s="9">
        <f>(((K209*100)-35)*1.54)*0.2</f>
        <v>7.7</v>
      </c>
      <c r="M209" s="7">
        <v>0.32</v>
      </c>
      <c r="N209" s="9">
        <f>(((M209*100)-20)*1.25)*0.8</f>
        <v>12</v>
      </c>
      <c r="O209" s="9">
        <f>L209+N209</f>
        <v>19.7</v>
      </c>
      <c r="Q209" s="7">
        <v>0.39</v>
      </c>
      <c r="R209" s="1">
        <v>-7</v>
      </c>
      <c r="S209" s="7">
        <v>0.41</v>
      </c>
      <c r="T209" s="9">
        <f>(((S209*100)-25)*1.33)*0.3</f>
        <v>6.3840000000000003</v>
      </c>
      <c r="U209" s="7">
        <v>0.05</v>
      </c>
      <c r="V209" s="9">
        <f>10-((100*U209)*0.667)</f>
        <v>6.665</v>
      </c>
      <c r="W209" s="7">
        <v>0.87</v>
      </c>
      <c r="X209" s="9">
        <f>(((100*W209)-40)*1.67)*0.05</f>
        <v>3.9245000000000001</v>
      </c>
      <c r="AB209" s="9">
        <f>T209+V209+X209</f>
        <v>16.973500000000001</v>
      </c>
      <c r="AD209" s="3" t="s">
        <v>320</v>
      </c>
      <c r="AE209" s="10">
        <f>(870+1130)/2</f>
        <v>1000</v>
      </c>
      <c r="AF209" s="8">
        <f>((AE209-700)/8)*0.5</f>
        <v>18.75</v>
      </c>
      <c r="AG209" s="7">
        <v>0.21</v>
      </c>
      <c r="AH209" s="1">
        <f>(AG209*100)*0.4</f>
        <v>8.4</v>
      </c>
      <c r="AI209" s="7">
        <v>0.59</v>
      </c>
      <c r="AJ209" s="9">
        <f>((100-(AI209*100))*1.17)*0.1</f>
        <v>4.7970000000000006</v>
      </c>
      <c r="AK209" s="8">
        <f>AF209+AH209+AJ209</f>
        <v>31.946999999999999</v>
      </c>
      <c r="AP209" s="7">
        <v>7.0000000000000007E-2</v>
      </c>
      <c r="AQ209" s="9">
        <f>((AP209*100) *1.54)*0.05</f>
        <v>0.53900000000000003</v>
      </c>
    </row>
    <row r="210" spans="1:43" x14ac:dyDescent="0.25">
      <c r="A210" s="1">
        <v>4</v>
      </c>
      <c r="C210" s="1" t="s">
        <v>747</v>
      </c>
      <c r="F210" s="1">
        <v>1</v>
      </c>
      <c r="G210" s="1">
        <v>0</v>
      </c>
      <c r="H210" s="1">
        <v>0</v>
      </c>
      <c r="J210" s="1">
        <v>2.2000000000000002</v>
      </c>
      <c r="K210" s="7">
        <v>0.69</v>
      </c>
      <c r="L210" s="9">
        <f>(((K210*100)-35)*1.54)*0.2</f>
        <v>10.472000000000001</v>
      </c>
      <c r="M210" s="7">
        <v>0.43</v>
      </c>
      <c r="N210" s="9">
        <f>(((M210*100)-20)*1.25)*0.8</f>
        <v>23</v>
      </c>
      <c r="O210" s="9">
        <f>L210+N210</f>
        <v>33.472000000000001</v>
      </c>
      <c r="Q210" s="7">
        <v>0.37</v>
      </c>
      <c r="R210" s="1">
        <v>6</v>
      </c>
      <c r="S210" s="7">
        <v>0.66</v>
      </c>
      <c r="T210" s="9">
        <f>(((S210*100)-25)*1.33)*0.3</f>
        <v>16.358999999999998</v>
      </c>
      <c r="U210" s="7">
        <v>0.01</v>
      </c>
      <c r="V210" s="9">
        <f>10-((100*U210)*0.667)</f>
        <v>9.3330000000000002</v>
      </c>
      <c r="W210" s="7">
        <v>0.86</v>
      </c>
      <c r="X210" s="9">
        <f>(((100*W210)-40)*1.67)*0.05</f>
        <v>3.8409999999999997</v>
      </c>
      <c r="AB210" s="9">
        <f>T210+V210+X210</f>
        <v>29.533000000000001</v>
      </c>
      <c r="AD210" s="3" t="s">
        <v>434</v>
      </c>
      <c r="AE210" s="10">
        <f>(870+1090)/2</f>
        <v>980</v>
      </c>
      <c r="AF210" s="8">
        <f>((AE210-700)/8)*0.5</f>
        <v>17.5</v>
      </c>
      <c r="AG210" s="7">
        <v>0.25</v>
      </c>
      <c r="AH210" s="1">
        <f>(AG210*100)*0.4</f>
        <v>10</v>
      </c>
      <c r="AI210" s="7">
        <v>0.79</v>
      </c>
      <c r="AJ210" s="9">
        <f>((100-(AI210*100))*1.17)*0.1</f>
        <v>2.4570000000000003</v>
      </c>
      <c r="AK210" s="8">
        <f>AF210+AH210+AJ210</f>
        <v>29.957000000000001</v>
      </c>
      <c r="AP210" s="7">
        <v>0.14000000000000001</v>
      </c>
      <c r="AQ210" s="9">
        <f>((AP210*100) *1.54)*0.05</f>
        <v>1.0780000000000001</v>
      </c>
    </row>
    <row r="211" spans="1:43" x14ac:dyDescent="0.25">
      <c r="A211" s="1">
        <v>4</v>
      </c>
      <c r="C211" s="1" t="s">
        <v>749</v>
      </c>
      <c r="D211" s="1">
        <v>1</v>
      </c>
      <c r="F211" s="1">
        <v>2</v>
      </c>
      <c r="G211" s="1">
        <v>0</v>
      </c>
      <c r="H211" s="1">
        <v>0</v>
      </c>
      <c r="J211" s="1">
        <v>2.1</v>
      </c>
      <c r="K211" s="7" t="s">
        <v>176</v>
      </c>
      <c r="L211" s="1" t="s">
        <v>176</v>
      </c>
      <c r="M211" s="7">
        <v>0.21</v>
      </c>
      <c r="N211" s="9">
        <f>(((M211*100)-20)*1.25)*0.8</f>
        <v>1</v>
      </c>
      <c r="O211" s="9" t="s">
        <v>176</v>
      </c>
      <c r="Q211" s="7">
        <v>0.34</v>
      </c>
      <c r="R211" s="1">
        <v>-13</v>
      </c>
      <c r="S211" s="7" t="s">
        <v>176</v>
      </c>
      <c r="T211" s="1" t="s">
        <v>176</v>
      </c>
      <c r="U211" s="7" t="s">
        <v>176</v>
      </c>
      <c r="V211" s="1" t="s">
        <v>176</v>
      </c>
      <c r="W211" s="7" t="s">
        <v>176</v>
      </c>
      <c r="X211" s="1" t="s">
        <v>176</v>
      </c>
      <c r="AB211" s="1" t="s">
        <v>176</v>
      </c>
      <c r="AD211" s="3" t="s">
        <v>176</v>
      </c>
      <c r="AE211" s="8" t="s">
        <v>176</v>
      </c>
      <c r="AG211" s="7" t="s">
        <v>176</v>
      </c>
      <c r="AI211" s="7" t="s">
        <v>176</v>
      </c>
      <c r="AK211" s="1" t="s">
        <v>176</v>
      </c>
      <c r="AP211" s="7">
        <v>0.1</v>
      </c>
      <c r="AQ211" s="9">
        <f>((AP211*100) *1.54)*0.05</f>
        <v>0.77</v>
      </c>
    </row>
    <row r="212" spans="1:43" x14ac:dyDescent="0.25">
      <c r="A212" s="1">
        <v>4</v>
      </c>
      <c r="C212" s="1" t="s">
        <v>751</v>
      </c>
      <c r="F212" s="1">
        <v>2</v>
      </c>
      <c r="G212" s="1">
        <v>0</v>
      </c>
      <c r="H212" s="1">
        <v>0</v>
      </c>
      <c r="J212" s="1">
        <v>2.2000000000000002</v>
      </c>
      <c r="K212" s="7">
        <v>0.63</v>
      </c>
      <c r="L212" s="9">
        <f>(((K212*100)-35)*1.54)*0.2</f>
        <v>8.6240000000000006</v>
      </c>
      <c r="M212" s="7">
        <v>0.37</v>
      </c>
      <c r="N212" s="9">
        <f>(((M212*100)-20)*1.25)*0.8</f>
        <v>17</v>
      </c>
      <c r="O212" s="9">
        <f>L212+N212</f>
        <v>25.624000000000002</v>
      </c>
      <c r="Q212" s="7">
        <v>0.54</v>
      </c>
      <c r="R212" s="1">
        <v>-17</v>
      </c>
      <c r="S212" s="7">
        <v>0.83</v>
      </c>
      <c r="T212" s="9">
        <f>(((S212*100)-25)*1.33)*0.3</f>
        <v>23.141999999999999</v>
      </c>
      <c r="U212" s="7">
        <v>0</v>
      </c>
      <c r="V212" s="9">
        <f>10-((100*U212)*0.667)</f>
        <v>10</v>
      </c>
      <c r="W212" s="7">
        <v>0.86</v>
      </c>
      <c r="X212" s="9">
        <f>(((100*W212)-40)*1.67)*0.05</f>
        <v>3.8409999999999997</v>
      </c>
      <c r="AB212" s="9">
        <f>T212+V212+X212</f>
        <v>36.982999999999997</v>
      </c>
      <c r="AD212" s="3" t="s">
        <v>850</v>
      </c>
      <c r="AE212" s="10">
        <f>(860+1080)/2</f>
        <v>970</v>
      </c>
      <c r="AF212" s="8">
        <f>((AE212-700)/8)*0.5</f>
        <v>16.875</v>
      </c>
      <c r="AG212" s="7">
        <v>0.09</v>
      </c>
      <c r="AH212" s="1">
        <f>(AG212*100)*0.4</f>
        <v>3.6</v>
      </c>
      <c r="AI212" s="7">
        <v>0.79</v>
      </c>
      <c r="AJ212" s="9">
        <f>((100-(AI212*100))*1.17)*0.1</f>
        <v>2.4570000000000003</v>
      </c>
      <c r="AK212" s="8">
        <f>AF212+AH212+AJ212</f>
        <v>22.932000000000002</v>
      </c>
      <c r="AP212" s="7">
        <v>7.0000000000000007E-2</v>
      </c>
      <c r="AQ212" s="9">
        <f>((AP212*100) *1.54)*0.05</f>
        <v>0.53900000000000003</v>
      </c>
    </row>
    <row r="213" spans="1:43" x14ac:dyDescent="0.25">
      <c r="A213" s="1">
        <v>4</v>
      </c>
      <c r="C213" s="1" t="s">
        <v>753</v>
      </c>
      <c r="E213" s="1" t="s">
        <v>217</v>
      </c>
      <c r="F213" s="1">
        <v>2</v>
      </c>
      <c r="G213" s="1">
        <v>0</v>
      </c>
      <c r="H213" s="1">
        <v>0</v>
      </c>
      <c r="J213" s="1">
        <v>1.7</v>
      </c>
      <c r="K213" s="7">
        <v>0.69</v>
      </c>
      <c r="L213" s="9">
        <f>(((K213*100)-35)*1.54)*0.2</f>
        <v>10.472000000000001</v>
      </c>
      <c r="M213" s="7">
        <v>0.49</v>
      </c>
      <c r="N213" s="9">
        <f>(((M213*100)-20)*1.25)*0.8</f>
        <v>29</v>
      </c>
      <c r="O213" s="9">
        <f>L213+N213</f>
        <v>39.472000000000001</v>
      </c>
      <c r="Q213" s="7">
        <v>0.56999999999999995</v>
      </c>
      <c r="R213" s="1">
        <v>-8</v>
      </c>
      <c r="S213" s="7">
        <v>0.69</v>
      </c>
      <c r="T213" s="9">
        <f>(((S213*100)-25)*1.33)*0.3</f>
        <v>17.556000000000001</v>
      </c>
      <c r="U213" s="7">
        <v>0.01</v>
      </c>
      <c r="V213" s="9">
        <f>10-((100*U213)*0.667)</f>
        <v>9.3330000000000002</v>
      </c>
      <c r="W213" s="7">
        <v>0.85</v>
      </c>
      <c r="X213" s="9">
        <f>(((100*W213)-40)*1.67)*0.05</f>
        <v>3.7574999999999998</v>
      </c>
      <c r="AB213" s="9">
        <f>T213+V213+X213</f>
        <v>30.646500000000003</v>
      </c>
      <c r="AD213" s="3" t="s">
        <v>176</v>
      </c>
      <c r="AE213" s="8" t="s">
        <v>176</v>
      </c>
      <c r="AG213" s="7" t="s">
        <v>176</v>
      </c>
      <c r="AI213" s="7" t="s">
        <v>176</v>
      </c>
      <c r="AK213" s="1" t="s">
        <v>176</v>
      </c>
      <c r="AP213" s="7" t="s">
        <v>176</v>
      </c>
    </row>
    <row r="214" spans="1:43" x14ac:dyDescent="0.25">
      <c r="A214" s="1">
        <v>4</v>
      </c>
      <c r="C214" s="1" t="s">
        <v>757</v>
      </c>
      <c r="F214" s="1">
        <v>2</v>
      </c>
      <c r="G214" s="1">
        <v>0</v>
      </c>
      <c r="H214" s="1">
        <v>0</v>
      </c>
      <c r="J214" s="1">
        <v>2.1</v>
      </c>
      <c r="K214" s="7">
        <v>0.76</v>
      </c>
      <c r="L214" s="9">
        <f>(((K214*100)-35)*1.54)*0.2</f>
        <v>12.628</v>
      </c>
      <c r="M214" s="7">
        <v>0.55000000000000004</v>
      </c>
      <c r="N214" s="9">
        <f>(((M214*100)-20)*1.25)*0.8</f>
        <v>35.000000000000007</v>
      </c>
      <c r="O214" s="9">
        <f>L214+N214</f>
        <v>47.628000000000007</v>
      </c>
      <c r="Q214" s="7">
        <v>0.56999999999999995</v>
      </c>
      <c r="R214" s="1">
        <v>-2</v>
      </c>
      <c r="S214" s="7">
        <v>0.51</v>
      </c>
      <c r="T214" s="9">
        <f>(((S214*100)-25)*1.33)*0.3</f>
        <v>10.373999999999999</v>
      </c>
      <c r="U214" s="7">
        <v>0.02</v>
      </c>
      <c r="V214" s="9">
        <f>10-((100*U214)*0.667)</f>
        <v>8.6660000000000004</v>
      </c>
      <c r="W214" s="7">
        <v>0.79</v>
      </c>
      <c r="X214" s="9">
        <f>(((100*W214)-40)*1.67)*0.05</f>
        <v>3.2565</v>
      </c>
      <c r="AB214" s="9">
        <f>T214+V214+X214</f>
        <v>22.296499999999998</v>
      </c>
      <c r="AD214" s="3" t="s">
        <v>330</v>
      </c>
      <c r="AE214" s="10">
        <f>(950+1180)/2</f>
        <v>1065</v>
      </c>
      <c r="AF214" s="8">
        <f>((AE214-700)/8)*0.5</f>
        <v>22.8125</v>
      </c>
      <c r="AG214" s="7">
        <v>0.23</v>
      </c>
      <c r="AH214" s="1">
        <f>(AG214*100)*0.4</f>
        <v>9.2000000000000011</v>
      </c>
      <c r="AI214" s="7">
        <v>0.83</v>
      </c>
      <c r="AJ214" s="9">
        <f>((100-(AI214*100))*1.17)*0.1</f>
        <v>1.9890000000000001</v>
      </c>
      <c r="AK214" s="8">
        <f>AF214+AH214+AJ214</f>
        <v>34.0015</v>
      </c>
      <c r="AP214" s="7">
        <v>0.18</v>
      </c>
      <c r="AQ214" s="9">
        <f>((AP214*100) *1.54)*0.05</f>
        <v>1.3860000000000001</v>
      </c>
    </row>
    <row r="215" spans="1:43" x14ac:dyDescent="0.25">
      <c r="A215" s="1">
        <v>4</v>
      </c>
      <c r="C215" s="1" t="s">
        <v>755</v>
      </c>
      <c r="F215" s="1">
        <v>1</v>
      </c>
      <c r="G215" s="1">
        <v>0</v>
      </c>
      <c r="H215" s="1">
        <v>0</v>
      </c>
      <c r="J215" s="1">
        <v>1.7</v>
      </c>
      <c r="K215" s="7">
        <v>0.56000000000000005</v>
      </c>
      <c r="L215" s="9">
        <f>(((K215*100)-35)*1.54)*0.2</f>
        <v>6.4680000000000026</v>
      </c>
      <c r="M215" s="7">
        <v>0.3</v>
      </c>
      <c r="N215" s="9">
        <f>(((M215*100)-20)*1.25)*0.8</f>
        <v>10</v>
      </c>
      <c r="O215" s="9">
        <f>L215+N215</f>
        <v>16.468000000000004</v>
      </c>
      <c r="Q215" s="7">
        <v>0.37</v>
      </c>
      <c r="R215" s="1">
        <v>-7</v>
      </c>
      <c r="S215" s="7">
        <v>0.36</v>
      </c>
      <c r="T215" s="9">
        <f>(((S215*100)-25)*1.33)*0.3</f>
        <v>4.3890000000000002</v>
      </c>
      <c r="U215" s="7">
        <v>0.01</v>
      </c>
      <c r="V215" s="9">
        <f>10-((100*U215)*0.667)</f>
        <v>9.3330000000000002</v>
      </c>
      <c r="W215" s="7">
        <v>0.93</v>
      </c>
      <c r="X215" s="9">
        <f>(((100*W215)-40)*1.67)*0.05</f>
        <v>4.4254999999999995</v>
      </c>
      <c r="AB215" s="9">
        <f>T215+V215+X215</f>
        <v>18.147500000000001</v>
      </c>
      <c r="AD215" s="3" t="s">
        <v>756</v>
      </c>
      <c r="AE215" s="10">
        <f>(910+1110)/2</f>
        <v>1010</v>
      </c>
      <c r="AF215" s="8">
        <f>((AE215-700)/8)*0.5</f>
        <v>19.375</v>
      </c>
      <c r="AG215" s="7">
        <v>0.05</v>
      </c>
      <c r="AH215" s="1">
        <f>(AG215*100)*0.4</f>
        <v>2</v>
      </c>
      <c r="AI215" s="7">
        <v>0.81</v>
      </c>
      <c r="AJ215" s="9">
        <f>((100-(AI215*100))*1.17)*0.1</f>
        <v>2.2229999999999999</v>
      </c>
      <c r="AK215" s="8">
        <f>AF215+AH215+AJ215</f>
        <v>23.597999999999999</v>
      </c>
      <c r="AP215" s="7">
        <v>0.12</v>
      </c>
      <c r="AQ215" s="9">
        <f>((AP215*100) *1.54)*0.05</f>
        <v>0.92400000000000004</v>
      </c>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75473-853D-48E4-B32E-F898ADE80524}">
  <dimension ref="A1:AJ111"/>
  <sheetViews>
    <sheetView workbookViewId="0">
      <selection activeCell="A24" sqref="A24:IV24"/>
    </sheetView>
  </sheetViews>
  <sheetFormatPr defaultRowHeight="12.5" x14ac:dyDescent="0.25"/>
  <cols>
    <col min="1" max="1" width="4.83203125" style="1" bestFit="1" customWidth="1"/>
    <col min="2" max="2" width="28" style="1" bestFit="1" customWidth="1"/>
    <col min="3" max="3" width="13.5" style="1" bestFit="1" customWidth="1"/>
    <col min="4" max="4" width="5" style="1" bestFit="1" customWidth="1"/>
    <col min="5" max="5" width="11.25" style="1" bestFit="1" customWidth="1"/>
    <col min="6" max="6" width="9.9140625" style="1" bestFit="1" customWidth="1"/>
    <col min="7" max="7" width="11.5" style="1" bestFit="1" customWidth="1"/>
    <col min="8" max="8" width="15.33203125" style="1" bestFit="1" customWidth="1"/>
    <col min="9" max="9" width="19.6640625" style="1" bestFit="1" customWidth="1"/>
    <col min="10" max="10" width="24.5" style="1" bestFit="1" customWidth="1"/>
    <col min="11" max="11" width="27.9140625" style="1" bestFit="1" customWidth="1"/>
    <col min="12" max="12" width="7.58203125" style="1" bestFit="1" customWidth="1"/>
    <col min="13" max="13" width="21.33203125" style="1" bestFit="1" customWidth="1"/>
    <col min="14" max="14" width="18.83203125" style="1" bestFit="1" customWidth="1"/>
    <col min="15" max="15" width="7.58203125" style="1" bestFit="1" customWidth="1"/>
    <col min="16" max="16" width="28.58203125" style="1" bestFit="1" customWidth="1"/>
    <col min="17" max="17" width="19.25" style="1" bestFit="1" customWidth="1"/>
    <col min="18" max="18" width="22.75" style="1" bestFit="1" customWidth="1"/>
    <col min="19" max="19" width="7.58203125" style="1" bestFit="1" customWidth="1"/>
    <col min="20" max="20" width="26.33203125" style="1" bestFit="1" customWidth="1"/>
    <col min="21" max="21" width="7.58203125" style="1" bestFit="1" customWidth="1"/>
    <col min="22" max="22" width="17.6640625" style="1" bestFit="1" customWidth="1"/>
    <col min="23" max="23" width="7.58203125" style="1" bestFit="1" customWidth="1"/>
    <col min="24" max="24" width="32.58203125" style="1" bestFit="1" customWidth="1"/>
    <col min="25" max="25" width="7.58203125" style="1" bestFit="1" customWidth="1"/>
    <col min="26" max="26" width="13.25" style="1" bestFit="1" customWidth="1"/>
    <col min="27" max="27" width="24" style="1" bestFit="1" customWidth="1"/>
    <col min="28" max="28" width="7.58203125" style="1" bestFit="1" customWidth="1"/>
    <col min="29" max="29" width="27" style="1" bestFit="1" customWidth="1"/>
    <col min="30" max="30" width="7.58203125" style="1" bestFit="1" customWidth="1"/>
    <col min="31" max="31" width="14.1640625" style="1" bestFit="1" customWidth="1"/>
    <col min="32" max="32" width="7.58203125" style="1" bestFit="1" customWidth="1"/>
    <col min="33" max="33" width="20.58203125" style="1" bestFit="1" customWidth="1"/>
    <col min="34" max="34" width="15.1640625" style="1" bestFit="1" customWidth="1"/>
    <col min="35" max="35" width="21.58203125" style="1" bestFit="1" customWidth="1"/>
    <col min="36" max="36" width="7.58203125" style="1" bestFit="1" customWidth="1"/>
    <col min="37" max="256" width="8.6640625" style="1"/>
    <col min="257" max="257" width="4.83203125" style="1" bestFit="1" customWidth="1"/>
    <col min="258" max="258" width="28" style="1" bestFit="1" customWidth="1"/>
    <col min="259" max="259" width="13.5" style="1" bestFit="1" customWidth="1"/>
    <col min="260" max="260" width="5" style="1" bestFit="1" customWidth="1"/>
    <col min="261" max="261" width="11.25" style="1" bestFit="1" customWidth="1"/>
    <col min="262" max="262" width="9.9140625" style="1" bestFit="1" customWidth="1"/>
    <col min="263" max="263" width="11.5" style="1" bestFit="1" customWidth="1"/>
    <col min="264" max="264" width="15.33203125" style="1" bestFit="1" customWidth="1"/>
    <col min="265" max="265" width="19.6640625" style="1" bestFit="1" customWidth="1"/>
    <col min="266" max="266" width="24.5" style="1" bestFit="1" customWidth="1"/>
    <col min="267" max="267" width="27.9140625" style="1" bestFit="1" customWidth="1"/>
    <col min="268" max="268" width="7.58203125" style="1" bestFit="1" customWidth="1"/>
    <col min="269" max="269" width="21.33203125" style="1" bestFit="1" customWidth="1"/>
    <col min="270" max="270" width="18.83203125" style="1" bestFit="1" customWidth="1"/>
    <col min="271" max="271" width="7.58203125" style="1" bestFit="1" customWidth="1"/>
    <col min="272" max="272" width="28.58203125" style="1" bestFit="1" customWidth="1"/>
    <col min="273" max="273" width="19.25" style="1" bestFit="1" customWidth="1"/>
    <col min="274" max="274" width="22.75" style="1" bestFit="1" customWidth="1"/>
    <col min="275" max="275" width="7.58203125" style="1" bestFit="1" customWidth="1"/>
    <col min="276" max="276" width="26.33203125" style="1" bestFit="1" customWidth="1"/>
    <col min="277" max="277" width="7.58203125" style="1" bestFit="1" customWidth="1"/>
    <col min="278" max="278" width="17.6640625" style="1" bestFit="1" customWidth="1"/>
    <col min="279" max="279" width="7.58203125" style="1" bestFit="1" customWidth="1"/>
    <col min="280" max="280" width="32.58203125" style="1" bestFit="1" customWidth="1"/>
    <col min="281" max="281" width="7.58203125" style="1" bestFit="1" customWidth="1"/>
    <col min="282" max="282" width="13.25" style="1" bestFit="1" customWidth="1"/>
    <col min="283" max="283" width="24" style="1" bestFit="1" customWidth="1"/>
    <col min="284" max="284" width="7.58203125" style="1" bestFit="1" customWidth="1"/>
    <col min="285" max="285" width="27" style="1" bestFit="1" customWidth="1"/>
    <col min="286" max="286" width="7.58203125" style="1" bestFit="1" customWidth="1"/>
    <col min="287" max="287" width="14.1640625" style="1" bestFit="1" customWidth="1"/>
    <col min="288" max="288" width="7.58203125" style="1" bestFit="1" customWidth="1"/>
    <col min="289" max="289" width="20.58203125" style="1" bestFit="1" customWidth="1"/>
    <col min="290" max="290" width="15.1640625" style="1" bestFit="1" customWidth="1"/>
    <col min="291" max="291" width="21.58203125" style="1" bestFit="1" customWidth="1"/>
    <col min="292" max="292" width="7.58203125" style="1" bestFit="1" customWidth="1"/>
    <col min="293" max="512" width="8.6640625" style="1"/>
    <col min="513" max="513" width="4.83203125" style="1" bestFit="1" customWidth="1"/>
    <col min="514" max="514" width="28" style="1" bestFit="1" customWidth="1"/>
    <col min="515" max="515" width="13.5" style="1" bestFit="1" customWidth="1"/>
    <col min="516" max="516" width="5" style="1" bestFit="1" customWidth="1"/>
    <col min="517" max="517" width="11.25" style="1" bestFit="1" customWidth="1"/>
    <col min="518" max="518" width="9.9140625" style="1" bestFit="1" customWidth="1"/>
    <col min="519" max="519" width="11.5" style="1" bestFit="1" customWidth="1"/>
    <col min="520" max="520" width="15.33203125" style="1" bestFit="1" customWidth="1"/>
    <col min="521" max="521" width="19.6640625" style="1" bestFit="1" customWidth="1"/>
    <col min="522" max="522" width="24.5" style="1" bestFit="1" customWidth="1"/>
    <col min="523" max="523" width="27.9140625" style="1" bestFit="1" customWidth="1"/>
    <col min="524" max="524" width="7.58203125" style="1" bestFit="1" customWidth="1"/>
    <col min="525" max="525" width="21.33203125" style="1" bestFit="1" customWidth="1"/>
    <col min="526" max="526" width="18.83203125" style="1" bestFit="1" customWidth="1"/>
    <col min="527" max="527" width="7.58203125" style="1" bestFit="1" customWidth="1"/>
    <col min="528" max="528" width="28.58203125" style="1" bestFit="1" customWidth="1"/>
    <col min="529" max="529" width="19.25" style="1" bestFit="1" customWidth="1"/>
    <col min="530" max="530" width="22.75" style="1" bestFit="1" customWidth="1"/>
    <col min="531" max="531" width="7.58203125" style="1" bestFit="1" customWidth="1"/>
    <col min="532" max="532" width="26.33203125" style="1" bestFit="1" customWidth="1"/>
    <col min="533" max="533" width="7.58203125" style="1" bestFit="1" customWidth="1"/>
    <col min="534" max="534" width="17.6640625" style="1" bestFit="1" customWidth="1"/>
    <col min="535" max="535" width="7.58203125" style="1" bestFit="1" customWidth="1"/>
    <col min="536" max="536" width="32.58203125" style="1" bestFit="1" customWidth="1"/>
    <col min="537" max="537" width="7.58203125" style="1" bestFit="1" customWidth="1"/>
    <col min="538" max="538" width="13.25" style="1" bestFit="1" customWidth="1"/>
    <col min="539" max="539" width="24" style="1" bestFit="1" customWidth="1"/>
    <col min="540" max="540" width="7.58203125" style="1" bestFit="1" customWidth="1"/>
    <col min="541" max="541" width="27" style="1" bestFit="1" customWidth="1"/>
    <col min="542" max="542" width="7.58203125" style="1" bestFit="1" customWidth="1"/>
    <col min="543" max="543" width="14.1640625" style="1" bestFit="1" customWidth="1"/>
    <col min="544" max="544" width="7.58203125" style="1" bestFit="1" customWidth="1"/>
    <col min="545" max="545" width="20.58203125" style="1" bestFit="1" customWidth="1"/>
    <col min="546" max="546" width="15.1640625" style="1" bestFit="1" customWidth="1"/>
    <col min="547" max="547" width="21.58203125" style="1" bestFit="1" customWidth="1"/>
    <col min="548" max="548" width="7.58203125" style="1" bestFit="1" customWidth="1"/>
    <col min="549" max="768" width="8.6640625" style="1"/>
    <col min="769" max="769" width="4.83203125" style="1" bestFit="1" customWidth="1"/>
    <col min="770" max="770" width="28" style="1" bestFit="1" customWidth="1"/>
    <col min="771" max="771" width="13.5" style="1" bestFit="1" customWidth="1"/>
    <col min="772" max="772" width="5" style="1" bestFit="1" customWidth="1"/>
    <col min="773" max="773" width="11.25" style="1" bestFit="1" customWidth="1"/>
    <col min="774" max="774" width="9.9140625" style="1" bestFit="1" customWidth="1"/>
    <col min="775" max="775" width="11.5" style="1" bestFit="1" customWidth="1"/>
    <col min="776" max="776" width="15.33203125" style="1" bestFit="1" customWidth="1"/>
    <col min="777" max="777" width="19.6640625" style="1" bestFit="1" customWidth="1"/>
    <col min="778" max="778" width="24.5" style="1" bestFit="1" customWidth="1"/>
    <col min="779" max="779" width="27.9140625" style="1" bestFit="1" customWidth="1"/>
    <col min="780" max="780" width="7.58203125" style="1" bestFit="1" customWidth="1"/>
    <col min="781" max="781" width="21.33203125" style="1" bestFit="1" customWidth="1"/>
    <col min="782" max="782" width="18.83203125" style="1" bestFit="1" customWidth="1"/>
    <col min="783" max="783" width="7.58203125" style="1" bestFit="1" customWidth="1"/>
    <col min="784" max="784" width="28.58203125" style="1" bestFit="1" customWidth="1"/>
    <col min="785" max="785" width="19.25" style="1" bestFit="1" customWidth="1"/>
    <col min="786" max="786" width="22.75" style="1" bestFit="1" customWidth="1"/>
    <col min="787" max="787" width="7.58203125" style="1" bestFit="1" customWidth="1"/>
    <col min="788" max="788" width="26.33203125" style="1" bestFit="1" customWidth="1"/>
    <col min="789" max="789" width="7.58203125" style="1" bestFit="1" customWidth="1"/>
    <col min="790" max="790" width="17.6640625" style="1" bestFit="1" customWidth="1"/>
    <col min="791" max="791" width="7.58203125" style="1" bestFit="1" customWidth="1"/>
    <col min="792" max="792" width="32.58203125" style="1" bestFit="1" customWidth="1"/>
    <col min="793" max="793" width="7.58203125" style="1" bestFit="1" customWidth="1"/>
    <col min="794" max="794" width="13.25" style="1" bestFit="1" customWidth="1"/>
    <col min="795" max="795" width="24" style="1" bestFit="1" customWidth="1"/>
    <col min="796" max="796" width="7.58203125" style="1" bestFit="1" customWidth="1"/>
    <col min="797" max="797" width="27" style="1" bestFit="1" customWidth="1"/>
    <col min="798" max="798" width="7.58203125" style="1" bestFit="1" customWidth="1"/>
    <col min="799" max="799" width="14.1640625" style="1" bestFit="1" customWidth="1"/>
    <col min="800" max="800" width="7.58203125" style="1" bestFit="1" customWidth="1"/>
    <col min="801" max="801" width="20.58203125" style="1" bestFit="1" customWidth="1"/>
    <col min="802" max="802" width="15.1640625" style="1" bestFit="1" customWidth="1"/>
    <col min="803" max="803" width="21.58203125" style="1" bestFit="1" customWidth="1"/>
    <col min="804" max="804" width="7.58203125" style="1" bestFit="1" customWidth="1"/>
    <col min="805" max="1024" width="8.6640625" style="1"/>
    <col min="1025" max="1025" width="4.83203125" style="1" bestFit="1" customWidth="1"/>
    <col min="1026" max="1026" width="28" style="1" bestFit="1" customWidth="1"/>
    <col min="1027" max="1027" width="13.5" style="1" bestFit="1" customWidth="1"/>
    <col min="1028" max="1028" width="5" style="1" bestFit="1" customWidth="1"/>
    <col min="1029" max="1029" width="11.25" style="1" bestFit="1" customWidth="1"/>
    <col min="1030" max="1030" width="9.9140625" style="1" bestFit="1" customWidth="1"/>
    <col min="1031" max="1031" width="11.5" style="1" bestFit="1" customWidth="1"/>
    <col min="1032" max="1032" width="15.33203125" style="1" bestFit="1" customWidth="1"/>
    <col min="1033" max="1033" width="19.6640625" style="1" bestFit="1" customWidth="1"/>
    <col min="1034" max="1034" width="24.5" style="1" bestFit="1" customWidth="1"/>
    <col min="1035" max="1035" width="27.9140625" style="1" bestFit="1" customWidth="1"/>
    <col min="1036" max="1036" width="7.58203125" style="1" bestFit="1" customWidth="1"/>
    <col min="1037" max="1037" width="21.33203125" style="1" bestFit="1" customWidth="1"/>
    <col min="1038" max="1038" width="18.83203125" style="1" bestFit="1" customWidth="1"/>
    <col min="1039" max="1039" width="7.58203125" style="1" bestFit="1" customWidth="1"/>
    <col min="1040" max="1040" width="28.58203125" style="1" bestFit="1" customWidth="1"/>
    <col min="1041" max="1041" width="19.25" style="1" bestFit="1" customWidth="1"/>
    <col min="1042" max="1042" width="22.75" style="1" bestFit="1" customWidth="1"/>
    <col min="1043" max="1043" width="7.58203125" style="1" bestFit="1" customWidth="1"/>
    <col min="1044" max="1044" width="26.33203125" style="1" bestFit="1" customWidth="1"/>
    <col min="1045" max="1045" width="7.58203125" style="1" bestFit="1" customWidth="1"/>
    <col min="1046" max="1046" width="17.6640625" style="1" bestFit="1" customWidth="1"/>
    <col min="1047" max="1047" width="7.58203125" style="1" bestFit="1" customWidth="1"/>
    <col min="1048" max="1048" width="32.58203125" style="1" bestFit="1" customWidth="1"/>
    <col min="1049" max="1049" width="7.58203125" style="1" bestFit="1" customWidth="1"/>
    <col min="1050" max="1050" width="13.25" style="1" bestFit="1" customWidth="1"/>
    <col min="1051" max="1051" width="24" style="1" bestFit="1" customWidth="1"/>
    <col min="1052" max="1052" width="7.58203125" style="1" bestFit="1" customWidth="1"/>
    <col min="1053" max="1053" width="27" style="1" bestFit="1" customWidth="1"/>
    <col min="1054" max="1054" width="7.58203125" style="1" bestFit="1" customWidth="1"/>
    <col min="1055" max="1055" width="14.1640625" style="1" bestFit="1" customWidth="1"/>
    <col min="1056" max="1056" width="7.58203125" style="1" bestFit="1" customWidth="1"/>
    <col min="1057" max="1057" width="20.58203125" style="1" bestFit="1" customWidth="1"/>
    <col min="1058" max="1058" width="15.1640625" style="1" bestFit="1" customWidth="1"/>
    <col min="1059" max="1059" width="21.58203125" style="1" bestFit="1" customWidth="1"/>
    <col min="1060" max="1060" width="7.58203125" style="1" bestFit="1" customWidth="1"/>
    <col min="1061" max="1280" width="8.6640625" style="1"/>
    <col min="1281" max="1281" width="4.83203125" style="1" bestFit="1" customWidth="1"/>
    <col min="1282" max="1282" width="28" style="1" bestFit="1" customWidth="1"/>
    <col min="1283" max="1283" width="13.5" style="1" bestFit="1" customWidth="1"/>
    <col min="1284" max="1284" width="5" style="1" bestFit="1" customWidth="1"/>
    <col min="1285" max="1285" width="11.25" style="1" bestFit="1" customWidth="1"/>
    <col min="1286" max="1286" width="9.9140625" style="1" bestFit="1" customWidth="1"/>
    <col min="1287" max="1287" width="11.5" style="1" bestFit="1" customWidth="1"/>
    <col min="1288" max="1288" width="15.33203125" style="1" bestFit="1" customWidth="1"/>
    <col min="1289" max="1289" width="19.6640625" style="1" bestFit="1" customWidth="1"/>
    <col min="1290" max="1290" width="24.5" style="1" bestFit="1" customWidth="1"/>
    <col min="1291" max="1291" width="27.9140625" style="1" bestFit="1" customWidth="1"/>
    <col min="1292" max="1292" width="7.58203125" style="1" bestFit="1" customWidth="1"/>
    <col min="1293" max="1293" width="21.33203125" style="1" bestFit="1" customWidth="1"/>
    <col min="1294" max="1294" width="18.83203125" style="1" bestFit="1" customWidth="1"/>
    <col min="1295" max="1295" width="7.58203125" style="1" bestFit="1" customWidth="1"/>
    <col min="1296" max="1296" width="28.58203125" style="1" bestFit="1" customWidth="1"/>
    <col min="1297" max="1297" width="19.25" style="1" bestFit="1" customWidth="1"/>
    <col min="1298" max="1298" width="22.75" style="1" bestFit="1" customWidth="1"/>
    <col min="1299" max="1299" width="7.58203125" style="1" bestFit="1" customWidth="1"/>
    <col min="1300" max="1300" width="26.33203125" style="1" bestFit="1" customWidth="1"/>
    <col min="1301" max="1301" width="7.58203125" style="1" bestFit="1" customWidth="1"/>
    <col min="1302" max="1302" width="17.6640625" style="1" bestFit="1" customWidth="1"/>
    <col min="1303" max="1303" width="7.58203125" style="1" bestFit="1" customWidth="1"/>
    <col min="1304" max="1304" width="32.58203125" style="1" bestFit="1" customWidth="1"/>
    <col min="1305" max="1305" width="7.58203125" style="1" bestFit="1" customWidth="1"/>
    <col min="1306" max="1306" width="13.25" style="1" bestFit="1" customWidth="1"/>
    <col min="1307" max="1307" width="24" style="1" bestFit="1" customWidth="1"/>
    <col min="1308" max="1308" width="7.58203125" style="1" bestFit="1" customWidth="1"/>
    <col min="1309" max="1309" width="27" style="1" bestFit="1" customWidth="1"/>
    <col min="1310" max="1310" width="7.58203125" style="1" bestFit="1" customWidth="1"/>
    <col min="1311" max="1311" width="14.1640625" style="1" bestFit="1" customWidth="1"/>
    <col min="1312" max="1312" width="7.58203125" style="1" bestFit="1" customWidth="1"/>
    <col min="1313" max="1313" width="20.58203125" style="1" bestFit="1" customWidth="1"/>
    <col min="1314" max="1314" width="15.1640625" style="1" bestFit="1" customWidth="1"/>
    <col min="1315" max="1315" width="21.58203125" style="1" bestFit="1" customWidth="1"/>
    <col min="1316" max="1316" width="7.58203125" style="1" bestFit="1" customWidth="1"/>
    <col min="1317" max="1536" width="8.6640625" style="1"/>
    <col min="1537" max="1537" width="4.83203125" style="1" bestFit="1" customWidth="1"/>
    <col min="1538" max="1538" width="28" style="1" bestFit="1" customWidth="1"/>
    <col min="1539" max="1539" width="13.5" style="1" bestFit="1" customWidth="1"/>
    <col min="1540" max="1540" width="5" style="1" bestFit="1" customWidth="1"/>
    <col min="1541" max="1541" width="11.25" style="1" bestFit="1" customWidth="1"/>
    <col min="1542" max="1542" width="9.9140625" style="1" bestFit="1" customWidth="1"/>
    <col min="1543" max="1543" width="11.5" style="1" bestFit="1" customWidth="1"/>
    <col min="1544" max="1544" width="15.33203125" style="1" bestFit="1" customWidth="1"/>
    <col min="1545" max="1545" width="19.6640625" style="1" bestFit="1" customWidth="1"/>
    <col min="1546" max="1546" width="24.5" style="1" bestFit="1" customWidth="1"/>
    <col min="1547" max="1547" width="27.9140625" style="1" bestFit="1" customWidth="1"/>
    <col min="1548" max="1548" width="7.58203125" style="1" bestFit="1" customWidth="1"/>
    <col min="1549" max="1549" width="21.33203125" style="1" bestFit="1" customWidth="1"/>
    <col min="1550" max="1550" width="18.83203125" style="1" bestFit="1" customWidth="1"/>
    <col min="1551" max="1551" width="7.58203125" style="1" bestFit="1" customWidth="1"/>
    <col min="1552" max="1552" width="28.58203125" style="1" bestFit="1" customWidth="1"/>
    <col min="1553" max="1553" width="19.25" style="1" bestFit="1" customWidth="1"/>
    <col min="1554" max="1554" width="22.75" style="1" bestFit="1" customWidth="1"/>
    <col min="1555" max="1555" width="7.58203125" style="1" bestFit="1" customWidth="1"/>
    <col min="1556" max="1556" width="26.33203125" style="1" bestFit="1" customWidth="1"/>
    <col min="1557" max="1557" width="7.58203125" style="1" bestFit="1" customWidth="1"/>
    <col min="1558" max="1558" width="17.6640625" style="1" bestFit="1" customWidth="1"/>
    <col min="1559" max="1559" width="7.58203125" style="1" bestFit="1" customWidth="1"/>
    <col min="1560" max="1560" width="32.58203125" style="1" bestFit="1" customWidth="1"/>
    <col min="1561" max="1561" width="7.58203125" style="1" bestFit="1" customWidth="1"/>
    <col min="1562" max="1562" width="13.25" style="1" bestFit="1" customWidth="1"/>
    <col min="1563" max="1563" width="24" style="1" bestFit="1" customWidth="1"/>
    <col min="1564" max="1564" width="7.58203125" style="1" bestFit="1" customWidth="1"/>
    <col min="1565" max="1565" width="27" style="1" bestFit="1" customWidth="1"/>
    <col min="1566" max="1566" width="7.58203125" style="1" bestFit="1" customWidth="1"/>
    <col min="1567" max="1567" width="14.1640625" style="1" bestFit="1" customWidth="1"/>
    <col min="1568" max="1568" width="7.58203125" style="1" bestFit="1" customWidth="1"/>
    <col min="1569" max="1569" width="20.58203125" style="1" bestFit="1" customWidth="1"/>
    <col min="1570" max="1570" width="15.1640625" style="1" bestFit="1" customWidth="1"/>
    <col min="1571" max="1571" width="21.58203125" style="1" bestFit="1" customWidth="1"/>
    <col min="1572" max="1572" width="7.58203125" style="1" bestFit="1" customWidth="1"/>
    <col min="1573" max="1792" width="8.6640625" style="1"/>
    <col min="1793" max="1793" width="4.83203125" style="1" bestFit="1" customWidth="1"/>
    <col min="1794" max="1794" width="28" style="1" bestFit="1" customWidth="1"/>
    <col min="1795" max="1795" width="13.5" style="1" bestFit="1" customWidth="1"/>
    <col min="1796" max="1796" width="5" style="1" bestFit="1" customWidth="1"/>
    <col min="1797" max="1797" width="11.25" style="1" bestFit="1" customWidth="1"/>
    <col min="1798" max="1798" width="9.9140625" style="1" bestFit="1" customWidth="1"/>
    <col min="1799" max="1799" width="11.5" style="1" bestFit="1" customWidth="1"/>
    <col min="1800" max="1800" width="15.33203125" style="1" bestFit="1" customWidth="1"/>
    <col min="1801" max="1801" width="19.6640625" style="1" bestFit="1" customWidth="1"/>
    <col min="1802" max="1802" width="24.5" style="1" bestFit="1" customWidth="1"/>
    <col min="1803" max="1803" width="27.9140625" style="1" bestFit="1" customWidth="1"/>
    <col min="1804" max="1804" width="7.58203125" style="1" bestFit="1" customWidth="1"/>
    <col min="1805" max="1805" width="21.33203125" style="1" bestFit="1" customWidth="1"/>
    <col min="1806" max="1806" width="18.83203125" style="1" bestFit="1" customWidth="1"/>
    <col min="1807" max="1807" width="7.58203125" style="1" bestFit="1" customWidth="1"/>
    <col min="1808" max="1808" width="28.58203125" style="1" bestFit="1" customWidth="1"/>
    <col min="1809" max="1809" width="19.25" style="1" bestFit="1" customWidth="1"/>
    <col min="1810" max="1810" width="22.75" style="1" bestFit="1" customWidth="1"/>
    <col min="1811" max="1811" width="7.58203125" style="1" bestFit="1" customWidth="1"/>
    <col min="1812" max="1812" width="26.33203125" style="1" bestFit="1" customWidth="1"/>
    <col min="1813" max="1813" width="7.58203125" style="1" bestFit="1" customWidth="1"/>
    <col min="1814" max="1814" width="17.6640625" style="1" bestFit="1" customWidth="1"/>
    <col min="1815" max="1815" width="7.58203125" style="1" bestFit="1" customWidth="1"/>
    <col min="1816" max="1816" width="32.58203125" style="1" bestFit="1" customWidth="1"/>
    <col min="1817" max="1817" width="7.58203125" style="1" bestFit="1" customWidth="1"/>
    <col min="1818" max="1818" width="13.25" style="1" bestFit="1" customWidth="1"/>
    <col min="1819" max="1819" width="24" style="1" bestFit="1" customWidth="1"/>
    <col min="1820" max="1820" width="7.58203125" style="1" bestFit="1" customWidth="1"/>
    <col min="1821" max="1821" width="27" style="1" bestFit="1" customWidth="1"/>
    <col min="1822" max="1822" width="7.58203125" style="1" bestFit="1" customWidth="1"/>
    <col min="1823" max="1823" width="14.1640625" style="1" bestFit="1" customWidth="1"/>
    <col min="1824" max="1824" width="7.58203125" style="1" bestFit="1" customWidth="1"/>
    <col min="1825" max="1825" width="20.58203125" style="1" bestFit="1" customWidth="1"/>
    <col min="1826" max="1826" width="15.1640625" style="1" bestFit="1" customWidth="1"/>
    <col min="1827" max="1827" width="21.58203125" style="1" bestFit="1" customWidth="1"/>
    <col min="1828" max="1828" width="7.58203125" style="1" bestFit="1" customWidth="1"/>
    <col min="1829" max="2048" width="8.6640625" style="1"/>
    <col min="2049" max="2049" width="4.83203125" style="1" bestFit="1" customWidth="1"/>
    <col min="2050" max="2050" width="28" style="1" bestFit="1" customWidth="1"/>
    <col min="2051" max="2051" width="13.5" style="1" bestFit="1" customWidth="1"/>
    <col min="2052" max="2052" width="5" style="1" bestFit="1" customWidth="1"/>
    <col min="2053" max="2053" width="11.25" style="1" bestFit="1" customWidth="1"/>
    <col min="2054" max="2054" width="9.9140625" style="1" bestFit="1" customWidth="1"/>
    <col min="2055" max="2055" width="11.5" style="1" bestFit="1" customWidth="1"/>
    <col min="2056" max="2056" width="15.33203125" style="1" bestFit="1" customWidth="1"/>
    <col min="2057" max="2057" width="19.6640625" style="1" bestFit="1" customWidth="1"/>
    <col min="2058" max="2058" width="24.5" style="1" bestFit="1" customWidth="1"/>
    <col min="2059" max="2059" width="27.9140625" style="1" bestFit="1" customWidth="1"/>
    <col min="2060" max="2060" width="7.58203125" style="1" bestFit="1" customWidth="1"/>
    <col min="2061" max="2061" width="21.33203125" style="1" bestFit="1" customWidth="1"/>
    <col min="2062" max="2062" width="18.83203125" style="1" bestFit="1" customWidth="1"/>
    <col min="2063" max="2063" width="7.58203125" style="1" bestFit="1" customWidth="1"/>
    <col min="2064" max="2064" width="28.58203125" style="1" bestFit="1" customWidth="1"/>
    <col min="2065" max="2065" width="19.25" style="1" bestFit="1" customWidth="1"/>
    <col min="2066" max="2066" width="22.75" style="1" bestFit="1" customWidth="1"/>
    <col min="2067" max="2067" width="7.58203125" style="1" bestFit="1" customWidth="1"/>
    <col min="2068" max="2068" width="26.33203125" style="1" bestFit="1" customWidth="1"/>
    <col min="2069" max="2069" width="7.58203125" style="1" bestFit="1" customWidth="1"/>
    <col min="2070" max="2070" width="17.6640625" style="1" bestFit="1" customWidth="1"/>
    <col min="2071" max="2071" width="7.58203125" style="1" bestFit="1" customWidth="1"/>
    <col min="2072" max="2072" width="32.58203125" style="1" bestFit="1" customWidth="1"/>
    <col min="2073" max="2073" width="7.58203125" style="1" bestFit="1" customWidth="1"/>
    <col min="2074" max="2074" width="13.25" style="1" bestFit="1" customWidth="1"/>
    <col min="2075" max="2075" width="24" style="1" bestFit="1" customWidth="1"/>
    <col min="2076" max="2076" width="7.58203125" style="1" bestFit="1" customWidth="1"/>
    <col min="2077" max="2077" width="27" style="1" bestFit="1" customWidth="1"/>
    <col min="2078" max="2078" width="7.58203125" style="1" bestFit="1" customWidth="1"/>
    <col min="2079" max="2079" width="14.1640625" style="1" bestFit="1" customWidth="1"/>
    <col min="2080" max="2080" width="7.58203125" style="1" bestFit="1" customWidth="1"/>
    <col min="2081" max="2081" width="20.58203125" style="1" bestFit="1" customWidth="1"/>
    <col min="2082" max="2082" width="15.1640625" style="1" bestFit="1" customWidth="1"/>
    <col min="2083" max="2083" width="21.58203125" style="1" bestFit="1" customWidth="1"/>
    <col min="2084" max="2084" width="7.58203125" style="1" bestFit="1" customWidth="1"/>
    <col min="2085" max="2304" width="8.6640625" style="1"/>
    <col min="2305" max="2305" width="4.83203125" style="1" bestFit="1" customWidth="1"/>
    <col min="2306" max="2306" width="28" style="1" bestFit="1" customWidth="1"/>
    <col min="2307" max="2307" width="13.5" style="1" bestFit="1" customWidth="1"/>
    <col min="2308" max="2308" width="5" style="1" bestFit="1" customWidth="1"/>
    <col min="2309" max="2309" width="11.25" style="1" bestFit="1" customWidth="1"/>
    <col min="2310" max="2310" width="9.9140625" style="1" bestFit="1" customWidth="1"/>
    <col min="2311" max="2311" width="11.5" style="1" bestFit="1" customWidth="1"/>
    <col min="2312" max="2312" width="15.33203125" style="1" bestFit="1" customWidth="1"/>
    <col min="2313" max="2313" width="19.6640625" style="1" bestFit="1" customWidth="1"/>
    <col min="2314" max="2314" width="24.5" style="1" bestFit="1" customWidth="1"/>
    <col min="2315" max="2315" width="27.9140625" style="1" bestFit="1" customWidth="1"/>
    <col min="2316" max="2316" width="7.58203125" style="1" bestFit="1" customWidth="1"/>
    <col min="2317" max="2317" width="21.33203125" style="1" bestFit="1" customWidth="1"/>
    <col min="2318" max="2318" width="18.83203125" style="1" bestFit="1" customWidth="1"/>
    <col min="2319" max="2319" width="7.58203125" style="1" bestFit="1" customWidth="1"/>
    <col min="2320" max="2320" width="28.58203125" style="1" bestFit="1" customWidth="1"/>
    <col min="2321" max="2321" width="19.25" style="1" bestFit="1" customWidth="1"/>
    <col min="2322" max="2322" width="22.75" style="1" bestFit="1" customWidth="1"/>
    <col min="2323" max="2323" width="7.58203125" style="1" bestFit="1" customWidth="1"/>
    <col min="2324" max="2324" width="26.33203125" style="1" bestFit="1" customWidth="1"/>
    <col min="2325" max="2325" width="7.58203125" style="1" bestFit="1" customWidth="1"/>
    <col min="2326" max="2326" width="17.6640625" style="1" bestFit="1" customWidth="1"/>
    <col min="2327" max="2327" width="7.58203125" style="1" bestFit="1" customWidth="1"/>
    <col min="2328" max="2328" width="32.58203125" style="1" bestFit="1" customWidth="1"/>
    <col min="2329" max="2329" width="7.58203125" style="1" bestFit="1" customWidth="1"/>
    <col min="2330" max="2330" width="13.25" style="1" bestFit="1" customWidth="1"/>
    <col min="2331" max="2331" width="24" style="1" bestFit="1" customWidth="1"/>
    <col min="2332" max="2332" width="7.58203125" style="1" bestFit="1" customWidth="1"/>
    <col min="2333" max="2333" width="27" style="1" bestFit="1" customWidth="1"/>
    <col min="2334" max="2334" width="7.58203125" style="1" bestFit="1" customWidth="1"/>
    <col min="2335" max="2335" width="14.1640625" style="1" bestFit="1" customWidth="1"/>
    <col min="2336" max="2336" width="7.58203125" style="1" bestFit="1" customWidth="1"/>
    <col min="2337" max="2337" width="20.58203125" style="1" bestFit="1" customWidth="1"/>
    <col min="2338" max="2338" width="15.1640625" style="1" bestFit="1" customWidth="1"/>
    <col min="2339" max="2339" width="21.58203125" style="1" bestFit="1" customWidth="1"/>
    <col min="2340" max="2340" width="7.58203125" style="1" bestFit="1" customWidth="1"/>
    <col min="2341" max="2560" width="8.6640625" style="1"/>
    <col min="2561" max="2561" width="4.83203125" style="1" bestFit="1" customWidth="1"/>
    <col min="2562" max="2562" width="28" style="1" bestFit="1" customWidth="1"/>
    <col min="2563" max="2563" width="13.5" style="1" bestFit="1" customWidth="1"/>
    <col min="2564" max="2564" width="5" style="1" bestFit="1" customWidth="1"/>
    <col min="2565" max="2565" width="11.25" style="1" bestFit="1" customWidth="1"/>
    <col min="2566" max="2566" width="9.9140625" style="1" bestFit="1" customWidth="1"/>
    <col min="2567" max="2567" width="11.5" style="1" bestFit="1" customWidth="1"/>
    <col min="2568" max="2568" width="15.33203125" style="1" bestFit="1" customWidth="1"/>
    <col min="2569" max="2569" width="19.6640625" style="1" bestFit="1" customWidth="1"/>
    <col min="2570" max="2570" width="24.5" style="1" bestFit="1" customWidth="1"/>
    <col min="2571" max="2571" width="27.9140625" style="1" bestFit="1" customWidth="1"/>
    <col min="2572" max="2572" width="7.58203125" style="1" bestFit="1" customWidth="1"/>
    <col min="2573" max="2573" width="21.33203125" style="1" bestFit="1" customWidth="1"/>
    <col min="2574" max="2574" width="18.83203125" style="1" bestFit="1" customWidth="1"/>
    <col min="2575" max="2575" width="7.58203125" style="1" bestFit="1" customWidth="1"/>
    <col min="2576" max="2576" width="28.58203125" style="1" bestFit="1" customWidth="1"/>
    <col min="2577" max="2577" width="19.25" style="1" bestFit="1" customWidth="1"/>
    <col min="2578" max="2578" width="22.75" style="1" bestFit="1" customWidth="1"/>
    <col min="2579" max="2579" width="7.58203125" style="1" bestFit="1" customWidth="1"/>
    <col min="2580" max="2580" width="26.33203125" style="1" bestFit="1" customWidth="1"/>
    <col min="2581" max="2581" width="7.58203125" style="1" bestFit="1" customWidth="1"/>
    <col min="2582" max="2582" width="17.6640625" style="1" bestFit="1" customWidth="1"/>
    <col min="2583" max="2583" width="7.58203125" style="1" bestFit="1" customWidth="1"/>
    <col min="2584" max="2584" width="32.58203125" style="1" bestFit="1" customWidth="1"/>
    <col min="2585" max="2585" width="7.58203125" style="1" bestFit="1" customWidth="1"/>
    <col min="2586" max="2586" width="13.25" style="1" bestFit="1" customWidth="1"/>
    <col min="2587" max="2587" width="24" style="1" bestFit="1" customWidth="1"/>
    <col min="2588" max="2588" width="7.58203125" style="1" bestFit="1" customWidth="1"/>
    <col min="2589" max="2589" width="27" style="1" bestFit="1" customWidth="1"/>
    <col min="2590" max="2590" width="7.58203125" style="1" bestFit="1" customWidth="1"/>
    <col min="2591" max="2591" width="14.1640625" style="1" bestFit="1" customWidth="1"/>
    <col min="2592" max="2592" width="7.58203125" style="1" bestFit="1" customWidth="1"/>
    <col min="2593" max="2593" width="20.58203125" style="1" bestFit="1" customWidth="1"/>
    <col min="2594" max="2594" width="15.1640625" style="1" bestFit="1" customWidth="1"/>
    <col min="2595" max="2595" width="21.58203125" style="1" bestFit="1" customWidth="1"/>
    <col min="2596" max="2596" width="7.58203125" style="1" bestFit="1" customWidth="1"/>
    <col min="2597" max="2816" width="8.6640625" style="1"/>
    <col min="2817" max="2817" width="4.83203125" style="1" bestFit="1" customWidth="1"/>
    <col min="2818" max="2818" width="28" style="1" bestFit="1" customWidth="1"/>
    <col min="2819" max="2819" width="13.5" style="1" bestFit="1" customWidth="1"/>
    <col min="2820" max="2820" width="5" style="1" bestFit="1" customWidth="1"/>
    <col min="2821" max="2821" width="11.25" style="1" bestFit="1" customWidth="1"/>
    <col min="2822" max="2822" width="9.9140625" style="1" bestFit="1" customWidth="1"/>
    <col min="2823" max="2823" width="11.5" style="1" bestFit="1" customWidth="1"/>
    <col min="2824" max="2824" width="15.33203125" style="1" bestFit="1" customWidth="1"/>
    <col min="2825" max="2825" width="19.6640625" style="1" bestFit="1" customWidth="1"/>
    <col min="2826" max="2826" width="24.5" style="1" bestFit="1" customWidth="1"/>
    <col min="2827" max="2827" width="27.9140625" style="1" bestFit="1" customWidth="1"/>
    <col min="2828" max="2828" width="7.58203125" style="1" bestFit="1" customWidth="1"/>
    <col min="2829" max="2829" width="21.33203125" style="1" bestFit="1" customWidth="1"/>
    <col min="2830" max="2830" width="18.83203125" style="1" bestFit="1" customWidth="1"/>
    <col min="2831" max="2831" width="7.58203125" style="1" bestFit="1" customWidth="1"/>
    <col min="2832" max="2832" width="28.58203125" style="1" bestFit="1" customWidth="1"/>
    <col min="2833" max="2833" width="19.25" style="1" bestFit="1" customWidth="1"/>
    <col min="2834" max="2834" width="22.75" style="1" bestFit="1" customWidth="1"/>
    <col min="2835" max="2835" width="7.58203125" style="1" bestFit="1" customWidth="1"/>
    <col min="2836" max="2836" width="26.33203125" style="1" bestFit="1" customWidth="1"/>
    <col min="2837" max="2837" width="7.58203125" style="1" bestFit="1" customWidth="1"/>
    <col min="2838" max="2838" width="17.6640625" style="1" bestFit="1" customWidth="1"/>
    <col min="2839" max="2839" width="7.58203125" style="1" bestFit="1" customWidth="1"/>
    <col min="2840" max="2840" width="32.58203125" style="1" bestFit="1" customWidth="1"/>
    <col min="2841" max="2841" width="7.58203125" style="1" bestFit="1" customWidth="1"/>
    <col min="2842" max="2842" width="13.25" style="1" bestFit="1" customWidth="1"/>
    <col min="2843" max="2843" width="24" style="1" bestFit="1" customWidth="1"/>
    <col min="2844" max="2844" width="7.58203125" style="1" bestFit="1" customWidth="1"/>
    <col min="2845" max="2845" width="27" style="1" bestFit="1" customWidth="1"/>
    <col min="2846" max="2846" width="7.58203125" style="1" bestFit="1" customWidth="1"/>
    <col min="2847" max="2847" width="14.1640625" style="1" bestFit="1" customWidth="1"/>
    <col min="2848" max="2848" width="7.58203125" style="1" bestFit="1" customWidth="1"/>
    <col min="2849" max="2849" width="20.58203125" style="1" bestFit="1" customWidth="1"/>
    <col min="2850" max="2850" width="15.1640625" style="1" bestFit="1" customWidth="1"/>
    <col min="2851" max="2851" width="21.58203125" style="1" bestFit="1" customWidth="1"/>
    <col min="2852" max="2852" width="7.58203125" style="1" bestFit="1" customWidth="1"/>
    <col min="2853" max="3072" width="8.6640625" style="1"/>
    <col min="3073" max="3073" width="4.83203125" style="1" bestFit="1" customWidth="1"/>
    <col min="3074" max="3074" width="28" style="1" bestFit="1" customWidth="1"/>
    <col min="3075" max="3075" width="13.5" style="1" bestFit="1" customWidth="1"/>
    <col min="3076" max="3076" width="5" style="1" bestFit="1" customWidth="1"/>
    <col min="3077" max="3077" width="11.25" style="1" bestFit="1" customWidth="1"/>
    <col min="3078" max="3078" width="9.9140625" style="1" bestFit="1" customWidth="1"/>
    <col min="3079" max="3079" width="11.5" style="1" bestFit="1" customWidth="1"/>
    <col min="3080" max="3080" width="15.33203125" style="1" bestFit="1" customWidth="1"/>
    <col min="3081" max="3081" width="19.6640625" style="1" bestFit="1" customWidth="1"/>
    <col min="3082" max="3082" width="24.5" style="1" bestFit="1" customWidth="1"/>
    <col min="3083" max="3083" width="27.9140625" style="1" bestFit="1" customWidth="1"/>
    <col min="3084" max="3084" width="7.58203125" style="1" bestFit="1" customWidth="1"/>
    <col min="3085" max="3085" width="21.33203125" style="1" bestFit="1" customWidth="1"/>
    <col min="3086" max="3086" width="18.83203125" style="1" bestFit="1" customWidth="1"/>
    <col min="3087" max="3087" width="7.58203125" style="1" bestFit="1" customWidth="1"/>
    <col min="3088" max="3088" width="28.58203125" style="1" bestFit="1" customWidth="1"/>
    <col min="3089" max="3089" width="19.25" style="1" bestFit="1" customWidth="1"/>
    <col min="3090" max="3090" width="22.75" style="1" bestFit="1" customWidth="1"/>
    <col min="3091" max="3091" width="7.58203125" style="1" bestFit="1" customWidth="1"/>
    <col min="3092" max="3092" width="26.33203125" style="1" bestFit="1" customWidth="1"/>
    <col min="3093" max="3093" width="7.58203125" style="1" bestFit="1" customWidth="1"/>
    <col min="3094" max="3094" width="17.6640625" style="1" bestFit="1" customWidth="1"/>
    <col min="3095" max="3095" width="7.58203125" style="1" bestFit="1" customWidth="1"/>
    <col min="3096" max="3096" width="32.58203125" style="1" bestFit="1" customWidth="1"/>
    <col min="3097" max="3097" width="7.58203125" style="1" bestFit="1" customWidth="1"/>
    <col min="3098" max="3098" width="13.25" style="1" bestFit="1" customWidth="1"/>
    <col min="3099" max="3099" width="24" style="1" bestFit="1" customWidth="1"/>
    <col min="3100" max="3100" width="7.58203125" style="1" bestFit="1" customWidth="1"/>
    <col min="3101" max="3101" width="27" style="1" bestFit="1" customWidth="1"/>
    <col min="3102" max="3102" width="7.58203125" style="1" bestFit="1" customWidth="1"/>
    <col min="3103" max="3103" width="14.1640625" style="1" bestFit="1" customWidth="1"/>
    <col min="3104" max="3104" width="7.58203125" style="1" bestFit="1" customWidth="1"/>
    <col min="3105" max="3105" width="20.58203125" style="1" bestFit="1" customWidth="1"/>
    <col min="3106" max="3106" width="15.1640625" style="1" bestFit="1" customWidth="1"/>
    <col min="3107" max="3107" width="21.58203125" style="1" bestFit="1" customWidth="1"/>
    <col min="3108" max="3108" width="7.58203125" style="1" bestFit="1" customWidth="1"/>
    <col min="3109" max="3328" width="8.6640625" style="1"/>
    <col min="3329" max="3329" width="4.83203125" style="1" bestFit="1" customWidth="1"/>
    <col min="3330" max="3330" width="28" style="1" bestFit="1" customWidth="1"/>
    <col min="3331" max="3331" width="13.5" style="1" bestFit="1" customWidth="1"/>
    <col min="3332" max="3332" width="5" style="1" bestFit="1" customWidth="1"/>
    <col min="3333" max="3333" width="11.25" style="1" bestFit="1" customWidth="1"/>
    <col min="3334" max="3334" width="9.9140625" style="1" bestFit="1" customWidth="1"/>
    <col min="3335" max="3335" width="11.5" style="1" bestFit="1" customWidth="1"/>
    <col min="3336" max="3336" width="15.33203125" style="1" bestFit="1" customWidth="1"/>
    <col min="3337" max="3337" width="19.6640625" style="1" bestFit="1" customWidth="1"/>
    <col min="3338" max="3338" width="24.5" style="1" bestFit="1" customWidth="1"/>
    <col min="3339" max="3339" width="27.9140625" style="1" bestFit="1" customWidth="1"/>
    <col min="3340" max="3340" width="7.58203125" style="1" bestFit="1" customWidth="1"/>
    <col min="3341" max="3341" width="21.33203125" style="1" bestFit="1" customWidth="1"/>
    <col min="3342" max="3342" width="18.83203125" style="1" bestFit="1" customWidth="1"/>
    <col min="3343" max="3343" width="7.58203125" style="1" bestFit="1" customWidth="1"/>
    <col min="3344" max="3344" width="28.58203125" style="1" bestFit="1" customWidth="1"/>
    <col min="3345" max="3345" width="19.25" style="1" bestFit="1" customWidth="1"/>
    <col min="3346" max="3346" width="22.75" style="1" bestFit="1" customWidth="1"/>
    <col min="3347" max="3347" width="7.58203125" style="1" bestFit="1" customWidth="1"/>
    <col min="3348" max="3348" width="26.33203125" style="1" bestFit="1" customWidth="1"/>
    <col min="3349" max="3349" width="7.58203125" style="1" bestFit="1" customWidth="1"/>
    <col min="3350" max="3350" width="17.6640625" style="1" bestFit="1" customWidth="1"/>
    <col min="3351" max="3351" width="7.58203125" style="1" bestFit="1" customWidth="1"/>
    <col min="3352" max="3352" width="32.58203125" style="1" bestFit="1" customWidth="1"/>
    <col min="3353" max="3353" width="7.58203125" style="1" bestFit="1" customWidth="1"/>
    <col min="3354" max="3354" width="13.25" style="1" bestFit="1" customWidth="1"/>
    <col min="3355" max="3355" width="24" style="1" bestFit="1" customWidth="1"/>
    <col min="3356" max="3356" width="7.58203125" style="1" bestFit="1" customWidth="1"/>
    <col min="3357" max="3357" width="27" style="1" bestFit="1" customWidth="1"/>
    <col min="3358" max="3358" width="7.58203125" style="1" bestFit="1" customWidth="1"/>
    <col min="3359" max="3359" width="14.1640625" style="1" bestFit="1" customWidth="1"/>
    <col min="3360" max="3360" width="7.58203125" style="1" bestFit="1" customWidth="1"/>
    <col min="3361" max="3361" width="20.58203125" style="1" bestFit="1" customWidth="1"/>
    <col min="3362" max="3362" width="15.1640625" style="1" bestFit="1" customWidth="1"/>
    <col min="3363" max="3363" width="21.58203125" style="1" bestFit="1" customWidth="1"/>
    <col min="3364" max="3364" width="7.58203125" style="1" bestFit="1" customWidth="1"/>
    <col min="3365" max="3584" width="8.6640625" style="1"/>
    <col min="3585" max="3585" width="4.83203125" style="1" bestFit="1" customWidth="1"/>
    <col min="3586" max="3586" width="28" style="1" bestFit="1" customWidth="1"/>
    <col min="3587" max="3587" width="13.5" style="1" bestFit="1" customWidth="1"/>
    <col min="3588" max="3588" width="5" style="1" bestFit="1" customWidth="1"/>
    <col min="3589" max="3589" width="11.25" style="1" bestFit="1" customWidth="1"/>
    <col min="3590" max="3590" width="9.9140625" style="1" bestFit="1" customWidth="1"/>
    <col min="3591" max="3591" width="11.5" style="1" bestFit="1" customWidth="1"/>
    <col min="3592" max="3592" width="15.33203125" style="1" bestFit="1" customWidth="1"/>
    <col min="3593" max="3593" width="19.6640625" style="1" bestFit="1" customWidth="1"/>
    <col min="3594" max="3594" width="24.5" style="1" bestFit="1" customWidth="1"/>
    <col min="3595" max="3595" width="27.9140625" style="1" bestFit="1" customWidth="1"/>
    <col min="3596" max="3596" width="7.58203125" style="1" bestFit="1" customWidth="1"/>
    <col min="3597" max="3597" width="21.33203125" style="1" bestFit="1" customWidth="1"/>
    <col min="3598" max="3598" width="18.83203125" style="1" bestFit="1" customWidth="1"/>
    <col min="3599" max="3599" width="7.58203125" style="1" bestFit="1" customWidth="1"/>
    <col min="3600" max="3600" width="28.58203125" style="1" bestFit="1" customWidth="1"/>
    <col min="3601" max="3601" width="19.25" style="1" bestFit="1" customWidth="1"/>
    <col min="3602" max="3602" width="22.75" style="1" bestFit="1" customWidth="1"/>
    <col min="3603" max="3603" width="7.58203125" style="1" bestFit="1" customWidth="1"/>
    <col min="3604" max="3604" width="26.33203125" style="1" bestFit="1" customWidth="1"/>
    <col min="3605" max="3605" width="7.58203125" style="1" bestFit="1" customWidth="1"/>
    <col min="3606" max="3606" width="17.6640625" style="1" bestFit="1" customWidth="1"/>
    <col min="3607" max="3607" width="7.58203125" style="1" bestFit="1" customWidth="1"/>
    <col min="3608" max="3608" width="32.58203125" style="1" bestFit="1" customWidth="1"/>
    <col min="3609" max="3609" width="7.58203125" style="1" bestFit="1" customWidth="1"/>
    <col min="3610" max="3610" width="13.25" style="1" bestFit="1" customWidth="1"/>
    <col min="3611" max="3611" width="24" style="1" bestFit="1" customWidth="1"/>
    <col min="3612" max="3612" width="7.58203125" style="1" bestFit="1" customWidth="1"/>
    <col min="3613" max="3613" width="27" style="1" bestFit="1" customWidth="1"/>
    <col min="3614" max="3614" width="7.58203125" style="1" bestFit="1" customWidth="1"/>
    <col min="3615" max="3615" width="14.1640625" style="1" bestFit="1" customWidth="1"/>
    <col min="3616" max="3616" width="7.58203125" style="1" bestFit="1" customWidth="1"/>
    <col min="3617" max="3617" width="20.58203125" style="1" bestFit="1" customWidth="1"/>
    <col min="3618" max="3618" width="15.1640625" style="1" bestFit="1" customWidth="1"/>
    <col min="3619" max="3619" width="21.58203125" style="1" bestFit="1" customWidth="1"/>
    <col min="3620" max="3620" width="7.58203125" style="1" bestFit="1" customWidth="1"/>
    <col min="3621" max="3840" width="8.6640625" style="1"/>
    <col min="3841" max="3841" width="4.83203125" style="1" bestFit="1" customWidth="1"/>
    <col min="3842" max="3842" width="28" style="1" bestFit="1" customWidth="1"/>
    <col min="3843" max="3843" width="13.5" style="1" bestFit="1" customWidth="1"/>
    <col min="3844" max="3844" width="5" style="1" bestFit="1" customWidth="1"/>
    <col min="3845" max="3845" width="11.25" style="1" bestFit="1" customWidth="1"/>
    <col min="3846" max="3846" width="9.9140625" style="1" bestFit="1" customWidth="1"/>
    <col min="3847" max="3847" width="11.5" style="1" bestFit="1" customWidth="1"/>
    <col min="3848" max="3848" width="15.33203125" style="1" bestFit="1" customWidth="1"/>
    <col min="3849" max="3849" width="19.6640625" style="1" bestFit="1" customWidth="1"/>
    <col min="3850" max="3850" width="24.5" style="1" bestFit="1" customWidth="1"/>
    <col min="3851" max="3851" width="27.9140625" style="1" bestFit="1" customWidth="1"/>
    <col min="3852" max="3852" width="7.58203125" style="1" bestFit="1" customWidth="1"/>
    <col min="3853" max="3853" width="21.33203125" style="1" bestFit="1" customWidth="1"/>
    <col min="3854" max="3854" width="18.83203125" style="1" bestFit="1" customWidth="1"/>
    <col min="3855" max="3855" width="7.58203125" style="1" bestFit="1" customWidth="1"/>
    <col min="3856" max="3856" width="28.58203125" style="1" bestFit="1" customWidth="1"/>
    <col min="3857" max="3857" width="19.25" style="1" bestFit="1" customWidth="1"/>
    <col min="3858" max="3858" width="22.75" style="1" bestFit="1" customWidth="1"/>
    <col min="3859" max="3859" width="7.58203125" style="1" bestFit="1" customWidth="1"/>
    <col min="3860" max="3860" width="26.33203125" style="1" bestFit="1" customWidth="1"/>
    <col min="3861" max="3861" width="7.58203125" style="1" bestFit="1" customWidth="1"/>
    <col min="3862" max="3862" width="17.6640625" style="1" bestFit="1" customWidth="1"/>
    <col min="3863" max="3863" width="7.58203125" style="1" bestFit="1" customWidth="1"/>
    <col min="3864" max="3864" width="32.58203125" style="1" bestFit="1" customWidth="1"/>
    <col min="3865" max="3865" width="7.58203125" style="1" bestFit="1" customWidth="1"/>
    <col min="3866" max="3866" width="13.25" style="1" bestFit="1" customWidth="1"/>
    <col min="3867" max="3867" width="24" style="1" bestFit="1" customWidth="1"/>
    <col min="3868" max="3868" width="7.58203125" style="1" bestFit="1" customWidth="1"/>
    <col min="3869" max="3869" width="27" style="1" bestFit="1" customWidth="1"/>
    <col min="3870" max="3870" width="7.58203125" style="1" bestFit="1" customWidth="1"/>
    <col min="3871" max="3871" width="14.1640625" style="1" bestFit="1" customWidth="1"/>
    <col min="3872" max="3872" width="7.58203125" style="1" bestFit="1" customWidth="1"/>
    <col min="3873" max="3873" width="20.58203125" style="1" bestFit="1" customWidth="1"/>
    <col min="3874" max="3874" width="15.1640625" style="1" bestFit="1" customWidth="1"/>
    <col min="3875" max="3875" width="21.58203125" style="1" bestFit="1" customWidth="1"/>
    <col min="3876" max="3876" width="7.58203125" style="1" bestFit="1" customWidth="1"/>
    <col min="3877" max="4096" width="8.6640625" style="1"/>
    <col min="4097" max="4097" width="4.83203125" style="1" bestFit="1" customWidth="1"/>
    <col min="4098" max="4098" width="28" style="1" bestFit="1" customWidth="1"/>
    <col min="4099" max="4099" width="13.5" style="1" bestFit="1" customWidth="1"/>
    <col min="4100" max="4100" width="5" style="1" bestFit="1" customWidth="1"/>
    <col min="4101" max="4101" width="11.25" style="1" bestFit="1" customWidth="1"/>
    <col min="4102" max="4102" width="9.9140625" style="1" bestFit="1" customWidth="1"/>
    <col min="4103" max="4103" width="11.5" style="1" bestFit="1" customWidth="1"/>
    <col min="4104" max="4104" width="15.33203125" style="1" bestFit="1" customWidth="1"/>
    <col min="4105" max="4105" width="19.6640625" style="1" bestFit="1" customWidth="1"/>
    <col min="4106" max="4106" width="24.5" style="1" bestFit="1" customWidth="1"/>
    <col min="4107" max="4107" width="27.9140625" style="1" bestFit="1" customWidth="1"/>
    <col min="4108" max="4108" width="7.58203125" style="1" bestFit="1" customWidth="1"/>
    <col min="4109" max="4109" width="21.33203125" style="1" bestFit="1" customWidth="1"/>
    <col min="4110" max="4110" width="18.83203125" style="1" bestFit="1" customWidth="1"/>
    <col min="4111" max="4111" width="7.58203125" style="1" bestFit="1" customWidth="1"/>
    <col min="4112" max="4112" width="28.58203125" style="1" bestFit="1" customWidth="1"/>
    <col min="4113" max="4113" width="19.25" style="1" bestFit="1" customWidth="1"/>
    <col min="4114" max="4114" width="22.75" style="1" bestFit="1" customWidth="1"/>
    <col min="4115" max="4115" width="7.58203125" style="1" bestFit="1" customWidth="1"/>
    <col min="4116" max="4116" width="26.33203125" style="1" bestFit="1" customWidth="1"/>
    <col min="4117" max="4117" width="7.58203125" style="1" bestFit="1" customWidth="1"/>
    <col min="4118" max="4118" width="17.6640625" style="1" bestFit="1" customWidth="1"/>
    <col min="4119" max="4119" width="7.58203125" style="1" bestFit="1" customWidth="1"/>
    <col min="4120" max="4120" width="32.58203125" style="1" bestFit="1" customWidth="1"/>
    <col min="4121" max="4121" width="7.58203125" style="1" bestFit="1" customWidth="1"/>
    <col min="4122" max="4122" width="13.25" style="1" bestFit="1" customWidth="1"/>
    <col min="4123" max="4123" width="24" style="1" bestFit="1" customWidth="1"/>
    <col min="4124" max="4124" width="7.58203125" style="1" bestFit="1" customWidth="1"/>
    <col min="4125" max="4125" width="27" style="1" bestFit="1" customWidth="1"/>
    <col min="4126" max="4126" width="7.58203125" style="1" bestFit="1" customWidth="1"/>
    <col min="4127" max="4127" width="14.1640625" style="1" bestFit="1" customWidth="1"/>
    <col min="4128" max="4128" width="7.58203125" style="1" bestFit="1" customWidth="1"/>
    <col min="4129" max="4129" width="20.58203125" style="1" bestFit="1" customWidth="1"/>
    <col min="4130" max="4130" width="15.1640625" style="1" bestFit="1" customWidth="1"/>
    <col min="4131" max="4131" width="21.58203125" style="1" bestFit="1" customWidth="1"/>
    <col min="4132" max="4132" width="7.58203125" style="1" bestFit="1" customWidth="1"/>
    <col min="4133" max="4352" width="8.6640625" style="1"/>
    <col min="4353" max="4353" width="4.83203125" style="1" bestFit="1" customWidth="1"/>
    <col min="4354" max="4354" width="28" style="1" bestFit="1" customWidth="1"/>
    <col min="4355" max="4355" width="13.5" style="1" bestFit="1" customWidth="1"/>
    <col min="4356" max="4356" width="5" style="1" bestFit="1" customWidth="1"/>
    <col min="4357" max="4357" width="11.25" style="1" bestFit="1" customWidth="1"/>
    <col min="4358" max="4358" width="9.9140625" style="1" bestFit="1" customWidth="1"/>
    <col min="4359" max="4359" width="11.5" style="1" bestFit="1" customWidth="1"/>
    <col min="4360" max="4360" width="15.33203125" style="1" bestFit="1" customWidth="1"/>
    <col min="4361" max="4361" width="19.6640625" style="1" bestFit="1" customWidth="1"/>
    <col min="4362" max="4362" width="24.5" style="1" bestFit="1" customWidth="1"/>
    <col min="4363" max="4363" width="27.9140625" style="1" bestFit="1" customWidth="1"/>
    <col min="4364" max="4364" width="7.58203125" style="1" bestFit="1" customWidth="1"/>
    <col min="4365" max="4365" width="21.33203125" style="1" bestFit="1" customWidth="1"/>
    <col min="4366" max="4366" width="18.83203125" style="1" bestFit="1" customWidth="1"/>
    <col min="4367" max="4367" width="7.58203125" style="1" bestFit="1" customWidth="1"/>
    <col min="4368" max="4368" width="28.58203125" style="1" bestFit="1" customWidth="1"/>
    <col min="4369" max="4369" width="19.25" style="1" bestFit="1" customWidth="1"/>
    <col min="4370" max="4370" width="22.75" style="1" bestFit="1" customWidth="1"/>
    <col min="4371" max="4371" width="7.58203125" style="1" bestFit="1" customWidth="1"/>
    <col min="4372" max="4372" width="26.33203125" style="1" bestFit="1" customWidth="1"/>
    <col min="4373" max="4373" width="7.58203125" style="1" bestFit="1" customWidth="1"/>
    <col min="4374" max="4374" width="17.6640625" style="1" bestFit="1" customWidth="1"/>
    <col min="4375" max="4375" width="7.58203125" style="1" bestFit="1" customWidth="1"/>
    <col min="4376" max="4376" width="32.58203125" style="1" bestFit="1" customWidth="1"/>
    <col min="4377" max="4377" width="7.58203125" style="1" bestFit="1" customWidth="1"/>
    <col min="4378" max="4378" width="13.25" style="1" bestFit="1" customWidth="1"/>
    <col min="4379" max="4379" width="24" style="1" bestFit="1" customWidth="1"/>
    <col min="4380" max="4380" width="7.58203125" style="1" bestFit="1" customWidth="1"/>
    <col min="4381" max="4381" width="27" style="1" bestFit="1" customWidth="1"/>
    <col min="4382" max="4382" width="7.58203125" style="1" bestFit="1" customWidth="1"/>
    <col min="4383" max="4383" width="14.1640625" style="1" bestFit="1" customWidth="1"/>
    <col min="4384" max="4384" width="7.58203125" style="1" bestFit="1" customWidth="1"/>
    <col min="4385" max="4385" width="20.58203125" style="1" bestFit="1" customWidth="1"/>
    <col min="4386" max="4386" width="15.1640625" style="1" bestFit="1" customWidth="1"/>
    <col min="4387" max="4387" width="21.58203125" style="1" bestFit="1" customWidth="1"/>
    <col min="4388" max="4388" width="7.58203125" style="1" bestFit="1" customWidth="1"/>
    <col min="4389" max="4608" width="8.6640625" style="1"/>
    <col min="4609" max="4609" width="4.83203125" style="1" bestFit="1" customWidth="1"/>
    <col min="4610" max="4610" width="28" style="1" bestFit="1" customWidth="1"/>
    <col min="4611" max="4611" width="13.5" style="1" bestFit="1" customWidth="1"/>
    <col min="4612" max="4612" width="5" style="1" bestFit="1" customWidth="1"/>
    <col min="4613" max="4613" width="11.25" style="1" bestFit="1" customWidth="1"/>
    <col min="4614" max="4614" width="9.9140625" style="1" bestFit="1" customWidth="1"/>
    <col min="4615" max="4615" width="11.5" style="1" bestFit="1" customWidth="1"/>
    <col min="4616" max="4616" width="15.33203125" style="1" bestFit="1" customWidth="1"/>
    <col min="4617" max="4617" width="19.6640625" style="1" bestFit="1" customWidth="1"/>
    <col min="4618" max="4618" width="24.5" style="1" bestFit="1" customWidth="1"/>
    <col min="4619" max="4619" width="27.9140625" style="1" bestFit="1" customWidth="1"/>
    <col min="4620" max="4620" width="7.58203125" style="1" bestFit="1" customWidth="1"/>
    <col min="4621" max="4621" width="21.33203125" style="1" bestFit="1" customWidth="1"/>
    <col min="4622" max="4622" width="18.83203125" style="1" bestFit="1" customWidth="1"/>
    <col min="4623" max="4623" width="7.58203125" style="1" bestFit="1" customWidth="1"/>
    <col min="4624" max="4624" width="28.58203125" style="1" bestFit="1" customWidth="1"/>
    <col min="4625" max="4625" width="19.25" style="1" bestFit="1" customWidth="1"/>
    <col min="4626" max="4626" width="22.75" style="1" bestFit="1" customWidth="1"/>
    <col min="4627" max="4627" width="7.58203125" style="1" bestFit="1" customWidth="1"/>
    <col min="4628" max="4628" width="26.33203125" style="1" bestFit="1" customWidth="1"/>
    <col min="4629" max="4629" width="7.58203125" style="1" bestFit="1" customWidth="1"/>
    <col min="4630" max="4630" width="17.6640625" style="1" bestFit="1" customWidth="1"/>
    <col min="4631" max="4631" width="7.58203125" style="1" bestFit="1" customWidth="1"/>
    <col min="4632" max="4632" width="32.58203125" style="1" bestFit="1" customWidth="1"/>
    <col min="4633" max="4633" width="7.58203125" style="1" bestFit="1" customWidth="1"/>
    <col min="4634" max="4634" width="13.25" style="1" bestFit="1" customWidth="1"/>
    <col min="4635" max="4635" width="24" style="1" bestFit="1" customWidth="1"/>
    <col min="4636" max="4636" width="7.58203125" style="1" bestFit="1" customWidth="1"/>
    <col min="4637" max="4637" width="27" style="1" bestFit="1" customWidth="1"/>
    <col min="4638" max="4638" width="7.58203125" style="1" bestFit="1" customWidth="1"/>
    <col min="4639" max="4639" width="14.1640625" style="1" bestFit="1" customWidth="1"/>
    <col min="4640" max="4640" width="7.58203125" style="1" bestFit="1" customWidth="1"/>
    <col min="4641" max="4641" width="20.58203125" style="1" bestFit="1" customWidth="1"/>
    <col min="4642" max="4642" width="15.1640625" style="1" bestFit="1" customWidth="1"/>
    <col min="4643" max="4643" width="21.58203125" style="1" bestFit="1" customWidth="1"/>
    <col min="4644" max="4644" width="7.58203125" style="1" bestFit="1" customWidth="1"/>
    <col min="4645" max="4864" width="8.6640625" style="1"/>
    <col min="4865" max="4865" width="4.83203125" style="1" bestFit="1" customWidth="1"/>
    <col min="4866" max="4866" width="28" style="1" bestFit="1" customWidth="1"/>
    <col min="4867" max="4867" width="13.5" style="1" bestFit="1" customWidth="1"/>
    <col min="4868" max="4868" width="5" style="1" bestFit="1" customWidth="1"/>
    <col min="4869" max="4869" width="11.25" style="1" bestFit="1" customWidth="1"/>
    <col min="4870" max="4870" width="9.9140625" style="1" bestFit="1" customWidth="1"/>
    <col min="4871" max="4871" width="11.5" style="1" bestFit="1" customWidth="1"/>
    <col min="4872" max="4872" width="15.33203125" style="1" bestFit="1" customWidth="1"/>
    <col min="4873" max="4873" width="19.6640625" style="1" bestFit="1" customWidth="1"/>
    <col min="4874" max="4874" width="24.5" style="1" bestFit="1" customWidth="1"/>
    <col min="4875" max="4875" width="27.9140625" style="1" bestFit="1" customWidth="1"/>
    <col min="4876" max="4876" width="7.58203125" style="1" bestFit="1" customWidth="1"/>
    <col min="4877" max="4877" width="21.33203125" style="1" bestFit="1" customWidth="1"/>
    <col min="4878" max="4878" width="18.83203125" style="1" bestFit="1" customWidth="1"/>
    <col min="4879" max="4879" width="7.58203125" style="1" bestFit="1" customWidth="1"/>
    <col min="4880" max="4880" width="28.58203125" style="1" bestFit="1" customWidth="1"/>
    <col min="4881" max="4881" width="19.25" style="1" bestFit="1" customWidth="1"/>
    <col min="4882" max="4882" width="22.75" style="1" bestFit="1" customWidth="1"/>
    <col min="4883" max="4883" width="7.58203125" style="1" bestFit="1" customWidth="1"/>
    <col min="4884" max="4884" width="26.33203125" style="1" bestFit="1" customWidth="1"/>
    <col min="4885" max="4885" width="7.58203125" style="1" bestFit="1" customWidth="1"/>
    <col min="4886" max="4886" width="17.6640625" style="1" bestFit="1" customWidth="1"/>
    <col min="4887" max="4887" width="7.58203125" style="1" bestFit="1" customWidth="1"/>
    <col min="4888" max="4888" width="32.58203125" style="1" bestFit="1" customWidth="1"/>
    <col min="4889" max="4889" width="7.58203125" style="1" bestFit="1" customWidth="1"/>
    <col min="4890" max="4890" width="13.25" style="1" bestFit="1" customWidth="1"/>
    <col min="4891" max="4891" width="24" style="1" bestFit="1" customWidth="1"/>
    <col min="4892" max="4892" width="7.58203125" style="1" bestFit="1" customWidth="1"/>
    <col min="4893" max="4893" width="27" style="1" bestFit="1" customWidth="1"/>
    <col min="4894" max="4894" width="7.58203125" style="1" bestFit="1" customWidth="1"/>
    <col min="4895" max="4895" width="14.1640625" style="1" bestFit="1" customWidth="1"/>
    <col min="4896" max="4896" width="7.58203125" style="1" bestFit="1" customWidth="1"/>
    <col min="4897" max="4897" width="20.58203125" style="1" bestFit="1" customWidth="1"/>
    <col min="4898" max="4898" width="15.1640625" style="1" bestFit="1" customWidth="1"/>
    <col min="4899" max="4899" width="21.58203125" style="1" bestFit="1" customWidth="1"/>
    <col min="4900" max="4900" width="7.58203125" style="1" bestFit="1" customWidth="1"/>
    <col min="4901" max="5120" width="8.6640625" style="1"/>
    <col min="5121" max="5121" width="4.83203125" style="1" bestFit="1" customWidth="1"/>
    <col min="5122" max="5122" width="28" style="1" bestFit="1" customWidth="1"/>
    <col min="5123" max="5123" width="13.5" style="1" bestFit="1" customWidth="1"/>
    <col min="5124" max="5124" width="5" style="1" bestFit="1" customWidth="1"/>
    <col min="5125" max="5125" width="11.25" style="1" bestFit="1" customWidth="1"/>
    <col min="5126" max="5126" width="9.9140625" style="1" bestFit="1" customWidth="1"/>
    <col min="5127" max="5127" width="11.5" style="1" bestFit="1" customWidth="1"/>
    <col min="5128" max="5128" width="15.33203125" style="1" bestFit="1" customWidth="1"/>
    <col min="5129" max="5129" width="19.6640625" style="1" bestFit="1" customWidth="1"/>
    <col min="5130" max="5130" width="24.5" style="1" bestFit="1" customWidth="1"/>
    <col min="5131" max="5131" width="27.9140625" style="1" bestFit="1" customWidth="1"/>
    <col min="5132" max="5132" width="7.58203125" style="1" bestFit="1" customWidth="1"/>
    <col min="5133" max="5133" width="21.33203125" style="1" bestFit="1" customWidth="1"/>
    <col min="5134" max="5134" width="18.83203125" style="1" bestFit="1" customWidth="1"/>
    <col min="5135" max="5135" width="7.58203125" style="1" bestFit="1" customWidth="1"/>
    <col min="5136" max="5136" width="28.58203125" style="1" bestFit="1" customWidth="1"/>
    <col min="5137" max="5137" width="19.25" style="1" bestFit="1" customWidth="1"/>
    <col min="5138" max="5138" width="22.75" style="1" bestFit="1" customWidth="1"/>
    <col min="5139" max="5139" width="7.58203125" style="1" bestFit="1" customWidth="1"/>
    <col min="5140" max="5140" width="26.33203125" style="1" bestFit="1" customWidth="1"/>
    <col min="5141" max="5141" width="7.58203125" style="1" bestFit="1" customWidth="1"/>
    <col min="5142" max="5142" width="17.6640625" style="1" bestFit="1" customWidth="1"/>
    <col min="5143" max="5143" width="7.58203125" style="1" bestFit="1" customWidth="1"/>
    <col min="5144" max="5144" width="32.58203125" style="1" bestFit="1" customWidth="1"/>
    <col min="5145" max="5145" width="7.58203125" style="1" bestFit="1" customWidth="1"/>
    <col min="5146" max="5146" width="13.25" style="1" bestFit="1" customWidth="1"/>
    <col min="5147" max="5147" width="24" style="1" bestFit="1" customWidth="1"/>
    <col min="5148" max="5148" width="7.58203125" style="1" bestFit="1" customWidth="1"/>
    <col min="5149" max="5149" width="27" style="1" bestFit="1" customWidth="1"/>
    <col min="5150" max="5150" width="7.58203125" style="1" bestFit="1" customWidth="1"/>
    <col min="5151" max="5151" width="14.1640625" style="1" bestFit="1" customWidth="1"/>
    <col min="5152" max="5152" width="7.58203125" style="1" bestFit="1" customWidth="1"/>
    <col min="5153" max="5153" width="20.58203125" style="1" bestFit="1" customWidth="1"/>
    <col min="5154" max="5154" width="15.1640625" style="1" bestFit="1" customWidth="1"/>
    <col min="5155" max="5155" width="21.58203125" style="1" bestFit="1" customWidth="1"/>
    <col min="5156" max="5156" width="7.58203125" style="1" bestFit="1" customWidth="1"/>
    <col min="5157" max="5376" width="8.6640625" style="1"/>
    <col min="5377" max="5377" width="4.83203125" style="1" bestFit="1" customWidth="1"/>
    <col min="5378" max="5378" width="28" style="1" bestFit="1" customWidth="1"/>
    <col min="5379" max="5379" width="13.5" style="1" bestFit="1" customWidth="1"/>
    <col min="5380" max="5380" width="5" style="1" bestFit="1" customWidth="1"/>
    <col min="5381" max="5381" width="11.25" style="1" bestFit="1" customWidth="1"/>
    <col min="5382" max="5382" width="9.9140625" style="1" bestFit="1" customWidth="1"/>
    <col min="5383" max="5383" width="11.5" style="1" bestFit="1" customWidth="1"/>
    <col min="5384" max="5384" width="15.33203125" style="1" bestFit="1" customWidth="1"/>
    <col min="5385" max="5385" width="19.6640625" style="1" bestFit="1" customWidth="1"/>
    <col min="5386" max="5386" width="24.5" style="1" bestFit="1" customWidth="1"/>
    <col min="5387" max="5387" width="27.9140625" style="1" bestFit="1" customWidth="1"/>
    <col min="5388" max="5388" width="7.58203125" style="1" bestFit="1" customWidth="1"/>
    <col min="5389" max="5389" width="21.33203125" style="1" bestFit="1" customWidth="1"/>
    <col min="5390" max="5390" width="18.83203125" style="1" bestFit="1" customWidth="1"/>
    <col min="5391" max="5391" width="7.58203125" style="1" bestFit="1" customWidth="1"/>
    <col min="5392" max="5392" width="28.58203125" style="1" bestFit="1" customWidth="1"/>
    <col min="5393" max="5393" width="19.25" style="1" bestFit="1" customWidth="1"/>
    <col min="5394" max="5394" width="22.75" style="1" bestFit="1" customWidth="1"/>
    <col min="5395" max="5395" width="7.58203125" style="1" bestFit="1" customWidth="1"/>
    <col min="5396" max="5396" width="26.33203125" style="1" bestFit="1" customWidth="1"/>
    <col min="5397" max="5397" width="7.58203125" style="1" bestFit="1" customWidth="1"/>
    <col min="5398" max="5398" width="17.6640625" style="1" bestFit="1" customWidth="1"/>
    <col min="5399" max="5399" width="7.58203125" style="1" bestFit="1" customWidth="1"/>
    <col min="5400" max="5400" width="32.58203125" style="1" bestFit="1" customWidth="1"/>
    <col min="5401" max="5401" width="7.58203125" style="1" bestFit="1" customWidth="1"/>
    <col min="5402" max="5402" width="13.25" style="1" bestFit="1" customWidth="1"/>
    <col min="5403" max="5403" width="24" style="1" bestFit="1" customWidth="1"/>
    <col min="5404" max="5404" width="7.58203125" style="1" bestFit="1" customWidth="1"/>
    <col min="5405" max="5405" width="27" style="1" bestFit="1" customWidth="1"/>
    <col min="5406" max="5406" width="7.58203125" style="1" bestFit="1" customWidth="1"/>
    <col min="5407" max="5407" width="14.1640625" style="1" bestFit="1" customWidth="1"/>
    <col min="5408" max="5408" width="7.58203125" style="1" bestFit="1" customWidth="1"/>
    <col min="5409" max="5409" width="20.58203125" style="1" bestFit="1" customWidth="1"/>
    <col min="5410" max="5410" width="15.1640625" style="1" bestFit="1" customWidth="1"/>
    <col min="5411" max="5411" width="21.58203125" style="1" bestFit="1" customWidth="1"/>
    <col min="5412" max="5412" width="7.58203125" style="1" bestFit="1" customWidth="1"/>
    <col min="5413" max="5632" width="8.6640625" style="1"/>
    <col min="5633" max="5633" width="4.83203125" style="1" bestFit="1" customWidth="1"/>
    <col min="5634" max="5634" width="28" style="1" bestFit="1" customWidth="1"/>
    <col min="5635" max="5635" width="13.5" style="1" bestFit="1" customWidth="1"/>
    <col min="5636" max="5636" width="5" style="1" bestFit="1" customWidth="1"/>
    <col min="5637" max="5637" width="11.25" style="1" bestFit="1" customWidth="1"/>
    <col min="5638" max="5638" width="9.9140625" style="1" bestFit="1" customWidth="1"/>
    <col min="5639" max="5639" width="11.5" style="1" bestFit="1" customWidth="1"/>
    <col min="5640" max="5640" width="15.33203125" style="1" bestFit="1" customWidth="1"/>
    <col min="5641" max="5641" width="19.6640625" style="1" bestFit="1" customWidth="1"/>
    <col min="5642" max="5642" width="24.5" style="1" bestFit="1" customWidth="1"/>
    <col min="5643" max="5643" width="27.9140625" style="1" bestFit="1" customWidth="1"/>
    <col min="5644" max="5644" width="7.58203125" style="1" bestFit="1" customWidth="1"/>
    <col min="5645" max="5645" width="21.33203125" style="1" bestFit="1" customWidth="1"/>
    <col min="5646" max="5646" width="18.83203125" style="1" bestFit="1" customWidth="1"/>
    <col min="5647" max="5647" width="7.58203125" style="1" bestFit="1" customWidth="1"/>
    <col min="5648" max="5648" width="28.58203125" style="1" bestFit="1" customWidth="1"/>
    <col min="5649" max="5649" width="19.25" style="1" bestFit="1" customWidth="1"/>
    <col min="5650" max="5650" width="22.75" style="1" bestFit="1" customWidth="1"/>
    <col min="5651" max="5651" width="7.58203125" style="1" bestFit="1" customWidth="1"/>
    <col min="5652" max="5652" width="26.33203125" style="1" bestFit="1" customWidth="1"/>
    <col min="5653" max="5653" width="7.58203125" style="1" bestFit="1" customWidth="1"/>
    <col min="5654" max="5654" width="17.6640625" style="1" bestFit="1" customWidth="1"/>
    <col min="5655" max="5655" width="7.58203125" style="1" bestFit="1" customWidth="1"/>
    <col min="5656" max="5656" width="32.58203125" style="1" bestFit="1" customWidth="1"/>
    <col min="5657" max="5657" width="7.58203125" style="1" bestFit="1" customWidth="1"/>
    <col min="5658" max="5658" width="13.25" style="1" bestFit="1" customWidth="1"/>
    <col min="5659" max="5659" width="24" style="1" bestFit="1" customWidth="1"/>
    <col min="5660" max="5660" width="7.58203125" style="1" bestFit="1" customWidth="1"/>
    <col min="5661" max="5661" width="27" style="1" bestFit="1" customWidth="1"/>
    <col min="5662" max="5662" width="7.58203125" style="1" bestFit="1" customWidth="1"/>
    <col min="5663" max="5663" width="14.1640625" style="1" bestFit="1" customWidth="1"/>
    <col min="5664" max="5664" width="7.58203125" style="1" bestFit="1" customWidth="1"/>
    <col min="5665" max="5665" width="20.58203125" style="1" bestFit="1" customWidth="1"/>
    <col min="5666" max="5666" width="15.1640625" style="1" bestFit="1" customWidth="1"/>
    <col min="5667" max="5667" width="21.58203125" style="1" bestFit="1" customWidth="1"/>
    <col min="5668" max="5668" width="7.58203125" style="1" bestFit="1" customWidth="1"/>
    <col min="5669" max="5888" width="8.6640625" style="1"/>
    <col min="5889" max="5889" width="4.83203125" style="1" bestFit="1" customWidth="1"/>
    <col min="5890" max="5890" width="28" style="1" bestFit="1" customWidth="1"/>
    <col min="5891" max="5891" width="13.5" style="1" bestFit="1" customWidth="1"/>
    <col min="5892" max="5892" width="5" style="1" bestFit="1" customWidth="1"/>
    <col min="5893" max="5893" width="11.25" style="1" bestFit="1" customWidth="1"/>
    <col min="5894" max="5894" width="9.9140625" style="1" bestFit="1" customWidth="1"/>
    <col min="5895" max="5895" width="11.5" style="1" bestFit="1" customWidth="1"/>
    <col min="5896" max="5896" width="15.33203125" style="1" bestFit="1" customWidth="1"/>
    <col min="5897" max="5897" width="19.6640625" style="1" bestFit="1" customWidth="1"/>
    <col min="5898" max="5898" width="24.5" style="1" bestFit="1" customWidth="1"/>
    <col min="5899" max="5899" width="27.9140625" style="1" bestFit="1" customWidth="1"/>
    <col min="5900" max="5900" width="7.58203125" style="1" bestFit="1" customWidth="1"/>
    <col min="5901" max="5901" width="21.33203125" style="1" bestFit="1" customWidth="1"/>
    <col min="5902" max="5902" width="18.83203125" style="1" bestFit="1" customWidth="1"/>
    <col min="5903" max="5903" width="7.58203125" style="1" bestFit="1" customWidth="1"/>
    <col min="5904" max="5904" width="28.58203125" style="1" bestFit="1" customWidth="1"/>
    <col min="5905" max="5905" width="19.25" style="1" bestFit="1" customWidth="1"/>
    <col min="5906" max="5906" width="22.75" style="1" bestFit="1" customWidth="1"/>
    <col min="5907" max="5907" width="7.58203125" style="1" bestFit="1" customWidth="1"/>
    <col min="5908" max="5908" width="26.33203125" style="1" bestFit="1" customWidth="1"/>
    <col min="5909" max="5909" width="7.58203125" style="1" bestFit="1" customWidth="1"/>
    <col min="5910" max="5910" width="17.6640625" style="1" bestFit="1" customWidth="1"/>
    <col min="5911" max="5911" width="7.58203125" style="1" bestFit="1" customWidth="1"/>
    <col min="5912" max="5912" width="32.58203125" style="1" bestFit="1" customWidth="1"/>
    <col min="5913" max="5913" width="7.58203125" style="1" bestFit="1" customWidth="1"/>
    <col min="5914" max="5914" width="13.25" style="1" bestFit="1" customWidth="1"/>
    <col min="5915" max="5915" width="24" style="1" bestFit="1" customWidth="1"/>
    <col min="5916" max="5916" width="7.58203125" style="1" bestFit="1" customWidth="1"/>
    <col min="5917" max="5917" width="27" style="1" bestFit="1" customWidth="1"/>
    <col min="5918" max="5918" width="7.58203125" style="1" bestFit="1" customWidth="1"/>
    <col min="5919" max="5919" width="14.1640625" style="1" bestFit="1" customWidth="1"/>
    <col min="5920" max="5920" width="7.58203125" style="1" bestFit="1" customWidth="1"/>
    <col min="5921" max="5921" width="20.58203125" style="1" bestFit="1" customWidth="1"/>
    <col min="5922" max="5922" width="15.1640625" style="1" bestFit="1" customWidth="1"/>
    <col min="5923" max="5923" width="21.58203125" style="1" bestFit="1" customWidth="1"/>
    <col min="5924" max="5924" width="7.58203125" style="1" bestFit="1" customWidth="1"/>
    <col min="5925" max="6144" width="8.6640625" style="1"/>
    <col min="6145" max="6145" width="4.83203125" style="1" bestFit="1" customWidth="1"/>
    <col min="6146" max="6146" width="28" style="1" bestFit="1" customWidth="1"/>
    <col min="6147" max="6147" width="13.5" style="1" bestFit="1" customWidth="1"/>
    <col min="6148" max="6148" width="5" style="1" bestFit="1" customWidth="1"/>
    <col min="6149" max="6149" width="11.25" style="1" bestFit="1" customWidth="1"/>
    <col min="6150" max="6150" width="9.9140625" style="1" bestFit="1" customWidth="1"/>
    <col min="6151" max="6151" width="11.5" style="1" bestFit="1" customWidth="1"/>
    <col min="6152" max="6152" width="15.33203125" style="1" bestFit="1" customWidth="1"/>
    <col min="6153" max="6153" width="19.6640625" style="1" bestFit="1" customWidth="1"/>
    <col min="6154" max="6154" width="24.5" style="1" bestFit="1" customWidth="1"/>
    <col min="6155" max="6155" width="27.9140625" style="1" bestFit="1" customWidth="1"/>
    <col min="6156" max="6156" width="7.58203125" style="1" bestFit="1" customWidth="1"/>
    <col min="6157" max="6157" width="21.33203125" style="1" bestFit="1" customWidth="1"/>
    <col min="6158" max="6158" width="18.83203125" style="1" bestFit="1" customWidth="1"/>
    <col min="6159" max="6159" width="7.58203125" style="1" bestFit="1" customWidth="1"/>
    <col min="6160" max="6160" width="28.58203125" style="1" bestFit="1" customWidth="1"/>
    <col min="6161" max="6161" width="19.25" style="1" bestFit="1" customWidth="1"/>
    <col min="6162" max="6162" width="22.75" style="1" bestFit="1" customWidth="1"/>
    <col min="6163" max="6163" width="7.58203125" style="1" bestFit="1" customWidth="1"/>
    <col min="6164" max="6164" width="26.33203125" style="1" bestFit="1" customWidth="1"/>
    <col min="6165" max="6165" width="7.58203125" style="1" bestFit="1" customWidth="1"/>
    <col min="6166" max="6166" width="17.6640625" style="1" bestFit="1" customWidth="1"/>
    <col min="6167" max="6167" width="7.58203125" style="1" bestFit="1" customWidth="1"/>
    <col min="6168" max="6168" width="32.58203125" style="1" bestFit="1" customWidth="1"/>
    <col min="6169" max="6169" width="7.58203125" style="1" bestFit="1" customWidth="1"/>
    <col min="6170" max="6170" width="13.25" style="1" bestFit="1" customWidth="1"/>
    <col min="6171" max="6171" width="24" style="1" bestFit="1" customWidth="1"/>
    <col min="6172" max="6172" width="7.58203125" style="1" bestFit="1" customWidth="1"/>
    <col min="6173" max="6173" width="27" style="1" bestFit="1" customWidth="1"/>
    <col min="6174" max="6174" width="7.58203125" style="1" bestFit="1" customWidth="1"/>
    <col min="6175" max="6175" width="14.1640625" style="1" bestFit="1" customWidth="1"/>
    <col min="6176" max="6176" width="7.58203125" style="1" bestFit="1" customWidth="1"/>
    <col min="6177" max="6177" width="20.58203125" style="1" bestFit="1" customWidth="1"/>
    <col min="6178" max="6178" width="15.1640625" style="1" bestFit="1" customWidth="1"/>
    <col min="6179" max="6179" width="21.58203125" style="1" bestFit="1" customWidth="1"/>
    <col min="6180" max="6180" width="7.58203125" style="1" bestFit="1" customWidth="1"/>
    <col min="6181" max="6400" width="8.6640625" style="1"/>
    <col min="6401" max="6401" width="4.83203125" style="1" bestFit="1" customWidth="1"/>
    <col min="6402" max="6402" width="28" style="1" bestFit="1" customWidth="1"/>
    <col min="6403" max="6403" width="13.5" style="1" bestFit="1" customWidth="1"/>
    <col min="6404" max="6404" width="5" style="1" bestFit="1" customWidth="1"/>
    <col min="6405" max="6405" width="11.25" style="1" bestFit="1" customWidth="1"/>
    <col min="6406" max="6406" width="9.9140625" style="1" bestFit="1" customWidth="1"/>
    <col min="6407" max="6407" width="11.5" style="1" bestFit="1" customWidth="1"/>
    <col min="6408" max="6408" width="15.33203125" style="1" bestFit="1" customWidth="1"/>
    <col min="6409" max="6409" width="19.6640625" style="1" bestFit="1" customWidth="1"/>
    <col min="6410" max="6410" width="24.5" style="1" bestFit="1" customWidth="1"/>
    <col min="6411" max="6411" width="27.9140625" style="1" bestFit="1" customWidth="1"/>
    <col min="6412" max="6412" width="7.58203125" style="1" bestFit="1" customWidth="1"/>
    <col min="6413" max="6413" width="21.33203125" style="1" bestFit="1" customWidth="1"/>
    <col min="6414" max="6414" width="18.83203125" style="1" bestFit="1" customWidth="1"/>
    <col min="6415" max="6415" width="7.58203125" style="1" bestFit="1" customWidth="1"/>
    <col min="6416" max="6416" width="28.58203125" style="1" bestFit="1" customWidth="1"/>
    <col min="6417" max="6417" width="19.25" style="1" bestFit="1" customWidth="1"/>
    <col min="6418" max="6418" width="22.75" style="1" bestFit="1" customWidth="1"/>
    <col min="6419" max="6419" width="7.58203125" style="1" bestFit="1" customWidth="1"/>
    <col min="6420" max="6420" width="26.33203125" style="1" bestFit="1" customWidth="1"/>
    <col min="6421" max="6421" width="7.58203125" style="1" bestFit="1" customWidth="1"/>
    <col min="6422" max="6422" width="17.6640625" style="1" bestFit="1" customWidth="1"/>
    <col min="6423" max="6423" width="7.58203125" style="1" bestFit="1" customWidth="1"/>
    <col min="6424" max="6424" width="32.58203125" style="1" bestFit="1" customWidth="1"/>
    <col min="6425" max="6425" width="7.58203125" style="1" bestFit="1" customWidth="1"/>
    <col min="6426" max="6426" width="13.25" style="1" bestFit="1" customWidth="1"/>
    <col min="6427" max="6427" width="24" style="1" bestFit="1" customWidth="1"/>
    <col min="6428" max="6428" width="7.58203125" style="1" bestFit="1" customWidth="1"/>
    <col min="6429" max="6429" width="27" style="1" bestFit="1" customWidth="1"/>
    <col min="6430" max="6430" width="7.58203125" style="1" bestFit="1" customWidth="1"/>
    <col min="6431" max="6431" width="14.1640625" style="1" bestFit="1" customWidth="1"/>
    <col min="6432" max="6432" width="7.58203125" style="1" bestFit="1" customWidth="1"/>
    <col min="6433" max="6433" width="20.58203125" style="1" bestFit="1" customWidth="1"/>
    <col min="6434" max="6434" width="15.1640625" style="1" bestFit="1" customWidth="1"/>
    <col min="6435" max="6435" width="21.58203125" style="1" bestFit="1" customWidth="1"/>
    <col min="6436" max="6436" width="7.58203125" style="1" bestFit="1" customWidth="1"/>
    <col min="6437" max="6656" width="8.6640625" style="1"/>
    <col min="6657" max="6657" width="4.83203125" style="1" bestFit="1" customWidth="1"/>
    <col min="6658" max="6658" width="28" style="1" bestFit="1" customWidth="1"/>
    <col min="6659" max="6659" width="13.5" style="1" bestFit="1" customWidth="1"/>
    <col min="6660" max="6660" width="5" style="1" bestFit="1" customWidth="1"/>
    <col min="6661" max="6661" width="11.25" style="1" bestFit="1" customWidth="1"/>
    <col min="6662" max="6662" width="9.9140625" style="1" bestFit="1" customWidth="1"/>
    <col min="6663" max="6663" width="11.5" style="1" bestFit="1" customWidth="1"/>
    <col min="6664" max="6664" width="15.33203125" style="1" bestFit="1" customWidth="1"/>
    <col min="6665" max="6665" width="19.6640625" style="1" bestFit="1" customWidth="1"/>
    <col min="6666" max="6666" width="24.5" style="1" bestFit="1" customWidth="1"/>
    <col min="6667" max="6667" width="27.9140625" style="1" bestFit="1" customWidth="1"/>
    <col min="6668" max="6668" width="7.58203125" style="1" bestFit="1" customWidth="1"/>
    <col min="6669" max="6669" width="21.33203125" style="1" bestFit="1" customWidth="1"/>
    <col min="6670" max="6670" width="18.83203125" style="1" bestFit="1" customWidth="1"/>
    <col min="6671" max="6671" width="7.58203125" style="1" bestFit="1" customWidth="1"/>
    <col min="6672" max="6672" width="28.58203125" style="1" bestFit="1" customWidth="1"/>
    <col min="6673" max="6673" width="19.25" style="1" bestFit="1" customWidth="1"/>
    <col min="6674" max="6674" width="22.75" style="1" bestFit="1" customWidth="1"/>
    <col min="6675" max="6675" width="7.58203125" style="1" bestFit="1" customWidth="1"/>
    <col min="6676" max="6676" width="26.33203125" style="1" bestFit="1" customWidth="1"/>
    <col min="6677" max="6677" width="7.58203125" style="1" bestFit="1" customWidth="1"/>
    <col min="6678" max="6678" width="17.6640625" style="1" bestFit="1" customWidth="1"/>
    <col min="6679" max="6679" width="7.58203125" style="1" bestFit="1" customWidth="1"/>
    <col min="6680" max="6680" width="32.58203125" style="1" bestFit="1" customWidth="1"/>
    <col min="6681" max="6681" width="7.58203125" style="1" bestFit="1" customWidth="1"/>
    <col min="6682" max="6682" width="13.25" style="1" bestFit="1" customWidth="1"/>
    <col min="6683" max="6683" width="24" style="1" bestFit="1" customWidth="1"/>
    <col min="6684" max="6684" width="7.58203125" style="1" bestFit="1" customWidth="1"/>
    <col min="6685" max="6685" width="27" style="1" bestFit="1" customWidth="1"/>
    <col min="6686" max="6686" width="7.58203125" style="1" bestFit="1" customWidth="1"/>
    <col min="6687" max="6687" width="14.1640625" style="1" bestFit="1" customWidth="1"/>
    <col min="6688" max="6688" width="7.58203125" style="1" bestFit="1" customWidth="1"/>
    <col min="6689" max="6689" width="20.58203125" style="1" bestFit="1" customWidth="1"/>
    <col min="6690" max="6690" width="15.1640625" style="1" bestFit="1" customWidth="1"/>
    <col min="6691" max="6691" width="21.58203125" style="1" bestFit="1" customWidth="1"/>
    <col min="6692" max="6692" width="7.58203125" style="1" bestFit="1" customWidth="1"/>
    <col min="6693" max="6912" width="8.6640625" style="1"/>
    <col min="6913" max="6913" width="4.83203125" style="1" bestFit="1" customWidth="1"/>
    <col min="6914" max="6914" width="28" style="1" bestFit="1" customWidth="1"/>
    <col min="6915" max="6915" width="13.5" style="1" bestFit="1" customWidth="1"/>
    <col min="6916" max="6916" width="5" style="1" bestFit="1" customWidth="1"/>
    <col min="6917" max="6917" width="11.25" style="1" bestFit="1" customWidth="1"/>
    <col min="6918" max="6918" width="9.9140625" style="1" bestFit="1" customWidth="1"/>
    <col min="6919" max="6919" width="11.5" style="1" bestFit="1" customWidth="1"/>
    <col min="6920" max="6920" width="15.33203125" style="1" bestFit="1" customWidth="1"/>
    <col min="6921" max="6921" width="19.6640625" style="1" bestFit="1" customWidth="1"/>
    <col min="6922" max="6922" width="24.5" style="1" bestFit="1" customWidth="1"/>
    <col min="6923" max="6923" width="27.9140625" style="1" bestFit="1" customWidth="1"/>
    <col min="6924" max="6924" width="7.58203125" style="1" bestFit="1" customWidth="1"/>
    <col min="6925" max="6925" width="21.33203125" style="1" bestFit="1" customWidth="1"/>
    <col min="6926" max="6926" width="18.83203125" style="1" bestFit="1" customWidth="1"/>
    <col min="6927" max="6927" width="7.58203125" style="1" bestFit="1" customWidth="1"/>
    <col min="6928" max="6928" width="28.58203125" style="1" bestFit="1" customWidth="1"/>
    <col min="6929" max="6929" width="19.25" style="1" bestFit="1" customWidth="1"/>
    <col min="6930" max="6930" width="22.75" style="1" bestFit="1" customWidth="1"/>
    <col min="6931" max="6931" width="7.58203125" style="1" bestFit="1" customWidth="1"/>
    <col min="6932" max="6932" width="26.33203125" style="1" bestFit="1" customWidth="1"/>
    <col min="6933" max="6933" width="7.58203125" style="1" bestFit="1" customWidth="1"/>
    <col min="6934" max="6934" width="17.6640625" style="1" bestFit="1" customWidth="1"/>
    <col min="6935" max="6935" width="7.58203125" style="1" bestFit="1" customWidth="1"/>
    <col min="6936" max="6936" width="32.58203125" style="1" bestFit="1" customWidth="1"/>
    <col min="6937" max="6937" width="7.58203125" style="1" bestFit="1" customWidth="1"/>
    <col min="6938" max="6938" width="13.25" style="1" bestFit="1" customWidth="1"/>
    <col min="6939" max="6939" width="24" style="1" bestFit="1" customWidth="1"/>
    <col min="6940" max="6940" width="7.58203125" style="1" bestFit="1" customWidth="1"/>
    <col min="6941" max="6941" width="27" style="1" bestFit="1" customWidth="1"/>
    <col min="6942" max="6942" width="7.58203125" style="1" bestFit="1" customWidth="1"/>
    <col min="6943" max="6943" width="14.1640625" style="1" bestFit="1" customWidth="1"/>
    <col min="6944" max="6944" width="7.58203125" style="1" bestFit="1" customWidth="1"/>
    <col min="6945" max="6945" width="20.58203125" style="1" bestFit="1" customWidth="1"/>
    <col min="6946" max="6946" width="15.1640625" style="1" bestFit="1" customWidth="1"/>
    <col min="6947" max="6947" width="21.58203125" style="1" bestFit="1" customWidth="1"/>
    <col min="6948" max="6948" width="7.58203125" style="1" bestFit="1" customWidth="1"/>
    <col min="6949" max="7168" width="8.6640625" style="1"/>
    <col min="7169" max="7169" width="4.83203125" style="1" bestFit="1" customWidth="1"/>
    <col min="7170" max="7170" width="28" style="1" bestFit="1" customWidth="1"/>
    <col min="7171" max="7171" width="13.5" style="1" bestFit="1" customWidth="1"/>
    <col min="7172" max="7172" width="5" style="1" bestFit="1" customWidth="1"/>
    <col min="7173" max="7173" width="11.25" style="1" bestFit="1" customWidth="1"/>
    <col min="7174" max="7174" width="9.9140625" style="1" bestFit="1" customWidth="1"/>
    <col min="7175" max="7175" width="11.5" style="1" bestFit="1" customWidth="1"/>
    <col min="7176" max="7176" width="15.33203125" style="1" bestFit="1" customWidth="1"/>
    <col min="7177" max="7177" width="19.6640625" style="1" bestFit="1" customWidth="1"/>
    <col min="7178" max="7178" width="24.5" style="1" bestFit="1" customWidth="1"/>
    <col min="7179" max="7179" width="27.9140625" style="1" bestFit="1" customWidth="1"/>
    <col min="7180" max="7180" width="7.58203125" style="1" bestFit="1" customWidth="1"/>
    <col min="7181" max="7181" width="21.33203125" style="1" bestFit="1" customWidth="1"/>
    <col min="7182" max="7182" width="18.83203125" style="1" bestFit="1" customWidth="1"/>
    <col min="7183" max="7183" width="7.58203125" style="1" bestFit="1" customWidth="1"/>
    <col min="7184" max="7184" width="28.58203125" style="1" bestFit="1" customWidth="1"/>
    <col min="7185" max="7185" width="19.25" style="1" bestFit="1" customWidth="1"/>
    <col min="7186" max="7186" width="22.75" style="1" bestFit="1" customWidth="1"/>
    <col min="7187" max="7187" width="7.58203125" style="1" bestFit="1" customWidth="1"/>
    <col min="7188" max="7188" width="26.33203125" style="1" bestFit="1" customWidth="1"/>
    <col min="7189" max="7189" width="7.58203125" style="1" bestFit="1" customWidth="1"/>
    <col min="7190" max="7190" width="17.6640625" style="1" bestFit="1" customWidth="1"/>
    <col min="7191" max="7191" width="7.58203125" style="1" bestFit="1" customWidth="1"/>
    <col min="7192" max="7192" width="32.58203125" style="1" bestFit="1" customWidth="1"/>
    <col min="7193" max="7193" width="7.58203125" style="1" bestFit="1" customWidth="1"/>
    <col min="7194" max="7194" width="13.25" style="1" bestFit="1" customWidth="1"/>
    <col min="7195" max="7195" width="24" style="1" bestFit="1" customWidth="1"/>
    <col min="7196" max="7196" width="7.58203125" style="1" bestFit="1" customWidth="1"/>
    <col min="7197" max="7197" width="27" style="1" bestFit="1" customWidth="1"/>
    <col min="7198" max="7198" width="7.58203125" style="1" bestFit="1" customWidth="1"/>
    <col min="7199" max="7199" width="14.1640625" style="1" bestFit="1" customWidth="1"/>
    <col min="7200" max="7200" width="7.58203125" style="1" bestFit="1" customWidth="1"/>
    <col min="7201" max="7201" width="20.58203125" style="1" bestFit="1" customWidth="1"/>
    <col min="7202" max="7202" width="15.1640625" style="1" bestFit="1" customWidth="1"/>
    <col min="7203" max="7203" width="21.58203125" style="1" bestFit="1" customWidth="1"/>
    <col min="7204" max="7204" width="7.58203125" style="1" bestFit="1" customWidth="1"/>
    <col min="7205" max="7424" width="8.6640625" style="1"/>
    <col min="7425" max="7425" width="4.83203125" style="1" bestFit="1" customWidth="1"/>
    <col min="7426" max="7426" width="28" style="1" bestFit="1" customWidth="1"/>
    <col min="7427" max="7427" width="13.5" style="1" bestFit="1" customWidth="1"/>
    <col min="7428" max="7428" width="5" style="1" bestFit="1" customWidth="1"/>
    <col min="7429" max="7429" width="11.25" style="1" bestFit="1" customWidth="1"/>
    <col min="7430" max="7430" width="9.9140625" style="1" bestFit="1" customWidth="1"/>
    <col min="7431" max="7431" width="11.5" style="1" bestFit="1" customWidth="1"/>
    <col min="7432" max="7432" width="15.33203125" style="1" bestFit="1" customWidth="1"/>
    <col min="7433" max="7433" width="19.6640625" style="1" bestFit="1" customWidth="1"/>
    <col min="7434" max="7434" width="24.5" style="1" bestFit="1" customWidth="1"/>
    <col min="7435" max="7435" width="27.9140625" style="1" bestFit="1" customWidth="1"/>
    <col min="7436" max="7436" width="7.58203125" style="1" bestFit="1" customWidth="1"/>
    <col min="7437" max="7437" width="21.33203125" style="1" bestFit="1" customWidth="1"/>
    <col min="7438" max="7438" width="18.83203125" style="1" bestFit="1" customWidth="1"/>
    <col min="7439" max="7439" width="7.58203125" style="1" bestFit="1" customWidth="1"/>
    <col min="7440" max="7440" width="28.58203125" style="1" bestFit="1" customWidth="1"/>
    <col min="7441" max="7441" width="19.25" style="1" bestFit="1" customWidth="1"/>
    <col min="7442" max="7442" width="22.75" style="1" bestFit="1" customWidth="1"/>
    <col min="7443" max="7443" width="7.58203125" style="1" bestFit="1" customWidth="1"/>
    <col min="7444" max="7444" width="26.33203125" style="1" bestFit="1" customWidth="1"/>
    <col min="7445" max="7445" width="7.58203125" style="1" bestFit="1" customWidth="1"/>
    <col min="7446" max="7446" width="17.6640625" style="1" bestFit="1" customWidth="1"/>
    <col min="7447" max="7447" width="7.58203125" style="1" bestFit="1" customWidth="1"/>
    <col min="7448" max="7448" width="32.58203125" style="1" bestFit="1" customWidth="1"/>
    <col min="7449" max="7449" width="7.58203125" style="1" bestFit="1" customWidth="1"/>
    <col min="7450" max="7450" width="13.25" style="1" bestFit="1" customWidth="1"/>
    <col min="7451" max="7451" width="24" style="1" bestFit="1" customWidth="1"/>
    <col min="7452" max="7452" width="7.58203125" style="1" bestFit="1" customWidth="1"/>
    <col min="7453" max="7453" width="27" style="1" bestFit="1" customWidth="1"/>
    <col min="7454" max="7454" width="7.58203125" style="1" bestFit="1" customWidth="1"/>
    <col min="7455" max="7455" width="14.1640625" style="1" bestFit="1" customWidth="1"/>
    <col min="7456" max="7456" width="7.58203125" style="1" bestFit="1" customWidth="1"/>
    <col min="7457" max="7457" width="20.58203125" style="1" bestFit="1" customWidth="1"/>
    <col min="7458" max="7458" width="15.1640625" style="1" bestFit="1" customWidth="1"/>
    <col min="7459" max="7459" width="21.58203125" style="1" bestFit="1" customWidth="1"/>
    <col min="7460" max="7460" width="7.58203125" style="1" bestFit="1" customWidth="1"/>
    <col min="7461" max="7680" width="8.6640625" style="1"/>
    <col min="7681" max="7681" width="4.83203125" style="1" bestFit="1" customWidth="1"/>
    <col min="7682" max="7682" width="28" style="1" bestFit="1" customWidth="1"/>
    <col min="7683" max="7683" width="13.5" style="1" bestFit="1" customWidth="1"/>
    <col min="7684" max="7684" width="5" style="1" bestFit="1" customWidth="1"/>
    <col min="7685" max="7685" width="11.25" style="1" bestFit="1" customWidth="1"/>
    <col min="7686" max="7686" width="9.9140625" style="1" bestFit="1" customWidth="1"/>
    <col min="7687" max="7687" width="11.5" style="1" bestFit="1" customWidth="1"/>
    <col min="7688" max="7688" width="15.33203125" style="1" bestFit="1" customWidth="1"/>
    <col min="7689" max="7689" width="19.6640625" style="1" bestFit="1" customWidth="1"/>
    <col min="7690" max="7690" width="24.5" style="1" bestFit="1" customWidth="1"/>
    <col min="7691" max="7691" width="27.9140625" style="1" bestFit="1" customWidth="1"/>
    <col min="7692" max="7692" width="7.58203125" style="1" bestFit="1" customWidth="1"/>
    <col min="7693" max="7693" width="21.33203125" style="1" bestFit="1" customWidth="1"/>
    <col min="7694" max="7694" width="18.83203125" style="1" bestFit="1" customWidth="1"/>
    <col min="7695" max="7695" width="7.58203125" style="1" bestFit="1" customWidth="1"/>
    <col min="7696" max="7696" width="28.58203125" style="1" bestFit="1" customWidth="1"/>
    <col min="7697" max="7697" width="19.25" style="1" bestFit="1" customWidth="1"/>
    <col min="7698" max="7698" width="22.75" style="1" bestFit="1" customWidth="1"/>
    <col min="7699" max="7699" width="7.58203125" style="1" bestFit="1" customWidth="1"/>
    <col min="7700" max="7700" width="26.33203125" style="1" bestFit="1" customWidth="1"/>
    <col min="7701" max="7701" width="7.58203125" style="1" bestFit="1" customWidth="1"/>
    <col min="7702" max="7702" width="17.6640625" style="1" bestFit="1" customWidth="1"/>
    <col min="7703" max="7703" width="7.58203125" style="1" bestFit="1" customWidth="1"/>
    <col min="7704" max="7704" width="32.58203125" style="1" bestFit="1" customWidth="1"/>
    <col min="7705" max="7705" width="7.58203125" style="1" bestFit="1" customWidth="1"/>
    <col min="7706" max="7706" width="13.25" style="1" bestFit="1" customWidth="1"/>
    <col min="7707" max="7707" width="24" style="1" bestFit="1" customWidth="1"/>
    <col min="7708" max="7708" width="7.58203125" style="1" bestFit="1" customWidth="1"/>
    <col min="7709" max="7709" width="27" style="1" bestFit="1" customWidth="1"/>
    <col min="7710" max="7710" width="7.58203125" style="1" bestFit="1" customWidth="1"/>
    <col min="7711" max="7711" width="14.1640625" style="1" bestFit="1" customWidth="1"/>
    <col min="7712" max="7712" width="7.58203125" style="1" bestFit="1" customWidth="1"/>
    <col min="7713" max="7713" width="20.58203125" style="1" bestFit="1" customWidth="1"/>
    <col min="7714" max="7714" width="15.1640625" style="1" bestFit="1" customWidth="1"/>
    <col min="7715" max="7715" width="21.58203125" style="1" bestFit="1" customWidth="1"/>
    <col min="7716" max="7716" width="7.58203125" style="1" bestFit="1" customWidth="1"/>
    <col min="7717" max="7936" width="8.6640625" style="1"/>
    <col min="7937" max="7937" width="4.83203125" style="1" bestFit="1" customWidth="1"/>
    <col min="7938" max="7938" width="28" style="1" bestFit="1" customWidth="1"/>
    <col min="7939" max="7939" width="13.5" style="1" bestFit="1" customWidth="1"/>
    <col min="7940" max="7940" width="5" style="1" bestFit="1" customWidth="1"/>
    <col min="7941" max="7941" width="11.25" style="1" bestFit="1" customWidth="1"/>
    <col min="7942" max="7942" width="9.9140625" style="1" bestFit="1" customWidth="1"/>
    <col min="7943" max="7943" width="11.5" style="1" bestFit="1" customWidth="1"/>
    <col min="7944" max="7944" width="15.33203125" style="1" bestFit="1" customWidth="1"/>
    <col min="7945" max="7945" width="19.6640625" style="1" bestFit="1" customWidth="1"/>
    <col min="7946" max="7946" width="24.5" style="1" bestFit="1" customWidth="1"/>
    <col min="7947" max="7947" width="27.9140625" style="1" bestFit="1" customWidth="1"/>
    <col min="7948" max="7948" width="7.58203125" style="1" bestFit="1" customWidth="1"/>
    <col min="7949" max="7949" width="21.33203125" style="1" bestFit="1" customWidth="1"/>
    <col min="7950" max="7950" width="18.83203125" style="1" bestFit="1" customWidth="1"/>
    <col min="7951" max="7951" width="7.58203125" style="1" bestFit="1" customWidth="1"/>
    <col min="7952" max="7952" width="28.58203125" style="1" bestFit="1" customWidth="1"/>
    <col min="7953" max="7953" width="19.25" style="1" bestFit="1" customWidth="1"/>
    <col min="7954" max="7954" width="22.75" style="1" bestFit="1" customWidth="1"/>
    <col min="7955" max="7955" width="7.58203125" style="1" bestFit="1" customWidth="1"/>
    <col min="7956" max="7956" width="26.33203125" style="1" bestFit="1" customWidth="1"/>
    <col min="7957" max="7957" width="7.58203125" style="1" bestFit="1" customWidth="1"/>
    <col min="7958" max="7958" width="17.6640625" style="1" bestFit="1" customWidth="1"/>
    <col min="7959" max="7959" width="7.58203125" style="1" bestFit="1" customWidth="1"/>
    <col min="7960" max="7960" width="32.58203125" style="1" bestFit="1" customWidth="1"/>
    <col min="7961" max="7961" width="7.58203125" style="1" bestFit="1" customWidth="1"/>
    <col min="7962" max="7962" width="13.25" style="1" bestFit="1" customWidth="1"/>
    <col min="7963" max="7963" width="24" style="1" bestFit="1" customWidth="1"/>
    <col min="7964" max="7964" width="7.58203125" style="1" bestFit="1" customWidth="1"/>
    <col min="7965" max="7965" width="27" style="1" bestFit="1" customWidth="1"/>
    <col min="7966" max="7966" width="7.58203125" style="1" bestFit="1" customWidth="1"/>
    <col min="7967" max="7967" width="14.1640625" style="1" bestFit="1" customWidth="1"/>
    <col min="7968" max="7968" width="7.58203125" style="1" bestFit="1" customWidth="1"/>
    <col min="7969" max="7969" width="20.58203125" style="1" bestFit="1" customWidth="1"/>
    <col min="7970" max="7970" width="15.1640625" style="1" bestFit="1" customWidth="1"/>
    <col min="7971" max="7971" width="21.58203125" style="1" bestFit="1" customWidth="1"/>
    <col min="7972" max="7972" width="7.58203125" style="1" bestFit="1" customWidth="1"/>
    <col min="7973" max="8192" width="8.6640625" style="1"/>
    <col min="8193" max="8193" width="4.83203125" style="1" bestFit="1" customWidth="1"/>
    <col min="8194" max="8194" width="28" style="1" bestFit="1" customWidth="1"/>
    <col min="8195" max="8195" width="13.5" style="1" bestFit="1" customWidth="1"/>
    <col min="8196" max="8196" width="5" style="1" bestFit="1" customWidth="1"/>
    <col min="8197" max="8197" width="11.25" style="1" bestFit="1" customWidth="1"/>
    <col min="8198" max="8198" width="9.9140625" style="1" bestFit="1" customWidth="1"/>
    <col min="8199" max="8199" width="11.5" style="1" bestFit="1" customWidth="1"/>
    <col min="8200" max="8200" width="15.33203125" style="1" bestFit="1" customWidth="1"/>
    <col min="8201" max="8201" width="19.6640625" style="1" bestFit="1" customWidth="1"/>
    <col min="8202" max="8202" width="24.5" style="1" bestFit="1" customWidth="1"/>
    <col min="8203" max="8203" width="27.9140625" style="1" bestFit="1" customWidth="1"/>
    <col min="8204" max="8204" width="7.58203125" style="1" bestFit="1" customWidth="1"/>
    <col min="8205" max="8205" width="21.33203125" style="1" bestFit="1" customWidth="1"/>
    <col min="8206" max="8206" width="18.83203125" style="1" bestFit="1" customWidth="1"/>
    <col min="8207" max="8207" width="7.58203125" style="1" bestFit="1" customWidth="1"/>
    <col min="8208" max="8208" width="28.58203125" style="1" bestFit="1" customWidth="1"/>
    <col min="8209" max="8209" width="19.25" style="1" bestFit="1" customWidth="1"/>
    <col min="8210" max="8210" width="22.75" style="1" bestFit="1" customWidth="1"/>
    <col min="8211" max="8211" width="7.58203125" style="1" bestFit="1" customWidth="1"/>
    <col min="8212" max="8212" width="26.33203125" style="1" bestFit="1" customWidth="1"/>
    <col min="8213" max="8213" width="7.58203125" style="1" bestFit="1" customWidth="1"/>
    <col min="8214" max="8214" width="17.6640625" style="1" bestFit="1" customWidth="1"/>
    <col min="8215" max="8215" width="7.58203125" style="1" bestFit="1" customWidth="1"/>
    <col min="8216" max="8216" width="32.58203125" style="1" bestFit="1" customWidth="1"/>
    <col min="8217" max="8217" width="7.58203125" style="1" bestFit="1" customWidth="1"/>
    <col min="8218" max="8218" width="13.25" style="1" bestFit="1" customWidth="1"/>
    <col min="8219" max="8219" width="24" style="1" bestFit="1" customWidth="1"/>
    <col min="8220" max="8220" width="7.58203125" style="1" bestFit="1" customWidth="1"/>
    <col min="8221" max="8221" width="27" style="1" bestFit="1" customWidth="1"/>
    <col min="8222" max="8222" width="7.58203125" style="1" bestFit="1" customWidth="1"/>
    <col min="8223" max="8223" width="14.1640625" style="1" bestFit="1" customWidth="1"/>
    <col min="8224" max="8224" width="7.58203125" style="1" bestFit="1" customWidth="1"/>
    <col min="8225" max="8225" width="20.58203125" style="1" bestFit="1" customWidth="1"/>
    <col min="8226" max="8226" width="15.1640625" style="1" bestFit="1" customWidth="1"/>
    <col min="8227" max="8227" width="21.58203125" style="1" bestFit="1" customWidth="1"/>
    <col min="8228" max="8228" width="7.58203125" style="1" bestFit="1" customWidth="1"/>
    <col min="8229" max="8448" width="8.6640625" style="1"/>
    <col min="8449" max="8449" width="4.83203125" style="1" bestFit="1" customWidth="1"/>
    <col min="8450" max="8450" width="28" style="1" bestFit="1" customWidth="1"/>
    <col min="8451" max="8451" width="13.5" style="1" bestFit="1" customWidth="1"/>
    <col min="8452" max="8452" width="5" style="1" bestFit="1" customWidth="1"/>
    <col min="8453" max="8453" width="11.25" style="1" bestFit="1" customWidth="1"/>
    <col min="8454" max="8454" width="9.9140625" style="1" bestFit="1" customWidth="1"/>
    <col min="8455" max="8455" width="11.5" style="1" bestFit="1" customWidth="1"/>
    <col min="8456" max="8456" width="15.33203125" style="1" bestFit="1" customWidth="1"/>
    <col min="8457" max="8457" width="19.6640625" style="1" bestFit="1" customWidth="1"/>
    <col min="8458" max="8458" width="24.5" style="1" bestFit="1" customWidth="1"/>
    <col min="8459" max="8459" width="27.9140625" style="1" bestFit="1" customWidth="1"/>
    <col min="8460" max="8460" width="7.58203125" style="1" bestFit="1" customWidth="1"/>
    <col min="8461" max="8461" width="21.33203125" style="1" bestFit="1" customWidth="1"/>
    <col min="8462" max="8462" width="18.83203125" style="1" bestFit="1" customWidth="1"/>
    <col min="8463" max="8463" width="7.58203125" style="1" bestFit="1" customWidth="1"/>
    <col min="8464" max="8464" width="28.58203125" style="1" bestFit="1" customWidth="1"/>
    <col min="8465" max="8465" width="19.25" style="1" bestFit="1" customWidth="1"/>
    <col min="8466" max="8466" width="22.75" style="1" bestFit="1" customWidth="1"/>
    <col min="8467" max="8467" width="7.58203125" style="1" bestFit="1" customWidth="1"/>
    <col min="8468" max="8468" width="26.33203125" style="1" bestFit="1" customWidth="1"/>
    <col min="8469" max="8469" width="7.58203125" style="1" bestFit="1" customWidth="1"/>
    <col min="8470" max="8470" width="17.6640625" style="1" bestFit="1" customWidth="1"/>
    <col min="8471" max="8471" width="7.58203125" style="1" bestFit="1" customWidth="1"/>
    <col min="8472" max="8472" width="32.58203125" style="1" bestFit="1" customWidth="1"/>
    <col min="8473" max="8473" width="7.58203125" style="1" bestFit="1" customWidth="1"/>
    <col min="8474" max="8474" width="13.25" style="1" bestFit="1" customWidth="1"/>
    <col min="8475" max="8475" width="24" style="1" bestFit="1" customWidth="1"/>
    <col min="8476" max="8476" width="7.58203125" style="1" bestFit="1" customWidth="1"/>
    <col min="8477" max="8477" width="27" style="1" bestFit="1" customWidth="1"/>
    <col min="8478" max="8478" width="7.58203125" style="1" bestFit="1" customWidth="1"/>
    <col min="8479" max="8479" width="14.1640625" style="1" bestFit="1" customWidth="1"/>
    <col min="8480" max="8480" width="7.58203125" style="1" bestFit="1" customWidth="1"/>
    <col min="8481" max="8481" width="20.58203125" style="1" bestFit="1" customWidth="1"/>
    <col min="8482" max="8482" width="15.1640625" style="1" bestFit="1" customWidth="1"/>
    <col min="8483" max="8483" width="21.58203125" style="1" bestFit="1" customWidth="1"/>
    <col min="8484" max="8484" width="7.58203125" style="1" bestFit="1" customWidth="1"/>
    <col min="8485" max="8704" width="8.6640625" style="1"/>
    <col min="8705" max="8705" width="4.83203125" style="1" bestFit="1" customWidth="1"/>
    <col min="8706" max="8706" width="28" style="1" bestFit="1" customWidth="1"/>
    <col min="8707" max="8707" width="13.5" style="1" bestFit="1" customWidth="1"/>
    <col min="8708" max="8708" width="5" style="1" bestFit="1" customWidth="1"/>
    <col min="8709" max="8709" width="11.25" style="1" bestFit="1" customWidth="1"/>
    <col min="8710" max="8710" width="9.9140625" style="1" bestFit="1" customWidth="1"/>
    <col min="8711" max="8711" width="11.5" style="1" bestFit="1" customWidth="1"/>
    <col min="8712" max="8712" width="15.33203125" style="1" bestFit="1" customWidth="1"/>
    <col min="8713" max="8713" width="19.6640625" style="1" bestFit="1" customWidth="1"/>
    <col min="8714" max="8714" width="24.5" style="1" bestFit="1" customWidth="1"/>
    <col min="8715" max="8715" width="27.9140625" style="1" bestFit="1" customWidth="1"/>
    <col min="8716" max="8716" width="7.58203125" style="1" bestFit="1" customWidth="1"/>
    <col min="8717" max="8717" width="21.33203125" style="1" bestFit="1" customWidth="1"/>
    <col min="8718" max="8718" width="18.83203125" style="1" bestFit="1" customWidth="1"/>
    <col min="8719" max="8719" width="7.58203125" style="1" bestFit="1" customWidth="1"/>
    <col min="8720" max="8720" width="28.58203125" style="1" bestFit="1" customWidth="1"/>
    <col min="8721" max="8721" width="19.25" style="1" bestFit="1" customWidth="1"/>
    <col min="8722" max="8722" width="22.75" style="1" bestFit="1" customWidth="1"/>
    <col min="8723" max="8723" width="7.58203125" style="1" bestFit="1" customWidth="1"/>
    <col min="8724" max="8724" width="26.33203125" style="1" bestFit="1" customWidth="1"/>
    <col min="8725" max="8725" width="7.58203125" style="1" bestFit="1" customWidth="1"/>
    <col min="8726" max="8726" width="17.6640625" style="1" bestFit="1" customWidth="1"/>
    <col min="8727" max="8727" width="7.58203125" style="1" bestFit="1" customWidth="1"/>
    <col min="8728" max="8728" width="32.58203125" style="1" bestFit="1" customWidth="1"/>
    <col min="8729" max="8729" width="7.58203125" style="1" bestFit="1" customWidth="1"/>
    <col min="8730" max="8730" width="13.25" style="1" bestFit="1" customWidth="1"/>
    <col min="8731" max="8731" width="24" style="1" bestFit="1" customWidth="1"/>
    <col min="8732" max="8732" width="7.58203125" style="1" bestFit="1" customWidth="1"/>
    <col min="8733" max="8733" width="27" style="1" bestFit="1" customWidth="1"/>
    <col min="8734" max="8734" width="7.58203125" style="1" bestFit="1" customWidth="1"/>
    <col min="8735" max="8735" width="14.1640625" style="1" bestFit="1" customWidth="1"/>
    <col min="8736" max="8736" width="7.58203125" style="1" bestFit="1" customWidth="1"/>
    <col min="8737" max="8737" width="20.58203125" style="1" bestFit="1" customWidth="1"/>
    <col min="8738" max="8738" width="15.1640625" style="1" bestFit="1" customWidth="1"/>
    <col min="8739" max="8739" width="21.58203125" style="1" bestFit="1" customWidth="1"/>
    <col min="8740" max="8740" width="7.58203125" style="1" bestFit="1" customWidth="1"/>
    <col min="8741" max="8960" width="8.6640625" style="1"/>
    <col min="8961" max="8961" width="4.83203125" style="1" bestFit="1" customWidth="1"/>
    <col min="8962" max="8962" width="28" style="1" bestFit="1" customWidth="1"/>
    <col min="8963" max="8963" width="13.5" style="1" bestFit="1" customWidth="1"/>
    <col min="8964" max="8964" width="5" style="1" bestFit="1" customWidth="1"/>
    <col min="8965" max="8965" width="11.25" style="1" bestFit="1" customWidth="1"/>
    <col min="8966" max="8966" width="9.9140625" style="1" bestFit="1" customWidth="1"/>
    <col min="8967" max="8967" width="11.5" style="1" bestFit="1" customWidth="1"/>
    <col min="8968" max="8968" width="15.33203125" style="1" bestFit="1" customWidth="1"/>
    <col min="8969" max="8969" width="19.6640625" style="1" bestFit="1" customWidth="1"/>
    <col min="8970" max="8970" width="24.5" style="1" bestFit="1" customWidth="1"/>
    <col min="8971" max="8971" width="27.9140625" style="1" bestFit="1" customWidth="1"/>
    <col min="8972" max="8972" width="7.58203125" style="1" bestFit="1" customWidth="1"/>
    <col min="8973" max="8973" width="21.33203125" style="1" bestFit="1" customWidth="1"/>
    <col min="8974" max="8974" width="18.83203125" style="1" bestFit="1" customWidth="1"/>
    <col min="8975" max="8975" width="7.58203125" style="1" bestFit="1" customWidth="1"/>
    <col min="8976" max="8976" width="28.58203125" style="1" bestFit="1" customWidth="1"/>
    <col min="8977" max="8977" width="19.25" style="1" bestFit="1" customWidth="1"/>
    <col min="8978" max="8978" width="22.75" style="1" bestFit="1" customWidth="1"/>
    <col min="8979" max="8979" width="7.58203125" style="1" bestFit="1" customWidth="1"/>
    <col min="8980" max="8980" width="26.33203125" style="1" bestFit="1" customWidth="1"/>
    <col min="8981" max="8981" width="7.58203125" style="1" bestFit="1" customWidth="1"/>
    <col min="8982" max="8982" width="17.6640625" style="1" bestFit="1" customWidth="1"/>
    <col min="8983" max="8983" width="7.58203125" style="1" bestFit="1" customWidth="1"/>
    <col min="8984" max="8984" width="32.58203125" style="1" bestFit="1" customWidth="1"/>
    <col min="8985" max="8985" width="7.58203125" style="1" bestFit="1" customWidth="1"/>
    <col min="8986" max="8986" width="13.25" style="1" bestFit="1" customWidth="1"/>
    <col min="8987" max="8987" width="24" style="1" bestFit="1" customWidth="1"/>
    <col min="8988" max="8988" width="7.58203125" style="1" bestFit="1" customWidth="1"/>
    <col min="8989" max="8989" width="27" style="1" bestFit="1" customWidth="1"/>
    <col min="8990" max="8990" width="7.58203125" style="1" bestFit="1" customWidth="1"/>
    <col min="8991" max="8991" width="14.1640625" style="1" bestFit="1" customWidth="1"/>
    <col min="8992" max="8992" width="7.58203125" style="1" bestFit="1" customWidth="1"/>
    <col min="8993" max="8993" width="20.58203125" style="1" bestFit="1" customWidth="1"/>
    <col min="8994" max="8994" width="15.1640625" style="1" bestFit="1" customWidth="1"/>
    <col min="8995" max="8995" width="21.58203125" style="1" bestFit="1" customWidth="1"/>
    <col min="8996" max="8996" width="7.58203125" style="1" bestFit="1" customWidth="1"/>
    <col min="8997" max="9216" width="8.6640625" style="1"/>
    <col min="9217" max="9217" width="4.83203125" style="1" bestFit="1" customWidth="1"/>
    <col min="9218" max="9218" width="28" style="1" bestFit="1" customWidth="1"/>
    <col min="9219" max="9219" width="13.5" style="1" bestFit="1" customWidth="1"/>
    <col min="9220" max="9220" width="5" style="1" bestFit="1" customWidth="1"/>
    <col min="9221" max="9221" width="11.25" style="1" bestFit="1" customWidth="1"/>
    <col min="9222" max="9222" width="9.9140625" style="1" bestFit="1" customWidth="1"/>
    <col min="9223" max="9223" width="11.5" style="1" bestFit="1" customWidth="1"/>
    <col min="9224" max="9224" width="15.33203125" style="1" bestFit="1" customWidth="1"/>
    <col min="9225" max="9225" width="19.6640625" style="1" bestFit="1" customWidth="1"/>
    <col min="9226" max="9226" width="24.5" style="1" bestFit="1" customWidth="1"/>
    <col min="9227" max="9227" width="27.9140625" style="1" bestFit="1" customWidth="1"/>
    <col min="9228" max="9228" width="7.58203125" style="1" bestFit="1" customWidth="1"/>
    <col min="9229" max="9229" width="21.33203125" style="1" bestFit="1" customWidth="1"/>
    <col min="9230" max="9230" width="18.83203125" style="1" bestFit="1" customWidth="1"/>
    <col min="9231" max="9231" width="7.58203125" style="1" bestFit="1" customWidth="1"/>
    <col min="9232" max="9232" width="28.58203125" style="1" bestFit="1" customWidth="1"/>
    <col min="9233" max="9233" width="19.25" style="1" bestFit="1" customWidth="1"/>
    <col min="9234" max="9234" width="22.75" style="1" bestFit="1" customWidth="1"/>
    <col min="9235" max="9235" width="7.58203125" style="1" bestFit="1" customWidth="1"/>
    <col min="9236" max="9236" width="26.33203125" style="1" bestFit="1" customWidth="1"/>
    <col min="9237" max="9237" width="7.58203125" style="1" bestFit="1" customWidth="1"/>
    <col min="9238" max="9238" width="17.6640625" style="1" bestFit="1" customWidth="1"/>
    <col min="9239" max="9239" width="7.58203125" style="1" bestFit="1" customWidth="1"/>
    <col min="9240" max="9240" width="32.58203125" style="1" bestFit="1" customWidth="1"/>
    <col min="9241" max="9241" width="7.58203125" style="1" bestFit="1" customWidth="1"/>
    <col min="9242" max="9242" width="13.25" style="1" bestFit="1" customWidth="1"/>
    <col min="9243" max="9243" width="24" style="1" bestFit="1" customWidth="1"/>
    <col min="9244" max="9244" width="7.58203125" style="1" bestFit="1" customWidth="1"/>
    <col min="9245" max="9245" width="27" style="1" bestFit="1" customWidth="1"/>
    <col min="9246" max="9246" width="7.58203125" style="1" bestFit="1" customWidth="1"/>
    <col min="9247" max="9247" width="14.1640625" style="1" bestFit="1" customWidth="1"/>
    <col min="9248" max="9248" width="7.58203125" style="1" bestFit="1" customWidth="1"/>
    <col min="9249" max="9249" width="20.58203125" style="1" bestFit="1" customWidth="1"/>
    <col min="9250" max="9250" width="15.1640625" style="1" bestFit="1" customWidth="1"/>
    <col min="9251" max="9251" width="21.58203125" style="1" bestFit="1" customWidth="1"/>
    <col min="9252" max="9252" width="7.58203125" style="1" bestFit="1" customWidth="1"/>
    <col min="9253" max="9472" width="8.6640625" style="1"/>
    <col min="9473" max="9473" width="4.83203125" style="1" bestFit="1" customWidth="1"/>
    <col min="9474" max="9474" width="28" style="1" bestFit="1" customWidth="1"/>
    <col min="9475" max="9475" width="13.5" style="1" bestFit="1" customWidth="1"/>
    <col min="9476" max="9476" width="5" style="1" bestFit="1" customWidth="1"/>
    <col min="9477" max="9477" width="11.25" style="1" bestFit="1" customWidth="1"/>
    <col min="9478" max="9478" width="9.9140625" style="1" bestFit="1" customWidth="1"/>
    <col min="9479" max="9479" width="11.5" style="1" bestFit="1" customWidth="1"/>
    <col min="9480" max="9480" width="15.33203125" style="1" bestFit="1" customWidth="1"/>
    <col min="9481" max="9481" width="19.6640625" style="1" bestFit="1" customWidth="1"/>
    <col min="9482" max="9482" width="24.5" style="1" bestFit="1" customWidth="1"/>
    <col min="9483" max="9483" width="27.9140625" style="1" bestFit="1" customWidth="1"/>
    <col min="9484" max="9484" width="7.58203125" style="1" bestFit="1" customWidth="1"/>
    <col min="9485" max="9485" width="21.33203125" style="1" bestFit="1" customWidth="1"/>
    <col min="9486" max="9486" width="18.83203125" style="1" bestFit="1" customWidth="1"/>
    <col min="9487" max="9487" width="7.58203125" style="1" bestFit="1" customWidth="1"/>
    <col min="9488" max="9488" width="28.58203125" style="1" bestFit="1" customWidth="1"/>
    <col min="9489" max="9489" width="19.25" style="1" bestFit="1" customWidth="1"/>
    <col min="9490" max="9490" width="22.75" style="1" bestFit="1" customWidth="1"/>
    <col min="9491" max="9491" width="7.58203125" style="1" bestFit="1" customWidth="1"/>
    <col min="9492" max="9492" width="26.33203125" style="1" bestFit="1" customWidth="1"/>
    <col min="9493" max="9493" width="7.58203125" style="1" bestFit="1" customWidth="1"/>
    <col min="9494" max="9494" width="17.6640625" style="1" bestFit="1" customWidth="1"/>
    <col min="9495" max="9495" width="7.58203125" style="1" bestFit="1" customWidth="1"/>
    <col min="9496" max="9496" width="32.58203125" style="1" bestFit="1" customWidth="1"/>
    <col min="9497" max="9497" width="7.58203125" style="1" bestFit="1" customWidth="1"/>
    <col min="9498" max="9498" width="13.25" style="1" bestFit="1" customWidth="1"/>
    <col min="9499" max="9499" width="24" style="1" bestFit="1" customWidth="1"/>
    <col min="9500" max="9500" width="7.58203125" style="1" bestFit="1" customWidth="1"/>
    <col min="9501" max="9501" width="27" style="1" bestFit="1" customWidth="1"/>
    <col min="9502" max="9502" width="7.58203125" style="1" bestFit="1" customWidth="1"/>
    <col min="9503" max="9503" width="14.1640625" style="1" bestFit="1" customWidth="1"/>
    <col min="9504" max="9504" width="7.58203125" style="1" bestFit="1" customWidth="1"/>
    <col min="9505" max="9505" width="20.58203125" style="1" bestFit="1" customWidth="1"/>
    <col min="9506" max="9506" width="15.1640625" style="1" bestFit="1" customWidth="1"/>
    <col min="9507" max="9507" width="21.58203125" style="1" bestFit="1" customWidth="1"/>
    <col min="9508" max="9508" width="7.58203125" style="1" bestFit="1" customWidth="1"/>
    <col min="9509" max="9728" width="8.6640625" style="1"/>
    <col min="9729" max="9729" width="4.83203125" style="1" bestFit="1" customWidth="1"/>
    <col min="9730" max="9730" width="28" style="1" bestFit="1" customWidth="1"/>
    <col min="9731" max="9731" width="13.5" style="1" bestFit="1" customWidth="1"/>
    <col min="9732" max="9732" width="5" style="1" bestFit="1" customWidth="1"/>
    <col min="9733" max="9733" width="11.25" style="1" bestFit="1" customWidth="1"/>
    <col min="9734" max="9734" width="9.9140625" style="1" bestFit="1" customWidth="1"/>
    <col min="9735" max="9735" width="11.5" style="1" bestFit="1" customWidth="1"/>
    <col min="9736" max="9736" width="15.33203125" style="1" bestFit="1" customWidth="1"/>
    <col min="9737" max="9737" width="19.6640625" style="1" bestFit="1" customWidth="1"/>
    <col min="9738" max="9738" width="24.5" style="1" bestFit="1" customWidth="1"/>
    <col min="9739" max="9739" width="27.9140625" style="1" bestFit="1" customWidth="1"/>
    <col min="9740" max="9740" width="7.58203125" style="1" bestFit="1" customWidth="1"/>
    <col min="9741" max="9741" width="21.33203125" style="1" bestFit="1" customWidth="1"/>
    <col min="9742" max="9742" width="18.83203125" style="1" bestFit="1" customWidth="1"/>
    <col min="9743" max="9743" width="7.58203125" style="1" bestFit="1" customWidth="1"/>
    <col min="9744" max="9744" width="28.58203125" style="1" bestFit="1" customWidth="1"/>
    <col min="9745" max="9745" width="19.25" style="1" bestFit="1" customWidth="1"/>
    <col min="9746" max="9746" width="22.75" style="1" bestFit="1" customWidth="1"/>
    <col min="9747" max="9747" width="7.58203125" style="1" bestFit="1" customWidth="1"/>
    <col min="9748" max="9748" width="26.33203125" style="1" bestFit="1" customWidth="1"/>
    <col min="9749" max="9749" width="7.58203125" style="1" bestFit="1" customWidth="1"/>
    <col min="9750" max="9750" width="17.6640625" style="1" bestFit="1" customWidth="1"/>
    <col min="9751" max="9751" width="7.58203125" style="1" bestFit="1" customWidth="1"/>
    <col min="9752" max="9752" width="32.58203125" style="1" bestFit="1" customWidth="1"/>
    <col min="9753" max="9753" width="7.58203125" style="1" bestFit="1" customWidth="1"/>
    <col min="9754" max="9754" width="13.25" style="1" bestFit="1" customWidth="1"/>
    <col min="9755" max="9755" width="24" style="1" bestFit="1" customWidth="1"/>
    <col min="9756" max="9756" width="7.58203125" style="1" bestFit="1" customWidth="1"/>
    <col min="9757" max="9757" width="27" style="1" bestFit="1" customWidth="1"/>
    <col min="9758" max="9758" width="7.58203125" style="1" bestFit="1" customWidth="1"/>
    <col min="9759" max="9759" width="14.1640625" style="1" bestFit="1" customWidth="1"/>
    <col min="9760" max="9760" width="7.58203125" style="1" bestFit="1" customWidth="1"/>
    <col min="9761" max="9761" width="20.58203125" style="1" bestFit="1" customWidth="1"/>
    <col min="9762" max="9762" width="15.1640625" style="1" bestFit="1" customWidth="1"/>
    <col min="9763" max="9763" width="21.58203125" style="1" bestFit="1" customWidth="1"/>
    <col min="9764" max="9764" width="7.58203125" style="1" bestFit="1" customWidth="1"/>
    <col min="9765" max="9984" width="8.6640625" style="1"/>
    <col min="9985" max="9985" width="4.83203125" style="1" bestFit="1" customWidth="1"/>
    <col min="9986" max="9986" width="28" style="1" bestFit="1" customWidth="1"/>
    <col min="9987" max="9987" width="13.5" style="1" bestFit="1" customWidth="1"/>
    <col min="9988" max="9988" width="5" style="1" bestFit="1" customWidth="1"/>
    <col min="9989" max="9989" width="11.25" style="1" bestFit="1" customWidth="1"/>
    <col min="9990" max="9990" width="9.9140625" style="1" bestFit="1" customWidth="1"/>
    <col min="9991" max="9991" width="11.5" style="1" bestFit="1" customWidth="1"/>
    <col min="9992" max="9992" width="15.33203125" style="1" bestFit="1" customWidth="1"/>
    <col min="9993" max="9993" width="19.6640625" style="1" bestFit="1" customWidth="1"/>
    <col min="9994" max="9994" width="24.5" style="1" bestFit="1" customWidth="1"/>
    <col min="9995" max="9995" width="27.9140625" style="1" bestFit="1" customWidth="1"/>
    <col min="9996" max="9996" width="7.58203125" style="1" bestFit="1" customWidth="1"/>
    <col min="9997" max="9997" width="21.33203125" style="1" bestFit="1" customWidth="1"/>
    <col min="9998" max="9998" width="18.83203125" style="1" bestFit="1" customWidth="1"/>
    <col min="9999" max="9999" width="7.58203125" style="1" bestFit="1" customWidth="1"/>
    <col min="10000" max="10000" width="28.58203125" style="1" bestFit="1" customWidth="1"/>
    <col min="10001" max="10001" width="19.25" style="1" bestFit="1" customWidth="1"/>
    <col min="10002" max="10002" width="22.75" style="1" bestFit="1" customWidth="1"/>
    <col min="10003" max="10003" width="7.58203125" style="1" bestFit="1" customWidth="1"/>
    <col min="10004" max="10004" width="26.33203125" style="1" bestFit="1" customWidth="1"/>
    <col min="10005" max="10005" width="7.58203125" style="1" bestFit="1" customWidth="1"/>
    <col min="10006" max="10006" width="17.6640625" style="1" bestFit="1" customWidth="1"/>
    <col min="10007" max="10007" width="7.58203125" style="1" bestFit="1" customWidth="1"/>
    <col min="10008" max="10008" width="32.58203125" style="1" bestFit="1" customWidth="1"/>
    <col min="10009" max="10009" width="7.58203125" style="1" bestFit="1" customWidth="1"/>
    <col min="10010" max="10010" width="13.25" style="1" bestFit="1" customWidth="1"/>
    <col min="10011" max="10011" width="24" style="1" bestFit="1" customWidth="1"/>
    <col min="10012" max="10012" width="7.58203125" style="1" bestFit="1" customWidth="1"/>
    <col min="10013" max="10013" width="27" style="1" bestFit="1" customWidth="1"/>
    <col min="10014" max="10014" width="7.58203125" style="1" bestFit="1" customWidth="1"/>
    <col min="10015" max="10015" width="14.1640625" style="1" bestFit="1" customWidth="1"/>
    <col min="10016" max="10016" width="7.58203125" style="1" bestFit="1" customWidth="1"/>
    <col min="10017" max="10017" width="20.58203125" style="1" bestFit="1" customWidth="1"/>
    <col min="10018" max="10018" width="15.1640625" style="1" bestFit="1" customWidth="1"/>
    <col min="10019" max="10019" width="21.58203125" style="1" bestFit="1" customWidth="1"/>
    <col min="10020" max="10020" width="7.58203125" style="1" bestFit="1" customWidth="1"/>
    <col min="10021" max="10240" width="8.6640625" style="1"/>
    <col min="10241" max="10241" width="4.83203125" style="1" bestFit="1" customWidth="1"/>
    <col min="10242" max="10242" width="28" style="1" bestFit="1" customWidth="1"/>
    <col min="10243" max="10243" width="13.5" style="1" bestFit="1" customWidth="1"/>
    <col min="10244" max="10244" width="5" style="1" bestFit="1" customWidth="1"/>
    <col min="10245" max="10245" width="11.25" style="1" bestFit="1" customWidth="1"/>
    <col min="10246" max="10246" width="9.9140625" style="1" bestFit="1" customWidth="1"/>
    <col min="10247" max="10247" width="11.5" style="1" bestFit="1" customWidth="1"/>
    <col min="10248" max="10248" width="15.33203125" style="1" bestFit="1" customWidth="1"/>
    <col min="10249" max="10249" width="19.6640625" style="1" bestFit="1" customWidth="1"/>
    <col min="10250" max="10250" width="24.5" style="1" bestFit="1" customWidth="1"/>
    <col min="10251" max="10251" width="27.9140625" style="1" bestFit="1" customWidth="1"/>
    <col min="10252" max="10252" width="7.58203125" style="1" bestFit="1" customWidth="1"/>
    <col min="10253" max="10253" width="21.33203125" style="1" bestFit="1" customWidth="1"/>
    <col min="10254" max="10254" width="18.83203125" style="1" bestFit="1" customWidth="1"/>
    <col min="10255" max="10255" width="7.58203125" style="1" bestFit="1" customWidth="1"/>
    <col min="10256" max="10256" width="28.58203125" style="1" bestFit="1" customWidth="1"/>
    <col min="10257" max="10257" width="19.25" style="1" bestFit="1" customWidth="1"/>
    <col min="10258" max="10258" width="22.75" style="1" bestFit="1" customWidth="1"/>
    <col min="10259" max="10259" width="7.58203125" style="1" bestFit="1" customWidth="1"/>
    <col min="10260" max="10260" width="26.33203125" style="1" bestFit="1" customWidth="1"/>
    <col min="10261" max="10261" width="7.58203125" style="1" bestFit="1" customWidth="1"/>
    <col min="10262" max="10262" width="17.6640625" style="1" bestFit="1" customWidth="1"/>
    <col min="10263" max="10263" width="7.58203125" style="1" bestFit="1" customWidth="1"/>
    <col min="10264" max="10264" width="32.58203125" style="1" bestFit="1" customWidth="1"/>
    <col min="10265" max="10265" width="7.58203125" style="1" bestFit="1" customWidth="1"/>
    <col min="10266" max="10266" width="13.25" style="1" bestFit="1" customWidth="1"/>
    <col min="10267" max="10267" width="24" style="1" bestFit="1" customWidth="1"/>
    <col min="10268" max="10268" width="7.58203125" style="1" bestFit="1" customWidth="1"/>
    <col min="10269" max="10269" width="27" style="1" bestFit="1" customWidth="1"/>
    <col min="10270" max="10270" width="7.58203125" style="1" bestFit="1" customWidth="1"/>
    <col min="10271" max="10271" width="14.1640625" style="1" bestFit="1" customWidth="1"/>
    <col min="10272" max="10272" width="7.58203125" style="1" bestFit="1" customWidth="1"/>
    <col min="10273" max="10273" width="20.58203125" style="1" bestFit="1" customWidth="1"/>
    <col min="10274" max="10274" width="15.1640625" style="1" bestFit="1" customWidth="1"/>
    <col min="10275" max="10275" width="21.58203125" style="1" bestFit="1" customWidth="1"/>
    <col min="10276" max="10276" width="7.58203125" style="1" bestFit="1" customWidth="1"/>
    <col min="10277" max="10496" width="8.6640625" style="1"/>
    <col min="10497" max="10497" width="4.83203125" style="1" bestFit="1" customWidth="1"/>
    <col min="10498" max="10498" width="28" style="1" bestFit="1" customWidth="1"/>
    <col min="10499" max="10499" width="13.5" style="1" bestFit="1" customWidth="1"/>
    <col min="10500" max="10500" width="5" style="1" bestFit="1" customWidth="1"/>
    <col min="10501" max="10501" width="11.25" style="1" bestFit="1" customWidth="1"/>
    <col min="10502" max="10502" width="9.9140625" style="1" bestFit="1" customWidth="1"/>
    <col min="10503" max="10503" width="11.5" style="1" bestFit="1" customWidth="1"/>
    <col min="10504" max="10504" width="15.33203125" style="1" bestFit="1" customWidth="1"/>
    <col min="10505" max="10505" width="19.6640625" style="1" bestFit="1" customWidth="1"/>
    <col min="10506" max="10506" width="24.5" style="1" bestFit="1" customWidth="1"/>
    <col min="10507" max="10507" width="27.9140625" style="1" bestFit="1" customWidth="1"/>
    <col min="10508" max="10508" width="7.58203125" style="1" bestFit="1" customWidth="1"/>
    <col min="10509" max="10509" width="21.33203125" style="1" bestFit="1" customWidth="1"/>
    <col min="10510" max="10510" width="18.83203125" style="1" bestFit="1" customWidth="1"/>
    <col min="10511" max="10511" width="7.58203125" style="1" bestFit="1" customWidth="1"/>
    <col min="10512" max="10512" width="28.58203125" style="1" bestFit="1" customWidth="1"/>
    <col min="10513" max="10513" width="19.25" style="1" bestFit="1" customWidth="1"/>
    <col min="10514" max="10514" width="22.75" style="1" bestFit="1" customWidth="1"/>
    <col min="10515" max="10515" width="7.58203125" style="1" bestFit="1" customWidth="1"/>
    <col min="10516" max="10516" width="26.33203125" style="1" bestFit="1" customWidth="1"/>
    <col min="10517" max="10517" width="7.58203125" style="1" bestFit="1" customWidth="1"/>
    <col min="10518" max="10518" width="17.6640625" style="1" bestFit="1" customWidth="1"/>
    <col min="10519" max="10519" width="7.58203125" style="1" bestFit="1" customWidth="1"/>
    <col min="10520" max="10520" width="32.58203125" style="1" bestFit="1" customWidth="1"/>
    <col min="10521" max="10521" width="7.58203125" style="1" bestFit="1" customWidth="1"/>
    <col min="10522" max="10522" width="13.25" style="1" bestFit="1" customWidth="1"/>
    <col min="10523" max="10523" width="24" style="1" bestFit="1" customWidth="1"/>
    <col min="10524" max="10524" width="7.58203125" style="1" bestFit="1" customWidth="1"/>
    <col min="10525" max="10525" width="27" style="1" bestFit="1" customWidth="1"/>
    <col min="10526" max="10526" width="7.58203125" style="1" bestFit="1" customWidth="1"/>
    <col min="10527" max="10527" width="14.1640625" style="1" bestFit="1" customWidth="1"/>
    <col min="10528" max="10528" width="7.58203125" style="1" bestFit="1" customWidth="1"/>
    <col min="10529" max="10529" width="20.58203125" style="1" bestFit="1" customWidth="1"/>
    <col min="10530" max="10530" width="15.1640625" style="1" bestFit="1" customWidth="1"/>
    <col min="10531" max="10531" width="21.58203125" style="1" bestFit="1" customWidth="1"/>
    <col min="10532" max="10532" width="7.58203125" style="1" bestFit="1" customWidth="1"/>
    <col min="10533" max="10752" width="8.6640625" style="1"/>
    <col min="10753" max="10753" width="4.83203125" style="1" bestFit="1" customWidth="1"/>
    <col min="10754" max="10754" width="28" style="1" bestFit="1" customWidth="1"/>
    <col min="10755" max="10755" width="13.5" style="1" bestFit="1" customWidth="1"/>
    <col min="10756" max="10756" width="5" style="1" bestFit="1" customWidth="1"/>
    <col min="10757" max="10757" width="11.25" style="1" bestFit="1" customWidth="1"/>
    <col min="10758" max="10758" width="9.9140625" style="1" bestFit="1" customWidth="1"/>
    <col min="10759" max="10759" width="11.5" style="1" bestFit="1" customWidth="1"/>
    <col min="10760" max="10760" width="15.33203125" style="1" bestFit="1" customWidth="1"/>
    <col min="10761" max="10761" width="19.6640625" style="1" bestFit="1" customWidth="1"/>
    <col min="10762" max="10762" width="24.5" style="1" bestFit="1" customWidth="1"/>
    <col min="10763" max="10763" width="27.9140625" style="1" bestFit="1" customWidth="1"/>
    <col min="10764" max="10764" width="7.58203125" style="1" bestFit="1" customWidth="1"/>
    <col min="10765" max="10765" width="21.33203125" style="1" bestFit="1" customWidth="1"/>
    <col min="10766" max="10766" width="18.83203125" style="1" bestFit="1" customWidth="1"/>
    <col min="10767" max="10767" width="7.58203125" style="1" bestFit="1" customWidth="1"/>
    <col min="10768" max="10768" width="28.58203125" style="1" bestFit="1" customWidth="1"/>
    <col min="10769" max="10769" width="19.25" style="1" bestFit="1" customWidth="1"/>
    <col min="10770" max="10770" width="22.75" style="1" bestFit="1" customWidth="1"/>
    <col min="10771" max="10771" width="7.58203125" style="1" bestFit="1" customWidth="1"/>
    <col min="10772" max="10772" width="26.33203125" style="1" bestFit="1" customWidth="1"/>
    <col min="10773" max="10773" width="7.58203125" style="1" bestFit="1" customWidth="1"/>
    <col min="10774" max="10774" width="17.6640625" style="1" bestFit="1" customWidth="1"/>
    <col min="10775" max="10775" width="7.58203125" style="1" bestFit="1" customWidth="1"/>
    <col min="10776" max="10776" width="32.58203125" style="1" bestFit="1" customWidth="1"/>
    <col min="10777" max="10777" width="7.58203125" style="1" bestFit="1" customWidth="1"/>
    <col min="10778" max="10778" width="13.25" style="1" bestFit="1" customWidth="1"/>
    <col min="10779" max="10779" width="24" style="1" bestFit="1" customWidth="1"/>
    <col min="10780" max="10780" width="7.58203125" style="1" bestFit="1" customWidth="1"/>
    <col min="10781" max="10781" width="27" style="1" bestFit="1" customWidth="1"/>
    <col min="10782" max="10782" width="7.58203125" style="1" bestFit="1" customWidth="1"/>
    <col min="10783" max="10783" width="14.1640625" style="1" bestFit="1" customWidth="1"/>
    <col min="10784" max="10784" width="7.58203125" style="1" bestFit="1" customWidth="1"/>
    <col min="10785" max="10785" width="20.58203125" style="1" bestFit="1" customWidth="1"/>
    <col min="10786" max="10786" width="15.1640625" style="1" bestFit="1" customWidth="1"/>
    <col min="10787" max="10787" width="21.58203125" style="1" bestFit="1" customWidth="1"/>
    <col min="10788" max="10788" width="7.58203125" style="1" bestFit="1" customWidth="1"/>
    <col min="10789" max="11008" width="8.6640625" style="1"/>
    <col min="11009" max="11009" width="4.83203125" style="1" bestFit="1" customWidth="1"/>
    <col min="11010" max="11010" width="28" style="1" bestFit="1" customWidth="1"/>
    <col min="11011" max="11011" width="13.5" style="1" bestFit="1" customWidth="1"/>
    <col min="11012" max="11012" width="5" style="1" bestFit="1" customWidth="1"/>
    <col min="11013" max="11013" width="11.25" style="1" bestFit="1" customWidth="1"/>
    <col min="11014" max="11014" width="9.9140625" style="1" bestFit="1" customWidth="1"/>
    <col min="11015" max="11015" width="11.5" style="1" bestFit="1" customWidth="1"/>
    <col min="11016" max="11016" width="15.33203125" style="1" bestFit="1" customWidth="1"/>
    <col min="11017" max="11017" width="19.6640625" style="1" bestFit="1" customWidth="1"/>
    <col min="11018" max="11018" width="24.5" style="1" bestFit="1" customWidth="1"/>
    <col min="11019" max="11019" width="27.9140625" style="1" bestFit="1" customWidth="1"/>
    <col min="11020" max="11020" width="7.58203125" style="1" bestFit="1" customWidth="1"/>
    <col min="11021" max="11021" width="21.33203125" style="1" bestFit="1" customWidth="1"/>
    <col min="11022" max="11022" width="18.83203125" style="1" bestFit="1" customWidth="1"/>
    <col min="11023" max="11023" width="7.58203125" style="1" bestFit="1" customWidth="1"/>
    <col min="11024" max="11024" width="28.58203125" style="1" bestFit="1" customWidth="1"/>
    <col min="11025" max="11025" width="19.25" style="1" bestFit="1" customWidth="1"/>
    <col min="11026" max="11026" width="22.75" style="1" bestFit="1" customWidth="1"/>
    <col min="11027" max="11027" width="7.58203125" style="1" bestFit="1" customWidth="1"/>
    <col min="11028" max="11028" width="26.33203125" style="1" bestFit="1" customWidth="1"/>
    <col min="11029" max="11029" width="7.58203125" style="1" bestFit="1" customWidth="1"/>
    <col min="11030" max="11030" width="17.6640625" style="1" bestFit="1" customWidth="1"/>
    <col min="11031" max="11031" width="7.58203125" style="1" bestFit="1" customWidth="1"/>
    <col min="11032" max="11032" width="32.58203125" style="1" bestFit="1" customWidth="1"/>
    <col min="11033" max="11033" width="7.58203125" style="1" bestFit="1" customWidth="1"/>
    <col min="11034" max="11034" width="13.25" style="1" bestFit="1" customWidth="1"/>
    <col min="11035" max="11035" width="24" style="1" bestFit="1" customWidth="1"/>
    <col min="11036" max="11036" width="7.58203125" style="1" bestFit="1" customWidth="1"/>
    <col min="11037" max="11037" width="27" style="1" bestFit="1" customWidth="1"/>
    <col min="11038" max="11038" width="7.58203125" style="1" bestFit="1" customWidth="1"/>
    <col min="11039" max="11039" width="14.1640625" style="1" bestFit="1" customWidth="1"/>
    <col min="11040" max="11040" width="7.58203125" style="1" bestFit="1" customWidth="1"/>
    <col min="11041" max="11041" width="20.58203125" style="1" bestFit="1" customWidth="1"/>
    <col min="11042" max="11042" width="15.1640625" style="1" bestFit="1" customWidth="1"/>
    <col min="11043" max="11043" width="21.58203125" style="1" bestFit="1" customWidth="1"/>
    <col min="11044" max="11044" width="7.58203125" style="1" bestFit="1" customWidth="1"/>
    <col min="11045" max="11264" width="8.6640625" style="1"/>
    <col min="11265" max="11265" width="4.83203125" style="1" bestFit="1" customWidth="1"/>
    <col min="11266" max="11266" width="28" style="1" bestFit="1" customWidth="1"/>
    <col min="11267" max="11267" width="13.5" style="1" bestFit="1" customWidth="1"/>
    <col min="11268" max="11268" width="5" style="1" bestFit="1" customWidth="1"/>
    <col min="11269" max="11269" width="11.25" style="1" bestFit="1" customWidth="1"/>
    <col min="11270" max="11270" width="9.9140625" style="1" bestFit="1" customWidth="1"/>
    <col min="11271" max="11271" width="11.5" style="1" bestFit="1" customWidth="1"/>
    <col min="11272" max="11272" width="15.33203125" style="1" bestFit="1" customWidth="1"/>
    <col min="11273" max="11273" width="19.6640625" style="1" bestFit="1" customWidth="1"/>
    <col min="11274" max="11274" width="24.5" style="1" bestFit="1" customWidth="1"/>
    <col min="11275" max="11275" width="27.9140625" style="1" bestFit="1" customWidth="1"/>
    <col min="11276" max="11276" width="7.58203125" style="1" bestFit="1" customWidth="1"/>
    <col min="11277" max="11277" width="21.33203125" style="1" bestFit="1" customWidth="1"/>
    <col min="11278" max="11278" width="18.83203125" style="1" bestFit="1" customWidth="1"/>
    <col min="11279" max="11279" width="7.58203125" style="1" bestFit="1" customWidth="1"/>
    <col min="11280" max="11280" width="28.58203125" style="1" bestFit="1" customWidth="1"/>
    <col min="11281" max="11281" width="19.25" style="1" bestFit="1" customWidth="1"/>
    <col min="11282" max="11282" width="22.75" style="1" bestFit="1" customWidth="1"/>
    <col min="11283" max="11283" width="7.58203125" style="1" bestFit="1" customWidth="1"/>
    <col min="11284" max="11284" width="26.33203125" style="1" bestFit="1" customWidth="1"/>
    <col min="11285" max="11285" width="7.58203125" style="1" bestFit="1" customWidth="1"/>
    <col min="11286" max="11286" width="17.6640625" style="1" bestFit="1" customWidth="1"/>
    <col min="11287" max="11287" width="7.58203125" style="1" bestFit="1" customWidth="1"/>
    <col min="11288" max="11288" width="32.58203125" style="1" bestFit="1" customWidth="1"/>
    <col min="11289" max="11289" width="7.58203125" style="1" bestFit="1" customWidth="1"/>
    <col min="11290" max="11290" width="13.25" style="1" bestFit="1" customWidth="1"/>
    <col min="11291" max="11291" width="24" style="1" bestFit="1" customWidth="1"/>
    <col min="11292" max="11292" width="7.58203125" style="1" bestFit="1" customWidth="1"/>
    <col min="11293" max="11293" width="27" style="1" bestFit="1" customWidth="1"/>
    <col min="11294" max="11294" width="7.58203125" style="1" bestFit="1" customWidth="1"/>
    <col min="11295" max="11295" width="14.1640625" style="1" bestFit="1" customWidth="1"/>
    <col min="11296" max="11296" width="7.58203125" style="1" bestFit="1" customWidth="1"/>
    <col min="11297" max="11297" width="20.58203125" style="1" bestFit="1" customWidth="1"/>
    <col min="11298" max="11298" width="15.1640625" style="1" bestFit="1" customWidth="1"/>
    <col min="11299" max="11299" width="21.58203125" style="1" bestFit="1" customWidth="1"/>
    <col min="11300" max="11300" width="7.58203125" style="1" bestFit="1" customWidth="1"/>
    <col min="11301" max="11520" width="8.6640625" style="1"/>
    <col min="11521" max="11521" width="4.83203125" style="1" bestFit="1" customWidth="1"/>
    <col min="11522" max="11522" width="28" style="1" bestFit="1" customWidth="1"/>
    <col min="11523" max="11523" width="13.5" style="1" bestFit="1" customWidth="1"/>
    <col min="11524" max="11524" width="5" style="1" bestFit="1" customWidth="1"/>
    <col min="11525" max="11525" width="11.25" style="1" bestFit="1" customWidth="1"/>
    <col min="11526" max="11526" width="9.9140625" style="1" bestFit="1" customWidth="1"/>
    <col min="11527" max="11527" width="11.5" style="1" bestFit="1" customWidth="1"/>
    <col min="11528" max="11528" width="15.33203125" style="1" bestFit="1" customWidth="1"/>
    <col min="11529" max="11529" width="19.6640625" style="1" bestFit="1" customWidth="1"/>
    <col min="11530" max="11530" width="24.5" style="1" bestFit="1" customWidth="1"/>
    <col min="11531" max="11531" width="27.9140625" style="1" bestFit="1" customWidth="1"/>
    <col min="11532" max="11532" width="7.58203125" style="1" bestFit="1" customWidth="1"/>
    <col min="11533" max="11533" width="21.33203125" style="1" bestFit="1" customWidth="1"/>
    <col min="11534" max="11534" width="18.83203125" style="1" bestFit="1" customWidth="1"/>
    <col min="11535" max="11535" width="7.58203125" style="1" bestFit="1" customWidth="1"/>
    <col min="11536" max="11536" width="28.58203125" style="1" bestFit="1" customWidth="1"/>
    <col min="11537" max="11537" width="19.25" style="1" bestFit="1" customWidth="1"/>
    <col min="11538" max="11538" width="22.75" style="1" bestFit="1" customWidth="1"/>
    <col min="11539" max="11539" width="7.58203125" style="1" bestFit="1" customWidth="1"/>
    <col min="11540" max="11540" width="26.33203125" style="1" bestFit="1" customWidth="1"/>
    <col min="11541" max="11541" width="7.58203125" style="1" bestFit="1" customWidth="1"/>
    <col min="11542" max="11542" width="17.6640625" style="1" bestFit="1" customWidth="1"/>
    <col min="11543" max="11543" width="7.58203125" style="1" bestFit="1" customWidth="1"/>
    <col min="11544" max="11544" width="32.58203125" style="1" bestFit="1" customWidth="1"/>
    <col min="11545" max="11545" width="7.58203125" style="1" bestFit="1" customWidth="1"/>
    <col min="11546" max="11546" width="13.25" style="1" bestFit="1" customWidth="1"/>
    <col min="11547" max="11547" width="24" style="1" bestFit="1" customWidth="1"/>
    <col min="11548" max="11548" width="7.58203125" style="1" bestFit="1" customWidth="1"/>
    <col min="11549" max="11549" width="27" style="1" bestFit="1" customWidth="1"/>
    <col min="11550" max="11550" width="7.58203125" style="1" bestFit="1" customWidth="1"/>
    <col min="11551" max="11551" width="14.1640625" style="1" bestFit="1" customWidth="1"/>
    <col min="11552" max="11552" width="7.58203125" style="1" bestFit="1" customWidth="1"/>
    <col min="11553" max="11553" width="20.58203125" style="1" bestFit="1" customWidth="1"/>
    <col min="11554" max="11554" width="15.1640625" style="1" bestFit="1" customWidth="1"/>
    <col min="11555" max="11555" width="21.58203125" style="1" bestFit="1" customWidth="1"/>
    <col min="11556" max="11556" width="7.58203125" style="1" bestFit="1" customWidth="1"/>
    <col min="11557" max="11776" width="8.6640625" style="1"/>
    <col min="11777" max="11777" width="4.83203125" style="1" bestFit="1" customWidth="1"/>
    <col min="11778" max="11778" width="28" style="1" bestFit="1" customWidth="1"/>
    <col min="11779" max="11779" width="13.5" style="1" bestFit="1" customWidth="1"/>
    <col min="11780" max="11780" width="5" style="1" bestFit="1" customWidth="1"/>
    <col min="11781" max="11781" width="11.25" style="1" bestFit="1" customWidth="1"/>
    <col min="11782" max="11782" width="9.9140625" style="1" bestFit="1" customWidth="1"/>
    <col min="11783" max="11783" width="11.5" style="1" bestFit="1" customWidth="1"/>
    <col min="11784" max="11784" width="15.33203125" style="1" bestFit="1" customWidth="1"/>
    <col min="11785" max="11785" width="19.6640625" style="1" bestFit="1" customWidth="1"/>
    <col min="11786" max="11786" width="24.5" style="1" bestFit="1" customWidth="1"/>
    <col min="11787" max="11787" width="27.9140625" style="1" bestFit="1" customWidth="1"/>
    <col min="11788" max="11788" width="7.58203125" style="1" bestFit="1" customWidth="1"/>
    <col min="11789" max="11789" width="21.33203125" style="1" bestFit="1" customWidth="1"/>
    <col min="11790" max="11790" width="18.83203125" style="1" bestFit="1" customWidth="1"/>
    <col min="11791" max="11791" width="7.58203125" style="1" bestFit="1" customWidth="1"/>
    <col min="11792" max="11792" width="28.58203125" style="1" bestFit="1" customWidth="1"/>
    <col min="11793" max="11793" width="19.25" style="1" bestFit="1" customWidth="1"/>
    <col min="11794" max="11794" width="22.75" style="1" bestFit="1" customWidth="1"/>
    <col min="11795" max="11795" width="7.58203125" style="1" bestFit="1" customWidth="1"/>
    <col min="11796" max="11796" width="26.33203125" style="1" bestFit="1" customWidth="1"/>
    <col min="11797" max="11797" width="7.58203125" style="1" bestFit="1" customWidth="1"/>
    <col min="11798" max="11798" width="17.6640625" style="1" bestFit="1" customWidth="1"/>
    <col min="11799" max="11799" width="7.58203125" style="1" bestFit="1" customWidth="1"/>
    <col min="11800" max="11800" width="32.58203125" style="1" bestFit="1" customWidth="1"/>
    <col min="11801" max="11801" width="7.58203125" style="1" bestFit="1" customWidth="1"/>
    <col min="11802" max="11802" width="13.25" style="1" bestFit="1" customWidth="1"/>
    <col min="11803" max="11803" width="24" style="1" bestFit="1" customWidth="1"/>
    <col min="11804" max="11804" width="7.58203125" style="1" bestFit="1" customWidth="1"/>
    <col min="11805" max="11805" width="27" style="1" bestFit="1" customWidth="1"/>
    <col min="11806" max="11806" width="7.58203125" style="1" bestFit="1" customWidth="1"/>
    <col min="11807" max="11807" width="14.1640625" style="1" bestFit="1" customWidth="1"/>
    <col min="11808" max="11808" width="7.58203125" style="1" bestFit="1" customWidth="1"/>
    <col min="11809" max="11809" width="20.58203125" style="1" bestFit="1" customWidth="1"/>
    <col min="11810" max="11810" width="15.1640625" style="1" bestFit="1" customWidth="1"/>
    <col min="11811" max="11811" width="21.58203125" style="1" bestFit="1" customWidth="1"/>
    <col min="11812" max="11812" width="7.58203125" style="1" bestFit="1" customWidth="1"/>
    <col min="11813" max="12032" width="8.6640625" style="1"/>
    <col min="12033" max="12033" width="4.83203125" style="1" bestFit="1" customWidth="1"/>
    <col min="12034" max="12034" width="28" style="1" bestFit="1" customWidth="1"/>
    <col min="12035" max="12035" width="13.5" style="1" bestFit="1" customWidth="1"/>
    <col min="12036" max="12036" width="5" style="1" bestFit="1" customWidth="1"/>
    <col min="12037" max="12037" width="11.25" style="1" bestFit="1" customWidth="1"/>
    <col min="12038" max="12038" width="9.9140625" style="1" bestFit="1" customWidth="1"/>
    <col min="12039" max="12039" width="11.5" style="1" bestFit="1" customWidth="1"/>
    <col min="12040" max="12040" width="15.33203125" style="1" bestFit="1" customWidth="1"/>
    <col min="12041" max="12041" width="19.6640625" style="1" bestFit="1" customWidth="1"/>
    <col min="12042" max="12042" width="24.5" style="1" bestFit="1" customWidth="1"/>
    <col min="12043" max="12043" width="27.9140625" style="1" bestFit="1" customWidth="1"/>
    <col min="12044" max="12044" width="7.58203125" style="1" bestFit="1" customWidth="1"/>
    <col min="12045" max="12045" width="21.33203125" style="1" bestFit="1" customWidth="1"/>
    <col min="12046" max="12046" width="18.83203125" style="1" bestFit="1" customWidth="1"/>
    <col min="12047" max="12047" width="7.58203125" style="1" bestFit="1" customWidth="1"/>
    <col min="12048" max="12048" width="28.58203125" style="1" bestFit="1" customWidth="1"/>
    <col min="12049" max="12049" width="19.25" style="1" bestFit="1" customWidth="1"/>
    <col min="12050" max="12050" width="22.75" style="1" bestFit="1" customWidth="1"/>
    <col min="12051" max="12051" width="7.58203125" style="1" bestFit="1" customWidth="1"/>
    <col min="12052" max="12052" width="26.33203125" style="1" bestFit="1" customWidth="1"/>
    <col min="12053" max="12053" width="7.58203125" style="1" bestFit="1" customWidth="1"/>
    <col min="12054" max="12054" width="17.6640625" style="1" bestFit="1" customWidth="1"/>
    <col min="12055" max="12055" width="7.58203125" style="1" bestFit="1" customWidth="1"/>
    <col min="12056" max="12056" width="32.58203125" style="1" bestFit="1" customWidth="1"/>
    <col min="12057" max="12057" width="7.58203125" style="1" bestFit="1" customWidth="1"/>
    <col min="12058" max="12058" width="13.25" style="1" bestFit="1" customWidth="1"/>
    <col min="12059" max="12059" width="24" style="1" bestFit="1" customWidth="1"/>
    <col min="12060" max="12060" width="7.58203125" style="1" bestFit="1" customWidth="1"/>
    <col min="12061" max="12061" width="27" style="1" bestFit="1" customWidth="1"/>
    <col min="12062" max="12062" width="7.58203125" style="1" bestFit="1" customWidth="1"/>
    <col min="12063" max="12063" width="14.1640625" style="1" bestFit="1" customWidth="1"/>
    <col min="12064" max="12064" width="7.58203125" style="1" bestFit="1" customWidth="1"/>
    <col min="12065" max="12065" width="20.58203125" style="1" bestFit="1" customWidth="1"/>
    <col min="12066" max="12066" width="15.1640625" style="1" bestFit="1" customWidth="1"/>
    <col min="12067" max="12067" width="21.58203125" style="1" bestFit="1" customWidth="1"/>
    <col min="12068" max="12068" width="7.58203125" style="1" bestFit="1" customWidth="1"/>
    <col min="12069" max="12288" width="8.6640625" style="1"/>
    <col min="12289" max="12289" width="4.83203125" style="1" bestFit="1" customWidth="1"/>
    <col min="12290" max="12290" width="28" style="1" bestFit="1" customWidth="1"/>
    <col min="12291" max="12291" width="13.5" style="1" bestFit="1" customWidth="1"/>
    <col min="12292" max="12292" width="5" style="1" bestFit="1" customWidth="1"/>
    <col min="12293" max="12293" width="11.25" style="1" bestFit="1" customWidth="1"/>
    <col min="12294" max="12294" width="9.9140625" style="1" bestFit="1" customWidth="1"/>
    <col min="12295" max="12295" width="11.5" style="1" bestFit="1" customWidth="1"/>
    <col min="12296" max="12296" width="15.33203125" style="1" bestFit="1" customWidth="1"/>
    <col min="12297" max="12297" width="19.6640625" style="1" bestFit="1" customWidth="1"/>
    <col min="12298" max="12298" width="24.5" style="1" bestFit="1" customWidth="1"/>
    <col min="12299" max="12299" width="27.9140625" style="1" bestFit="1" customWidth="1"/>
    <col min="12300" max="12300" width="7.58203125" style="1" bestFit="1" customWidth="1"/>
    <col min="12301" max="12301" width="21.33203125" style="1" bestFit="1" customWidth="1"/>
    <col min="12302" max="12302" width="18.83203125" style="1" bestFit="1" customWidth="1"/>
    <col min="12303" max="12303" width="7.58203125" style="1" bestFit="1" customWidth="1"/>
    <col min="12304" max="12304" width="28.58203125" style="1" bestFit="1" customWidth="1"/>
    <col min="12305" max="12305" width="19.25" style="1" bestFit="1" customWidth="1"/>
    <col min="12306" max="12306" width="22.75" style="1" bestFit="1" customWidth="1"/>
    <col min="12307" max="12307" width="7.58203125" style="1" bestFit="1" customWidth="1"/>
    <col min="12308" max="12308" width="26.33203125" style="1" bestFit="1" customWidth="1"/>
    <col min="12309" max="12309" width="7.58203125" style="1" bestFit="1" customWidth="1"/>
    <col min="12310" max="12310" width="17.6640625" style="1" bestFit="1" customWidth="1"/>
    <col min="12311" max="12311" width="7.58203125" style="1" bestFit="1" customWidth="1"/>
    <col min="12312" max="12312" width="32.58203125" style="1" bestFit="1" customWidth="1"/>
    <col min="12313" max="12313" width="7.58203125" style="1" bestFit="1" customWidth="1"/>
    <col min="12314" max="12314" width="13.25" style="1" bestFit="1" customWidth="1"/>
    <col min="12315" max="12315" width="24" style="1" bestFit="1" customWidth="1"/>
    <col min="12316" max="12316" width="7.58203125" style="1" bestFit="1" customWidth="1"/>
    <col min="12317" max="12317" width="27" style="1" bestFit="1" customWidth="1"/>
    <col min="12318" max="12318" width="7.58203125" style="1" bestFit="1" customWidth="1"/>
    <col min="12319" max="12319" width="14.1640625" style="1" bestFit="1" customWidth="1"/>
    <col min="12320" max="12320" width="7.58203125" style="1" bestFit="1" customWidth="1"/>
    <col min="12321" max="12321" width="20.58203125" style="1" bestFit="1" customWidth="1"/>
    <col min="12322" max="12322" width="15.1640625" style="1" bestFit="1" customWidth="1"/>
    <col min="12323" max="12323" width="21.58203125" style="1" bestFit="1" customWidth="1"/>
    <col min="12324" max="12324" width="7.58203125" style="1" bestFit="1" customWidth="1"/>
    <col min="12325" max="12544" width="8.6640625" style="1"/>
    <col min="12545" max="12545" width="4.83203125" style="1" bestFit="1" customWidth="1"/>
    <col min="12546" max="12546" width="28" style="1" bestFit="1" customWidth="1"/>
    <col min="12547" max="12547" width="13.5" style="1" bestFit="1" customWidth="1"/>
    <col min="12548" max="12548" width="5" style="1" bestFit="1" customWidth="1"/>
    <col min="12549" max="12549" width="11.25" style="1" bestFit="1" customWidth="1"/>
    <col min="12550" max="12550" width="9.9140625" style="1" bestFit="1" customWidth="1"/>
    <col min="12551" max="12551" width="11.5" style="1" bestFit="1" customWidth="1"/>
    <col min="12552" max="12552" width="15.33203125" style="1" bestFit="1" customWidth="1"/>
    <col min="12553" max="12553" width="19.6640625" style="1" bestFit="1" customWidth="1"/>
    <col min="12554" max="12554" width="24.5" style="1" bestFit="1" customWidth="1"/>
    <col min="12555" max="12555" width="27.9140625" style="1" bestFit="1" customWidth="1"/>
    <col min="12556" max="12556" width="7.58203125" style="1" bestFit="1" customWidth="1"/>
    <col min="12557" max="12557" width="21.33203125" style="1" bestFit="1" customWidth="1"/>
    <col min="12558" max="12558" width="18.83203125" style="1" bestFit="1" customWidth="1"/>
    <col min="12559" max="12559" width="7.58203125" style="1" bestFit="1" customWidth="1"/>
    <col min="12560" max="12560" width="28.58203125" style="1" bestFit="1" customWidth="1"/>
    <col min="12561" max="12561" width="19.25" style="1" bestFit="1" customWidth="1"/>
    <col min="12562" max="12562" width="22.75" style="1" bestFit="1" customWidth="1"/>
    <col min="12563" max="12563" width="7.58203125" style="1" bestFit="1" customWidth="1"/>
    <col min="12564" max="12564" width="26.33203125" style="1" bestFit="1" customWidth="1"/>
    <col min="12565" max="12565" width="7.58203125" style="1" bestFit="1" customWidth="1"/>
    <col min="12566" max="12566" width="17.6640625" style="1" bestFit="1" customWidth="1"/>
    <col min="12567" max="12567" width="7.58203125" style="1" bestFit="1" customWidth="1"/>
    <col min="12568" max="12568" width="32.58203125" style="1" bestFit="1" customWidth="1"/>
    <col min="12569" max="12569" width="7.58203125" style="1" bestFit="1" customWidth="1"/>
    <col min="12570" max="12570" width="13.25" style="1" bestFit="1" customWidth="1"/>
    <col min="12571" max="12571" width="24" style="1" bestFit="1" customWidth="1"/>
    <col min="12572" max="12572" width="7.58203125" style="1" bestFit="1" customWidth="1"/>
    <col min="12573" max="12573" width="27" style="1" bestFit="1" customWidth="1"/>
    <col min="12574" max="12574" width="7.58203125" style="1" bestFit="1" customWidth="1"/>
    <col min="12575" max="12575" width="14.1640625" style="1" bestFit="1" customWidth="1"/>
    <col min="12576" max="12576" width="7.58203125" style="1" bestFit="1" customWidth="1"/>
    <col min="12577" max="12577" width="20.58203125" style="1" bestFit="1" customWidth="1"/>
    <col min="12578" max="12578" width="15.1640625" style="1" bestFit="1" customWidth="1"/>
    <col min="12579" max="12579" width="21.58203125" style="1" bestFit="1" customWidth="1"/>
    <col min="12580" max="12580" width="7.58203125" style="1" bestFit="1" customWidth="1"/>
    <col min="12581" max="12800" width="8.6640625" style="1"/>
    <col min="12801" max="12801" width="4.83203125" style="1" bestFit="1" customWidth="1"/>
    <col min="12802" max="12802" width="28" style="1" bestFit="1" customWidth="1"/>
    <col min="12803" max="12803" width="13.5" style="1" bestFit="1" customWidth="1"/>
    <col min="12804" max="12804" width="5" style="1" bestFit="1" customWidth="1"/>
    <col min="12805" max="12805" width="11.25" style="1" bestFit="1" customWidth="1"/>
    <col min="12806" max="12806" width="9.9140625" style="1" bestFit="1" customWidth="1"/>
    <col min="12807" max="12807" width="11.5" style="1" bestFit="1" customWidth="1"/>
    <col min="12808" max="12808" width="15.33203125" style="1" bestFit="1" customWidth="1"/>
    <col min="12809" max="12809" width="19.6640625" style="1" bestFit="1" customWidth="1"/>
    <col min="12810" max="12810" width="24.5" style="1" bestFit="1" customWidth="1"/>
    <col min="12811" max="12811" width="27.9140625" style="1" bestFit="1" customWidth="1"/>
    <col min="12812" max="12812" width="7.58203125" style="1" bestFit="1" customWidth="1"/>
    <col min="12813" max="12813" width="21.33203125" style="1" bestFit="1" customWidth="1"/>
    <col min="12814" max="12814" width="18.83203125" style="1" bestFit="1" customWidth="1"/>
    <col min="12815" max="12815" width="7.58203125" style="1" bestFit="1" customWidth="1"/>
    <col min="12816" max="12816" width="28.58203125" style="1" bestFit="1" customWidth="1"/>
    <col min="12817" max="12817" width="19.25" style="1" bestFit="1" customWidth="1"/>
    <col min="12818" max="12818" width="22.75" style="1" bestFit="1" customWidth="1"/>
    <col min="12819" max="12819" width="7.58203125" style="1" bestFit="1" customWidth="1"/>
    <col min="12820" max="12820" width="26.33203125" style="1" bestFit="1" customWidth="1"/>
    <col min="12821" max="12821" width="7.58203125" style="1" bestFit="1" customWidth="1"/>
    <col min="12822" max="12822" width="17.6640625" style="1" bestFit="1" customWidth="1"/>
    <col min="12823" max="12823" width="7.58203125" style="1" bestFit="1" customWidth="1"/>
    <col min="12824" max="12824" width="32.58203125" style="1" bestFit="1" customWidth="1"/>
    <col min="12825" max="12825" width="7.58203125" style="1" bestFit="1" customWidth="1"/>
    <col min="12826" max="12826" width="13.25" style="1" bestFit="1" customWidth="1"/>
    <col min="12827" max="12827" width="24" style="1" bestFit="1" customWidth="1"/>
    <col min="12828" max="12828" width="7.58203125" style="1" bestFit="1" customWidth="1"/>
    <col min="12829" max="12829" width="27" style="1" bestFit="1" customWidth="1"/>
    <col min="12830" max="12830" width="7.58203125" style="1" bestFit="1" customWidth="1"/>
    <col min="12831" max="12831" width="14.1640625" style="1" bestFit="1" customWidth="1"/>
    <col min="12832" max="12832" width="7.58203125" style="1" bestFit="1" customWidth="1"/>
    <col min="12833" max="12833" width="20.58203125" style="1" bestFit="1" customWidth="1"/>
    <col min="12834" max="12834" width="15.1640625" style="1" bestFit="1" customWidth="1"/>
    <col min="12835" max="12835" width="21.58203125" style="1" bestFit="1" customWidth="1"/>
    <col min="12836" max="12836" width="7.58203125" style="1" bestFit="1" customWidth="1"/>
    <col min="12837" max="13056" width="8.6640625" style="1"/>
    <col min="13057" max="13057" width="4.83203125" style="1" bestFit="1" customWidth="1"/>
    <col min="13058" max="13058" width="28" style="1" bestFit="1" customWidth="1"/>
    <col min="13059" max="13059" width="13.5" style="1" bestFit="1" customWidth="1"/>
    <col min="13060" max="13060" width="5" style="1" bestFit="1" customWidth="1"/>
    <col min="13061" max="13061" width="11.25" style="1" bestFit="1" customWidth="1"/>
    <col min="13062" max="13062" width="9.9140625" style="1" bestFit="1" customWidth="1"/>
    <col min="13063" max="13063" width="11.5" style="1" bestFit="1" customWidth="1"/>
    <col min="13064" max="13064" width="15.33203125" style="1" bestFit="1" customWidth="1"/>
    <col min="13065" max="13065" width="19.6640625" style="1" bestFit="1" customWidth="1"/>
    <col min="13066" max="13066" width="24.5" style="1" bestFit="1" customWidth="1"/>
    <col min="13067" max="13067" width="27.9140625" style="1" bestFit="1" customWidth="1"/>
    <col min="13068" max="13068" width="7.58203125" style="1" bestFit="1" customWidth="1"/>
    <col min="13069" max="13069" width="21.33203125" style="1" bestFit="1" customWidth="1"/>
    <col min="13070" max="13070" width="18.83203125" style="1" bestFit="1" customWidth="1"/>
    <col min="13071" max="13071" width="7.58203125" style="1" bestFit="1" customWidth="1"/>
    <col min="13072" max="13072" width="28.58203125" style="1" bestFit="1" customWidth="1"/>
    <col min="13073" max="13073" width="19.25" style="1" bestFit="1" customWidth="1"/>
    <col min="13074" max="13074" width="22.75" style="1" bestFit="1" customWidth="1"/>
    <col min="13075" max="13075" width="7.58203125" style="1" bestFit="1" customWidth="1"/>
    <col min="13076" max="13076" width="26.33203125" style="1" bestFit="1" customWidth="1"/>
    <col min="13077" max="13077" width="7.58203125" style="1" bestFit="1" customWidth="1"/>
    <col min="13078" max="13078" width="17.6640625" style="1" bestFit="1" customWidth="1"/>
    <col min="13079" max="13079" width="7.58203125" style="1" bestFit="1" customWidth="1"/>
    <col min="13080" max="13080" width="32.58203125" style="1" bestFit="1" customWidth="1"/>
    <col min="13081" max="13081" width="7.58203125" style="1" bestFit="1" customWidth="1"/>
    <col min="13082" max="13082" width="13.25" style="1" bestFit="1" customWidth="1"/>
    <col min="13083" max="13083" width="24" style="1" bestFit="1" customWidth="1"/>
    <col min="13084" max="13084" width="7.58203125" style="1" bestFit="1" customWidth="1"/>
    <col min="13085" max="13085" width="27" style="1" bestFit="1" customWidth="1"/>
    <col min="13086" max="13086" width="7.58203125" style="1" bestFit="1" customWidth="1"/>
    <col min="13087" max="13087" width="14.1640625" style="1" bestFit="1" customWidth="1"/>
    <col min="13088" max="13088" width="7.58203125" style="1" bestFit="1" customWidth="1"/>
    <col min="13089" max="13089" width="20.58203125" style="1" bestFit="1" customWidth="1"/>
    <col min="13090" max="13090" width="15.1640625" style="1" bestFit="1" customWidth="1"/>
    <col min="13091" max="13091" width="21.58203125" style="1" bestFit="1" customWidth="1"/>
    <col min="13092" max="13092" width="7.58203125" style="1" bestFit="1" customWidth="1"/>
    <col min="13093" max="13312" width="8.6640625" style="1"/>
    <col min="13313" max="13313" width="4.83203125" style="1" bestFit="1" customWidth="1"/>
    <col min="13314" max="13314" width="28" style="1" bestFit="1" customWidth="1"/>
    <col min="13315" max="13315" width="13.5" style="1" bestFit="1" customWidth="1"/>
    <col min="13316" max="13316" width="5" style="1" bestFit="1" customWidth="1"/>
    <col min="13317" max="13317" width="11.25" style="1" bestFit="1" customWidth="1"/>
    <col min="13318" max="13318" width="9.9140625" style="1" bestFit="1" customWidth="1"/>
    <col min="13319" max="13319" width="11.5" style="1" bestFit="1" customWidth="1"/>
    <col min="13320" max="13320" width="15.33203125" style="1" bestFit="1" customWidth="1"/>
    <col min="13321" max="13321" width="19.6640625" style="1" bestFit="1" customWidth="1"/>
    <col min="13322" max="13322" width="24.5" style="1" bestFit="1" customWidth="1"/>
    <col min="13323" max="13323" width="27.9140625" style="1" bestFit="1" customWidth="1"/>
    <col min="13324" max="13324" width="7.58203125" style="1" bestFit="1" customWidth="1"/>
    <col min="13325" max="13325" width="21.33203125" style="1" bestFit="1" customWidth="1"/>
    <col min="13326" max="13326" width="18.83203125" style="1" bestFit="1" customWidth="1"/>
    <col min="13327" max="13327" width="7.58203125" style="1" bestFit="1" customWidth="1"/>
    <col min="13328" max="13328" width="28.58203125" style="1" bestFit="1" customWidth="1"/>
    <col min="13329" max="13329" width="19.25" style="1" bestFit="1" customWidth="1"/>
    <col min="13330" max="13330" width="22.75" style="1" bestFit="1" customWidth="1"/>
    <col min="13331" max="13331" width="7.58203125" style="1" bestFit="1" customWidth="1"/>
    <col min="13332" max="13332" width="26.33203125" style="1" bestFit="1" customWidth="1"/>
    <col min="13333" max="13333" width="7.58203125" style="1" bestFit="1" customWidth="1"/>
    <col min="13334" max="13334" width="17.6640625" style="1" bestFit="1" customWidth="1"/>
    <col min="13335" max="13335" width="7.58203125" style="1" bestFit="1" customWidth="1"/>
    <col min="13336" max="13336" width="32.58203125" style="1" bestFit="1" customWidth="1"/>
    <col min="13337" max="13337" width="7.58203125" style="1" bestFit="1" customWidth="1"/>
    <col min="13338" max="13338" width="13.25" style="1" bestFit="1" customWidth="1"/>
    <col min="13339" max="13339" width="24" style="1" bestFit="1" customWidth="1"/>
    <col min="13340" max="13340" width="7.58203125" style="1" bestFit="1" customWidth="1"/>
    <col min="13341" max="13341" width="27" style="1" bestFit="1" customWidth="1"/>
    <col min="13342" max="13342" width="7.58203125" style="1" bestFit="1" customWidth="1"/>
    <col min="13343" max="13343" width="14.1640625" style="1" bestFit="1" customWidth="1"/>
    <col min="13344" max="13344" width="7.58203125" style="1" bestFit="1" customWidth="1"/>
    <col min="13345" max="13345" width="20.58203125" style="1" bestFit="1" customWidth="1"/>
    <col min="13346" max="13346" width="15.1640625" style="1" bestFit="1" customWidth="1"/>
    <col min="13347" max="13347" width="21.58203125" style="1" bestFit="1" customWidth="1"/>
    <col min="13348" max="13348" width="7.58203125" style="1" bestFit="1" customWidth="1"/>
    <col min="13349" max="13568" width="8.6640625" style="1"/>
    <col min="13569" max="13569" width="4.83203125" style="1" bestFit="1" customWidth="1"/>
    <col min="13570" max="13570" width="28" style="1" bestFit="1" customWidth="1"/>
    <col min="13571" max="13571" width="13.5" style="1" bestFit="1" customWidth="1"/>
    <col min="13572" max="13572" width="5" style="1" bestFit="1" customWidth="1"/>
    <col min="13573" max="13573" width="11.25" style="1" bestFit="1" customWidth="1"/>
    <col min="13574" max="13574" width="9.9140625" style="1" bestFit="1" customWidth="1"/>
    <col min="13575" max="13575" width="11.5" style="1" bestFit="1" customWidth="1"/>
    <col min="13576" max="13576" width="15.33203125" style="1" bestFit="1" customWidth="1"/>
    <col min="13577" max="13577" width="19.6640625" style="1" bestFit="1" customWidth="1"/>
    <col min="13578" max="13578" width="24.5" style="1" bestFit="1" customWidth="1"/>
    <col min="13579" max="13579" width="27.9140625" style="1" bestFit="1" customWidth="1"/>
    <col min="13580" max="13580" width="7.58203125" style="1" bestFit="1" customWidth="1"/>
    <col min="13581" max="13581" width="21.33203125" style="1" bestFit="1" customWidth="1"/>
    <col min="13582" max="13582" width="18.83203125" style="1" bestFit="1" customWidth="1"/>
    <col min="13583" max="13583" width="7.58203125" style="1" bestFit="1" customWidth="1"/>
    <col min="13584" max="13584" width="28.58203125" style="1" bestFit="1" customWidth="1"/>
    <col min="13585" max="13585" width="19.25" style="1" bestFit="1" customWidth="1"/>
    <col min="13586" max="13586" width="22.75" style="1" bestFit="1" customWidth="1"/>
    <col min="13587" max="13587" width="7.58203125" style="1" bestFit="1" customWidth="1"/>
    <col min="13588" max="13588" width="26.33203125" style="1" bestFit="1" customWidth="1"/>
    <col min="13589" max="13589" width="7.58203125" style="1" bestFit="1" customWidth="1"/>
    <col min="13590" max="13590" width="17.6640625" style="1" bestFit="1" customWidth="1"/>
    <col min="13591" max="13591" width="7.58203125" style="1" bestFit="1" customWidth="1"/>
    <col min="13592" max="13592" width="32.58203125" style="1" bestFit="1" customWidth="1"/>
    <col min="13593" max="13593" width="7.58203125" style="1" bestFit="1" customWidth="1"/>
    <col min="13594" max="13594" width="13.25" style="1" bestFit="1" customWidth="1"/>
    <col min="13595" max="13595" width="24" style="1" bestFit="1" customWidth="1"/>
    <col min="13596" max="13596" width="7.58203125" style="1" bestFit="1" customWidth="1"/>
    <col min="13597" max="13597" width="27" style="1" bestFit="1" customWidth="1"/>
    <col min="13598" max="13598" width="7.58203125" style="1" bestFit="1" customWidth="1"/>
    <col min="13599" max="13599" width="14.1640625" style="1" bestFit="1" customWidth="1"/>
    <col min="13600" max="13600" width="7.58203125" style="1" bestFit="1" customWidth="1"/>
    <col min="13601" max="13601" width="20.58203125" style="1" bestFit="1" customWidth="1"/>
    <col min="13602" max="13602" width="15.1640625" style="1" bestFit="1" customWidth="1"/>
    <col min="13603" max="13603" width="21.58203125" style="1" bestFit="1" customWidth="1"/>
    <col min="13604" max="13604" width="7.58203125" style="1" bestFit="1" customWidth="1"/>
    <col min="13605" max="13824" width="8.6640625" style="1"/>
    <col min="13825" max="13825" width="4.83203125" style="1" bestFit="1" customWidth="1"/>
    <col min="13826" max="13826" width="28" style="1" bestFit="1" customWidth="1"/>
    <col min="13827" max="13827" width="13.5" style="1" bestFit="1" customWidth="1"/>
    <col min="13828" max="13828" width="5" style="1" bestFit="1" customWidth="1"/>
    <col min="13829" max="13829" width="11.25" style="1" bestFit="1" customWidth="1"/>
    <col min="13830" max="13830" width="9.9140625" style="1" bestFit="1" customWidth="1"/>
    <col min="13831" max="13831" width="11.5" style="1" bestFit="1" customWidth="1"/>
    <col min="13832" max="13832" width="15.33203125" style="1" bestFit="1" customWidth="1"/>
    <col min="13833" max="13833" width="19.6640625" style="1" bestFit="1" customWidth="1"/>
    <col min="13834" max="13834" width="24.5" style="1" bestFit="1" customWidth="1"/>
    <col min="13835" max="13835" width="27.9140625" style="1" bestFit="1" customWidth="1"/>
    <col min="13836" max="13836" width="7.58203125" style="1" bestFit="1" customWidth="1"/>
    <col min="13837" max="13837" width="21.33203125" style="1" bestFit="1" customWidth="1"/>
    <col min="13838" max="13838" width="18.83203125" style="1" bestFit="1" customWidth="1"/>
    <col min="13839" max="13839" width="7.58203125" style="1" bestFit="1" customWidth="1"/>
    <col min="13840" max="13840" width="28.58203125" style="1" bestFit="1" customWidth="1"/>
    <col min="13841" max="13841" width="19.25" style="1" bestFit="1" customWidth="1"/>
    <col min="13842" max="13842" width="22.75" style="1" bestFit="1" customWidth="1"/>
    <col min="13843" max="13843" width="7.58203125" style="1" bestFit="1" customWidth="1"/>
    <col min="13844" max="13844" width="26.33203125" style="1" bestFit="1" customWidth="1"/>
    <col min="13845" max="13845" width="7.58203125" style="1" bestFit="1" customWidth="1"/>
    <col min="13846" max="13846" width="17.6640625" style="1" bestFit="1" customWidth="1"/>
    <col min="13847" max="13847" width="7.58203125" style="1" bestFit="1" customWidth="1"/>
    <col min="13848" max="13848" width="32.58203125" style="1" bestFit="1" customWidth="1"/>
    <col min="13849" max="13849" width="7.58203125" style="1" bestFit="1" customWidth="1"/>
    <col min="13850" max="13850" width="13.25" style="1" bestFit="1" customWidth="1"/>
    <col min="13851" max="13851" width="24" style="1" bestFit="1" customWidth="1"/>
    <col min="13852" max="13852" width="7.58203125" style="1" bestFit="1" customWidth="1"/>
    <col min="13853" max="13853" width="27" style="1" bestFit="1" customWidth="1"/>
    <col min="13854" max="13854" width="7.58203125" style="1" bestFit="1" customWidth="1"/>
    <col min="13855" max="13855" width="14.1640625" style="1" bestFit="1" customWidth="1"/>
    <col min="13856" max="13856" width="7.58203125" style="1" bestFit="1" customWidth="1"/>
    <col min="13857" max="13857" width="20.58203125" style="1" bestFit="1" customWidth="1"/>
    <col min="13858" max="13858" width="15.1640625" style="1" bestFit="1" customWidth="1"/>
    <col min="13859" max="13859" width="21.58203125" style="1" bestFit="1" customWidth="1"/>
    <col min="13860" max="13860" width="7.58203125" style="1" bestFit="1" customWidth="1"/>
    <col min="13861" max="14080" width="8.6640625" style="1"/>
    <col min="14081" max="14081" width="4.83203125" style="1" bestFit="1" customWidth="1"/>
    <col min="14082" max="14082" width="28" style="1" bestFit="1" customWidth="1"/>
    <col min="14083" max="14083" width="13.5" style="1" bestFit="1" customWidth="1"/>
    <col min="14084" max="14084" width="5" style="1" bestFit="1" customWidth="1"/>
    <col min="14085" max="14085" width="11.25" style="1" bestFit="1" customWidth="1"/>
    <col min="14086" max="14086" width="9.9140625" style="1" bestFit="1" customWidth="1"/>
    <col min="14087" max="14087" width="11.5" style="1" bestFit="1" customWidth="1"/>
    <col min="14088" max="14088" width="15.33203125" style="1" bestFit="1" customWidth="1"/>
    <col min="14089" max="14089" width="19.6640625" style="1" bestFit="1" customWidth="1"/>
    <col min="14090" max="14090" width="24.5" style="1" bestFit="1" customWidth="1"/>
    <col min="14091" max="14091" width="27.9140625" style="1" bestFit="1" customWidth="1"/>
    <col min="14092" max="14092" width="7.58203125" style="1" bestFit="1" customWidth="1"/>
    <col min="14093" max="14093" width="21.33203125" style="1" bestFit="1" customWidth="1"/>
    <col min="14094" max="14094" width="18.83203125" style="1" bestFit="1" customWidth="1"/>
    <col min="14095" max="14095" width="7.58203125" style="1" bestFit="1" customWidth="1"/>
    <col min="14096" max="14096" width="28.58203125" style="1" bestFit="1" customWidth="1"/>
    <col min="14097" max="14097" width="19.25" style="1" bestFit="1" customWidth="1"/>
    <col min="14098" max="14098" width="22.75" style="1" bestFit="1" customWidth="1"/>
    <col min="14099" max="14099" width="7.58203125" style="1" bestFit="1" customWidth="1"/>
    <col min="14100" max="14100" width="26.33203125" style="1" bestFit="1" customWidth="1"/>
    <col min="14101" max="14101" width="7.58203125" style="1" bestFit="1" customWidth="1"/>
    <col min="14102" max="14102" width="17.6640625" style="1" bestFit="1" customWidth="1"/>
    <col min="14103" max="14103" width="7.58203125" style="1" bestFit="1" customWidth="1"/>
    <col min="14104" max="14104" width="32.58203125" style="1" bestFit="1" customWidth="1"/>
    <col min="14105" max="14105" width="7.58203125" style="1" bestFit="1" customWidth="1"/>
    <col min="14106" max="14106" width="13.25" style="1" bestFit="1" customWidth="1"/>
    <col min="14107" max="14107" width="24" style="1" bestFit="1" customWidth="1"/>
    <col min="14108" max="14108" width="7.58203125" style="1" bestFit="1" customWidth="1"/>
    <col min="14109" max="14109" width="27" style="1" bestFit="1" customWidth="1"/>
    <col min="14110" max="14110" width="7.58203125" style="1" bestFit="1" customWidth="1"/>
    <col min="14111" max="14111" width="14.1640625" style="1" bestFit="1" customWidth="1"/>
    <col min="14112" max="14112" width="7.58203125" style="1" bestFit="1" customWidth="1"/>
    <col min="14113" max="14113" width="20.58203125" style="1" bestFit="1" customWidth="1"/>
    <col min="14114" max="14114" width="15.1640625" style="1" bestFit="1" customWidth="1"/>
    <col min="14115" max="14115" width="21.58203125" style="1" bestFit="1" customWidth="1"/>
    <col min="14116" max="14116" width="7.58203125" style="1" bestFit="1" customWidth="1"/>
    <col min="14117" max="14336" width="8.6640625" style="1"/>
    <col min="14337" max="14337" width="4.83203125" style="1" bestFit="1" customWidth="1"/>
    <col min="14338" max="14338" width="28" style="1" bestFit="1" customWidth="1"/>
    <col min="14339" max="14339" width="13.5" style="1" bestFit="1" customWidth="1"/>
    <col min="14340" max="14340" width="5" style="1" bestFit="1" customWidth="1"/>
    <col min="14341" max="14341" width="11.25" style="1" bestFit="1" customWidth="1"/>
    <col min="14342" max="14342" width="9.9140625" style="1" bestFit="1" customWidth="1"/>
    <col min="14343" max="14343" width="11.5" style="1" bestFit="1" customWidth="1"/>
    <col min="14344" max="14344" width="15.33203125" style="1" bestFit="1" customWidth="1"/>
    <col min="14345" max="14345" width="19.6640625" style="1" bestFit="1" customWidth="1"/>
    <col min="14346" max="14346" width="24.5" style="1" bestFit="1" customWidth="1"/>
    <col min="14347" max="14347" width="27.9140625" style="1" bestFit="1" customWidth="1"/>
    <col min="14348" max="14348" width="7.58203125" style="1" bestFit="1" customWidth="1"/>
    <col min="14349" max="14349" width="21.33203125" style="1" bestFit="1" customWidth="1"/>
    <col min="14350" max="14350" width="18.83203125" style="1" bestFit="1" customWidth="1"/>
    <col min="14351" max="14351" width="7.58203125" style="1" bestFit="1" customWidth="1"/>
    <col min="14352" max="14352" width="28.58203125" style="1" bestFit="1" customWidth="1"/>
    <col min="14353" max="14353" width="19.25" style="1" bestFit="1" customWidth="1"/>
    <col min="14354" max="14354" width="22.75" style="1" bestFit="1" customWidth="1"/>
    <col min="14355" max="14355" width="7.58203125" style="1" bestFit="1" customWidth="1"/>
    <col min="14356" max="14356" width="26.33203125" style="1" bestFit="1" customWidth="1"/>
    <col min="14357" max="14357" width="7.58203125" style="1" bestFit="1" customWidth="1"/>
    <col min="14358" max="14358" width="17.6640625" style="1" bestFit="1" customWidth="1"/>
    <col min="14359" max="14359" width="7.58203125" style="1" bestFit="1" customWidth="1"/>
    <col min="14360" max="14360" width="32.58203125" style="1" bestFit="1" customWidth="1"/>
    <col min="14361" max="14361" width="7.58203125" style="1" bestFit="1" customWidth="1"/>
    <col min="14362" max="14362" width="13.25" style="1" bestFit="1" customWidth="1"/>
    <col min="14363" max="14363" width="24" style="1" bestFit="1" customWidth="1"/>
    <col min="14364" max="14364" width="7.58203125" style="1" bestFit="1" customWidth="1"/>
    <col min="14365" max="14365" width="27" style="1" bestFit="1" customWidth="1"/>
    <col min="14366" max="14366" width="7.58203125" style="1" bestFit="1" customWidth="1"/>
    <col min="14367" max="14367" width="14.1640625" style="1" bestFit="1" customWidth="1"/>
    <col min="14368" max="14368" width="7.58203125" style="1" bestFit="1" customWidth="1"/>
    <col min="14369" max="14369" width="20.58203125" style="1" bestFit="1" customWidth="1"/>
    <col min="14370" max="14370" width="15.1640625" style="1" bestFit="1" customWidth="1"/>
    <col min="14371" max="14371" width="21.58203125" style="1" bestFit="1" customWidth="1"/>
    <col min="14372" max="14372" width="7.58203125" style="1" bestFit="1" customWidth="1"/>
    <col min="14373" max="14592" width="8.6640625" style="1"/>
    <col min="14593" max="14593" width="4.83203125" style="1" bestFit="1" customWidth="1"/>
    <col min="14594" max="14594" width="28" style="1" bestFit="1" customWidth="1"/>
    <col min="14595" max="14595" width="13.5" style="1" bestFit="1" customWidth="1"/>
    <col min="14596" max="14596" width="5" style="1" bestFit="1" customWidth="1"/>
    <col min="14597" max="14597" width="11.25" style="1" bestFit="1" customWidth="1"/>
    <col min="14598" max="14598" width="9.9140625" style="1" bestFit="1" customWidth="1"/>
    <col min="14599" max="14599" width="11.5" style="1" bestFit="1" customWidth="1"/>
    <col min="14600" max="14600" width="15.33203125" style="1" bestFit="1" customWidth="1"/>
    <col min="14601" max="14601" width="19.6640625" style="1" bestFit="1" customWidth="1"/>
    <col min="14602" max="14602" width="24.5" style="1" bestFit="1" customWidth="1"/>
    <col min="14603" max="14603" width="27.9140625" style="1" bestFit="1" customWidth="1"/>
    <col min="14604" max="14604" width="7.58203125" style="1" bestFit="1" customWidth="1"/>
    <col min="14605" max="14605" width="21.33203125" style="1" bestFit="1" customWidth="1"/>
    <col min="14606" max="14606" width="18.83203125" style="1" bestFit="1" customWidth="1"/>
    <col min="14607" max="14607" width="7.58203125" style="1" bestFit="1" customWidth="1"/>
    <col min="14608" max="14608" width="28.58203125" style="1" bestFit="1" customWidth="1"/>
    <col min="14609" max="14609" width="19.25" style="1" bestFit="1" customWidth="1"/>
    <col min="14610" max="14610" width="22.75" style="1" bestFit="1" customWidth="1"/>
    <col min="14611" max="14611" width="7.58203125" style="1" bestFit="1" customWidth="1"/>
    <col min="14612" max="14612" width="26.33203125" style="1" bestFit="1" customWidth="1"/>
    <col min="14613" max="14613" width="7.58203125" style="1" bestFit="1" customWidth="1"/>
    <col min="14614" max="14614" width="17.6640625" style="1" bestFit="1" customWidth="1"/>
    <col min="14615" max="14615" width="7.58203125" style="1" bestFit="1" customWidth="1"/>
    <col min="14616" max="14616" width="32.58203125" style="1" bestFit="1" customWidth="1"/>
    <col min="14617" max="14617" width="7.58203125" style="1" bestFit="1" customWidth="1"/>
    <col min="14618" max="14618" width="13.25" style="1" bestFit="1" customWidth="1"/>
    <col min="14619" max="14619" width="24" style="1" bestFit="1" customWidth="1"/>
    <col min="14620" max="14620" width="7.58203125" style="1" bestFit="1" customWidth="1"/>
    <col min="14621" max="14621" width="27" style="1" bestFit="1" customWidth="1"/>
    <col min="14622" max="14622" width="7.58203125" style="1" bestFit="1" customWidth="1"/>
    <col min="14623" max="14623" width="14.1640625" style="1" bestFit="1" customWidth="1"/>
    <col min="14624" max="14624" width="7.58203125" style="1" bestFit="1" customWidth="1"/>
    <col min="14625" max="14625" width="20.58203125" style="1" bestFit="1" customWidth="1"/>
    <col min="14626" max="14626" width="15.1640625" style="1" bestFit="1" customWidth="1"/>
    <col min="14627" max="14627" width="21.58203125" style="1" bestFit="1" customWidth="1"/>
    <col min="14628" max="14628" width="7.58203125" style="1" bestFit="1" customWidth="1"/>
    <col min="14629" max="14848" width="8.6640625" style="1"/>
    <col min="14849" max="14849" width="4.83203125" style="1" bestFit="1" customWidth="1"/>
    <col min="14850" max="14850" width="28" style="1" bestFit="1" customWidth="1"/>
    <col min="14851" max="14851" width="13.5" style="1" bestFit="1" customWidth="1"/>
    <col min="14852" max="14852" width="5" style="1" bestFit="1" customWidth="1"/>
    <col min="14853" max="14853" width="11.25" style="1" bestFit="1" customWidth="1"/>
    <col min="14854" max="14854" width="9.9140625" style="1" bestFit="1" customWidth="1"/>
    <col min="14855" max="14855" width="11.5" style="1" bestFit="1" customWidth="1"/>
    <col min="14856" max="14856" width="15.33203125" style="1" bestFit="1" customWidth="1"/>
    <col min="14857" max="14857" width="19.6640625" style="1" bestFit="1" customWidth="1"/>
    <col min="14858" max="14858" width="24.5" style="1" bestFit="1" customWidth="1"/>
    <col min="14859" max="14859" width="27.9140625" style="1" bestFit="1" customWidth="1"/>
    <col min="14860" max="14860" width="7.58203125" style="1" bestFit="1" customWidth="1"/>
    <col min="14861" max="14861" width="21.33203125" style="1" bestFit="1" customWidth="1"/>
    <col min="14862" max="14862" width="18.83203125" style="1" bestFit="1" customWidth="1"/>
    <col min="14863" max="14863" width="7.58203125" style="1" bestFit="1" customWidth="1"/>
    <col min="14864" max="14864" width="28.58203125" style="1" bestFit="1" customWidth="1"/>
    <col min="14865" max="14865" width="19.25" style="1" bestFit="1" customWidth="1"/>
    <col min="14866" max="14866" width="22.75" style="1" bestFit="1" customWidth="1"/>
    <col min="14867" max="14867" width="7.58203125" style="1" bestFit="1" customWidth="1"/>
    <col min="14868" max="14868" width="26.33203125" style="1" bestFit="1" customWidth="1"/>
    <col min="14869" max="14869" width="7.58203125" style="1" bestFit="1" customWidth="1"/>
    <col min="14870" max="14870" width="17.6640625" style="1" bestFit="1" customWidth="1"/>
    <col min="14871" max="14871" width="7.58203125" style="1" bestFit="1" customWidth="1"/>
    <col min="14872" max="14872" width="32.58203125" style="1" bestFit="1" customWidth="1"/>
    <col min="14873" max="14873" width="7.58203125" style="1" bestFit="1" customWidth="1"/>
    <col min="14874" max="14874" width="13.25" style="1" bestFit="1" customWidth="1"/>
    <col min="14875" max="14875" width="24" style="1" bestFit="1" customWidth="1"/>
    <col min="14876" max="14876" width="7.58203125" style="1" bestFit="1" customWidth="1"/>
    <col min="14877" max="14877" width="27" style="1" bestFit="1" customWidth="1"/>
    <col min="14878" max="14878" width="7.58203125" style="1" bestFit="1" customWidth="1"/>
    <col min="14879" max="14879" width="14.1640625" style="1" bestFit="1" customWidth="1"/>
    <col min="14880" max="14880" width="7.58203125" style="1" bestFit="1" customWidth="1"/>
    <col min="14881" max="14881" width="20.58203125" style="1" bestFit="1" customWidth="1"/>
    <col min="14882" max="14882" width="15.1640625" style="1" bestFit="1" customWidth="1"/>
    <col min="14883" max="14883" width="21.58203125" style="1" bestFit="1" customWidth="1"/>
    <col min="14884" max="14884" width="7.58203125" style="1" bestFit="1" customWidth="1"/>
    <col min="14885" max="15104" width="8.6640625" style="1"/>
    <col min="15105" max="15105" width="4.83203125" style="1" bestFit="1" customWidth="1"/>
    <col min="15106" max="15106" width="28" style="1" bestFit="1" customWidth="1"/>
    <col min="15107" max="15107" width="13.5" style="1" bestFit="1" customWidth="1"/>
    <col min="15108" max="15108" width="5" style="1" bestFit="1" customWidth="1"/>
    <col min="15109" max="15109" width="11.25" style="1" bestFit="1" customWidth="1"/>
    <col min="15110" max="15110" width="9.9140625" style="1" bestFit="1" customWidth="1"/>
    <col min="15111" max="15111" width="11.5" style="1" bestFit="1" customWidth="1"/>
    <col min="15112" max="15112" width="15.33203125" style="1" bestFit="1" customWidth="1"/>
    <col min="15113" max="15113" width="19.6640625" style="1" bestFit="1" customWidth="1"/>
    <col min="15114" max="15114" width="24.5" style="1" bestFit="1" customWidth="1"/>
    <col min="15115" max="15115" width="27.9140625" style="1" bestFit="1" customWidth="1"/>
    <col min="15116" max="15116" width="7.58203125" style="1" bestFit="1" customWidth="1"/>
    <col min="15117" max="15117" width="21.33203125" style="1" bestFit="1" customWidth="1"/>
    <col min="15118" max="15118" width="18.83203125" style="1" bestFit="1" customWidth="1"/>
    <col min="15119" max="15119" width="7.58203125" style="1" bestFit="1" customWidth="1"/>
    <col min="15120" max="15120" width="28.58203125" style="1" bestFit="1" customWidth="1"/>
    <col min="15121" max="15121" width="19.25" style="1" bestFit="1" customWidth="1"/>
    <col min="15122" max="15122" width="22.75" style="1" bestFit="1" customWidth="1"/>
    <col min="15123" max="15123" width="7.58203125" style="1" bestFit="1" customWidth="1"/>
    <col min="15124" max="15124" width="26.33203125" style="1" bestFit="1" customWidth="1"/>
    <col min="15125" max="15125" width="7.58203125" style="1" bestFit="1" customWidth="1"/>
    <col min="15126" max="15126" width="17.6640625" style="1" bestFit="1" customWidth="1"/>
    <col min="15127" max="15127" width="7.58203125" style="1" bestFit="1" customWidth="1"/>
    <col min="15128" max="15128" width="32.58203125" style="1" bestFit="1" customWidth="1"/>
    <col min="15129" max="15129" width="7.58203125" style="1" bestFit="1" customWidth="1"/>
    <col min="15130" max="15130" width="13.25" style="1" bestFit="1" customWidth="1"/>
    <col min="15131" max="15131" width="24" style="1" bestFit="1" customWidth="1"/>
    <col min="15132" max="15132" width="7.58203125" style="1" bestFit="1" customWidth="1"/>
    <col min="15133" max="15133" width="27" style="1" bestFit="1" customWidth="1"/>
    <col min="15134" max="15134" width="7.58203125" style="1" bestFit="1" customWidth="1"/>
    <col min="15135" max="15135" width="14.1640625" style="1" bestFit="1" customWidth="1"/>
    <col min="15136" max="15136" width="7.58203125" style="1" bestFit="1" customWidth="1"/>
    <col min="15137" max="15137" width="20.58203125" style="1" bestFit="1" customWidth="1"/>
    <col min="15138" max="15138" width="15.1640625" style="1" bestFit="1" customWidth="1"/>
    <col min="15139" max="15139" width="21.58203125" style="1" bestFit="1" customWidth="1"/>
    <col min="15140" max="15140" width="7.58203125" style="1" bestFit="1" customWidth="1"/>
    <col min="15141" max="15360" width="8.6640625" style="1"/>
    <col min="15361" max="15361" width="4.83203125" style="1" bestFit="1" customWidth="1"/>
    <col min="15362" max="15362" width="28" style="1" bestFit="1" customWidth="1"/>
    <col min="15363" max="15363" width="13.5" style="1" bestFit="1" customWidth="1"/>
    <col min="15364" max="15364" width="5" style="1" bestFit="1" customWidth="1"/>
    <col min="15365" max="15365" width="11.25" style="1" bestFit="1" customWidth="1"/>
    <col min="15366" max="15366" width="9.9140625" style="1" bestFit="1" customWidth="1"/>
    <col min="15367" max="15367" width="11.5" style="1" bestFit="1" customWidth="1"/>
    <col min="15368" max="15368" width="15.33203125" style="1" bestFit="1" customWidth="1"/>
    <col min="15369" max="15369" width="19.6640625" style="1" bestFit="1" customWidth="1"/>
    <col min="15370" max="15370" width="24.5" style="1" bestFit="1" customWidth="1"/>
    <col min="15371" max="15371" width="27.9140625" style="1" bestFit="1" customWidth="1"/>
    <col min="15372" max="15372" width="7.58203125" style="1" bestFit="1" customWidth="1"/>
    <col min="15373" max="15373" width="21.33203125" style="1" bestFit="1" customWidth="1"/>
    <col min="15374" max="15374" width="18.83203125" style="1" bestFit="1" customWidth="1"/>
    <col min="15375" max="15375" width="7.58203125" style="1" bestFit="1" customWidth="1"/>
    <col min="15376" max="15376" width="28.58203125" style="1" bestFit="1" customWidth="1"/>
    <col min="15377" max="15377" width="19.25" style="1" bestFit="1" customWidth="1"/>
    <col min="15378" max="15378" width="22.75" style="1" bestFit="1" customWidth="1"/>
    <col min="15379" max="15379" width="7.58203125" style="1" bestFit="1" customWidth="1"/>
    <col min="15380" max="15380" width="26.33203125" style="1" bestFit="1" customWidth="1"/>
    <col min="15381" max="15381" width="7.58203125" style="1" bestFit="1" customWidth="1"/>
    <col min="15382" max="15382" width="17.6640625" style="1" bestFit="1" customWidth="1"/>
    <col min="15383" max="15383" width="7.58203125" style="1" bestFit="1" customWidth="1"/>
    <col min="15384" max="15384" width="32.58203125" style="1" bestFit="1" customWidth="1"/>
    <col min="15385" max="15385" width="7.58203125" style="1" bestFit="1" customWidth="1"/>
    <col min="15386" max="15386" width="13.25" style="1" bestFit="1" customWidth="1"/>
    <col min="15387" max="15387" width="24" style="1" bestFit="1" customWidth="1"/>
    <col min="15388" max="15388" width="7.58203125" style="1" bestFit="1" customWidth="1"/>
    <col min="15389" max="15389" width="27" style="1" bestFit="1" customWidth="1"/>
    <col min="15390" max="15390" width="7.58203125" style="1" bestFit="1" customWidth="1"/>
    <col min="15391" max="15391" width="14.1640625" style="1" bestFit="1" customWidth="1"/>
    <col min="15392" max="15392" width="7.58203125" style="1" bestFit="1" customWidth="1"/>
    <col min="15393" max="15393" width="20.58203125" style="1" bestFit="1" customWidth="1"/>
    <col min="15394" max="15394" width="15.1640625" style="1" bestFit="1" customWidth="1"/>
    <col min="15395" max="15395" width="21.58203125" style="1" bestFit="1" customWidth="1"/>
    <col min="15396" max="15396" width="7.58203125" style="1" bestFit="1" customWidth="1"/>
    <col min="15397" max="15616" width="8.6640625" style="1"/>
    <col min="15617" max="15617" width="4.83203125" style="1" bestFit="1" customWidth="1"/>
    <col min="15618" max="15618" width="28" style="1" bestFit="1" customWidth="1"/>
    <col min="15619" max="15619" width="13.5" style="1" bestFit="1" customWidth="1"/>
    <col min="15620" max="15620" width="5" style="1" bestFit="1" customWidth="1"/>
    <col min="15621" max="15621" width="11.25" style="1" bestFit="1" customWidth="1"/>
    <col min="15622" max="15622" width="9.9140625" style="1" bestFit="1" customWidth="1"/>
    <col min="15623" max="15623" width="11.5" style="1" bestFit="1" customWidth="1"/>
    <col min="15624" max="15624" width="15.33203125" style="1" bestFit="1" customWidth="1"/>
    <col min="15625" max="15625" width="19.6640625" style="1" bestFit="1" customWidth="1"/>
    <col min="15626" max="15626" width="24.5" style="1" bestFit="1" customWidth="1"/>
    <col min="15627" max="15627" width="27.9140625" style="1" bestFit="1" customWidth="1"/>
    <col min="15628" max="15628" width="7.58203125" style="1" bestFit="1" customWidth="1"/>
    <col min="15629" max="15629" width="21.33203125" style="1" bestFit="1" customWidth="1"/>
    <col min="15630" max="15630" width="18.83203125" style="1" bestFit="1" customWidth="1"/>
    <col min="15631" max="15631" width="7.58203125" style="1" bestFit="1" customWidth="1"/>
    <col min="15632" max="15632" width="28.58203125" style="1" bestFit="1" customWidth="1"/>
    <col min="15633" max="15633" width="19.25" style="1" bestFit="1" customWidth="1"/>
    <col min="15634" max="15634" width="22.75" style="1" bestFit="1" customWidth="1"/>
    <col min="15635" max="15635" width="7.58203125" style="1" bestFit="1" customWidth="1"/>
    <col min="15636" max="15636" width="26.33203125" style="1" bestFit="1" customWidth="1"/>
    <col min="15637" max="15637" width="7.58203125" style="1" bestFit="1" customWidth="1"/>
    <col min="15638" max="15638" width="17.6640625" style="1" bestFit="1" customWidth="1"/>
    <col min="15639" max="15639" width="7.58203125" style="1" bestFit="1" customWidth="1"/>
    <col min="15640" max="15640" width="32.58203125" style="1" bestFit="1" customWidth="1"/>
    <col min="15641" max="15641" width="7.58203125" style="1" bestFit="1" customWidth="1"/>
    <col min="15642" max="15642" width="13.25" style="1" bestFit="1" customWidth="1"/>
    <col min="15643" max="15643" width="24" style="1" bestFit="1" customWidth="1"/>
    <col min="15644" max="15644" width="7.58203125" style="1" bestFit="1" customWidth="1"/>
    <col min="15645" max="15645" width="27" style="1" bestFit="1" customWidth="1"/>
    <col min="15646" max="15646" width="7.58203125" style="1" bestFit="1" customWidth="1"/>
    <col min="15647" max="15647" width="14.1640625" style="1" bestFit="1" customWidth="1"/>
    <col min="15648" max="15648" width="7.58203125" style="1" bestFit="1" customWidth="1"/>
    <col min="15649" max="15649" width="20.58203125" style="1" bestFit="1" customWidth="1"/>
    <col min="15650" max="15650" width="15.1640625" style="1" bestFit="1" customWidth="1"/>
    <col min="15651" max="15651" width="21.58203125" style="1" bestFit="1" customWidth="1"/>
    <col min="15652" max="15652" width="7.58203125" style="1" bestFit="1" customWidth="1"/>
    <col min="15653" max="15872" width="8.6640625" style="1"/>
    <col min="15873" max="15873" width="4.83203125" style="1" bestFit="1" customWidth="1"/>
    <col min="15874" max="15874" width="28" style="1" bestFit="1" customWidth="1"/>
    <col min="15875" max="15875" width="13.5" style="1" bestFit="1" customWidth="1"/>
    <col min="15876" max="15876" width="5" style="1" bestFit="1" customWidth="1"/>
    <col min="15877" max="15877" width="11.25" style="1" bestFit="1" customWidth="1"/>
    <col min="15878" max="15878" width="9.9140625" style="1" bestFit="1" customWidth="1"/>
    <col min="15879" max="15879" width="11.5" style="1" bestFit="1" customWidth="1"/>
    <col min="15880" max="15880" width="15.33203125" style="1" bestFit="1" customWidth="1"/>
    <col min="15881" max="15881" width="19.6640625" style="1" bestFit="1" customWidth="1"/>
    <col min="15882" max="15882" width="24.5" style="1" bestFit="1" customWidth="1"/>
    <col min="15883" max="15883" width="27.9140625" style="1" bestFit="1" customWidth="1"/>
    <col min="15884" max="15884" width="7.58203125" style="1" bestFit="1" customWidth="1"/>
    <col min="15885" max="15885" width="21.33203125" style="1" bestFit="1" customWidth="1"/>
    <col min="15886" max="15886" width="18.83203125" style="1" bestFit="1" customWidth="1"/>
    <col min="15887" max="15887" width="7.58203125" style="1" bestFit="1" customWidth="1"/>
    <col min="15888" max="15888" width="28.58203125" style="1" bestFit="1" customWidth="1"/>
    <col min="15889" max="15889" width="19.25" style="1" bestFit="1" customWidth="1"/>
    <col min="15890" max="15890" width="22.75" style="1" bestFit="1" customWidth="1"/>
    <col min="15891" max="15891" width="7.58203125" style="1" bestFit="1" customWidth="1"/>
    <col min="15892" max="15892" width="26.33203125" style="1" bestFit="1" customWidth="1"/>
    <col min="15893" max="15893" width="7.58203125" style="1" bestFit="1" customWidth="1"/>
    <col min="15894" max="15894" width="17.6640625" style="1" bestFit="1" customWidth="1"/>
    <col min="15895" max="15895" width="7.58203125" style="1" bestFit="1" customWidth="1"/>
    <col min="15896" max="15896" width="32.58203125" style="1" bestFit="1" customWidth="1"/>
    <col min="15897" max="15897" width="7.58203125" style="1" bestFit="1" customWidth="1"/>
    <col min="15898" max="15898" width="13.25" style="1" bestFit="1" customWidth="1"/>
    <col min="15899" max="15899" width="24" style="1" bestFit="1" customWidth="1"/>
    <col min="15900" max="15900" width="7.58203125" style="1" bestFit="1" customWidth="1"/>
    <col min="15901" max="15901" width="27" style="1" bestFit="1" customWidth="1"/>
    <col min="15902" max="15902" width="7.58203125" style="1" bestFit="1" customWidth="1"/>
    <col min="15903" max="15903" width="14.1640625" style="1" bestFit="1" customWidth="1"/>
    <col min="15904" max="15904" width="7.58203125" style="1" bestFit="1" customWidth="1"/>
    <col min="15905" max="15905" width="20.58203125" style="1" bestFit="1" customWidth="1"/>
    <col min="15906" max="15906" width="15.1640625" style="1" bestFit="1" customWidth="1"/>
    <col min="15907" max="15907" width="21.58203125" style="1" bestFit="1" customWidth="1"/>
    <col min="15908" max="15908" width="7.58203125" style="1" bestFit="1" customWidth="1"/>
    <col min="15909" max="16128" width="8.6640625" style="1"/>
    <col min="16129" max="16129" width="4.83203125" style="1" bestFit="1" customWidth="1"/>
    <col min="16130" max="16130" width="28" style="1" bestFit="1" customWidth="1"/>
    <col min="16131" max="16131" width="13.5" style="1" bestFit="1" customWidth="1"/>
    <col min="16132" max="16132" width="5" style="1" bestFit="1" customWidth="1"/>
    <col min="16133" max="16133" width="11.25" style="1" bestFit="1" customWidth="1"/>
    <col min="16134" max="16134" width="9.9140625" style="1" bestFit="1" customWidth="1"/>
    <col min="16135" max="16135" width="11.5" style="1" bestFit="1" customWidth="1"/>
    <col min="16136" max="16136" width="15.33203125" style="1" bestFit="1" customWidth="1"/>
    <col min="16137" max="16137" width="19.6640625" style="1" bestFit="1" customWidth="1"/>
    <col min="16138" max="16138" width="24.5" style="1" bestFit="1" customWidth="1"/>
    <col min="16139" max="16139" width="27.9140625" style="1" bestFit="1" customWidth="1"/>
    <col min="16140" max="16140" width="7.58203125" style="1" bestFit="1" customWidth="1"/>
    <col min="16141" max="16141" width="21.33203125" style="1" bestFit="1" customWidth="1"/>
    <col min="16142" max="16142" width="18.83203125" style="1" bestFit="1" customWidth="1"/>
    <col min="16143" max="16143" width="7.58203125" style="1" bestFit="1" customWidth="1"/>
    <col min="16144" max="16144" width="28.58203125" style="1" bestFit="1" customWidth="1"/>
    <col min="16145" max="16145" width="19.25" style="1" bestFit="1" customWidth="1"/>
    <col min="16146" max="16146" width="22.75" style="1" bestFit="1" customWidth="1"/>
    <col min="16147" max="16147" width="7.58203125" style="1" bestFit="1" customWidth="1"/>
    <col min="16148" max="16148" width="26.33203125" style="1" bestFit="1" customWidth="1"/>
    <col min="16149" max="16149" width="7.58203125" style="1" bestFit="1" customWidth="1"/>
    <col min="16150" max="16150" width="17.6640625" style="1" bestFit="1" customWidth="1"/>
    <col min="16151" max="16151" width="7.58203125" style="1" bestFit="1" customWidth="1"/>
    <col min="16152" max="16152" width="32.58203125" style="1" bestFit="1" customWidth="1"/>
    <col min="16153" max="16153" width="7.58203125" style="1" bestFit="1" customWidth="1"/>
    <col min="16154" max="16154" width="13.25" style="1" bestFit="1" customWidth="1"/>
    <col min="16155" max="16155" width="24" style="1" bestFit="1" customWidth="1"/>
    <col min="16156" max="16156" width="7.58203125" style="1" bestFit="1" customWidth="1"/>
    <col min="16157" max="16157" width="27" style="1" bestFit="1" customWidth="1"/>
    <col min="16158" max="16158" width="7.58203125" style="1" bestFit="1" customWidth="1"/>
    <col min="16159" max="16159" width="14.1640625" style="1" bestFit="1" customWidth="1"/>
    <col min="16160" max="16160" width="7.58203125" style="1" bestFit="1" customWidth="1"/>
    <col min="16161" max="16161" width="20.58203125" style="1" bestFit="1" customWidth="1"/>
    <col min="16162" max="16162" width="15.1640625" style="1" bestFit="1" customWidth="1"/>
    <col min="16163" max="16163" width="21.58203125" style="1" bestFit="1" customWidth="1"/>
    <col min="16164" max="16164" width="7.58203125" style="1" bestFit="1" customWidth="1"/>
    <col min="16165" max="16384" width="8.6640625" style="1"/>
  </cols>
  <sheetData>
    <row r="1" spans="1:36" x14ac:dyDescent="0.25">
      <c r="A1" s="1" t="s">
        <v>759</v>
      </c>
      <c r="B1" s="1" t="s">
        <v>148</v>
      </c>
      <c r="C1" s="1" t="s">
        <v>871</v>
      </c>
      <c r="D1" s="1" t="s">
        <v>146</v>
      </c>
      <c r="E1" s="1" t="s">
        <v>145</v>
      </c>
      <c r="F1" s="1" t="s">
        <v>143</v>
      </c>
      <c r="G1" s="1" t="s">
        <v>761</v>
      </c>
      <c r="H1" s="1" t="s">
        <v>872</v>
      </c>
      <c r="I1" s="1" t="s">
        <v>873</v>
      </c>
      <c r="J1" s="1" t="s">
        <v>874</v>
      </c>
      <c r="K1" s="1" t="s">
        <v>763</v>
      </c>
      <c r="L1" s="1" t="s">
        <v>152</v>
      </c>
      <c r="M1" s="1" t="s">
        <v>764</v>
      </c>
      <c r="N1" s="1" t="s">
        <v>765</v>
      </c>
      <c r="O1" s="1" t="s">
        <v>152</v>
      </c>
      <c r="P1" s="1" t="s">
        <v>875</v>
      </c>
      <c r="Q1" s="1" t="s">
        <v>876</v>
      </c>
      <c r="R1" s="1" t="s">
        <v>877</v>
      </c>
      <c r="S1" s="1" t="s">
        <v>152</v>
      </c>
      <c r="T1" s="1" t="s">
        <v>878</v>
      </c>
      <c r="U1" s="1" t="s">
        <v>152</v>
      </c>
      <c r="V1" s="1" t="s">
        <v>132</v>
      </c>
      <c r="W1" s="1" t="s">
        <v>152</v>
      </c>
      <c r="X1" s="1" t="s">
        <v>879</v>
      </c>
      <c r="Y1" s="1" t="s">
        <v>152</v>
      </c>
      <c r="Z1" s="1" t="s">
        <v>130</v>
      </c>
      <c r="AA1" s="1" t="s">
        <v>770</v>
      </c>
      <c r="AB1" s="1" t="s">
        <v>152</v>
      </c>
      <c r="AC1" s="1" t="s">
        <v>771</v>
      </c>
      <c r="AD1" s="1" t="s">
        <v>152</v>
      </c>
      <c r="AE1" s="1" t="s">
        <v>127</v>
      </c>
      <c r="AF1" s="1" t="s">
        <v>152</v>
      </c>
      <c r="AG1" s="1" t="s">
        <v>880</v>
      </c>
      <c r="AH1" s="1" t="s">
        <v>881</v>
      </c>
      <c r="AI1" s="1" t="s">
        <v>882</v>
      </c>
      <c r="AJ1" s="1" t="s">
        <v>152</v>
      </c>
    </row>
    <row r="2" spans="1:36" x14ac:dyDescent="0.25">
      <c r="A2" s="1">
        <v>7</v>
      </c>
      <c r="B2" s="1" t="s">
        <v>450</v>
      </c>
      <c r="D2" s="1" t="s">
        <v>77</v>
      </c>
      <c r="E2" s="1">
        <v>2</v>
      </c>
      <c r="F2" s="1">
        <v>0</v>
      </c>
      <c r="G2" s="1">
        <v>0</v>
      </c>
      <c r="H2" s="1">
        <v>89</v>
      </c>
      <c r="I2" s="1">
        <v>4.3</v>
      </c>
      <c r="J2" s="1">
        <v>5</v>
      </c>
      <c r="K2" s="2">
        <v>0.98</v>
      </c>
      <c r="M2" s="2">
        <v>0.89</v>
      </c>
      <c r="N2" s="2">
        <v>0.9</v>
      </c>
      <c r="P2" s="1">
        <v>1</v>
      </c>
      <c r="Q2" s="1">
        <v>43</v>
      </c>
      <c r="R2" s="2">
        <v>0.6</v>
      </c>
      <c r="T2" s="2">
        <v>0.05</v>
      </c>
      <c r="V2" s="3" t="s">
        <v>1</v>
      </c>
      <c r="X2" s="2">
        <v>0.95</v>
      </c>
      <c r="Z2" s="1">
        <v>12</v>
      </c>
      <c r="AA2" s="1" t="s">
        <v>883</v>
      </c>
      <c r="AB2" s="1">
        <v>2</v>
      </c>
      <c r="AC2" s="2">
        <v>0.72</v>
      </c>
      <c r="AD2" s="1">
        <v>5</v>
      </c>
      <c r="AE2" s="2">
        <v>0.24</v>
      </c>
      <c r="AG2" s="1">
        <v>7</v>
      </c>
      <c r="AH2" s="1">
        <v>6</v>
      </c>
      <c r="AI2" s="2">
        <v>0.55000000000000004</v>
      </c>
    </row>
    <row r="3" spans="1:36" x14ac:dyDescent="0.25">
      <c r="A3" s="1">
        <v>22</v>
      </c>
      <c r="B3" s="1" t="s">
        <v>478</v>
      </c>
      <c r="D3" s="1" t="s">
        <v>77</v>
      </c>
      <c r="E3" s="1">
        <v>2</v>
      </c>
      <c r="F3" s="1">
        <v>0</v>
      </c>
      <c r="G3" s="1">
        <v>0</v>
      </c>
      <c r="H3" s="1">
        <v>80</v>
      </c>
      <c r="I3" s="1">
        <v>4</v>
      </c>
      <c r="J3" s="1">
        <v>18</v>
      </c>
      <c r="K3" s="2">
        <v>0.94</v>
      </c>
      <c r="M3" s="2">
        <v>0.84</v>
      </c>
      <c r="N3" s="2">
        <v>0.89</v>
      </c>
      <c r="P3" s="1">
        <v>5</v>
      </c>
      <c r="Q3" s="1">
        <v>79</v>
      </c>
      <c r="R3" s="2">
        <v>0.57999999999999996</v>
      </c>
      <c r="T3" s="2">
        <v>0.05</v>
      </c>
      <c r="V3" s="3" t="s">
        <v>1</v>
      </c>
      <c r="X3" s="2">
        <v>0.95</v>
      </c>
      <c r="Z3" s="1">
        <v>18</v>
      </c>
      <c r="AA3" s="1" t="s">
        <v>884</v>
      </c>
      <c r="AB3" s="1">
        <v>2</v>
      </c>
      <c r="AC3" s="2">
        <v>0.65</v>
      </c>
      <c r="AD3" s="1">
        <v>5</v>
      </c>
      <c r="AE3" s="2">
        <v>0.31</v>
      </c>
      <c r="AG3" s="1">
        <v>25</v>
      </c>
      <c r="AH3" s="1">
        <v>19</v>
      </c>
      <c r="AI3" s="2">
        <v>0.49</v>
      </c>
    </row>
    <row r="4" spans="1:36" x14ac:dyDescent="0.25">
      <c r="A4" s="1">
        <v>24</v>
      </c>
      <c r="B4" s="1" t="s">
        <v>480</v>
      </c>
      <c r="D4" s="1" t="s">
        <v>53</v>
      </c>
      <c r="E4" s="1">
        <v>2</v>
      </c>
      <c r="F4" s="1">
        <v>0</v>
      </c>
      <c r="G4" s="1">
        <v>0</v>
      </c>
      <c r="H4" s="1">
        <v>78</v>
      </c>
      <c r="I4" s="1">
        <v>4</v>
      </c>
      <c r="J4" s="1">
        <v>36</v>
      </c>
      <c r="K4" s="2">
        <v>0.92</v>
      </c>
      <c r="M4" s="2">
        <v>0.79</v>
      </c>
      <c r="N4" s="2">
        <v>0.79</v>
      </c>
      <c r="P4" s="1" t="s">
        <v>58</v>
      </c>
      <c r="Q4" s="1">
        <v>15</v>
      </c>
      <c r="R4" s="2">
        <v>0.69</v>
      </c>
      <c r="T4" s="2">
        <v>0.03</v>
      </c>
      <c r="V4" s="3" t="s">
        <v>1</v>
      </c>
      <c r="X4" s="2">
        <v>0.94</v>
      </c>
      <c r="Z4" s="1">
        <v>42</v>
      </c>
      <c r="AA4" s="1" t="s">
        <v>783</v>
      </c>
      <c r="AB4" s="1">
        <v>2</v>
      </c>
      <c r="AC4" s="2">
        <v>0.52</v>
      </c>
      <c r="AE4" s="2">
        <v>0.52</v>
      </c>
      <c r="AG4" s="1">
        <v>29</v>
      </c>
      <c r="AH4" s="1">
        <v>31</v>
      </c>
      <c r="AI4" s="2">
        <v>0.46</v>
      </c>
    </row>
    <row r="5" spans="1:36" x14ac:dyDescent="0.25">
      <c r="A5" s="1">
        <v>35</v>
      </c>
      <c r="B5" s="1" t="s">
        <v>497</v>
      </c>
      <c r="D5" s="1" t="s">
        <v>26</v>
      </c>
      <c r="E5" s="1">
        <v>2</v>
      </c>
      <c r="F5" s="1">
        <v>0</v>
      </c>
      <c r="G5" s="1">
        <v>0</v>
      </c>
      <c r="H5" s="1">
        <v>71</v>
      </c>
      <c r="I5" s="1">
        <v>3.4</v>
      </c>
      <c r="J5" s="1">
        <v>98</v>
      </c>
      <c r="K5" s="2">
        <v>0.87</v>
      </c>
      <c r="M5" s="2">
        <v>0.78</v>
      </c>
      <c r="N5" s="2">
        <v>0.68</v>
      </c>
      <c r="P5" s="1">
        <v>-10</v>
      </c>
      <c r="Q5" s="1">
        <v>5</v>
      </c>
      <c r="R5" s="2">
        <v>0.82</v>
      </c>
      <c r="T5" s="2">
        <v>0</v>
      </c>
      <c r="V5" s="3" t="s">
        <v>40</v>
      </c>
      <c r="X5" s="2">
        <v>0.81</v>
      </c>
      <c r="Z5" s="1">
        <v>25</v>
      </c>
      <c r="AA5" s="1" t="s">
        <v>246</v>
      </c>
      <c r="AB5" s="1">
        <v>2</v>
      </c>
      <c r="AC5" s="2">
        <v>0.61</v>
      </c>
      <c r="AE5" s="2">
        <v>0.39</v>
      </c>
      <c r="AG5" s="1">
        <v>20</v>
      </c>
      <c r="AH5" s="1">
        <v>28</v>
      </c>
      <c r="AI5" s="2">
        <v>0.46</v>
      </c>
    </row>
    <row r="6" spans="1:36" x14ac:dyDescent="0.25">
      <c r="A6" s="1">
        <v>35</v>
      </c>
      <c r="B6" s="1" t="s">
        <v>490</v>
      </c>
      <c r="E6" s="1">
        <v>2</v>
      </c>
      <c r="F6" s="1">
        <v>0</v>
      </c>
      <c r="G6" s="1">
        <v>0</v>
      </c>
      <c r="H6" s="1">
        <v>71</v>
      </c>
      <c r="I6" s="1">
        <v>3.5</v>
      </c>
      <c r="J6" s="1">
        <v>25</v>
      </c>
      <c r="K6" s="2">
        <v>0.91</v>
      </c>
      <c r="M6" s="2">
        <v>0.8</v>
      </c>
      <c r="N6" s="2">
        <v>0.87</v>
      </c>
      <c r="P6" s="1">
        <v>7</v>
      </c>
      <c r="Q6" s="1">
        <v>84</v>
      </c>
      <c r="R6" s="2">
        <v>0.63</v>
      </c>
      <c r="T6" s="2">
        <v>0.03</v>
      </c>
      <c r="V6" s="3" t="s">
        <v>1</v>
      </c>
      <c r="X6" s="2">
        <v>0.87</v>
      </c>
      <c r="Z6" s="1">
        <v>42</v>
      </c>
      <c r="AA6" s="1" t="s">
        <v>885</v>
      </c>
      <c r="AB6" s="1">
        <v>2</v>
      </c>
      <c r="AC6" s="2">
        <v>0.46</v>
      </c>
      <c r="AD6" s="1">
        <v>5</v>
      </c>
      <c r="AE6" s="2">
        <v>0.35</v>
      </c>
      <c r="AG6" s="1">
        <v>37</v>
      </c>
      <c r="AH6" s="1">
        <v>37</v>
      </c>
      <c r="AI6" s="2">
        <v>0.44</v>
      </c>
    </row>
    <row r="7" spans="1:36" x14ac:dyDescent="0.25">
      <c r="A7" s="1">
        <v>40</v>
      </c>
      <c r="B7" s="1" t="s">
        <v>510</v>
      </c>
      <c r="D7" s="1" t="s">
        <v>9</v>
      </c>
      <c r="E7" s="1">
        <v>2</v>
      </c>
      <c r="F7" s="1">
        <v>0</v>
      </c>
      <c r="G7" s="1">
        <v>0</v>
      </c>
      <c r="H7" s="1">
        <v>69</v>
      </c>
      <c r="I7" s="1">
        <v>3.4</v>
      </c>
      <c r="J7" s="1">
        <v>41</v>
      </c>
      <c r="K7" s="2">
        <v>0.9</v>
      </c>
      <c r="M7" s="2">
        <v>0.71</v>
      </c>
      <c r="N7" s="2">
        <v>0.79</v>
      </c>
      <c r="P7" s="1">
        <v>8</v>
      </c>
      <c r="Q7" s="1">
        <v>51</v>
      </c>
      <c r="R7" s="2">
        <v>0.69</v>
      </c>
      <c r="T7" s="4">
        <v>4.0000000000000001E-3</v>
      </c>
      <c r="V7" s="3" t="s">
        <v>787</v>
      </c>
      <c r="X7" s="2">
        <v>0.93</v>
      </c>
      <c r="Z7" s="1">
        <v>46</v>
      </c>
      <c r="AA7" s="1" t="s">
        <v>69</v>
      </c>
      <c r="AB7" s="1">
        <v>2</v>
      </c>
      <c r="AC7" s="2">
        <v>0.5</v>
      </c>
      <c r="AD7" s="1">
        <v>5</v>
      </c>
      <c r="AE7" s="2">
        <v>0.52</v>
      </c>
      <c r="AG7" s="1">
        <v>59</v>
      </c>
      <c r="AH7" s="1">
        <v>44</v>
      </c>
      <c r="AI7" s="2">
        <v>0.42</v>
      </c>
    </row>
    <row r="8" spans="1:36" x14ac:dyDescent="0.25">
      <c r="A8" s="1">
        <v>48</v>
      </c>
      <c r="B8" s="1" t="s">
        <v>517</v>
      </c>
      <c r="D8" s="1" t="s">
        <v>26</v>
      </c>
      <c r="E8" s="1">
        <v>2</v>
      </c>
      <c r="F8" s="1">
        <v>0</v>
      </c>
      <c r="G8" s="1">
        <v>0</v>
      </c>
      <c r="H8" s="1">
        <v>66</v>
      </c>
      <c r="I8" s="1">
        <v>3.4</v>
      </c>
      <c r="J8" s="1">
        <v>63</v>
      </c>
      <c r="K8" s="2">
        <v>0.91</v>
      </c>
      <c r="M8" s="2">
        <v>0.77</v>
      </c>
      <c r="N8" s="2">
        <v>0.72</v>
      </c>
      <c r="P8" s="1">
        <v>-5</v>
      </c>
      <c r="Q8" s="1">
        <v>20</v>
      </c>
      <c r="R8" s="2">
        <v>0.94</v>
      </c>
      <c r="T8" s="2">
        <v>0.01</v>
      </c>
      <c r="V8" s="3" t="s">
        <v>32</v>
      </c>
      <c r="X8" s="2">
        <v>0.91</v>
      </c>
      <c r="Z8" s="1">
        <v>64</v>
      </c>
      <c r="AA8" s="1" t="s">
        <v>828</v>
      </c>
      <c r="AB8" s="1">
        <v>2</v>
      </c>
      <c r="AC8" s="2">
        <v>0.36</v>
      </c>
      <c r="AD8" s="1">
        <v>5</v>
      </c>
      <c r="AE8" s="2">
        <v>0.41</v>
      </c>
      <c r="AG8" s="1">
        <v>50</v>
      </c>
      <c r="AH8" s="1">
        <v>88</v>
      </c>
      <c r="AI8" s="2">
        <v>0.34</v>
      </c>
    </row>
    <row r="9" spans="1:36" x14ac:dyDescent="0.25">
      <c r="A9" s="1">
        <v>59</v>
      </c>
      <c r="B9" s="1" t="s">
        <v>568</v>
      </c>
      <c r="D9" s="1" t="s">
        <v>18</v>
      </c>
      <c r="E9" s="1">
        <v>2</v>
      </c>
      <c r="F9" s="1">
        <v>0</v>
      </c>
      <c r="G9" s="1">
        <v>0</v>
      </c>
      <c r="H9" s="1">
        <v>61</v>
      </c>
      <c r="I9" s="1">
        <v>3.4</v>
      </c>
      <c r="J9" s="1">
        <v>104</v>
      </c>
      <c r="K9" s="2">
        <v>0.85</v>
      </c>
      <c r="M9" s="2">
        <v>0.73</v>
      </c>
      <c r="N9" s="2">
        <v>0.71</v>
      </c>
      <c r="P9" s="1">
        <v>-2</v>
      </c>
      <c r="Q9" s="1">
        <v>81</v>
      </c>
      <c r="R9" s="2">
        <v>0.64</v>
      </c>
      <c r="T9" s="2">
        <v>0.01</v>
      </c>
      <c r="V9" s="3" t="s">
        <v>5</v>
      </c>
      <c r="X9" s="2">
        <v>0.91</v>
      </c>
      <c r="Z9" s="1">
        <v>64</v>
      </c>
      <c r="AA9" s="1" t="s">
        <v>242</v>
      </c>
      <c r="AB9" s="1">
        <v>2</v>
      </c>
      <c r="AC9" s="2">
        <v>0.4</v>
      </c>
      <c r="AD9" s="1">
        <v>5</v>
      </c>
      <c r="AE9" s="2">
        <v>0.5</v>
      </c>
      <c r="AG9" s="1">
        <v>44</v>
      </c>
      <c r="AH9" s="1">
        <v>72</v>
      </c>
      <c r="AI9" s="2">
        <v>0.36</v>
      </c>
    </row>
    <row r="10" spans="1:36" x14ac:dyDescent="0.25">
      <c r="A10" s="1">
        <v>70</v>
      </c>
      <c r="B10" s="1" t="s">
        <v>565</v>
      </c>
      <c r="D10" s="1" t="s">
        <v>9</v>
      </c>
      <c r="E10" s="1">
        <v>2</v>
      </c>
      <c r="F10" s="1">
        <v>0</v>
      </c>
      <c r="G10" s="1">
        <v>0</v>
      </c>
      <c r="H10" s="1">
        <v>57</v>
      </c>
      <c r="I10" s="1">
        <v>2.8</v>
      </c>
      <c r="J10" s="1">
        <v>30</v>
      </c>
      <c r="K10" s="2">
        <v>0.93</v>
      </c>
      <c r="M10" s="2">
        <v>0.66</v>
      </c>
      <c r="N10" s="2">
        <v>0.78</v>
      </c>
      <c r="P10" s="1">
        <v>12</v>
      </c>
      <c r="Q10" s="1">
        <v>112</v>
      </c>
      <c r="R10" s="2">
        <v>0.63</v>
      </c>
      <c r="T10" s="2">
        <v>0.01</v>
      </c>
      <c r="V10" s="3" t="s">
        <v>14</v>
      </c>
      <c r="X10" s="2">
        <v>0.8</v>
      </c>
      <c r="Z10" s="1">
        <v>64</v>
      </c>
      <c r="AA10" s="1" t="s">
        <v>538</v>
      </c>
      <c r="AB10" s="1">
        <v>2</v>
      </c>
      <c r="AC10" s="2">
        <v>0.39</v>
      </c>
      <c r="AE10" s="2">
        <v>0.42</v>
      </c>
      <c r="AG10" s="1">
        <v>111</v>
      </c>
      <c r="AH10" s="1">
        <v>107</v>
      </c>
      <c r="AI10" s="2">
        <v>0.32</v>
      </c>
    </row>
    <row r="11" spans="1:36" x14ac:dyDescent="0.25">
      <c r="A11" s="1">
        <v>70</v>
      </c>
      <c r="B11" s="1" t="s">
        <v>589</v>
      </c>
      <c r="D11" s="1" t="s">
        <v>9</v>
      </c>
      <c r="E11" s="1">
        <v>2</v>
      </c>
      <c r="F11" s="1">
        <v>0</v>
      </c>
      <c r="G11" s="1">
        <v>0</v>
      </c>
      <c r="H11" s="1">
        <v>57</v>
      </c>
      <c r="I11" s="1">
        <v>2.7</v>
      </c>
      <c r="J11" s="1">
        <v>48</v>
      </c>
      <c r="K11" s="2">
        <v>0.88</v>
      </c>
      <c r="M11" s="2">
        <v>0.71</v>
      </c>
      <c r="N11" s="2">
        <v>0.78</v>
      </c>
      <c r="P11" s="1">
        <v>7</v>
      </c>
      <c r="Q11" s="1">
        <v>67</v>
      </c>
      <c r="R11" s="2">
        <v>0.77</v>
      </c>
      <c r="T11" s="2">
        <v>0.01</v>
      </c>
      <c r="V11" s="3" t="s">
        <v>14</v>
      </c>
      <c r="X11" s="2">
        <v>0.87</v>
      </c>
      <c r="Z11" s="1">
        <v>68</v>
      </c>
      <c r="AA11" s="1" t="s">
        <v>174</v>
      </c>
      <c r="AB11" s="1">
        <v>2</v>
      </c>
      <c r="AC11" s="2">
        <v>0.44</v>
      </c>
      <c r="AE11" s="2">
        <v>0.74</v>
      </c>
      <c r="AG11" s="1">
        <v>96</v>
      </c>
      <c r="AH11" s="1">
        <v>111</v>
      </c>
      <c r="AI11" s="2">
        <v>0.3</v>
      </c>
    </row>
    <row r="12" spans="1:36" x14ac:dyDescent="0.25">
      <c r="A12" s="1">
        <v>77</v>
      </c>
      <c r="B12" s="1" t="s">
        <v>560</v>
      </c>
      <c r="D12" s="1" t="s">
        <v>217</v>
      </c>
      <c r="E12" s="1">
        <v>2</v>
      </c>
      <c r="F12" s="1">
        <v>0</v>
      </c>
      <c r="G12" s="1">
        <v>0</v>
      </c>
      <c r="H12" s="1">
        <v>56</v>
      </c>
      <c r="I12" s="1">
        <v>3.2</v>
      </c>
      <c r="J12" s="1">
        <v>116</v>
      </c>
      <c r="K12" s="2">
        <v>0.82</v>
      </c>
      <c r="M12" s="2">
        <v>0.75</v>
      </c>
      <c r="N12" s="2">
        <v>0.71</v>
      </c>
      <c r="P12" s="1">
        <v>-4</v>
      </c>
      <c r="Q12" s="1">
        <v>84</v>
      </c>
      <c r="R12" s="2">
        <v>0.61</v>
      </c>
      <c r="T12" s="2">
        <v>0.02</v>
      </c>
      <c r="V12" s="3" t="s">
        <v>14</v>
      </c>
      <c r="X12" s="2">
        <v>0.81</v>
      </c>
      <c r="Z12" s="1">
        <v>54</v>
      </c>
      <c r="AA12" s="1" t="s">
        <v>493</v>
      </c>
      <c r="AB12" s="1">
        <v>2</v>
      </c>
      <c r="AC12" s="2">
        <v>0.41</v>
      </c>
      <c r="AE12" s="2">
        <v>0.68</v>
      </c>
      <c r="AG12" s="1">
        <v>85</v>
      </c>
      <c r="AH12" s="1">
        <v>141</v>
      </c>
      <c r="AI12" s="2">
        <v>0.25</v>
      </c>
    </row>
    <row r="13" spans="1:36" x14ac:dyDescent="0.25">
      <c r="A13" s="1">
        <v>101</v>
      </c>
      <c r="B13" s="1" t="s">
        <v>545</v>
      </c>
      <c r="D13" s="1" t="s">
        <v>53</v>
      </c>
      <c r="E13" s="1">
        <v>2</v>
      </c>
      <c r="F13" s="1">
        <v>0</v>
      </c>
      <c r="G13" s="1">
        <v>0</v>
      </c>
      <c r="H13" s="1">
        <v>50</v>
      </c>
      <c r="I13" s="1">
        <v>2.8</v>
      </c>
      <c r="J13" s="1">
        <v>147</v>
      </c>
      <c r="K13" s="2">
        <v>0.79</v>
      </c>
      <c r="M13" s="2">
        <v>0.74</v>
      </c>
      <c r="N13" s="2">
        <v>0.6</v>
      </c>
      <c r="P13" s="1">
        <v>-14</v>
      </c>
      <c r="Q13" s="1">
        <v>61</v>
      </c>
      <c r="R13" s="2">
        <v>0.73</v>
      </c>
      <c r="T13" s="2">
        <v>0</v>
      </c>
      <c r="V13" s="3" t="s">
        <v>5</v>
      </c>
      <c r="X13" s="2">
        <v>0.93</v>
      </c>
      <c r="Z13" s="1">
        <v>77</v>
      </c>
      <c r="AA13" s="1" t="s">
        <v>886</v>
      </c>
      <c r="AB13" s="1">
        <v>2</v>
      </c>
      <c r="AC13" s="2">
        <v>0.3</v>
      </c>
      <c r="AD13" s="1">
        <v>5</v>
      </c>
      <c r="AE13" s="2">
        <v>0.55000000000000004</v>
      </c>
      <c r="AG13" s="1">
        <v>71</v>
      </c>
      <c r="AH13" s="1">
        <v>99</v>
      </c>
      <c r="AI13" s="2">
        <v>0.33</v>
      </c>
    </row>
    <row r="14" spans="1:36" x14ac:dyDescent="0.25">
      <c r="A14" s="1">
        <v>101</v>
      </c>
      <c r="B14" s="1" t="s">
        <v>554</v>
      </c>
      <c r="D14" s="1" t="s">
        <v>9</v>
      </c>
      <c r="E14" s="1">
        <v>2</v>
      </c>
      <c r="F14" s="1">
        <v>0</v>
      </c>
      <c r="G14" s="1">
        <v>0</v>
      </c>
      <c r="H14" s="1">
        <v>50</v>
      </c>
      <c r="I14" s="1">
        <v>2.6</v>
      </c>
      <c r="J14" s="1">
        <v>63</v>
      </c>
      <c r="K14" s="2">
        <v>0.87</v>
      </c>
      <c r="M14" s="2">
        <v>0.69</v>
      </c>
      <c r="N14" s="2">
        <v>0.75</v>
      </c>
      <c r="P14" s="1">
        <v>6</v>
      </c>
      <c r="Q14" s="1">
        <v>126</v>
      </c>
      <c r="R14" s="2">
        <v>0.6</v>
      </c>
      <c r="T14" s="2">
        <v>0.03</v>
      </c>
      <c r="V14" s="3" t="s">
        <v>787</v>
      </c>
      <c r="X14" s="2">
        <v>0.89</v>
      </c>
      <c r="Z14" s="1">
        <v>105</v>
      </c>
      <c r="AA14" s="1" t="s">
        <v>887</v>
      </c>
      <c r="AB14" s="1">
        <v>2</v>
      </c>
      <c r="AC14" s="2">
        <v>0.35</v>
      </c>
      <c r="AE14" s="2">
        <v>0.75</v>
      </c>
      <c r="AG14" s="1">
        <v>116</v>
      </c>
      <c r="AH14" s="1">
        <v>58</v>
      </c>
      <c r="AI14" s="2">
        <v>0.4</v>
      </c>
    </row>
    <row r="15" spans="1:36" x14ac:dyDescent="0.25">
      <c r="A15" s="1">
        <v>26</v>
      </c>
      <c r="B15" s="1" t="s">
        <v>495</v>
      </c>
      <c r="D15" s="1" t="s">
        <v>18</v>
      </c>
      <c r="E15" s="1">
        <v>2</v>
      </c>
      <c r="F15" s="1">
        <v>0</v>
      </c>
      <c r="G15" s="1">
        <v>0</v>
      </c>
      <c r="H15" s="1">
        <v>76</v>
      </c>
      <c r="I15" s="1">
        <v>3.6</v>
      </c>
      <c r="J15" s="1">
        <v>58</v>
      </c>
      <c r="K15" s="2">
        <v>0.87</v>
      </c>
      <c r="M15" s="2">
        <v>0.79</v>
      </c>
      <c r="N15" s="2">
        <v>0.79</v>
      </c>
      <c r="P15" s="1" t="s">
        <v>58</v>
      </c>
      <c r="Q15" s="1">
        <v>37</v>
      </c>
      <c r="R15" s="2">
        <v>0.72</v>
      </c>
      <c r="T15" s="2">
        <v>0.01</v>
      </c>
      <c r="V15" s="3" t="s">
        <v>5</v>
      </c>
      <c r="X15" s="2">
        <v>0.87</v>
      </c>
      <c r="Z15" s="1">
        <v>33</v>
      </c>
      <c r="AA15" s="1" t="s">
        <v>888</v>
      </c>
      <c r="AB15" s="1">
        <v>3</v>
      </c>
      <c r="AC15" s="2">
        <v>0.67</v>
      </c>
      <c r="AE15" s="2">
        <v>0.54</v>
      </c>
      <c r="AG15" s="1">
        <v>2</v>
      </c>
      <c r="AH15" s="1">
        <v>8</v>
      </c>
      <c r="AI15" s="2">
        <v>0.55000000000000004</v>
      </c>
    </row>
    <row r="16" spans="1:36" x14ac:dyDescent="0.25">
      <c r="A16" s="1">
        <v>53</v>
      </c>
      <c r="B16" s="1" t="s">
        <v>574</v>
      </c>
      <c r="C16" s="1">
        <v>1</v>
      </c>
      <c r="D16" s="1" t="s">
        <v>217</v>
      </c>
      <c r="E16" s="1">
        <v>2</v>
      </c>
      <c r="F16" s="1">
        <v>0</v>
      </c>
      <c r="G16" s="1">
        <v>0</v>
      </c>
      <c r="H16" s="1">
        <v>62</v>
      </c>
      <c r="I16" s="1">
        <v>3.9</v>
      </c>
      <c r="J16" s="1">
        <v>88</v>
      </c>
      <c r="K16" s="2">
        <v>0.86</v>
      </c>
      <c r="L16" s="1">
        <v>8</v>
      </c>
      <c r="M16" s="1" t="s">
        <v>176</v>
      </c>
      <c r="N16" s="2">
        <v>0.72</v>
      </c>
      <c r="P16" s="1" t="s">
        <v>176</v>
      </c>
      <c r="Q16" s="1">
        <v>48</v>
      </c>
      <c r="R16" s="2">
        <v>0.77</v>
      </c>
      <c r="T16" s="2">
        <v>0.04</v>
      </c>
      <c r="V16" s="3" t="s">
        <v>1</v>
      </c>
      <c r="X16" s="2">
        <v>0.97</v>
      </c>
      <c r="Z16" s="1">
        <v>33</v>
      </c>
      <c r="AA16" s="1" t="s">
        <v>459</v>
      </c>
      <c r="AB16" s="1">
        <v>3</v>
      </c>
      <c r="AC16" s="2">
        <v>0.6</v>
      </c>
      <c r="AE16" s="2">
        <v>0.46</v>
      </c>
      <c r="AG16" s="1">
        <v>166</v>
      </c>
      <c r="AH16" s="1">
        <v>164</v>
      </c>
      <c r="AI16" s="1" t="s">
        <v>176</v>
      </c>
    </row>
    <row r="17" spans="1:36" x14ac:dyDescent="0.25">
      <c r="A17" s="1">
        <v>62</v>
      </c>
      <c r="B17" s="1" t="s">
        <v>582</v>
      </c>
      <c r="D17" s="1" t="s">
        <v>65</v>
      </c>
      <c r="E17" s="1">
        <v>2</v>
      </c>
      <c r="F17" s="1">
        <v>0</v>
      </c>
      <c r="G17" s="1">
        <v>0</v>
      </c>
      <c r="H17" s="1">
        <v>60</v>
      </c>
      <c r="I17" s="1">
        <v>3.4</v>
      </c>
      <c r="J17" s="1">
        <v>36</v>
      </c>
      <c r="K17" s="2">
        <v>0.93</v>
      </c>
      <c r="M17" s="2">
        <v>0.75</v>
      </c>
      <c r="N17" s="2">
        <v>0.81</v>
      </c>
      <c r="P17" s="1">
        <v>6</v>
      </c>
      <c r="Q17" s="1">
        <v>172</v>
      </c>
      <c r="R17" s="2">
        <v>0.44</v>
      </c>
      <c r="T17" s="2">
        <v>0.04</v>
      </c>
      <c r="V17" s="3" t="s">
        <v>14</v>
      </c>
      <c r="X17" s="2">
        <v>0.83</v>
      </c>
      <c r="Z17" s="1">
        <v>60</v>
      </c>
      <c r="AA17" s="1" t="s">
        <v>4</v>
      </c>
      <c r="AB17" s="1">
        <v>3</v>
      </c>
      <c r="AC17" s="2">
        <v>0.47</v>
      </c>
      <c r="AE17" s="2">
        <v>0.75</v>
      </c>
      <c r="AG17" s="1">
        <v>92</v>
      </c>
      <c r="AH17" s="1">
        <v>88</v>
      </c>
      <c r="AI17" s="2">
        <v>0.34</v>
      </c>
    </row>
    <row r="18" spans="1:36" x14ac:dyDescent="0.25">
      <c r="A18" s="1">
        <v>70</v>
      </c>
      <c r="B18" s="1" t="s">
        <v>532</v>
      </c>
      <c r="D18" s="1" t="s">
        <v>179</v>
      </c>
      <c r="E18" s="1">
        <v>2</v>
      </c>
      <c r="F18" s="1">
        <v>0</v>
      </c>
      <c r="G18" s="1">
        <v>0</v>
      </c>
      <c r="H18" s="1">
        <v>57</v>
      </c>
      <c r="I18" s="1">
        <v>3</v>
      </c>
      <c r="J18" s="1">
        <v>69</v>
      </c>
      <c r="K18" s="2">
        <v>0.84</v>
      </c>
      <c r="M18" s="2">
        <v>0.74</v>
      </c>
      <c r="N18" s="2">
        <v>0.75</v>
      </c>
      <c r="P18" s="1">
        <v>1</v>
      </c>
      <c r="Q18" s="1">
        <v>84</v>
      </c>
      <c r="R18" s="2">
        <v>0.59</v>
      </c>
      <c r="T18" s="2">
        <v>0.01</v>
      </c>
      <c r="V18" s="3" t="s">
        <v>14</v>
      </c>
      <c r="X18" s="2">
        <v>0.92</v>
      </c>
      <c r="Z18" s="1">
        <v>83</v>
      </c>
      <c r="AA18" s="1" t="s">
        <v>792</v>
      </c>
      <c r="AB18" s="1">
        <v>3</v>
      </c>
      <c r="AC18" s="2">
        <v>0.53</v>
      </c>
      <c r="AD18" s="1">
        <v>4</v>
      </c>
      <c r="AE18" s="2">
        <v>0.89</v>
      </c>
      <c r="AG18" s="1">
        <v>85</v>
      </c>
      <c r="AH18" s="1">
        <v>51</v>
      </c>
      <c r="AI18" s="2">
        <v>0.41</v>
      </c>
      <c r="AJ18" s="1">
        <v>4</v>
      </c>
    </row>
    <row r="19" spans="1:36" x14ac:dyDescent="0.25">
      <c r="A19" s="1">
        <v>77</v>
      </c>
      <c r="B19" s="1" t="s">
        <v>544</v>
      </c>
      <c r="D19" s="1" t="s">
        <v>65</v>
      </c>
      <c r="E19" s="1">
        <v>2</v>
      </c>
      <c r="F19" s="1">
        <v>0</v>
      </c>
      <c r="G19" s="1">
        <v>0</v>
      </c>
      <c r="H19" s="1">
        <v>56</v>
      </c>
      <c r="I19" s="1">
        <v>3.1</v>
      </c>
      <c r="J19" s="1">
        <v>41</v>
      </c>
      <c r="K19" s="2">
        <v>0.89</v>
      </c>
      <c r="M19" s="2">
        <v>0.7</v>
      </c>
      <c r="N19" s="2">
        <v>0.82</v>
      </c>
      <c r="P19" s="1">
        <v>12</v>
      </c>
      <c r="Q19" s="1">
        <v>146</v>
      </c>
      <c r="R19" s="2">
        <v>0.53</v>
      </c>
      <c r="T19" s="2">
        <v>0.01</v>
      </c>
      <c r="V19" s="3" t="s">
        <v>787</v>
      </c>
      <c r="X19" s="2">
        <v>0.89</v>
      </c>
      <c r="Z19" s="1">
        <v>95</v>
      </c>
      <c r="AA19" s="1" t="s">
        <v>163</v>
      </c>
      <c r="AB19" s="1">
        <v>3</v>
      </c>
      <c r="AC19" s="2">
        <v>0.35</v>
      </c>
      <c r="AE19" s="2">
        <v>0.77</v>
      </c>
      <c r="AG19" s="1">
        <v>123</v>
      </c>
      <c r="AH19" s="1">
        <v>72</v>
      </c>
      <c r="AI19" s="2">
        <v>0.36</v>
      </c>
    </row>
    <row r="20" spans="1:36" x14ac:dyDescent="0.25">
      <c r="A20" s="1">
        <v>89</v>
      </c>
      <c r="B20" s="1" t="s">
        <v>527</v>
      </c>
      <c r="D20" s="1" t="s">
        <v>169</v>
      </c>
      <c r="E20" s="1">
        <v>2</v>
      </c>
      <c r="F20" s="1">
        <v>0</v>
      </c>
      <c r="G20" s="1">
        <v>0</v>
      </c>
      <c r="H20" s="1">
        <v>52</v>
      </c>
      <c r="I20" s="1">
        <v>2.8</v>
      </c>
      <c r="J20" s="1">
        <v>63</v>
      </c>
      <c r="K20" s="2">
        <v>0.86</v>
      </c>
      <c r="M20" s="2">
        <v>0.7</v>
      </c>
      <c r="N20" s="2">
        <v>0.77</v>
      </c>
      <c r="P20" s="1">
        <v>7</v>
      </c>
      <c r="Q20" s="1">
        <v>124</v>
      </c>
      <c r="R20" s="2">
        <v>0.56000000000000005</v>
      </c>
      <c r="T20" s="2">
        <v>0.02</v>
      </c>
      <c r="V20" s="3" t="s">
        <v>787</v>
      </c>
      <c r="W20" s="1">
        <v>4</v>
      </c>
      <c r="X20" s="2">
        <v>0.85</v>
      </c>
      <c r="Z20" s="1">
        <v>92</v>
      </c>
      <c r="AA20" s="1" t="s">
        <v>28</v>
      </c>
      <c r="AB20" s="1">
        <v>3</v>
      </c>
      <c r="AC20" s="2">
        <v>0.35</v>
      </c>
      <c r="AE20" s="2">
        <v>0.68</v>
      </c>
      <c r="AG20" s="1">
        <v>133</v>
      </c>
      <c r="AH20" s="1">
        <v>67</v>
      </c>
      <c r="AI20" s="2">
        <v>0.37</v>
      </c>
    </row>
    <row r="21" spans="1:36" x14ac:dyDescent="0.25">
      <c r="A21" s="1">
        <v>96</v>
      </c>
      <c r="B21" s="1" t="s">
        <v>571</v>
      </c>
      <c r="D21" s="1" t="s">
        <v>169</v>
      </c>
      <c r="E21" s="1">
        <v>2</v>
      </c>
      <c r="F21" s="1">
        <v>0</v>
      </c>
      <c r="G21" s="1">
        <v>0</v>
      </c>
      <c r="H21" s="1">
        <v>51</v>
      </c>
      <c r="I21" s="1">
        <v>2.2000000000000002</v>
      </c>
      <c r="J21" s="1">
        <v>55</v>
      </c>
      <c r="K21" s="2">
        <v>0.9</v>
      </c>
      <c r="M21" s="2">
        <v>0.85</v>
      </c>
      <c r="N21" s="2">
        <v>0.78</v>
      </c>
      <c r="P21" s="1">
        <v>-7</v>
      </c>
      <c r="Q21" s="1">
        <v>54</v>
      </c>
      <c r="R21" s="2">
        <v>0.93</v>
      </c>
      <c r="T21" s="2">
        <v>0</v>
      </c>
      <c r="V21" s="3" t="s">
        <v>40</v>
      </c>
      <c r="W21" s="1">
        <v>4</v>
      </c>
      <c r="X21" s="2">
        <v>0.94</v>
      </c>
      <c r="Y21" s="1">
        <v>4</v>
      </c>
      <c r="Z21" s="1">
        <v>148</v>
      </c>
      <c r="AA21" s="1" t="s">
        <v>889</v>
      </c>
      <c r="AB21" s="1">
        <v>3</v>
      </c>
      <c r="AC21" s="2">
        <v>0.2</v>
      </c>
      <c r="AE21" s="2">
        <v>0.85</v>
      </c>
      <c r="AG21" s="1">
        <v>13</v>
      </c>
      <c r="AH21" s="1">
        <v>113</v>
      </c>
      <c r="AI21" s="2">
        <v>0.28999999999999998</v>
      </c>
    </row>
    <row r="22" spans="1:36" x14ac:dyDescent="0.25">
      <c r="A22" s="1">
        <v>105</v>
      </c>
      <c r="B22" s="1" t="s">
        <v>533</v>
      </c>
      <c r="D22" s="1" t="s">
        <v>99</v>
      </c>
      <c r="E22" s="1">
        <v>2</v>
      </c>
      <c r="F22" s="1">
        <v>0</v>
      </c>
      <c r="G22" s="1">
        <v>0</v>
      </c>
      <c r="H22" s="1">
        <v>49</v>
      </c>
      <c r="I22" s="1">
        <v>2.8</v>
      </c>
      <c r="J22" s="1">
        <v>123</v>
      </c>
      <c r="K22" s="2">
        <v>0.81</v>
      </c>
      <c r="M22" s="2">
        <v>0.64</v>
      </c>
      <c r="N22" s="2">
        <v>0.7</v>
      </c>
      <c r="P22" s="1">
        <v>6</v>
      </c>
      <c r="Q22" s="1">
        <v>79</v>
      </c>
      <c r="R22" s="2">
        <v>0.71</v>
      </c>
      <c r="T22" s="2">
        <v>0.01</v>
      </c>
      <c r="V22" s="3" t="s">
        <v>14</v>
      </c>
      <c r="X22" s="2">
        <v>0.81</v>
      </c>
      <c r="Z22" s="1">
        <v>130</v>
      </c>
      <c r="AA22" s="1" t="s">
        <v>181</v>
      </c>
      <c r="AB22" s="1">
        <v>3</v>
      </c>
      <c r="AC22" s="2">
        <v>0.28000000000000003</v>
      </c>
      <c r="AE22" s="2">
        <v>0.71</v>
      </c>
      <c r="AG22" s="1">
        <v>140</v>
      </c>
      <c r="AH22" s="1">
        <v>88</v>
      </c>
      <c r="AI22" s="2">
        <v>0.34</v>
      </c>
    </row>
    <row r="23" spans="1:36" x14ac:dyDescent="0.25">
      <c r="A23" s="1">
        <v>105</v>
      </c>
      <c r="B23" s="1" t="s">
        <v>644</v>
      </c>
      <c r="D23" s="1" t="s">
        <v>94</v>
      </c>
      <c r="E23" s="1">
        <v>2</v>
      </c>
      <c r="F23" s="1">
        <v>0</v>
      </c>
      <c r="G23" s="1">
        <v>0</v>
      </c>
      <c r="H23" s="1">
        <v>49</v>
      </c>
      <c r="I23" s="1">
        <v>2.8</v>
      </c>
      <c r="J23" s="1">
        <v>116</v>
      </c>
      <c r="K23" s="2">
        <v>0.76</v>
      </c>
      <c r="M23" s="2">
        <v>0.61</v>
      </c>
      <c r="N23" s="2">
        <v>0.73</v>
      </c>
      <c r="P23" s="1">
        <v>12</v>
      </c>
      <c r="Q23" s="1">
        <v>74</v>
      </c>
      <c r="R23" s="2">
        <v>0.7</v>
      </c>
      <c r="T23" s="2">
        <v>0</v>
      </c>
      <c r="V23" s="3" t="s">
        <v>5</v>
      </c>
      <c r="X23" s="2">
        <v>0.85</v>
      </c>
      <c r="Z23" s="1">
        <v>164</v>
      </c>
      <c r="AA23" s="1" t="s">
        <v>318</v>
      </c>
      <c r="AB23" s="1">
        <v>3</v>
      </c>
      <c r="AC23" s="2">
        <v>0.2</v>
      </c>
      <c r="AE23" s="2">
        <v>0.77</v>
      </c>
      <c r="AG23" s="1">
        <v>92</v>
      </c>
      <c r="AH23" s="1">
        <v>126</v>
      </c>
      <c r="AI23" s="2">
        <v>0.28000000000000003</v>
      </c>
    </row>
    <row r="24" spans="1:36" x14ac:dyDescent="0.25">
      <c r="A24" s="1">
        <v>62</v>
      </c>
      <c r="B24" s="1" t="s">
        <v>598</v>
      </c>
      <c r="D24" s="1" t="s">
        <v>53</v>
      </c>
      <c r="E24" s="1">
        <v>2</v>
      </c>
      <c r="F24" s="1">
        <v>0</v>
      </c>
      <c r="G24" s="1">
        <v>0</v>
      </c>
      <c r="H24" s="1">
        <v>60</v>
      </c>
      <c r="I24" s="1">
        <v>3.2</v>
      </c>
      <c r="J24" s="1">
        <v>73</v>
      </c>
      <c r="K24" s="2">
        <v>0.87</v>
      </c>
      <c r="M24" s="2">
        <v>0.7</v>
      </c>
      <c r="N24" s="2">
        <v>0.75</v>
      </c>
      <c r="P24" s="1">
        <v>5</v>
      </c>
      <c r="Q24" s="1">
        <v>103</v>
      </c>
      <c r="R24" s="2">
        <v>0.66</v>
      </c>
      <c r="T24" s="2">
        <v>0.05</v>
      </c>
      <c r="V24" s="3" t="s">
        <v>5</v>
      </c>
      <c r="X24" s="2">
        <v>0.9</v>
      </c>
      <c r="Z24" s="1">
        <v>74</v>
      </c>
      <c r="AA24" s="1" t="s">
        <v>890</v>
      </c>
      <c r="AB24" s="1">
        <v>9</v>
      </c>
      <c r="AC24" s="2">
        <v>0.43</v>
      </c>
      <c r="AD24" s="1">
        <v>5</v>
      </c>
      <c r="AE24" s="2">
        <v>0.43</v>
      </c>
      <c r="AG24" s="1">
        <v>55</v>
      </c>
      <c r="AH24" s="1">
        <v>67</v>
      </c>
      <c r="AI24" s="2">
        <v>0.37</v>
      </c>
    </row>
    <row r="25" spans="1:36" x14ac:dyDescent="0.25">
      <c r="A25" s="1">
        <v>1</v>
      </c>
      <c r="B25" s="1" t="s">
        <v>443</v>
      </c>
      <c r="D25" s="1" t="s">
        <v>53</v>
      </c>
      <c r="E25" s="1">
        <v>2</v>
      </c>
      <c r="F25" s="1">
        <v>0</v>
      </c>
      <c r="G25" s="1">
        <v>0</v>
      </c>
      <c r="H25" s="1">
        <v>100</v>
      </c>
      <c r="I25" s="1">
        <v>4.7</v>
      </c>
      <c r="J25" s="1">
        <v>2</v>
      </c>
      <c r="K25" s="2">
        <v>0.97</v>
      </c>
      <c r="M25" s="2">
        <v>0.94</v>
      </c>
      <c r="N25" s="2">
        <v>0.96</v>
      </c>
      <c r="P25" s="1">
        <v>2</v>
      </c>
      <c r="Q25" s="1">
        <v>3</v>
      </c>
      <c r="R25" s="2">
        <v>0.7</v>
      </c>
      <c r="T25" s="2">
        <v>0.04</v>
      </c>
      <c r="V25" s="3" t="s">
        <v>119</v>
      </c>
      <c r="X25" s="2">
        <v>0.96</v>
      </c>
      <c r="Z25" s="1">
        <v>3</v>
      </c>
      <c r="AA25" s="1" t="s">
        <v>116</v>
      </c>
      <c r="AC25" s="2">
        <v>0.87</v>
      </c>
      <c r="AD25" s="1">
        <v>5</v>
      </c>
      <c r="AE25" s="2">
        <v>0.21</v>
      </c>
      <c r="AG25" s="1">
        <v>4</v>
      </c>
      <c r="AH25" s="1">
        <v>3</v>
      </c>
      <c r="AI25" s="2">
        <v>0.6</v>
      </c>
    </row>
    <row r="26" spans="1:36" x14ac:dyDescent="0.25">
      <c r="A26" s="1">
        <v>2</v>
      </c>
      <c r="B26" s="1" t="s">
        <v>439</v>
      </c>
      <c r="D26" s="1" t="s">
        <v>53</v>
      </c>
      <c r="E26" s="1">
        <v>2</v>
      </c>
      <c r="F26" s="1">
        <v>0</v>
      </c>
      <c r="G26" s="1">
        <v>0</v>
      </c>
      <c r="H26" s="1">
        <v>98</v>
      </c>
      <c r="I26" s="1">
        <v>4.7</v>
      </c>
      <c r="J26" s="1">
        <v>1</v>
      </c>
      <c r="K26" s="2">
        <v>0.97</v>
      </c>
      <c r="M26" s="2">
        <v>0.96</v>
      </c>
      <c r="N26" s="2">
        <v>0.97</v>
      </c>
      <c r="P26" s="1">
        <v>1</v>
      </c>
      <c r="Q26" s="1">
        <v>15</v>
      </c>
      <c r="R26" s="2">
        <v>0.67</v>
      </c>
      <c r="T26" s="2">
        <v>0.06</v>
      </c>
      <c r="V26" s="3" t="s">
        <v>119</v>
      </c>
      <c r="X26" s="2">
        <v>0.94</v>
      </c>
      <c r="Z26" s="1">
        <v>2</v>
      </c>
      <c r="AA26" s="1" t="s">
        <v>891</v>
      </c>
      <c r="AC26" s="2">
        <v>0.86</v>
      </c>
      <c r="AD26" s="1">
        <v>5</v>
      </c>
      <c r="AE26" s="2">
        <v>0.18</v>
      </c>
      <c r="AG26" s="1">
        <v>10</v>
      </c>
      <c r="AH26" s="1">
        <v>2</v>
      </c>
      <c r="AI26" s="2">
        <v>0.63</v>
      </c>
    </row>
    <row r="27" spans="1:36" x14ac:dyDescent="0.25">
      <c r="A27" s="1">
        <v>2</v>
      </c>
      <c r="B27" s="1" t="s">
        <v>441</v>
      </c>
      <c r="D27" s="1" t="s">
        <v>9</v>
      </c>
      <c r="E27" s="1">
        <v>2</v>
      </c>
      <c r="F27" s="1">
        <v>0</v>
      </c>
      <c r="G27" s="1">
        <v>0</v>
      </c>
      <c r="H27" s="1">
        <v>98</v>
      </c>
      <c r="I27" s="1">
        <v>4.5999999999999996</v>
      </c>
      <c r="J27" s="1">
        <v>3</v>
      </c>
      <c r="K27" s="2">
        <v>0.96</v>
      </c>
      <c r="M27" s="2">
        <v>0.98</v>
      </c>
      <c r="N27" s="2">
        <v>0.92</v>
      </c>
      <c r="P27" s="1">
        <v>-6</v>
      </c>
      <c r="Q27" s="1">
        <v>3</v>
      </c>
      <c r="R27" s="2">
        <v>0.75</v>
      </c>
      <c r="T27" s="2">
        <v>0.01</v>
      </c>
      <c r="V27" s="3" t="s">
        <v>119</v>
      </c>
      <c r="X27" s="2">
        <v>0.94</v>
      </c>
      <c r="Z27" s="1">
        <v>1</v>
      </c>
      <c r="AA27" s="1" t="s">
        <v>118</v>
      </c>
      <c r="AC27" s="2">
        <v>0.92</v>
      </c>
      <c r="AE27" s="2">
        <v>0.24</v>
      </c>
      <c r="AG27" s="1">
        <v>3</v>
      </c>
      <c r="AH27" s="1">
        <v>11</v>
      </c>
      <c r="AI27" s="2">
        <v>0.52</v>
      </c>
    </row>
    <row r="28" spans="1:36" x14ac:dyDescent="0.25">
      <c r="A28" s="1">
        <v>4</v>
      </c>
      <c r="B28" s="1" t="s">
        <v>444</v>
      </c>
      <c r="D28" s="1" t="s">
        <v>53</v>
      </c>
      <c r="E28" s="1">
        <v>2</v>
      </c>
      <c r="F28" s="1">
        <v>0</v>
      </c>
      <c r="G28" s="1">
        <v>0</v>
      </c>
      <c r="H28" s="1">
        <v>93</v>
      </c>
      <c r="I28" s="1">
        <v>4.5</v>
      </c>
      <c r="J28" s="1">
        <v>6</v>
      </c>
      <c r="K28" s="2">
        <v>0.96</v>
      </c>
      <c r="M28" s="2">
        <v>0.9</v>
      </c>
      <c r="N28" s="2">
        <v>0.91</v>
      </c>
      <c r="P28" s="1">
        <v>1</v>
      </c>
      <c r="Q28" s="1">
        <v>15</v>
      </c>
      <c r="R28" s="2">
        <v>0.63</v>
      </c>
      <c r="T28" s="2">
        <v>0.02</v>
      </c>
      <c r="V28" s="3" t="s">
        <v>40</v>
      </c>
      <c r="X28" s="2">
        <v>0.87</v>
      </c>
      <c r="Z28" s="1">
        <v>15</v>
      </c>
      <c r="AA28" s="1" t="s">
        <v>96</v>
      </c>
      <c r="AC28" s="2">
        <v>0.75</v>
      </c>
      <c r="AE28" s="2">
        <v>0.41</v>
      </c>
      <c r="AG28" s="1">
        <v>1</v>
      </c>
      <c r="AH28" s="1">
        <v>9</v>
      </c>
      <c r="AI28" s="2">
        <v>0.53</v>
      </c>
    </row>
    <row r="29" spans="1:36" x14ac:dyDescent="0.25">
      <c r="A29" s="1">
        <v>5</v>
      </c>
      <c r="B29" s="1" t="s">
        <v>446</v>
      </c>
      <c r="D29" s="1" t="s">
        <v>65</v>
      </c>
      <c r="E29" s="1">
        <v>2</v>
      </c>
      <c r="F29" s="1">
        <v>0</v>
      </c>
      <c r="G29" s="1">
        <v>0</v>
      </c>
      <c r="H29" s="1">
        <v>92</v>
      </c>
      <c r="I29" s="1">
        <v>4.4000000000000004</v>
      </c>
      <c r="J29" s="1">
        <v>12</v>
      </c>
      <c r="K29" s="2">
        <v>0.96</v>
      </c>
      <c r="M29" s="2">
        <v>0.89</v>
      </c>
      <c r="N29" s="2">
        <v>0.89</v>
      </c>
      <c r="P29" s="1" t="s">
        <v>58</v>
      </c>
      <c r="Q29" s="1">
        <v>6</v>
      </c>
      <c r="R29" s="2">
        <v>0.64</v>
      </c>
      <c r="T29" s="2">
        <v>0.01</v>
      </c>
      <c r="V29" s="3" t="s">
        <v>40</v>
      </c>
      <c r="X29" s="2">
        <v>0.96</v>
      </c>
      <c r="Z29" s="1">
        <v>12</v>
      </c>
      <c r="AA29" s="1" t="s">
        <v>892</v>
      </c>
      <c r="AC29" s="2">
        <v>0.71</v>
      </c>
      <c r="AE29" s="2">
        <v>0.3</v>
      </c>
      <c r="AG29" s="1">
        <v>19</v>
      </c>
      <c r="AH29" s="1">
        <v>1</v>
      </c>
      <c r="AI29" s="2">
        <v>0.66</v>
      </c>
    </row>
    <row r="30" spans="1:36" x14ac:dyDescent="0.25">
      <c r="A30" s="1">
        <v>5</v>
      </c>
      <c r="B30" s="1" t="s">
        <v>448</v>
      </c>
      <c r="D30" s="1" t="s">
        <v>18</v>
      </c>
      <c r="E30" s="1">
        <v>2</v>
      </c>
      <c r="F30" s="1">
        <v>0</v>
      </c>
      <c r="G30" s="1">
        <v>0</v>
      </c>
      <c r="H30" s="1">
        <v>92</v>
      </c>
      <c r="I30" s="1">
        <v>4.3</v>
      </c>
      <c r="J30" s="1">
        <v>10</v>
      </c>
      <c r="K30" s="2">
        <v>0.98</v>
      </c>
      <c r="M30" s="2">
        <v>0.95</v>
      </c>
      <c r="N30" s="2">
        <v>0.92</v>
      </c>
      <c r="P30" s="1">
        <v>-3</v>
      </c>
      <c r="Q30" s="1">
        <v>9</v>
      </c>
      <c r="R30" s="2">
        <v>0.8</v>
      </c>
      <c r="T30" s="2">
        <v>0.01</v>
      </c>
      <c r="V30" s="3" t="s">
        <v>40</v>
      </c>
      <c r="X30" s="2">
        <v>0.9</v>
      </c>
      <c r="Z30" s="1">
        <v>3</v>
      </c>
      <c r="AA30" s="1" t="s">
        <v>893</v>
      </c>
      <c r="AC30" s="2">
        <v>0.84</v>
      </c>
      <c r="AE30" s="2">
        <v>0.21</v>
      </c>
      <c r="AG30" s="1">
        <v>4</v>
      </c>
      <c r="AH30" s="1">
        <v>11</v>
      </c>
      <c r="AI30" s="2">
        <v>0.52</v>
      </c>
    </row>
    <row r="31" spans="1:36" x14ac:dyDescent="0.25">
      <c r="A31" s="1">
        <v>7</v>
      </c>
      <c r="B31" s="1" t="s">
        <v>454</v>
      </c>
      <c r="D31" s="1" t="s">
        <v>102</v>
      </c>
      <c r="E31" s="1">
        <v>2</v>
      </c>
      <c r="F31" s="1">
        <v>0</v>
      </c>
      <c r="G31" s="1">
        <v>0</v>
      </c>
      <c r="H31" s="1">
        <v>89</v>
      </c>
      <c r="I31" s="1">
        <v>4.0999999999999996</v>
      </c>
      <c r="J31" s="1">
        <v>6</v>
      </c>
      <c r="K31" s="2">
        <v>0.96</v>
      </c>
      <c r="M31" s="2">
        <v>0.88</v>
      </c>
      <c r="N31" s="2">
        <v>0.89</v>
      </c>
      <c r="P31" s="1">
        <v>1</v>
      </c>
      <c r="Q31" s="1">
        <v>1</v>
      </c>
      <c r="R31" s="2">
        <v>0.71</v>
      </c>
      <c r="T31" s="4">
        <v>2E-3</v>
      </c>
      <c r="V31" s="3" t="s">
        <v>5</v>
      </c>
      <c r="X31" s="2">
        <v>0.98</v>
      </c>
      <c r="Z31" s="1">
        <v>12</v>
      </c>
      <c r="AA31" s="1" t="s">
        <v>114</v>
      </c>
      <c r="AC31" s="2">
        <v>0.76</v>
      </c>
      <c r="AD31" s="1">
        <v>5</v>
      </c>
      <c r="AE31" s="2">
        <v>0.32</v>
      </c>
      <c r="AG31" s="1">
        <v>24</v>
      </c>
      <c r="AH31" s="1">
        <v>6</v>
      </c>
      <c r="AI31" s="2">
        <v>0.55000000000000004</v>
      </c>
    </row>
    <row r="32" spans="1:36" x14ac:dyDescent="0.25">
      <c r="A32" s="1">
        <v>9</v>
      </c>
      <c r="B32" s="1" t="s">
        <v>456</v>
      </c>
      <c r="D32" s="1" t="s">
        <v>9</v>
      </c>
      <c r="E32" s="1">
        <v>2</v>
      </c>
      <c r="F32" s="1">
        <v>0</v>
      </c>
      <c r="G32" s="1">
        <v>0</v>
      </c>
      <c r="H32" s="1">
        <v>88</v>
      </c>
      <c r="I32" s="1">
        <v>4.0999999999999996</v>
      </c>
      <c r="J32" s="1">
        <v>3</v>
      </c>
      <c r="K32" s="2">
        <v>0.96</v>
      </c>
      <c r="M32" s="2">
        <v>0.91</v>
      </c>
      <c r="N32" s="2">
        <v>0.92</v>
      </c>
      <c r="P32" s="1">
        <v>1</v>
      </c>
      <c r="Q32" s="1">
        <v>24</v>
      </c>
      <c r="R32" s="2">
        <v>0.7</v>
      </c>
      <c r="T32" s="2">
        <v>0.03</v>
      </c>
      <c r="V32" s="3" t="s">
        <v>119</v>
      </c>
      <c r="X32" s="2">
        <v>0.99</v>
      </c>
      <c r="Z32" s="1">
        <v>6</v>
      </c>
      <c r="AA32" s="1" t="s">
        <v>894</v>
      </c>
      <c r="AC32" s="2">
        <v>0.84</v>
      </c>
      <c r="AE32" s="2">
        <v>0.3</v>
      </c>
      <c r="AG32" s="1">
        <v>15</v>
      </c>
      <c r="AH32" s="1">
        <v>9</v>
      </c>
      <c r="AI32" s="2">
        <v>0.53</v>
      </c>
    </row>
    <row r="33" spans="1:35" x14ac:dyDescent="0.25">
      <c r="A33" s="1">
        <v>9</v>
      </c>
      <c r="B33" s="1" t="s">
        <v>458</v>
      </c>
      <c r="D33" s="1" t="s">
        <v>70</v>
      </c>
      <c r="E33" s="1">
        <v>2</v>
      </c>
      <c r="F33" s="1">
        <v>0</v>
      </c>
      <c r="G33" s="1">
        <v>0</v>
      </c>
      <c r="H33" s="1">
        <v>88</v>
      </c>
      <c r="I33" s="1">
        <v>4.3</v>
      </c>
      <c r="J33" s="1">
        <v>10</v>
      </c>
      <c r="K33" s="2">
        <v>0.95</v>
      </c>
      <c r="M33" s="2">
        <v>0.88</v>
      </c>
      <c r="N33" s="2">
        <v>0.91</v>
      </c>
      <c r="P33" s="1">
        <v>3</v>
      </c>
      <c r="Q33" s="1">
        <v>33</v>
      </c>
      <c r="R33" s="2">
        <v>0.67</v>
      </c>
      <c r="T33" s="2">
        <v>0.05</v>
      </c>
      <c r="V33" s="3" t="s">
        <v>40</v>
      </c>
      <c r="X33" s="2">
        <v>0.97</v>
      </c>
      <c r="Z33" s="1">
        <v>11</v>
      </c>
      <c r="AA33" s="1" t="s">
        <v>895</v>
      </c>
      <c r="AC33" s="2">
        <v>0.73</v>
      </c>
      <c r="AE33" s="2">
        <v>0.27</v>
      </c>
      <c r="AG33" s="1">
        <v>17</v>
      </c>
      <c r="AH33" s="1">
        <v>23</v>
      </c>
      <c r="AI33" s="2">
        <v>0.48</v>
      </c>
    </row>
    <row r="34" spans="1:35" x14ac:dyDescent="0.25">
      <c r="A34" s="1">
        <v>11</v>
      </c>
      <c r="B34" s="1" t="s">
        <v>452</v>
      </c>
      <c r="D34" s="1" t="s">
        <v>105</v>
      </c>
      <c r="E34" s="1">
        <v>2</v>
      </c>
      <c r="F34" s="1">
        <v>0</v>
      </c>
      <c r="G34" s="1">
        <v>0</v>
      </c>
      <c r="H34" s="1">
        <v>87</v>
      </c>
      <c r="I34" s="1">
        <v>4.2</v>
      </c>
      <c r="J34" s="1">
        <v>6</v>
      </c>
      <c r="K34" s="2">
        <v>0.96</v>
      </c>
      <c r="M34" s="2">
        <v>0.91</v>
      </c>
      <c r="N34" s="2">
        <v>0.92</v>
      </c>
      <c r="P34" s="1">
        <v>1</v>
      </c>
      <c r="Q34" s="1">
        <v>61</v>
      </c>
      <c r="R34" s="2">
        <v>0.63</v>
      </c>
      <c r="T34" s="2">
        <v>0.08</v>
      </c>
      <c r="V34" s="3" t="s">
        <v>5</v>
      </c>
      <c r="X34" s="2">
        <v>0.97</v>
      </c>
      <c r="Z34" s="1">
        <v>8</v>
      </c>
      <c r="AA34" s="1" t="s">
        <v>896</v>
      </c>
      <c r="AC34" s="2">
        <v>0.77</v>
      </c>
      <c r="AE34" s="2">
        <v>0.23</v>
      </c>
      <c r="AG34" s="1">
        <v>6</v>
      </c>
      <c r="AH34" s="1">
        <v>31</v>
      </c>
      <c r="AI34" s="2">
        <v>0.46</v>
      </c>
    </row>
    <row r="35" spans="1:35" x14ac:dyDescent="0.25">
      <c r="A35" s="1">
        <v>12</v>
      </c>
      <c r="B35" s="1" t="s">
        <v>467</v>
      </c>
      <c r="D35" s="1" t="s">
        <v>26</v>
      </c>
      <c r="E35" s="1">
        <v>2</v>
      </c>
      <c r="F35" s="1">
        <v>0</v>
      </c>
      <c r="G35" s="1">
        <v>0</v>
      </c>
      <c r="H35" s="1">
        <v>86</v>
      </c>
      <c r="I35" s="1">
        <v>4.0999999999999996</v>
      </c>
      <c r="J35" s="1">
        <v>14</v>
      </c>
      <c r="K35" s="2">
        <v>0.95</v>
      </c>
      <c r="M35" s="2">
        <v>0.85</v>
      </c>
      <c r="N35" s="2">
        <v>0.88</v>
      </c>
      <c r="P35" s="1">
        <v>3</v>
      </c>
      <c r="Q35" s="1">
        <v>11</v>
      </c>
      <c r="R35" s="2">
        <v>0.7</v>
      </c>
      <c r="T35" s="2">
        <v>0.01</v>
      </c>
      <c r="V35" s="3" t="s">
        <v>40</v>
      </c>
      <c r="X35" s="2">
        <v>0.95</v>
      </c>
      <c r="Z35" s="1">
        <v>15</v>
      </c>
      <c r="AA35" s="1" t="s">
        <v>897</v>
      </c>
      <c r="AC35" s="2">
        <v>0.69</v>
      </c>
      <c r="AE35" s="2">
        <v>0.28999999999999998</v>
      </c>
      <c r="AG35" s="1">
        <v>17</v>
      </c>
      <c r="AH35" s="1">
        <v>55</v>
      </c>
      <c r="AI35" s="2">
        <v>0.4</v>
      </c>
    </row>
    <row r="36" spans="1:35" x14ac:dyDescent="0.25">
      <c r="A36" s="1">
        <v>13</v>
      </c>
      <c r="B36" s="1" t="s">
        <v>461</v>
      </c>
      <c r="D36" s="1" t="s">
        <v>18</v>
      </c>
      <c r="E36" s="1">
        <v>2</v>
      </c>
      <c r="F36" s="1">
        <v>0</v>
      </c>
      <c r="G36" s="1">
        <v>0</v>
      </c>
      <c r="H36" s="1">
        <v>84</v>
      </c>
      <c r="I36" s="1">
        <v>3.9</v>
      </c>
      <c r="J36" s="1">
        <v>20</v>
      </c>
      <c r="K36" s="2">
        <v>0.95</v>
      </c>
      <c r="M36" s="2">
        <v>0.9</v>
      </c>
      <c r="N36" s="2">
        <v>0.86</v>
      </c>
      <c r="P36" s="1">
        <v>-4</v>
      </c>
      <c r="Q36" s="1">
        <v>12</v>
      </c>
      <c r="R36" s="2">
        <v>0.77</v>
      </c>
      <c r="T36" s="4">
        <v>3.0000000000000001E-3</v>
      </c>
      <c r="V36" s="3" t="s">
        <v>40</v>
      </c>
      <c r="X36" s="2">
        <v>0.96</v>
      </c>
      <c r="Z36" s="1">
        <v>6</v>
      </c>
      <c r="AA36" s="1" t="s">
        <v>462</v>
      </c>
      <c r="AC36" s="2">
        <v>0.83</v>
      </c>
      <c r="AE36" s="2">
        <v>0.31</v>
      </c>
      <c r="AG36" s="1">
        <v>13</v>
      </c>
      <c r="AH36" s="1">
        <v>19</v>
      </c>
      <c r="AI36" s="2">
        <v>0.49</v>
      </c>
    </row>
    <row r="37" spans="1:35" x14ac:dyDescent="0.25">
      <c r="A37" s="1">
        <v>13</v>
      </c>
      <c r="B37" s="1" t="s">
        <v>463</v>
      </c>
      <c r="D37" s="1" t="s">
        <v>53</v>
      </c>
      <c r="E37" s="1">
        <v>2</v>
      </c>
      <c r="F37" s="1">
        <v>0</v>
      </c>
      <c r="G37" s="1">
        <v>0</v>
      </c>
      <c r="H37" s="1">
        <v>84</v>
      </c>
      <c r="I37" s="1">
        <v>4.3</v>
      </c>
      <c r="J37" s="1">
        <v>30</v>
      </c>
      <c r="K37" s="2">
        <v>0.91</v>
      </c>
      <c r="M37" s="2">
        <v>0.83</v>
      </c>
      <c r="N37" s="2">
        <v>0.86</v>
      </c>
      <c r="P37" s="1">
        <v>3</v>
      </c>
      <c r="Q37" s="1">
        <v>22</v>
      </c>
      <c r="R37" s="2">
        <v>0.71</v>
      </c>
      <c r="T37" s="2">
        <v>0.05</v>
      </c>
      <c r="V37" s="3" t="s">
        <v>40</v>
      </c>
      <c r="X37" s="2">
        <v>0.98</v>
      </c>
      <c r="Z37" s="1">
        <v>38</v>
      </c>
      <c r="AA37" s="1" t="s">
        <v>898</v>
      </c>
      <c r="AC37" s="2">
        <v>0.59</v>
      </c>
      <c r="AE37" s="2">
        <v>0.52</v>
      </c>
      <c r="AG37" s="1">
        <v>10</v>
      </c>
      <c r="AH37" s="1">
        <v>31</v>
      </c>
      <c r="AI37" s="2">
        <v>0.45</v>
      </c>
    </row>
    <row r="38" spans="1:35" x14ac:dyDescent="0.25">
      <c r="A38" s="1">
        <v>13</v>
      </c>
      <c r="B38" s="1" t="s">
        <v>469</v>
      </c>
      <c r="D38" s="1" t="s">
        <v>94</v>
      </c>
      <c r="E38" s="1">
        <v>2</v>
      </c>
      <c r="F38" s="1">
        <v>0</v>
      </c>
      <c r="G38" s="1">
        <v>0</v>
      </c>
      <c r="H38" s="1">
        <v>84</v>
      </c>
      <c r="I38" s="1">
        <v>3.8</v>
      </c>
      <c r="J38" s="1">
        <v>14</v>
      </c>
      <c r="K38" s="2">
        <v>0.94</v>
      </c>
      <c r="M38" s="2">
        <v>0.89</v>
      </c>
      <c r="N38" s="2">
        <v>0.88</v>
      </c>
      <c r="P38" s="1">
        <v>-1</v>
      </c>
      <c r="Q38" s="1">
        <v>2</v>
      </c>
      <c r="R38" s="2">
        <v>0.67</v>
      </c>
      <c r="T38" s="4">
        <v>4.0000000000000001E-3</v>
      </c>
      <c r="V38" s="3" t="s">
        <v>1</v>
      </c>
      <c r="X38" s="2">
        <v>1</v>
      </c>
      <c r="Z38" s="1">
        <v>10</v>
      </c>
      <c r="AA38" s="1" t="s">
        <v>899</v>
      </c>
      <c r="AC38" s="2">
        <v>0.78</v>
      </c>
      <c r="AE38" s="2">
        <v>0.31</v>
      </c>
      <c r="AG38" s="1">
        <v>28</v>
      </c>
      <c r="AH38" s="1">
        <v>14</v>
      </c>
      <c r="AI38" s="2">
        <v>0.52</v>
      </c>
    </row>
    <row r="39" spans="1:35" x14ac:dyDescent="0.25">
      <c r="A39" s="1">
        <v>16</v>
      </c>
      <c r="B39" s="1" t="s">
        <v>472</v>
      </c>
      <c r="D39" s="1" t="s">
        <v>26</v>
      </c>
      <c r="E39" s="1">
        <v>2</v>
      </c>
      <c r="F39" s="1">
        <v>0</v>
      </c>
      <c r="G39" s="1">
        <v>0</v>
      </c>
      <c r="H39" s="1">
        <v>83</v>
      </c>
      <c r="I39" s="1">
        <v>4</v>
      </c>
      <c r="J39" s="1">
        <v>12</v>
      </c>
      <c r="K39" s="2">
        <v>0.94</v>
      </c>
      <c r="M39" s="2">
        <v>0.83</v>
      </c>
      <c r="N39" s="2">
        <v>0.89</v>
      </c>
      <c r="P39" s="1">
        <v>6</v>
      </c>
      <c r="Q39" s="1">
        <v>21</v>
      </c>
      <c r="R39" s="2">
        <v>0.62</v>
      </c>
      <c r="T39" s="2">
        <v>0.01</v>
      </c>
      <c r="V39" s="3" t="s">
        <v>1</v>
      </c>
      <c r="X39" s="2">
        <v>0.95</v>
      </c>
      <c r="Z39" s="1">
        <v>18</v>
      </c>
      <c r="AA39" s="1" t="s">
        <v>88</v>
      </c>
      <c r="AC39" s="2">
        <v>0.64</v>
      </c>
      <c r="AD39" s="1">
        <v>5</v>
      </c>
      <c r="AE39" s="2">
        <v>0.31</v>
      </c>
      <c r="AG39" s="1">
        <v>33</v>
      </c>
      <c r="AH39" s="1">
        <v>23</v>
      </c>
      <c r="AI39" s="2">
        <v>0.48</v>
      </c>
    </row>
    <row r="40" spans="1:35" x14ac:dyDescent="0.25">
      <c r="A40" s="1">
        <v>16</v>
      </c>
      <c r="B40" s="1" t="s">
        <v>460</v>
      </c>
      <c r="D40" s="1" t="s">
        <v>99</v>
      </c>
      <c r="E40" s="1">
        <v>2</v>
      </c>
      <c r="F40" s="1">
        <v>0</v>
      </c>
      <c r="G40" s="1">
        <v>0</v>
      </c>
      <c r="H40" s="1">
        <v>83</v>
      </c>
      <c r="I40" s="1">
        <v>4.2</v>
      </c>
      <c r="J40" s="1">
        <v>24</v>
      </c>
      <c r="K40" s="2">
        <v>0.92</v>
      </c>
      <c r="M40" s="2">
        <v>0.89</v>
      </c>
      <c r="N40" s="2">
        <v>0.85</v>
      </c>
      <c r="P40" s="1">
        <v>-4</v>
      </c>
      <c r="Q40" s="1">
        <v>12</v>
      </c>
      <c r="R40" s="2">
        <v>0.62</v>
      </c>
      <c r="T40" s="4">
        <v>3.0000000000000001E-3</v>
      </c>
      <c r="V40" s="3" t="s">
        <v>1</v>
      </c>
      <c r="X40" s="2">
        <v>0.99</v>
      </c>
      <c r="Z40" s="1">
        <v>27</v>
      </c>
      <c r="AA40" s="1" t="s">
        <v>782</v>
      </c>
      <c r="AC40" s="2">
        <v>0.62</v>
      </c>
      <c r="AE40" s="2">
        <v>0.63</v>
      </c>
      <c r="AG40" s="1">
        <v>20</v>
      </c>
      <c r="AH40" s="1">
        <v>35</v>
      </c>
      <c r="AI40" s="2">
        <v>0.45</v>
      </c>
    </row>
    <row r="41" spans="1:35" x14ac:dyDescent="0.25">
      <c r="A41" s="1">
        <v>16</v>
      </c>
      <c r="B41" s="1" t="s">
        <v>465</v>
      </c>
      <c r="D41" s="1" t="s">
        <v>18</v>
      </c>
      <c r="E41" s="1">
        <v>2</v>
      </c>
      <c r="F41" s="1">
        <v>0</v>
      </c>
      <c r="G41" s="1">
        <v>0</v>
      </c>
      <c r="H41" s="1">
        <v>83</v>
      </c>
      <c r="I41" s="1">
        <v>4.0999999999999996</v>
      </c>
      <c r="J41" s="1">
        <v>27</v>
      </c>
      <c r="K41" s="2">
        <v>0.94</v>
      </c>
      <c r="M41" s="2">
        <v>0.98</v>
      </c>
      <c r="N41" s="2">
        <v>0.84</v>
      </c>
      <c r="P41" s="1">
        <v>-14</v>
      </c>
      <c r="Q41" s="1">
        <v>43</v>
      </c>
      <c r="R41" s="2">
        <v>0.63</v>
      </c>
      <c r="T41" s="2">
        <v>0.05</v>
      </c>
      <c r="V41" s="3" t="s">
        <v>119</v>
      </c>
      <c r="X41" s="2">
        <v>0.97</v>
      </c>
      <c r="Z41" s="1">
        <v>3</v>
      </c>
      <c r="AA41" s="1" t="s">
        <v>900</v>
      </c>
      <c r="AC41" s="2">
        <v>0.89</v>
      </c>
      <c r="AE41" s="2">
        <v>0.4</v>
      </c>
      <c r="AG41" s="1">
        <v>12</v>
      </c>
      <c r="AH41" s="1">
        <v>44</v>
      </c>
      <c r="AI41" s="2">
        <v>0.42</v>
      </c>
    </row>
    <row r="42" spans="1:35" x14ac:dyDescent="0.25">
      <c r="A42" s="1">
        <v>19</v>
      </c>
      <c r="B42" s="1" t="s">
        <v>471</v>
      </c>
      <c r="D42" s="1" t="s">
        <v>77</v>
      </c>
      <c r="E42" s="1">
        <v>2</v>
      </c>
      <c r="F42" s="1">
        <v>0</v>
      </c>
      <c r="G42" s="1">
        <v>0</v>
      </c>
      <c r="H42" s="1">
        <v>82</v>
      </c>
      <c r="I42" s="1">
        <v>4</v>
      </c>
      <c r="J42" s="1">
        <v>16</v>
      </c>
      <c r="K42" s="2">
        <v>0.94</v>
      </c>
      <c r="M42" s="2">
        <v>0.84</v>
      </c>
      <c r="N42" s="2">
        <v>0.86</v>
      </c>
      <c r="P42" s="1">
        <v>2</v>
      </c>
      <c r="Q42" s="1">
        <v>28</v>
      </c>
      <c r="R42" s="2">
        <v>0.64</v>
      </c>
      <c r="T42" s="2">
        <v>0.02</v>
      </c>
      <c r="V42" s="3" t="s">
        <v>1</v>
      </c>
      <c r="X42" s="2">
        <v>0.91</v>
      </c>
      <c r="Z42" s="1">
        <v>22</v>
      </c>
      <c r="AA42" s="1" t="s">
        <v>470</v>
      </c>
      <c r="AC42" s="2">
        <v>0.62</v>
      </c>
      <c r="AE42" s="2">
        <v>0.34</v>
      </c>
      <c r="AG42" s="1">
        <v>25</v>
      </c>
      <c r="AH42" s="1">
        <v>16</v>
      </c>
      <c r="AI42" s="2">
        <v>0.5</v>
      </c>
    </row>
    <row r="43" spans="1:35" x14ac:dyDescent="0.25">
      <c r="A43" s="1">
        <v>19</v>
      </c>
      <c r="B43" s="1" t="s">
        <v>474</v>
      </c>
      <c r="D43" s="1" t="s">
        <v>26</v>
      </c>
      <c r="E43" s="1">
        <v>2</v>
      </c>
      <c r="F43" s="1">
        <v>0</v>
      </c>
      <c r="G43" s="1">
        <v>0</v>
      </c>
      <c r="H43" s="1">
        <v>82</v>
      </c>
      <c r="I43" s="1">
        <v>3.7</v>
      </c>
      <c r="J43" s="1">
        <v>20</v>
      </c>
      <c r="K43" s="2">
        <v>0.93</v>
      </c>
      <c r="M43" s="2">
        <v>0.78</v>
      </c>
      <c r="N43" s="2">
        <v>0.87</v>
      </c>
      <c r="P43" s="1">
        <v>9</v>
      </c>
      <c r="Q43" s="1">
        <v>8</v>
      </c>
      <c r="R43" s="2">
        <v>0.74</v>
      </c>
      <c r="T43" s="2">
        <v>0.01</v>
      </c>
      <c r="V43" s="3" t="s">
        <v>40</v>
      </c>
      <c r="X43" s="2">
        <v>0.96</v>
      </c>
      <c r="Z43" s="1">
        <v>18</v>
      </c>
      <c r="AA43" s="1" t="s">
        <v>473</v>
      </c>
      <c r="AC43" s="2">
        <v>0.68</v>
      </c>
      <c r="AD43" s="1">
        <v>5</v>
      </c>
      <c r="AE43" s="2">
        <v>0.33</v>
      </c>
      <c r="AG43" s="1">
        <v>25</v>
      </c>
      <c r="AH43" s="1">
        <v>5</v>
      </c>
      <c r="AI43" s="2">
        <v>0.56999999999999995</v>
      </c>
    </row>
    <row r="44" spans="1:35" x14ac:dyDescent="0.25">
      <c r="A44" s="1">
        <v>21</v>
      </c>
      <c r="B44" s="1" t="s">
        <v>476</v>
      </c>
      <c r="D44" s="1" t="s">
        <v>9</v>
      </c>
      <c r="E44" s="1">
        <v>2</v>
      </c>
      <c r="F44" s="1">
        <v>0</v>
      </c>
      <c r="G44" s="1">
        <v>0</v>
      </c>
      <c r="H44" s="1">
        <v>81</v>
      </c>
      <c r="I44" s="1">
        <v>4.0999999999999996</v>
      </c>
      <c r="J44" s="1">
        <v>30</v>
      </c>
      <c r="K44" s="2">
        <v>0.92</v>
      </c>
      <c r="M44" s="2">
        <v>0.84</v>
      </c>
      <c r="N44" s="2">
        <v>0.85</v>
      </c>
      <c r="P44" s="1">
        <v>1</v>
      </c>
      <c r="Q44" s="1">
        <v>28</v>
      </c>
      <c r="R44" s="2">
        <v>0.75</v>
      </c>
      <c r="T44" s="2">
        <v>0.03</v>
      </c>
      <c r="V44" s="3" t="s">
        <v>119</v>
      </c>
      <c r="X44" s="2">
        <v>0.89</v>
      </c>
      <c r="Z44" s="1">
        <v>38</v>
      </c>
      <c r="AA44" s="1" t="s">
        <v>901</v>
      </c>
      <c r="AC44" s="2">
        <v>0.56000000000000005</v>
      </c>
      <c r="AD44" s="1">
        <v>5</v>
      </c>
      <c r="AE44" s="2">
        <v>0.51</v>
      </c>
      <c r="AG44" s="1">
        <v>15</v>
      </c>
      <c r="AH44" s="1">
        <v>42</v>
      </c>
      <c r="AI44" s="2">
        <v>0.43</v>
      </c>
    </row>
    <row r="45" spans="1:35" x14ac:dyDescent="0.25">
      <c r="A45" s="1">
        <v>23</v>
      </c>
      <c r="B45" s="1" t="s">
        <v>481</v>
      </c>
      <c r="D45" s="1" t="s">
        <v>50</v>
      </c>
      <c r="E45" s="1">
        <v>2</v>
      </c>
      <c r="F45" s="1">
        <v>0</v>
      </c>
      <c r="G45" s="1">
        <v>0</v>
      </c>
      <c r="H45" s="1">
        <v>79</v>
      </c>
      <c r="I45" s="1">
        <v>4.0999999999999996</v>
      </c>
      <c r="J45" s="1">
        <v>45</v>
      </c>
      <c r="K45" s="2">
        <v>0.9</v>
      </c>
      <c r="M45" s="2">
        <v>0.81</v>
      </c>
      <c r="N45" s="2">
        <v>0.81</v>
      </c>
      <c r="P45" s="1" t="s">
        <v>58</v>
      </c>
      <c r="Q45" s="1">
        <v>22</v>
      </c>
      <c r="R45" s="2">
        <v>0.68</v>
      </c>
      <c r="T45" s="2">
        <v>0.04</v>
      </c>
      <c r="V45" s="3" t="s">
        <v>1</v>
      </c>
      <c r="X45" s="2">
        <v>0.96</v>
      </c>
      <c r="Z45" s="1">
        <v>17</v>
      </c>
      <c r="AA45" s="1" t="s">
        <v>246</v>
      </c>
      <c r="AC45" s="2">
        <v>0.69</v>
      </c>
      <c r="AD45" s="1">
        <v>5</v>
      </c>
      <c r="AE45" s="2">
        <v>0.36</v>
      </c>
      <c r="AG45" s="1">
        <v>37</v>
      </c>
      <c r="AH45" s="1">
        <v>47</v>
      </c>
      <c r="AI45" s="2">
        <v>0.41</v>
      </c>
    </row>
    <row r="46" spans="1:35" x14ac:dyDescent="0.25">
      <c r="A46" s="1">
        <v>24</v>
      </c>
      <c r="B46" s="1" t="s">
        <v>482</v>
      </c>
      <c r="D46" s="1" t="s">
        <v>70</v>
      </c>
      <c r="E46" s="1">
        <v>2</v>
      </c>
      <c r="F46" s="1">
        <v>0</v>
      </c>
      <c r="G46" s="1">
        <v>0</v>
      </c>
      <c r="H46" s="1">
        <v>78</v>
      </c>
      <c r="I46" s="1">
        <v>3.7</v>
      </c>
      <c r="J46" s="1">
        <v>25</v>
      </c>
      <c r="K46" s="2">
        <v>0.91</v>
      </c>
      <c r="M46" s="2">
        <v>0.77</v>
      </c>
      <c r="N46" s="2">
        <v>0.84</v>
      </c>
      <c r="P46" s="1">
        <v>7</v>
      </c>
      <c r="Q46" s="1">
        <v>43</v>
      </c>
      <c r="R46" s="2">
        <v>0.67</v>
      </c>
      <c r="T46" s="2">
        <v>0.03</v>
      </c>
      <c r="V46" s="3" t="s">
        <v>1</v>
      </c>
      <c r="X46" s="2">
        <v>0.92</v>
      </c>
      <c r="Z46" s="1">
        <v>33</v>
      </c>
      <c r="AA46" s="1" t="s">
        <v>902</v>
      </c>
      <c r="AC46" s="2">
        <v>0.51</v>
      </c>
      <c r="AD46" s="1">
        <v>5</v>
      </c>
      <c r="AE46" s="2">
        <v>0.36</v>
      </c>
      <c r="AG46" s="1">
        <v>8</v>
      </c>
      <c r="AH46" s="1">
        <v>15</v>
      </c>
      <c r="AI46" s="2">
        <v>0.5</v>
      </c>
    </row>
    <row r="47" spans="1:35" x14ac:dyDescent="0.25">
      <c r="A47" s="1">
        <v>26</v>
      </c>
      <c r="B47" s="1" t="s">
        <v>488</v>
      </c>
      <c r="D47" s="1" t="s">
        <v>9</v>
      </c>
      <c r="E47" s="1">
        <v>2</v>
      </c>
      <c r="F47" s="1">
        <v>0</v>
      </c>
      <c r="G47" s="1">
        <v>0</v>
      </c>
      <c r="H47" s="1">
        <v>76</v>
      </c>
      <c r="I47" s="1">
        <v>3.8</v>
      </c>
      <c r="J47" s="1">
        <v>16</v>
      </c>
      <c r="K47" s="2">
        <v>0.94</v>
      </c>
      <c r="M47" s="2">
        <v>0.79</v>
      </c>
      <c r="N47" s="2">
        <v>0.89</v>
      </c>
      <c r="P47" s="1">
        <v>10</v>
      </c>
      <c r="Q47" s="1">
        <v>81</v>
      </c>
      <c r="R47" s="2">
        <v>0.55000000000000004</v>
      </c>
      <c r="T47" s="2">
        <v>0.04</v>
      </c>
      <c r="V47" s="3" t="s">
        <v>14</v>
      </c>
      <c r="X47" s="2">
        <v>0.98</v>
      </c>
      <c r="Z47" s="1">
        <v>22</v>
      </c>
      <c r="AA47" s="1" t="s">
        <v>903</v>
      </c>
      <c r="AC47" s="2">
        <v>0.69</v>
      </c>
      <c r="AE47" s="2">
        <v>0.38</v>
      </c>
      <c r="AG47" s="1">
        <v>55</v>
      </c>
      <c r="AH47" s="1">
        <v>93</v>
      </c>
      <c r="AI47" s="2">
        <v>0.34</v>
      </c>
    </row>
    <row r="48" spans="1:35" x14ac:dyDescent="0.25">
      <c r="A48" s="1">
        <v>26</v>
      </c>
      <c r="B48" s="1" t="s">
        <v>486</v>
      </c>
      <c r="D48" s="1" t="s">
        <v>65</v>
      </c>
      <c r="E48" s="1">
        <v>2</v>
      </c>
      <c r="F48" s="1">
        <v>0</v>
      </c>
      <c r="G48" s="1">
        <v>0</v>
      </c>
      <c r="H48" s="1">
        <v>76</v>
      </c>
      <c r="I48" s="1">
        <v>4</v>
      </c>
      <c r="J48" s="1">
        <v>35</v>
      </c>
      <c r="K48" s="2">
        <v>0.92</v>
      </c>
      <c r="M48" s="2">
        <v>0.85</v>
      </c>
      <c r="N48" s="2">
        <v>0.82</v>
      </c>
      <c r="P48" s="1">
        <v>-3</v>
      </c>
      <c r="Q48" s="1">
        <v>61</v>
      </c>
      <c r="R48" s="2">
        <v>0.64</v>
      </c>
      <c r="T48" s="2">
        <v>0.02</v>
      </c>
      <c r="V48" s="3" t="s">
        <v>5</v>
      </c>
      <c r="X48" s="2">
        <v>0.87</v>
      </c>
      <c r="Z48" s="1">
        <v>18</v>
      </c>
      <c r="AA48" s="1" t="s">
        <v>904</v>
      </c>
      <c r="AC48" s="2">
        <v>0.68</v>
      </c>
      <c r="AE48" s="2">
        <v>0.44</v>
      </c>
      <c r="AG48" s="1">
        <v>37</v>
      </c>
      <c r="AH48" s="1">
        <v>62</v>
      </c>
      <c r="AI48" s="2">
        <v>0.38</v>
      </c>
    </row>
    <row r="49" spans="1:35" x14ac:dyDescent="0.25">
      <c r="A49" s="1">
        <v>29</v>
      </c>
      <c r="B49" s="1" t="s">
        <v>487</v>
      </c>
      <c r="D49" s="1" t="s">
        <v>26</v>
      </c>
      <c r="E49" s="1">
        <v>2</v>
      </c>
      <c r="F49" s="1">
        <v>0</v>
      </c>
      <c r="G49" s="1">
        <v>0</v>
      </c>
      <c r="H49" s="1">
        <v>75</v>
      </c>
      <c r="I49" s="1">
        <v>3.9</v>
      </c>
      <c r="J49" s="1">
        <v>20</v>
      </c>
      <c r="K49" s="2">
        <v>0.93</v>
      </c>
      <c r="M49" s="2">
        <v>0.84</v>
      </c>
      <c r="N49" s="2">
        <v>0.84</v>
      </c>
      <c r="P49" s="1" t="s">
        <v>58</v>
      </c>
      <c r="Q49" s="1">
        <v>104</v>
      </c>
      <c r="R49" s="2">
        <v>0.7</v>
      </c>
      <c r="T49" s="2">
        <v>0.1</v>
      </c>
      <c r="V49" s="3" t="s">
        <v>1</v>
      </c>
      <c r="X49" s="2">
        <v>0.84</v>
      </c>
      <c r="Z49" s="1">
        <v>9</v>
      </c>
      <c r="AA49" s="1" t="s">
        <v>468</v>
      </c>
      <c r="AC49" s="2">
        <v>0.82</v>
      </c>
      <c r="AD49" s="1">
        <v>5</v>
      </c>
      <c r="AE49" s="2">
        <v>0.31</v>
      </c>
      <c r="AG49" s="1">
        <v>53</v>
      </c>
      <c r="AH49" s="1">
        <v>81</v>
      </c>
      <c r="AI49" s="2">
        <v>0.35</v>
      </c>
    </row>
    <row r="50" spans="1:35" x14ac:dyDescent="0.25">
      <c r="A50" s="1">
        <v>29</v>
      </c>
      <c r="B50" s="1" t="s">
        <v>492</v>
      </c>
      <c r="D50" s="1" t="s">
        <v>50</v>
      </c>
      <c r="E50" s="1">
        <v>2</v>
      </c>
      <c r="F50" s="1">
        <v>0</v>
      </c>
      <c r="G50" s="1">
        <v>0</v>
      </c>
      <c r="H50" s="1">
        <v>75</v>
      </c>
      <c r="I50" s="1">
        <v>3.7</v>
      </c>
      <c r="J50" s="1">
        <v>27</v>
      </c>
      <c r="K50" s="2">
        <v>0.91</v>
      </c>
      <c r="M50" s="2">
        <v>0.8</v>
      </c>
      <c r="N50" s="2">
        <v>0.84</v>
      </c>
      <c r="P50" s="1">
        <v>4</v>
      </c>
      <c r="Q50" s="1">
        <v>37</v>
      </c>
      <c r="R50" s="2">
        <v>0.71</v>
      </c>
      <c r="T50" s="2">
        <v>0.01</v>
      </c>
      <c r="V50" s="3" t="s">
        <v>1</v>
      </c>
      <c r="X50" s="2">
        <v>0.95</v>
      </c>
      <c r="Z50" s="1">
        <v>33</v>
      </c>
      <c r="AA50" s="1" t="s">
        <v>599</v>
      </c>
      <c r="AC50" s="2">
        <v>0.53</v>
      </c>
      <c r="AD50" s="1">
        <v>5</v>
      </c>
      <c r="AE50" s="2">
        <v>0.46</v>
      </c>
      <c r="AG50" s="1">
        <v>44</v>
      </c>
      <c r="AH50" s="1">
        <v>37</v>
      </c>
      <c r="AI50" s="2">
        <v>0.44</v>
      </c>
    </row>
    <row r="51" spans="1:35" x14ac:dyDescent="0.25">
      <c r="A51" s="1">
        <v>31</v>
      </c>
      <c r="B51" s="1" t="s">
        <v>484</v>
      </c>
      <c r="D51" s="1" t="s">
        <v>53</v>
      </c>
      <c r="E51" s="1">
        <v>2</v>
      </c>
      <c r="F51" s="1">
        <v>0</v>
      </c>
      <c r="G51" s="1">
        <v>0</v>
      </c>
      <c r="H51" s="1">
        <v>74</v>
      </c>
      <c r="I51" s="1">
        <v>3.6</v>
      </c>
      <c r="J51" s="1">
        <v>6</v>
      </c>
      <c r="K51" s="2">
        <v>0.96</v>
      </c>
      <c r="M51" s="2">
        <v>0.79</v>
      </c>
      <c r="N51" s="2">
        <v>0.89</v>
      </c>
      <c r="P51" s="1">
        <v>10</v>
      </c>
      <c r="Q51" s="1">
        <v>115</v>
      </c>
      <c r="R51" s="2">
        <v>0.46</v>
      </c>
      <c r="T51" s="2">
        <v>0.01</v>
      </c>
      <c r="V51" s="3" t="s">
        <v>5</v>
      </c>
      <c r="X51" s="2">
        <v>0.92</v>
      </c>
      <c r="Z51" s="1">
        <v>24</v>
      </c>
      <c r="AA51" s="1" t="s">
        <v>905</v>
      </c>
      <c r="AC51" s="2">
        <v>0.68</v>
      </c>
      <c r="AE51" s="2">
        <v>0.42</v>
      </c>
      <c r="AG51" s="1">
        <v>50</v>
      </c>
      <c r="AH51" s="1">
        <v>19</v>
      </c>
      <c r="AI51" s="2">
        <v>0.5</v>
      </c>
    </row>
    <row r="52" spans="1:35" x14ac:dyDescent="0.25">
      <c r="A52" s="1">
        <v>31</v>
      </c>
      <c r="B52" s="1" t="s">
        <v>494</v>
      </c>
      <c r="D52" s="1" t="s">
        <v>9</v>
      </c>
      <c r="E52" s="1">
        <v>2</v>
      </c>
      <c r="F52" s="1">
        <v>0</v>
      </c>
      <c r="G52" s="1">
        <v>0</v>
      </c>
      <c r="H52" s="1">
        <v>74</v>
      </c>
      <c r="I52" s="1">
        <v>3.4</v>
      </c>
      <c r="J52" s="1">
        <v>20</v>
      </c>
      <c r="K52" s="2">
        <v>0.95</v>
      </c>
      <c r="M52" s="2">
        <v>0.75</v>
      </c>
      <c r="N52" s="2">
        <v>0.86</v>
      </c>
      <c r="P52" s="1">
        <v>11</v>
      </c>
      <c r="Q52" s="1">
        <v>28</v>
      </c>
      <c r="R52" s="2">
        <v>0.61</v>
      </c>
      <c r="T52" s="2">
        <v>0.02</v>
      </c>
      <c r="V52" s="3" t="s">
        <v>5</v>
      </c>
      <c r="X52" s="2">
        <v>0.94</v>
      </c>
      <c r="Z52" s="1">
        <v>27</v>
      </c>
      <c r="AA52" s="1" t="s">
        <v>69</v>
      </c>
      <c r="AC52" s="2">
        <v>0.61</v>
      </c>
      <c r="AE52" s="2">
        <v>0.36</v>
      </c>
      <c r="AG52" s="1">
        <v>29</v>
      </c>
      <c r="AH52" s="1">
        <v>81</v>
      </c>
      <c r="AI52" s="2">
        <v>0.35</v>
      </c>
    </row>
    <row r="53" spans="1:35" x14ac:dyDescent="0.25">
      <c r="A53" s="1">
        <v>33</v>
      </c>
      <c r="B53" s="1" t="s">
        <v>489</v>
      </c>
      <c r="E53" s="1">
        <v>2</v>
      </c>
      <c r="F53" s="1">
        <v>0</v>
      </c>
      <c r="G53" s="1">
        <v>0</v>
      </c>
      <c r="H53" s="1">
        <v>73</v>
      </c>
      <c r="I53" s="1">
        <v>3.7</v>
      </c>
      <c r="J53" s="1">
        <v>36</v>
      </c>
      <c r="K53" s="2">
        <v>0.91</v>
      </c>
      <c r="M53" s="2">
        <v>0.8</v>
      </c>
      <c r="N53" s="2">
        <v>0.77</v>
      </c>
      <c r="P53" s="1">
        <v>-3</v>
      </c>
      <c r="Q53" s="1">
        <v>15</v>
      </c>
      <c r="R53" s="2">
        <v>0.68</v>
      </c>
      <c r="T53" s="2">
        <v>0</v>
      </c>
      <c r="V53" s="3" t="s">
        <v>40</v>
      </c>
      <c r="X53" s="2">
        <v>0.92</v>
      </c>
      <c r="Z53" s="1">
        <v>50</v>
      </c>
      <c r="AA53" s="1" t="s">
        <v>886</v>
      </c>
      <c r="AC53" s="2">
        <v>0.44</v>
      </c>
      <c r="AE53" s="2">
        <v>0.56000000000000005</v>
      </c>
      <c r="AG53" s="1">
        <v>29</v>
      </c>
      <c r="AH53" s="1">
        <v>81</v>
      </c>
      <c r="AI53" s="2">
        <v>0.35</v>
      </c>
    </row>
    <row r="54" spans="1:35" x14ac:dyDescent="0.25">
      <c r="A54" s="1">
        <v>33</v>
      </c>
      <c r="B54" s="1" t="s">
        <v>906</v>
      </c>
      <c r="D54" s="1" t="s">
        <v>15</v>
      </c>
      <c r="E54" s="1">
        <v>2</v>
      </c>
      <c r="F54" s="1">
        <v>0</v>
      </c>
      <c r="G54" s="1">
        <v>0</v>
      </c>
      <c r="H54" s="1">
        <v>73</v>
      </c>
      <c r="I54" s="1">
        <v>3.6</v>
      </c>
      <c r="J54" s="1">
        <v>48</v>
      </c>
      <c r="K54" s="2">
        <v>0.86</v>
      </c>
      <c r="M54" s="2">
        <v>0.8</v>
      </c>
      <c r="N54" s="2">
        <v>0.83</v>
      </c>
      <c r="P54" s="1">
        <v>3</v>
      </c>
      <c r="Q54" s="1">
        <v>6</v>
      </c>
      <c r="R54" s="2">
        <v>0.72</v>
      </c>
      <c r="T54" s="2">
        <v>0</v>
      </c>
      <c r="V54" s="3" t="s">
        <v>1</v>
      </c>
      <c r="X54" s="2">
        <v>0.91</v>
      </c>
      <c r="Z54" s="1">
        <v>60</v>
      </c>
      <c r="AA54" s="1" t="s">
        <v>784</v>
      </c>
      <c r="AC54" s="2">
        <v>0.45</v>
      </c>
      <c r="AE54" s="2">
        <v>0.72</v>
      </c>
      <c r="AG54" s="1">
        <v>29</v>
      </c>
      <c r="AH54" s="1">
        <v>47</v>
      </c>
      <c r="AI54" s="2">
        <v>0.41</v>
      </c>
    </row>
    <row r="55" spans="1:35" x14ac:dyDescent="0.25">
      <c r="A55" s="1">
        <v>35</v>
      </c>
      <c r="B55" s="1" t="s">
        <v>503</v>
      </c>
      <c r="D55" s="1" t="s">
        <v>37</v>
      </c>
      <c r="E55" s="1">
        <v>2</v>
      </c>
      <c r="F55" s="1">
        <v>0</v>
      </c>
      <c r="G55" s="1">
        <v>0</v>
      </c>
      <c r="H55" s="1">
        <v>71</v>
      </c>
      <c r="I55" s="1">
        <v>3.3</v>
      </c>
      <c r="J55" s="1">
        <v>34</v>
      </c>
      <c r="K55" s="2">
        <v>0.94</v>
      </c>
      <c r="M55" s="2">
        <v>0.81</v>
      </c>
      <c r="N55" s="2">
        <v>0.85</v>
      </c>
      <c r="P55" s="1">
        <v>4</v>
      </c>
      <c r="Q55" s="1">
        <v>24</v>
      </c>
      <c r="R55" s="2">
        <v>0.7</v>
      </c>
      <c r="T55" s="4">
        <v>3.0000000000000001E-3</v>
      </c>
      <c r="V55" s="3" t="s">
        <v>1</v>
      </c>
      <c r="X55" s="2">
        <v>0.84</v>
      </c>
      <c r="Z55" s="1">
        <v>27</v>
      </c>
      <c r="AA55" s="1" t="s">
        <v>907</v>
      </c>
      <c r="AC55" s="2">
        <v>0.59</v>
      </c>
      <c r="AE55" s="2">
        <v>0.51</v>
      </c>
      <c r="AG55" s="1">
        <v>68</v>
      </c>
      <c r="AH55" s="1">
        <v>27</v>
      </c>
      <c r="AI55" s="2">
        <v>0.47</v>
      </c>
    </row>
    <row r="56" spans="1:35" x14ac:dyDescent="0.25">
      <c r="A56" s="1">
        <v>38</v>
      </c>
      <c r="B56" s="1" t="s">
        <v>499</v>
      </c>
      <c r="D56" s="1" t="s">
        <v>9</v>
      </c>
      <c r="E56" s="1">
        <v>2</v>
      </c>
      <c r="F56" s="1">
        <v>0</v>
      </c>
      <c r="G56" s="1">
        <v>0</v>
      </c>
      <c r="H56" s="1">
        <v>70</v>
      </c>
      <c r="I56" s="1">
        <v>3.5</v>
      </c>
      <c r="J56" s="1">
        <v>30</v>
      </c>
      <c r="K56" s="2">
        <v>0.9</v>
      </c>
      <c r="M56" s="2">
        <v>0.81</v>
      </c>
      <c r="N56" s="2">
        <v>0.84</v>
      </c>
      <c r="P56" s="1">
        <v>3</v>
      </c>
      <c r="Q56" s="1">
        <v>58</v>
      </c>
      <c r="R56" s="2">
        <v>0.52</v>
      </c>
      <c r="T56" s="4">
        <v>2E-3</v>
      </c>
      <c r="V56" s="3" t="s">
        <v>5</v>
      </c>
      <c r="X56" s="2">
        <v>0.95</v>
      </c>
      <c r="Z56" s="1">
        <v>50</v>
      </c>
      <c r="AA56" s="1" t="s">
        <v>196</v>
      </c>
      <c r="AC56" s="2">
        <v>0.45</v>
      </c>
      <c r="AD56" s="1">
        <v>5</v>
      </c>
      <c r="AE56" s="2">
        <v>0.57999999999999996</v>
      </c>
      <c r="AG56" s="1">
        <v>37</v>
      </c>
      <c r="AH56" s="1">
        <v>67</v>
      </c>
      <c r="AI56" s="2">
        <v>0.37</v>
      </c>
    </row>
    <row r="57" spans="1:35" x14ac:dyDescent="0.25">
      <c r="A57" s="1">
        <v>38</v>
      </c>
      <c r="B57" s="1" t="s">
        <v>504</v>
      </c>
      <c r="D57" s="1" t="s">
        <v>21</v>
      </c>
      <c r="E57" s="1">
        <v>2</v>
      </c>
      <c r="F57" s="1">
        <v>0</v>
      </c>
      <c r="G57" s="1">
        <v>0</v>
      </c>
      <c r="H57" s="1">
        <v>70</v>
      </c>
      <c r="I57" s="1">
        <v>3.4</v>
      </c>
      <c r="J57" s="1">
        <v>36</v>
      </c>
      <c r="K57" s="2">
        <v>0.91</v>
      </c>
      <c r="M57" s="2">
        <v>0.78</v>
      </c>
      <c r="N57" s="2">
        <v>0.84</v>
      </c>
      <c r="P57" s="1">
        <v>6</v>
      </c>
      <c r="Q57" s="1">
        <v>58</v>
      </c>
      <c r="R57" s="2">
        <v>0.53</v>
      </c>
      <c r="T57" s="2">
        <v>0.01</v>
      </c>
      <c r="V57" s="3" t="s">
        <v>14</v>
      </c>
      <c r="X57" s="2">
        <v>0.95</v>
      </c>
      <c r="Z57" s="1">
        <v>27</v>
      </c>
      <c r="AA57" s="1" t="s">
        <v>13</v>
      </c>
      <c r="AC57" s="2">
        <v>0.68</v>
      </c>
      <c r="AE57" s="2">
        <v>0.6</v>
      </c>
      <c r="AG57" s="1">
        <v>71</v>
      </c>
      <c r="AH57" s="1">
        <v>35</v>
      </c>
      <c r="AI57" s="2">
        <v>0.45</v>
      </c>
    </row>
    <row r="58" spans="1:35" x14ac:dyDescent="0.25">
      <c r="A58" s="1">
        <v>40</v>
      </c>
      <c r="B58" s="1" t="s">
        <v>500</v>
      </c>
      <c r="D58" s="1" t="s">
        <v>26</v>
      </c>
      <c r="E58" s="1">
        <v>2</v>
      </c>
      <c r="F58" s="1">
        <v>0</v>
      </c>
      <c r="G58" s="1">
        <v>0</v>
      </c>
      <c r="H58" s="1">
        <v>69</v>
      </c>
      <c r="I58" s="1">
        <v>3.3</v>
      </c>
      <c r="J58" s="1">
        <v>27</v>
      </c>
      <c r="K58" s="2">
        <v>0.93</v>
      </c>
      <c r="M58" s="2">
        <v>0.78</v>
      </c>
      <c r="N58" s="2">
        <v>0.83</v>
      </c>
      <c r="P58" s="1">
        <v>5</v>
      </c>
      <c r="Q58" s="1">
        <v>67</v>
      </c>
      <c r="R58" s="2">
        <v>0.53</v>
      </c>
      <c r="T58" s="2">
        <v>0.01</v>
      </c>
      <c r="V58" s="3" t="s">
        <v>5</v>
      </c>
      <c r="X58" s="2">
        <v>0.96</v>
      </c>
      <c r="Z58" s="1">
        <v>38</v>
      </c>
      <c r="AA58" s="1" t="s">
        <v>196</v>
      </c>
      <c r="AC58" s="2">
        <v>0.57999999999999996</v>
      </c>
      <c r="AD58" s="1">
        <v>5</v>
      </c>
      <c r="AE58" s="2">
        <v>0.44</v>
      </c>
      <c r="AG58" s="1">
        <v>42</v>
      </c>
      <c r="AH58" s="1">
        <v>62</v>
      </c>
      <c r="AI58" s="2">
        <v>0.38</v>
      </c>
    </row>
    <row r="59" spans="1:35" x14ac:dyDescent="0.25">
      <c r="A59" s="1">
        <v>42</v>
      </c>
      <c r="B59" s="1" t="s">
        <v>508</v>
      </c>
      <c r="D59" s="1" t="s">
        <v>29</v>
      </c>
      <c r="E59" s="1">
        <v>2</v>
      </c>
      <c r="F59" s="1">
        <v>0</v>
      </c>
      <c r="G59" s="1">
        <v>0</v>
      </c>
      <c r="H59" s="1">
        <v>68</v>
      </c>
      <c r="I59" s="1">
        <v>3.3</v>
      </c>
      <c r="J59" s="1">
        <v>61</v>
      </c>
      <c r="K59" s="2">
        <v>0.88</v>
      </c>
      <c r="M59" s="2">
        <v>0.76</v>
      </c>
      <c r="N59" s="2">
        <v>0.81</v>
      </c>
      <c r="P59" s="1">
        <v>5</v>
      </c>
      <c r="Q59" s="1">
        <v>37</v>
      </c>
      <c r="R59" s="2">
        <v>0.61</v>
      </c>
      <c r="T59" s="2">
        <v>0</v>
      </c>
      <c r="V59" s="3" t="s">
        <v>5</v>
      </c>
      <c r="X59" s="2">
        <v>0.96</v>
      </c>
      <c r="Z59" s="1">
        <v>41</v>
      </c>
      <c r="AA59" s="1" t="s">
        <v>4</v>
      </c>
      <c r="AC59" s="2">
        <v>0.5</v>
      </c>
      <c r="AE59" s="2">
        <v>0.75</v>
      </c>
      <c r="AG59" s="1">
        <v>79</v>
      </c>
      <c r="AH59" s="1">
        <v>4</v>
      </c>
      <c r="AI59" s="2">
        <v>0.59</v>
      </c>
    </row>
    <row r="60" spans="1:35" x14ac:dyDescent="0.25">
      <c r="A60" s="1">
        <v>42</v>
      </c>
      <c r="B60" s="1" t="s">
        <v>501</v>
      </c>
      <c r="D60" s="1" t="s">
        <v>2</v>
      </c>
      <c r="E60" s="1">
        <v>2</v>
      </c>
      <c r="F60" s="1">
        <v>0</v>
      </c>
      <c r="G60" s="1">
        <v>0</v>
      </c>
      <c r="H60" s="1">
        <v>68</v>
      </c>
      <c r="I60" s="1">
        <v>3.4</v>
      </c>
      <c r="J60" s="1">
        <v>41</v>
      </c>
      <c r="K60" s="2">
        <v>0.91</v>
      </c>
      <c r="M60" s="2">
        <v>0.71</v>
      </c>
      <c r="N60" s="2">
        <v>0.75</v>
      </c>
      <c r="P60" s="1">
        <v>4</v>
      </c>
      <c r="Q60" s="1">
        <v>37</v>
      </c>
      <c r="R60" s="2">
        <v>0.66</v>
      </c>
      <c r="T60" s="2">
        <v>0</v>
      </c>
      <c r="V60" s="3" t="s">
        <v>1</v>
      </c>
      <c r="X60" s="2">
        <v>0.94</v>
      </c>
      <c r="Z60" s="1">
        <v>46</v>
      </c>
      <c r="AA60" s="1" t="s">
        <v>55</v>
      </c>
      <c r="AC60" s="2">
        <v>0.56999999999999995</v>
      </c>
      <c r="AE60" s="2">
        <v>0.56999999999999995</v>
      </c>
      <c r="AG60" s="1">
        <v>53</v>
      </c>
      <c r="AH60" s="1">
        <v>81</v>
      </c>
      <c r="AI60" s="2">
        <v>0.35</v>
      </c>
    </row>
    <row r="61" spans="1:35" x14ac:dyDescent="0.25">
      <c r="A61" s="1">
        <v>42</v>
      </c>
      <c r="B61" s="1" t="s">
        <v>513</v>
      </c>
      <c r="D61" s="1" t="s">
        <v>18</v>
      </c>
      <c r="E61" s="1">
        <v>2</v>
      </c>
      <c r="F61" s="1">
        <v>0</v>
      </c>
      <c r="G61" s="1">
        <v>0</v>
      </c>
      <c r="H61" s="1">
        <v>68</v>
      </c>
      <c r="I61" s="1">
        <v>3.6</v>
      </c>
      <c r="J61" s="1">
        <v>48</v>
      </c>
      <c r="K61" s="2">
        <v>0.91</v>
      </c>
      <c r="M61" s="2">
        <v>0.76</v>
      </c>
      <c r="N61" s="2">
        <v>0.78</v>
      </c>
      <c r="P61" s="1">
        <v>2</v>
      </c>
      <c r="Q61" s="1">
        <v>101</v>
      </c>
      <c r="R61" s="2">
        <v>0.6</v>
      </c>
      <c r="T61" s="2">
        <v>0.03</v>
      </c>
      <c r="V61" s="3" t="s">
        <v>14</v>
      </c>
      <c r="X61" s="2">
        <v>0.85</v>
      </c>
      <c r="Z61" s="1">
        <v>33</v>
      </c>
      <c r="AA61" s="1" t="s">
        <v>39</v>
      </c>
      <c r="AC61" s="2">
        <v>0.59</v>
      </c>
      <c r="AE61" s="2">
        <v>0.44</v>
      </c>
      <c r="AG61" s="1">
        <v>50</v>
      </c>
      <c r="AH61" s="1">
        <v>58</v>
      </c>
      <c r="AI61" s="2">
        <v>0.39</v>
      </c>
    </row>
    <row r="62" spans="1:35" x14ac:dyDescent="0.25">
      <c r="A62" s="1">
        <v>45</v>
      </c>
      <c r="B62" s="1" t="s">
        <v>511</v>
      </c>
      <c r="D62" s="1" t="s">
        <v>9</v>
      </c>
      <c r="E62" s="1">
        <v>2</v>
      </c>
      <c r="F62" s="1">
        <v>0</v>
      </c>
      <c r="G62" s="1">
        <v>0</v>
      </c>
      <c r="H62" s="1">
        <v>67</v>
      </c>
      <c r="I62" s="1">
        <v>3.3</v>
      </c>
      <c r="J62" s="1">
        <v>55</v>
      </c>
      <c r="K62" s="2">
        <v>0.89</v>
      </c>
      <c r="M62" s="2">
        <v>0.73</v>
      </c>
      <c r="N62" s="2">
        <v>0.75</v>
      </c>
      <c r="P62" s="1">
        <v>2</v>
      </c>
      <c r="Q62" s="1">
        <v>48</v>
      </c>
      <c r="R62" s="2">
        <v>0.68</v>
      </c>
      <c r="T62" s="4">
        <v>2E-3</v>
      </c>
      <c r="V62" s="3" t="s">
        <v>5</v>
      </c>
      <c r="X62" s="2">
        <v>0.88</v>
      </c>
      <c r="Z62" s="1">
        <v>32</v>
      </c>
      <c r="AA62" s="1" t="s">
        <v>60</v>
      </c>
      <c r="AC62" s="2">
        <v>0.62</v>
      </c>
      <c r="AE62" s="2">
        <v>0.46</v>
      </c>
      <c r="AG62" s="1">
        <v>59</v>
      </c>
      <c r="AH62" s="1">
        <v>67</v>
      </c>
      <c r="AI62" s="2">
        <v>0.37</v>
      </c>
    </row>
    <row r="63" spans="1:35" x14ac:dyDescent="0.25">
      <c r="A63" s="1">
        <v>45</v>
      </c>
      <c r="B63" s="1" t="s">
        <v>506</v>
      </c>
      <c r="D63" s="1" t="s">
        <v>15</v>
      </c>
      <c r="E63" s="1">
        <v>2</v>
      </c>
      <c r="F63" s="1">
        <v>0</v>
      </c>
      <c r="G63" s="1">
        <v>0</v>
      </c>
      <c r="H63" s="1">
        <v>67</v>
      </c>
      <c r="I63" s="1">
        <v>3.5</v>
      </c>
      <c r="J63" s="1">
        <v>82</v>
      </c>
      <c r="K63" s="2">
        <v>0.88</v>
      </c>
      <c r="M63" s="2">
        <v>0.82</v>
      </c>
      <c r="N63" s="2">
        <v>0.74</v>
      </c>
      <c r="P63" s="1">
        <v>-8</v>
      </c>
      <c r="Q63" s="1">
        <v>37</v>
      </c>
      <c r="R63" s="2">
        <v>0.7</v>
      </c>
      <c r="T63" s="2">
        <v>0.01</v>
      </c>
      <c r="V63" s="3" t="s">
        <v>1</v>
      </c>
      <c r="X63" s="2">
        <v>0.88</v>
      </c>
      <c r="Z63" s="1">
        <v>42</v>
      </c>
      <c r="AA63" s="1" t="s">
        <v>483</v>
      </c>
      <c r="AC63" s="2">
        <v>0.59</v>
      </c>
      <c r="AE63" s="2">
        <v>0.72</v>
      </c>
      <c r="AG63" s="1">
        <v>63</v>
      </c>
      <c r="AH63" s="1">
        <v>16</v>
      </c>
      <c r="AI63" s="2">
        <v>0.5</v>
      </c>
    </row>
    <row r="64" spans="1:35" x14ac:dyDescent="0.25">
      <c r="A64" s="1">
        <v>45</v>
      </c>
      <c r="B64" s="1" t="s">
        <v>507</v>
      </c>
      <c r="D64" s="1" t="s">
        <v>26</v>
      </c>
      <c r="E64" s="1">
        <v>2</v>
      </c>
      <c r="F64" s="1">
        <v>0</v>
      </c>
      <c r="G64" s="1">
        <v>0</v>
      </c>
      <c r="H64" s="1">
        <v>67</v>
      </c>
      <c r="I64" s="1">
        <v>3.3</v>
      </c>
      <c r="J64" s="1">
        <v>48</v>
      </c>
      <c r="K64" s="2">
        <v>0.91</v>
      </c>
      <c r="M64" s="2">
        <v>0.7</v>
      </c>
      <c r="N64" s="2">
        <v>0.8</v>
      </c>
      <c r="P64" s="1">
        <v>10</v>
      </c>
      <c r="Q64" s="1">
        <v>54</v>
      </c>
      <c r="R64" s="2">
        <v>0.66</v>
      </c>
      <c r="T64" s="2">
        <v>0.01</v>
      </c>
      <c r="V64" s="3" t="s">
        <v>5</v>
      </c>
      <c r="X64" s="2">
        <v>0.99</v>
      </c>
      <c r="Z64" s="1">
        <v>56</v>
      </c>
      <c r="AA64" s="1" t="s">
        <v>586</v>
      </c>
      <c r="AC64" s="2">
        <v>0.38</v>
      </c>
      <c r="AD64" s="1">
        <v>5</v>
      </c>
      <c r="AE64" s="2">
        <v>0.46</v>
      </c>
      <c r="AG64" s="1">
        <v>41</v>
      </c>
      <c r="AH64" s="1">
        <v>47</v>
      </c>
      <c r="AI64" s="2">
        <v>0.41</v>
      </c>
    </row>
    <row r="65" spans="1:35" x14ac:dyDescent="0.25">
      <c r="A65" s="1">
        <v>48</v>
      </c>
      <c r="B65" s="1" t="s">
        <v>515</v>
      </c>
      <c r="D65" s="1" t="s">
        <v>2</v>
      </c>
      <c r="E65" s="1">
        <v>2</v>
      </c>
      <c r="F65" s="1">
        <v>0</v>
      </c>
      <c r="G65" s="1">
        <v>0</v>
      </c>
      <c r="H65" s="1">
        <v>66</v>
      </c>
      <c r="I65" s="1">
        <v>3.2</v>
      </c>
      <c r="J65" s="1">
        <v>88</v>
      </c>
      <c r="K65" s="2">
        <v>0.86</v>
      </c>
      <c r="M65" s="2">
        <v>0.74</v>
      </c>
      <c r="N65" s="2">
        <v>0.75</v>
      </c>
      <c r="P65" s="1">
        <v>1</v>
      </c>
      <c r="Q65" s="1">
        <v>31</v>
      </c>
      <c r="R65" s="2">
        <v>0.74</v>
      </c>
      <c r="T65" s="2">
        <v>0.03</v>
      </c>
      <c r="V65" s="3" t="s">
        <v>1</v>
      </c>
      <c r="X65" s="2">
        <v>0.99</v>
      </c>
      <c r="Z65" s="1">
        <v>83</v>
      </c>
      <c r="AA65" s="1" t="s">
        <v>908</v>
      </c>
      <c r="AC65" s="2">
        <v>0.38</v>
      </c>
      <c r="AE65" s="2">
        <v>0.5</v>
      </c>
      <c r="AG65" s="1">
        <v>8</v>
      </c>
      <c r="AH65" s="1">
        <v>22</v>
      </c>
      <c r="AI65" s="2">
        <v>0.49</v>
      </c>
    </row>
    <row r="66" spans="1:35" x14ac:dyDescent="0.25">
      <c r="A66" s="1">
        <v>50</v>
      </c>
      <c r="B66" s="1" t="s">
        <v>537</v>
      </c>
      <c r="D66" s="1" t="s">
        <v>50</v>
      </c>
      <c r="E66" s="1">
        <v>2</v>
      </c>
      <c r="F66" s="1">
        <v>0</v>
      </c>
      <c r="G66" s="1">
        <v>0</v>
      </c>
      <c r="H66" s="1">
        <v>65</v>
      </c>
      <c r="I66" s="1">
        <v>3.4</v>
      </c>
      <c r="J66" s="1">
        <v>63</v>
      </c>
      <c r="K66" s="2">
        <v>0.88</v>
      </c>
      <c r="M66" s="2">
        <v>0.71</v>
      </c>
      <c r="N66" s="2">
        <v>0.77</v>
      </c>
      <c r="P66" s="1">
        <v>6</v>
      </c>
      <c r="Q66" s="1">
        <v>43</v>
      </c>
      <c r="R66" s="2">
        <v>0.67</v>
      </c>
      <c r="T66" s="4">
        <v>4.0000000000000001E-3</v>
      </c>
      <c r="V66" s="3" t="s">
        <v>5</v>
      </c>
      <c r="X66" s="2">
        <v>0.98</v>
      </c>
      <c r="Z66" s="1">
        <v>60</v>
      </c>
      <c r="AA66" s="1" t="s">
        <v>23</v>
      </c>
      <c r="AC66" s="2">
        <v>0.46</v>
      </c>
      <c r="AE66" s="2">
        <v>0.68</v>
      </c>
      <c r="AG66" s="1">
        <v>63</v>
      </c>
      <c r="AH66" s="1">
        <v>62</v>
      </c>
      <c r="AI66" s="2">
        <v>0.37</v>
      </c>
    </row>
    <row r="67" spans="1:35" x14ac:dyDescent="0.25">
      <c r="A67" s="1">
        <v>51</v>
      </c>
      <c r="B67" s="1" t="s">
        <v>598</v>
      </c>
      <c r="D67" s="1" t="s">
        <v>169</v>
      </c>
      <c r="E67" s="1">
        <v>2</v>
      </c>
      <c r="F67" s="1">
        <v>0</v>
      </c>
      <c r="G67" s="1">
        <v>0</v>
      </c>
      <c r="H67" s="1">
        <v>63</v>
      </c>
      <c r="I67" s="1">
        <v>3.1</v>
      </c>
      <c r="J67" s="1">
        <v>19</v>
      </c>
      <c r="K67" s="2">
        <v>0.94</v>
      </c>
      <c r="M67" s="2">
        <v>0.82</v>
      </c>
      <c r="N67" s="2">
        <v>0.86</v>
      </c>
      <c r="P67" s="1">
        <v>4</v>
      </c>
      <c r="Q67" s="1">
        <v>147</v>
      </c>
      <c r="R67" s="2">
        <v>0.47</v>
      </c>
      <c r="T67" s="2">
        <v>0.03</v>
      </c>
      <c r="V67" s="3" t="s">
        <v>5</v>
      </c>
      <c r="X67" s="2">
        <v>0.86</v>
      </c>
      <c r="Z67" s="1">
        <v>27</v>
      </c>
      <c r="AA67" s="1" t="s">
        <v>62</v>
      </c>
      <c r="AC67" s="2">
        <v>0.61</v>
      </c>
      <c r="AE67" s="2">
        <v>0.53</v>
      </c>
      <c r="AG67" s="1">
        <v>85</v>
      </c>
      <c r="AH67" s="1">
        <v>51</v>
      </c>
      <c r="AI67" s="2">
        <v>0.41</v>
      </c>
    </row>
    <row r="68" spans="1:35" x14ac:dyDescent="0.25">
      <c r="A68" s="1">
        <v>51</v>
      </c>
      <c r="B68" s="1" t="s">
        <v>520</v>
      </c>
      <c r="D68" s="1" t="s">
        <v>217</v>
      </c>
      <c r="E68" s="1">
        <v>2</v>
      </c>
      <c r="F68" s="1">
        <v>0</v>
      </c>
      <c r="G68" s="1">
        <v>0</v>
      </c>
      <c r="H68" s="1">
        <v>63</v>
      </c>
      <c r="I68" s="1">
        <v>3.1</v>
      </c>
      <c r="J68" s="1">
        <v>41</v>
      </c>
      <c r="K68" s="2">
        <v>0.88</v>
      </c>
      <c r="M68" s="2">
        <v>0.77</v>
      </c>
      <c r="N68" s="2">
        <v>0.85</v>
      </c>
      <c r="P68" s="1">
        <v>8</v>
      </c>
      <c r="Q68" s="1">
        <v>35</v>
      </c>
      <c r="R68" s="2">
        <v>0.65</v>
      </c>
      <c r="T68" s="2">
        <v>0</v>
      </c>
      <c r="V68" s="3" t="s">
        <v>5</v>
      </c>
      <c r="X68" s="2">
        <v>0.87</v>
      </c>
      <c r="Z68" s="1">
        <v>56</v>
      </c>
      <c r="AA68" s="1" t="s">
        <v>828</v>
      </c>
      <c r="AC68" s="2">
        <v>0.49</v>
      </c>
      <c r="AE68" s="2">
        <v>0.74</v>
      </c>
      <c r="AG68" s="1">
        <v>104</v>
      </c>
      <c r="AH68" s="1">
        <v>111</v>
      </c>
      <c r="AI68" s="2">
        <v>0.31</v>
      </c>
    </row>
    <row r="69" spans="1:35" x14ac:dyDescent="0.25">
      <c r="A69" s="1">
        <v>53</v>
      </c>
      <c r="B69" s="1" t="s">
        <v>522</v>
      </c>
      <c r="D69" s="1" t="s">
        <v>159</v>
      </c>
      <c r="E69" s="1">
        <v>2</v>
      </c>
      <c r="F69" s="1">
        <v>0</v>
      </c>
      <c r="G69" s="1">
        <v>0</v>
      </c>
      <c r="H69" s="1">
        <v>62</v>
      </c>
      <c r="I69" s="1">
        <v>3.2</v>
      </c>
      <c r="J69" s="1">
        <v>104</v>
      </c>
      <c r="K69" s="2">
        <v>0.8</v>
      </c>
      <c r="M69" s="2">
        <v>0.75</v>
      </c>
      <c r="N69" s="2">
        <v>0.63</v>
      </c>
      <c r="P69" s="1">
        <v>-12</v>
      </c>
      <c r="Q69" s="1">
        <v>37</v>
      </c>
      <c r="R69" s="2">
        <v>0.79</v>
      </c>
      <c r="T69" s="2">
        <v>0</v>
      </c>
      <c r="V69" s="3" t="s">
        <v>1</v>
      </c>
      <c r="X69" s="2">
        <v>0.87</v>
      </c>
      <c r="Z69" s="1">
        <v>68</v>
      </c>
      <c r="AA69" s="1" t="s">
        <v>366</v>
      </c>
      <c r="AC69" s="2">
        <v>0.47</v>
      </c>
      <c r="AE69" s="2">
        <v>0.66</v>
      </c>
      <c r="AG69" s="1">
        <v>23</v>
      </c>
      <c r="AH69" s="1">
        <v>23</v>
      </c>
      <c r="AI69" s="2">
        <v>0.48</v>
      </c>
    </row>
    <row r="70" spans="1:35" x14ac:dyDescent="0.25">
      <c r="A70" s="1">
        <v>53</v>
      </c>
      <c r="B70" s="1" t="s">
        <v>529</v>
      </c>
      <c r="D70" s="1" t="s">
        <v>6</v>
      </c>
      <c r="E70" s="1">
        <v>2</v>
      </c>
      <c r="F70" s="1">
        <v>0</v>
      </c>
      <c r="G70" s="1">
        <v>0</v>
      </c>
      <c r="H70" s="1">
        <v>62</v>
      </c>
      <c r="I70" s="1">
        <v>3.2</v>
      </c>
      <c r="J70" s="1">
        <v>82</v>
      </c>
      <c r="K70" s="2">
        <v>0.91</v>
      </c>
      <c r="M70" s="2">
        <v>0.74</v>
      </c>
      <c r="N70" s="2">
        <v>0.72</v>
      </c>
      <c r="P70" s="1">
        <v>-2</v>
      </c>
      <c r="Q70" s="1">
        <v>33</v>
      </c>
      <c r="R70" s="2">
        <v>0.75</v>
      </c>
      <c r="T70" s="2">
        <v>0</v>
      </c>
      <c r="V70" s="3" t="s">
        <v>5</v>
      </c>
      <c r="X70" s="2">
        <v>0.94</v>
      </c>
      <c r="Z70" s="1">
        <v>56</v>
      </c>
      <c r="AA70" s="1" t="s">
        <v>4</v>
      </c>
      <c r="AC70" s="2">
        <v>0.34</v>
      </c>
      <c r="AE70" s="2">
        <v>0.69</v>
      </c>
      <c r="AG70" s="1">
        <v>85</v>
      </c>
      <c r="AH70" s="1">
        <v>42</v>
      </c>
      <c r="AI70" s="2">
        <v>0.43</v>
      </c>
    </row>
    <row r="71" spans="1:35" x14ac:dyDescent="0.25">
      <c r="A71" s="1">
        <v>53</v>
      </c>
      <c r="B71" s="1" t="s">
        <v>518</v>
      </c>
      <c r="E71" s="1">
        <v>2</v>
      </c>
      <c r="F71" s="1">
        <v>0</v>
      </c>
      <c r="G71" s="1">
        <v>0</v>
      </c>
      <c r="H71" s="1">
        <v>62</v>
      </c>
      <c r="I71" s="1">
        <v>3</v>
      </c>
      <c r="J71" s="1">
        <v>36</v>
      </c>
      <c r="K71" s="2">
        <v>0.92</v>
      </c>
      <c r="M71" s="2">
        <v>0.8</v>
      </c>
      <c r="N71" s="2">
        <v>0.74</v>
      </c>
      <c r="P71" s="1">
        <v>-6</v>
      </c>
      <c r="Q71" s="1">
        <v>93</v>
      </c>
      <c r="R71" s="2">
        <v>0.56999999999999995</v>
      </c>
      <c r="T71" s="2">
        <v>0.01</v>
      </c>
      <c r="V71" s="3" t="s">
        <v>14</v>
      </c>
      <c r="X71" s="2">
        <v>0.91</v>
      </c>
      <c r="Z71" s="1">
        <v>25</v>
      </c>
      <c r="AA71" s="1" t="s">
        <v>557</v>
      </c>
      <c r="AC71" s="2">
        <v>0.52</v>
      </c>
      <c r="AE71" s="2">
        <v>0.43</v>
      </c>
      <c r="AG71" s="1">
        <v>55</v>
      </c>
      <c r="AH71" s="1">
        <v>131</v>
      </c>
      <c r="AI71" s="2">
        <v>0.27</v>
      </c>
    </row>
    <row r="72" spans="1:35" x14ac:dyDescent="0.25">
      <c r="A72" s="1">
        <v>53</v>
      </c>
      <c r="B72" s="1" t="s">
        <v>556</v>
      </c>
      <c r="D72" s="1" t="s">
        <v>162</v>
      </c>
      <c r="E72" s="1">
        <v>2</v>
      </c>
      <c r="F72" s="1">
        <v>0</v>
      </c>
      <c r="G72" s="1">
        <v>0</v>
      </c>
      <c r="H72" s="1">
        <v>62</v>
      </c>
      <c r="I72" s="1">
        <v>3.3</v>
      </c>
      <c r="J72" s="1">
        <v>63</v>
      </c>
      <c r="K72" s="2">
        <v>0.87</v>
      </c>
      <c r="M72" s="2">
        <v>0.74</v>
      </c>
      <c r="N72" s="2">
        <v>0.77</v>
      </c>
      <c r="P72" s="1">
        <v>3</v>
      </c>
      <c r="Q72" s="1">
        <v>101</v>
      </c>
      <c r="R72" s="2">
        <v>0.67</v>
      </c>
      <c r="T72" s="2">
        <v>0</v>
      </c>
      <c r="V72" s="3" t="s">
        <v>14</v>
      </c>
      <c r="X72" s="2">
        <v>0.96</v>
      </c>
      <c r="Z72" s="1">
        <v>42</v>
      </c>
      <c r="AA72" s="1" t="s">
        <v>209</v>
      </c>
      <c r="AC72" s="2">
        <v>0.48</v>
      </c>
      <c r="AE72" s="2">
        <v>0.7</v>
      </c>
      <c r="AG72" s="1">
        <v>100</v>
      </c>
      <c r="AH72" s="1">
        <v>61</v>
      </c>
      <c r="AI72" s="2">
        <v>0.38</v>
      </c>
    </row>
    <row r="73" spans="1:35" x14ac:dyDescent="0.25">
      <c r="A73" s="1">
        <v>53</v>
      </c>
      <c r="B73" s="1" t="s">
        <v>519</v>
      </c>
      <c r="D73" s="1" t="s">
        <v>6</v>
      </c>
      <c r="E73" s="1">
        <v>2</v>
      </c>
      <c r="F73" s="1">
        <v>0</v>
      </c>
      <c r="G73" s="1">
        <v>0</v>
      </c>
      <c r="H73" s="1">
        <v>62</v>
      </c>
      <c r="I73" s="1">
        <v>3.2</v>
      </c>
      <c r="J73" s="1">
        <v>88</v>
      </c>
      <c r="K73" s="2">
        <v>0.88</v>
      </c>
      <c r="M73" s="2">
        <v>0.77</v>
      </c>
      <c r="N73" s="2">
        <v>0.69</v>
      </c>
      <c r="P73" s="1">
        <v>-8</v>
      </c>
      <c r="Q73" s="1">
        <v>93</v>
      </c>
      <c r="R73" s="2">
        <v>0.66</v>
      </c>
      <c r="T73" s="2">
        <v>0.02</v>
      </c>
      <c r="V73" s="3" t="s">
        <v>5</v>
      </c>
      <c r="X73" s="2">
        <v>0.92</v>
      </c>
      <c r="Z73" s="1">
        <v>46</v>
      </c>
      <c r="AA73" s="1" t="s">
        <v>4</v>
      </c>
      <c r="AC73" s="2">
        <v>0.42</v>
      </c>
      <c r="AE73" s="2">
        <v>0.57999999999999996</v>
      </c>
      <c r="AG73" s="1">
        <v>44</v>
      </c>
      <c r="AH73" s="1">
        <v>26</v>
      </c>
      <c r="AI73" s="2">
        <v>0.48</v>
      </c>
    </row>
    <row r="74" spans="1:35" x14ac:dyDescent="0.25">
      <c r="A74" s="1">
        <v>59</v>
      </c>
      <c r="B74" s="1" t="s">
        <v>535</v>
      </c>
      <c r="D74" s="1" t="s">
        <v>50</v>
      </c>
      <c r="E74" s="1">
        <v>2</v>
      </c>
      <c r="F74" s="1">
        <v>0</v>
      </c>
      <c r="G74" s="1">
        <v>0</v>
      </c>
      <c r="H74" s="1">
        <v>61</v>
      </c>
      <c r="I74" s="1">
        <v>3.3</v>
      </c>
      <c r="J74" s="1">
        <v>73</v>
      </c>
      <c r="K74" s="2">
        <v>0.88</v>
      </c>
      <c r="M74" s="2">
        <v>0.7</v>
      </c>
      <c r="N74" s="2">
        <v>0.68</v>
      </c>
      <c r="P74" s="1">
        <v>-2</v>
      </c>
      <c r="Q74" s="1">
        <v>61</v>
      </c>
      <c r="R74" s="2">
        <v>0.7</v>
      </c>
      <c r="T74" s="2">
        <v>0.01</v>
      </c>
      <c r="V74" s="3" t="s">
        <v>14</v>
      </c>
      <c r="X74" s="2">
        <v>0.9</v>
      </c>
      <c r="Z74" s="1">
        <v>85</v>
      </c>
      <c r="AA74" s="1" t="s">
        <v>17</v>
      </c>
      <c r="AC74" s="2">
        <v>0.36</v>
      </c>
      <c r="AE74" s="2">
        <v>0.7</v>
      </c>
      <c r="AG74" s="1">
        <v>61</v>
      </c>
      <c r="AH74" s="1">
        <v>93</v>
      </c>
      <c r="AI74" s="2">
        <v>0.34</v>
      </c>
    </row>
    <row r="75" spans="1:35" x14ac:dyDescent="0.25">
      <c r="A75" s="1">
        <v>59</v>
      </c>
      <c r="B75" s="1" t="s">
        <v>539</v>
      </c>
      <c r="D75" s="1" t="s">
        <v>186</v>
      </c>
      <c r="E75" s="1">
        <v>2</v>
      </c>
      <c r="F75" s="1">
        <v>0</v>
      </c>
      <c r="G75" s="1">
        <v>0</v>
      </c>
      <c r="H75" s="1">
        <v>61</v>
      </c>
      <c r="I75" s="1">
        <v>3</v>
      </c>
      <c r="J75" s="1">
        <v>55</v>
      </c>
      <c r="K75" s="2">
        <v>0.85</v>
      </c>
      <c r="M75" s="2">
        <v>0.77</v>
      </c>
      <c r="N75" s="2">
        <v>0.75</v>
      </c>
      <c r="P75" s="1">
        <v>-2</v>
      </c>
      <c r="Q75" s="1">
        <v>48</v>
      </c>
      <c r="R75" s="2">
        <v>0.66</v>
      </c>
      <c r="T75" s="2">
        <v>0.03</v>
      </c>
      <c r="V75" s="3" t="s">
        <v>14</v>
      </c>
      <c r="X75" s="2">
        <v>0.89</v>
      </c>
      <c r="Z75" s="1">
        <v>74</v>
      </c>
      <c r="AA75" s="1" t="s">
        <v>174</v>
      </c>
      <c r="AC75" s="2">
        <v>0.41</v>
      </c>
      <c r="AE75" s="2">
        <v>0.69</v>
      </c>
      <c r="AG75" s="1">
        <v>71</v>
      </c>
      <c r="AH75" s="1">
        <v>40</v>
      </c>
      <c r="AI75" s="2">
        <v>0.43</v>
      </c>
    </row>
    <row r="76" spans="1:35" x14ac:dyDescent="0.25">
      <c r="A76" s="1">
        <v>62</v>
      </c>
      <c r="B76" s="1" t="s">
        <v>575</v>
      </c>
      <c r="D76" s="1" t="s">
        <v>172</v>
      </c>
      <c r="E76" s="1">
        <v>2</v>
      </c>
      <c r="F76" s="1">
        <v>0</v>
      </c>
      <c r="G76" s="1">
        <v>0</v>
      </c>
      <c r="H76" s="1">
        <v>60</v>
      </c>
      <c r="I76" s="1">
        <v>3</v>
      </c>
      <c r="J76" s="1">
        <v>88</v>
      </c>
      <c r="K76" s="2">
        <v>0.87</v>
      </c>
      <c r="M76" s="2">
        <v>0.76</v>
      </c>
      <c r="N76" s="2">
        <v>0.73</v>
      </c>
      <c r="P76" s="1">
        <v>-3</v>
      </c>
      <c r="Q76" s="1">
        <v>43</v>
      </c>
      <c r="R76" s="2">
        <v>0.77</v>
      </c>
      <c r="T76" s="4">
        <v>4.0000000000000001E-3</v>
      </c>
      <c r="V76" s="3" t="s">
        <v>1</v>
      </c>
      <c r="X76" s="2">
        <v>0.87</v>
      </c>
      <c r="Z76" s="1">
        <v>54</v>
      </c>
      <c r="AA76" s="1" t="s">
        <v>31</v>
      </c>
      <c r="AC76" s="2">
        <v>0.47</v>
      </c>
      <c r="AE76" s="2">
        <v>0.63</v>
      </c>
      <c r="AG76" s="1">
        <v>42</v>
      </c>
      <c r="AH76" s="1">
        <v>102</v>
      </c>
      <c r="AI76" s="2">
        <v>0.33</v>
      </c>
    </row>
    <row r="77" spans="1:35" x14ac:dyDescent="0.25">
      <c r="A77" s="1">
        <v>62</v>
      </c>
      <c r="B77" s="1" t="s">
        <v>579</v>
      </c>
      <c r="D77" s="1" t="s">
        <v>26</v>
      </c>
      <c r="E77" s="1">
        <v>2</v>
      </c>
      <c r="F77" s="1">
        <v>0</v>
      </c>
      <c r="G77" s="1">
        <v>0</v>
      </c>
      <c r="H77" s="1">
        <v>60</v>
      </c>
      <c r="I77" s="1">
        <v>3.2</v>
      </c>
      <c r="J77" s="1">
        <v>73</v>
      </c>
      <c r="K77" s="2">
        <v>0.86</v>
      </c>
      <c r="M77" s="2">
        <v>0.67</v>
      </c>
      <c r="N77" s="2">
        <v>0.74</v>
      </c>
      <c r="P77" s="1">
        <v>7</v>
      </c>
      <c r="Q77" s="1">
        <v>74</v>
      </c>
      <c r="R77" s="2">
        <v>0.63</v>
      </c>
      <c r="T77" s="2">
        <v>0.01</v>
      </c>
      <c r="V77" s="3" t="s">
        <v>14</v>
      </c>
      <c r="X77" s="2">
        <v>0.92</v>
      </c>
      <c r="Z77" s="1">
        <v>99</v>
      </c>
      <c r="AA77" s="1" t="s">
        <v>198</v>
      </c>
      <c r="AC77" s="2">
        <v>0.36</v>
      </c>
      <c r="AE77" s="2">
        <v>0.56999999999999995</v>
      </c>
      <c r="AF77" s="1">
        <v>4</v>
      </c>
      <c r="AG77" s="1">
        <v>55</v>
      </c>
      <c r="AH77" s="1">
        <v>81</v>
      </c>
      <c r="AI77" s="2">
        <v>0.35</v>
      </c>
    </row>
    <row r="78" spans="1:35" x14ac:dyDescent="0.25">
      <c r="A78" s="1">
        <v>66</v>
      </c>
      <c r="B78" s="1" t="s">
        <v>576</v>
      </c>
      <c r="D78" s="1" t="s">
        <v>159</v>
      </c>
      <c r="E78" s="1">
        <v>2</v>
      </c>
      <c r="F78" s="1">
        <v>0</v>
      </c>
      <c r="G78" s="1">
        <v>0</v>
      </c>
      <c r="H78" s="1">
        <v>59</v>
      </c>
      <c r="I78" s="1">
        <v>3.3</v>
      </c>
      <c r="J78" s="1">
        <v>45</v>
      </c>
      <c r="K78" s="2">
        <v>0.9</v>
      </c>
      <c r="M78" s="2">
        <v>0.61</v>
      </c>
      <c r="N78" s="2">
        <v>0.76</v>
      </c>
      <c r="P78" s="1">
        <v>15</v>
      </c>
      <c r="Q78" s="1">
        <v>112</v>
      </c>
      <c r="R78" s="2">
        <v>0.69</v>
      </c>
      <c r="T78" s="2">
        <v>0.02</v>
      </c>
      <c r="V78" s="3" t="s">
        <v>5</v>
      </c>
      <c r="X78" s="2">
        <v>0.87</v>
      </c>
      <c r="Z78" s="1">
        <v>99</v>
      </c>
      <c r="AA78" s="1" t="s">
        <v>909</v>
      </c>
      <c r="AC78" s="2">
        <v>0.45</v>
      </c>
      <c r="AD78" s="1">
        <v>4</v>
      </c>
      <c r="AE78" s="2">
        <v>0.39</v>
      </c>
      <c r="AG78" s="1">
        <v>71</v>
      </c>
      <c r="AH78" s="1">
        <v>184</v>
      </c>
      <c r="AI78" s="2">
        <v>0.16</v>
      </c>
    </row>
    <row r="79" spans="1:35" x14ac:dyDescent="0.25">
      <c r="A79" s="1">
        <v>66</v>
      </c>
      <c r="B79" s="1" t="s">
        <v>601</v>
      </c>
      <c r="D79" s="1" t="s">
        <v>21</v>
      </c>
      <c r="E79" s="1">
        <v>2</v>
      </c>
      <c r="F79" s="1">
        <v>0</v>
      </c>
      <c r="G79" s="1">
        <v>0</v>
      </c>
      <c r="H79" s="1">
        <v>59</v>
      </c>
      <c r="I79" s="1">
        <v>2.9</v>
      </c>
      <c r="J79" s="1">
        <v>48</v>
      </c>
      <c r="K79" s="2">
        <v>0.89</v>
      </c>
      <c r="M79" s="2">
        <v>0.71</v>
      </c>
      <c r="N79" s="2">
        <v>0.77</v>
      </c>
      <c r="P79" s="1">
        <v>6</v>
      </c>
      <c r="Q79" s="1">
        <v>97</v>
      </c>
      <c r="R79" s="2">
        <v>0.64</v>
      </c>
      <c r="T79" s="2">
        <v>0.01</v>
      </c>
      <c r="V79" s="3" t="s">
        <v>14</v>
      </c>
      <c r="X79" s="2">
        <v>0.9</v>
      </c>
      <c r="Z79" s="1">
        <v>50</v>
      </c>
      <c r="AA79" s="1" t="s">
        <v>828</v>
      </c>
      <c r="AC79" s="2">
        <v>0.54</v>
      </c>
      <c r="AE79" s="2">
        <v>0.8</v>
      </c>
      <c r="AG79" s="1">
        <v>100</v>
      </c>
      <c r="AH79" s="1">
        <v>67</v>
      </c>
      <c r="AI79" s="2">
        <v>0.37</v>
      </c>
    </row>
    <row r="80" spans="1:35" x14ac:dyDescent="0.25">
      <c r="A80" s="1">
        <v>68</v>
      </c>
      <c r="B80" s="1" t="s">
        <v>549</v>
      </c>
      <c r="D80" s="1" t="s">
        <v>26</v>
      </c>
      <c r="E80" s="1">
        <v>2</v>
      </c>
      <c r="F80" s="1">
        <v>0</v>
      </c>
      <c r="G80" s="1">
        <v>0</v>
      </c>
      <c r="H80" s="1">
        <v>58</v>
      </c>
      <c r="I80" s="1">
        <v>3.1</v>
      </c>
      <c r="J80" s="1">
        <v>82</v>
      </c>
      <c r="K80" s="2">
        <v>0.85</v>
      </c>
      <c r="M80" s="2">
        <v>0.66</v>
      </c>
      <c r="N80" s="2">
        <v>0.71</v>
      </c>
      <c r="P80" s="1">
        <v>5</v>
      </c>
      <c r="Q80" s="1">
        <v>65</v>
      </c>
      <c r="R80" s="2">
        <v>0.65</v>
      </c>
      <c r="T80" s="2">
        <v>0.02</v>
      </c>
      <c r="V80" s="3" t="s">
        <v>5</v>
      </c>
      <c r="X80" s="2">
        <v>0.93</v>
      </c>
      <c r="Z80" s="1">
        <v>111</v>
      </c>
      <c r="AA80" s="1" t="s">
        <v>795</v>
      </c>
      <c r="AC80" s="2">
        <v>0.31</v>
      </c>
      <c r="AD80" s="1">
        <v>5</v>
      </c>
      <c r="AE80" s="2">
        <v>0.62</v>
      </c>
      <c r="AG80" s="1">
        <v>71</v>
      </c>
      <c r="AH80" s="1">
        <v>62</v>
      </c>
      <c r="AI80" s="2">
        <v>0.38</v>
      </c>
    </row>
    <row r="81" spans="1:35" x14ac:dyDescent="0.25">
      <c r="A81" s="1">
        <v>68</v>
      </c>
      <c r="B81" s="1" t="s">
        <v>583</v>
      </c>
      <c r="D81" s="1" t="s">
        <v>94</v>
      </c>
      <c r="E81" s="1">
        <v>2</v>
      </c>
      <c r="F81" s="1">
        <v>0</v>
      </c>
      <c r="G81" s="1">
        <v>0</v>
      </c>
      <c r="H81" s="1">
        <v>58</v>
      </c>
      <c r="I81" s="1">
        <v>2.8</v>
      </c>
      <c r="J81" s="1">
        <v>104</v>
      </c>
      <c r="K81" s="2">
        <v>0.81</v>
      </c>
      <c r="M81" s="2">
        <v>0.68</v>
      </c>
      <c r="N81" s="2">
        <v>0.68</v>
      </c>
      <c r="P81" s="1" t="s">
        <v>58</v>
      </c>
      <c r="Q81" s="1">
        <v>9</v>
      </c>
      <c r="R81" s="2">
        <v>0.9</v>
      </c>
      <c r="T81" s="2">
        <v>0</v>
      </c>
      <c r="V81" s="3" t="s">
        <v>910</v>
      </c>
      <c r="X81" s="2">
        <v>0.88</v>
      </c>
      <c r="Z81" s="1">
        <v>154</v>
      </c>
      <c r="AA81" s="1" t="s">
        <v>911</v>
      </c>
      <c r="AC81" s="2">
        <v>0.23</v>
      </c>
      <c r="AE81" s="2">
        <v>0.88</v>
      </c>
      <c r="AG81" s="1">
        <v>22</v>
      </c>
      <c r="AH81" s="1">
        <v>40</v>
      </c>
      <c r="AI81" s="2">
        <v>0.44</v>
      </c>
    </row>
    <row r="82" spans="1:35" x14ac:dyDescent="0.25">
      <c r="A82" s="1">
        <v>70</v>
      </c>
      <c r="B82" s="1" t="s">
        <v>528</v>
      </c>
      <c r="D82" s="1" t="s">
        <v>172</v>
      </c>
      <c r="E82" s="1">
        <v>2</v>
      </c>
      <c r="F82" s="1">
        <v>0</v>
      </c>
      <c r="G82" s="1">
        <v>0</v>
      </c>
      <c r="H82" s="1">
        <v>57</v>
      </c>
      <c r="I82" s="1">
        <v>3</v>
      </c>
      <c r="J82" s="1">
        <v>73</v>
      </c>
      <c r="K82" s="2">
        <v>0.85</v>
      </c>
      <c r="M82" s="2">
        <v>0.75</v>
      </c>
      <c r="N82" s="2">
        <v>0.74</v>
      </c>
      <c r="P82" s="1">
        <v>-1</v>
      </c>
      <c r="Q82" s="1">
        <v>74</v>
      </c>
      <c r="R82" s="2">
        <v>0.55000000000000004</v>
      </c>
      <c r="T82" s="2">
        <v>0.01</v>
      </c>
      <c r="V82" s="3" t="s">
        <v>787</v>
      </c>
      <c r="X82" s="2">
        <v>0.9</v>
      </c>
      <c r="Z82" s="1">
        <v>64</v>
      </c>
      <c r="AA82" s="1" t="s">
        <v>912</v>
      </c>
      <c r="AC82" s="2">
        <v>0.45</v>
      </c>
      <c r="AE82" s="2">
        <v>0.72</v>
      </c>
      <c r="AG82" s="1">
        <v>92</v>
      </c>
      <c r="AH82" s="1">
        <v>113</v>
      </c>
      <c r="AI82" s="2">
        <v>0.28999999999999998</v>
      </c>
    </row>
    <row r="83" spans="1:35" x14ac:dyDescent="0.25">
      <c r="A83" s="1">
        <v>70</v>
      </c>
      <c r="B83" s="1" t="s">
        <v>541</v>
      </c>
      <c r="D83" s="1" t="s">
        <v>2</v>
      </c>
      <c r="E83" s="1">
        <v>2</v>
      </c>
      <c r="F83" s="1">
        <v>0</v>
      </c>
      <c r="G83" s="1">
        <v>0</v>
      </c>
      <c r="H83" s="1">
        <v>57</v>
      </c>
      <c r="I83" s="1">
        <v>3.4</v>
      </c>
      <c r="J83" s="1">
        <v>95</v>
      </c>
      <c r="K83" s="2">
        <v>0.84</v>
      </c>
      <c r="M83" s="2">
        <v>0.74</v>
      </c>
      <c r="N83" s="2">
        <v>0.7</v>
      </c>
      <c r="P83" s="1">
        <v>-4</v>
      </c>
      <c r="Q83" s="1">
        <v>104</v>
      </c>
      <c r="R83" s="2">
        <v>0.63</v>
      </c>
      <c r="T83" s="2">
        <v>0.02</v>
      </c>
      <c r="V83" s="3" t="s">
        <v>5</v>
      </c>
      <c r="X83" s="2">
        <v>0.95</v>
      </c>
      <c r="Z83" s="1">
        <v>99</v>
      </c>
      <c r="AA83" s="1" t="s">
        <v>542</v>
      </c>
      <c r="AC83" s="2">
        <v>0.3</v>
      </c>
      <c r="AE83" s="2">
        <v>0.77</v>
      </c>
      <c r="AG83" s="1">
        <v>63</v>
      </c>
      <c r="AH83" s="1">
        <v>113</v>
      </c>
      <c r="AI83" s="2">
        <v>0.3</v>
      </c>
    </row>
    <row r="84" spans="1:35" x14ac:dyDescent="0.25">
      <c r="A84" s="1">
        <v>70</v>
      </c>
      <c r="B84" s="1" t="s">
        <v>547</v>
      </c>
      <c r="D84" s="1" t="s">
        <v>200</v>
      </c>
      <c r="E84" s="1">
        <v>2</v>
      </c>
      <c r="F84" s="1">
        <v>0</v>
      </c>
      <c r="G84" s="1">
        <v>0</v>
      </c>
      <c r="H84" s="1">
        <v>57</v>
      </c>
      <c r="I84" s="1">
        <v>3.1</v>
      </c>
      <c r="J84" s="1">
        <v>116</v>
      </c>
      <c r="K84" s="2">
        <v>0.84</v>
      </c>
      <c r="M84" s="2">
        <v>0.74</v>
      </c>
      <c r="N84" s="2">
        <v>0.64</v>
      </c>
      <c r="P84" s="1">
        <v>-10</v>
      </c>
      <c r="Q84" s="1">
        <v>35</v>
      </c>
      <c r="R84" s="2">
        <v>0.68</v>
      </c>
      <c r="T84" s="4">
        <v>4.0000000000000001E-3</v>
      </c>
      <c r="V84" s="3" t="s">
        <v>14</v>
      </c>
      <c r="X84" s="2">
        <v>0.93</v>
      </c>
      <c r="Z84" s="1">
        <v>68</v>
      </c>
      <c r="AA84" s="1" t="s">
        <v>792</v>
      </c>
      <c r="AC84" s="2">
        <v>0.34</v>
      </c>
      <c r="AE84" s="2">
        <v>0.86</v>
      </c>
      <c r="AG84" s="1">
        <v>92</v>
      </c>
      <c r="AH84" s="1">
        <v>62</v>
      </c>
      <c r="AI84" s="2">
        <v>0.38</v>
      </c>
    </row>
    <row r="85" spans="1:35" x14ac:dyDescent="0.25">
      <c r="A85" s="1">
        <v>70</v>
      </c>
      <c r="B85" s="1" t="s">
        <v>563</v>
      </c>
      <c r="D85" s="1" t="s">
        <v>18</v>
      </c>
      <c r="E85" s="1">
        <v>2</v>
      </c>
      <c r="F85" s="1">
        <v>0</v>
      </c>
      <c r="G85" s="1">
        <v>0</v>
      </c>
      <c r="H85" s="1">
        <v>57</v>
      </c>
      <c r="I85" s="1">
        <v>3</v>
      </c>
      <c r="J85" s="1">
        <v>143</v>
      </c>
      <c r="K85" s="2">
        <v>0.78</v>
      </c>
      <c r="M85" s="2">
        <v>0.65</v>
      </c>
      <c r="N85" s="2">
        <v>0.65</v>
      </c>
      <c r="P85" s="1" t="s">
        <v>58</v>
      </c>
      <c r="Q85" s="1">
        <v>15</v>
      </c>
      <c r="R85" s="2">
        <v>0.8</v>
      </c>
      <c r="T85" s="2">
        <v>0.01</v>
      </c>
      <c r="V85" s="3" t="s">
        <v>1</v>
      </c>
      <c r="X85" s="2">
        <v>0.81</v>
      </c>
      <c r="Z85" s="1">
        <v>131</v>
      </c>
      <c r="AA85" s="1" t="s">
        <v>913</v>
      </c>
      <c r="AC85" s="2">
        <v>0.32</v>
      </c>
      <c r="AE85" s="2">
        <v>0.73</v>
      </c>
      <c r="AG85" s="1">
        <v>36</v>
      </c>
      <c r="AH85" s="1">
        <v>55</v>
      </c>
      <c r="AI85" s="2">
        <v>0.4</v>
      </c>
    </row>
    <row r="86" spans="1:35" x14ac:dyDescent="0.25">
      <c r="A86" s="1">
        <v>77</v>
      </c>
      <c r="B86" s="1" t="s">
        <v>558</v>
      </c>
      <c r="D86" s="1" t="s">
        <v>169</v>
      </c>
      <c r="E86" s="1">
        <v>2</v>
      </c>
      <c r="F86" s="1">
        <v>0</v>
      </c>
      <c r="G86" s="1">
        <v>0</v>
      </c>
      <c r="H86" s="1">
        <v>56</v>
      </c>
      <c r="I86" s="1">
        <v>3</v>
      </c>
      <c r="J86" s="1">
        <v>69</v>
      </c>
      <c r="K86" s="2">
        <v>0.87</v>
      </c>
      <c r="M86" s="2">
        <v>0.76</v>
      </c>
      <c r="N86" s="2">
        <v>0.78</v>
      </c>
      <c r="P86" s="1">
        <v>2</v>
      </c>
      <c r="Q86" s="1">
        <v>115</v>
      </c>
      <c r="R86" s="2">
        <v>0.64</v>
      </c>
      <c r="T86" s="2">
        <v>0.01</v>
      </c>
      <c r="V86" s="3" t="s">
        <v>14</v>
      </c>
      <c r="X86" s="2">
        <v>0.92</v>
      </c>
      <c r="Z86" s="1">
        <v>68</v>
      </c>
      <c r="AA86" s="1" t="s">
        <v>792</v>
      </c>
      <c r="AC86" s="2">
        <v>0.28999999999999998</v>
      </c>
      <c r="AE86" s="2">
        <v>0.73</v>
      </c>
      <c r="AG86" s="1">
        <v>85</v>
      </c>
      <c r="AH86" s="1">
        <v>81</v>
      </c>
      <c r="AI86" s="2">
        <v>0.35</v>
      </c>
    </row>
    <row r="87" spans="1:35" x14ac:dyDescent="0.25">
      <c r="A87" s="1">
        <v>77</v>
      </c>
      <c r="B87" s="1" t="s">
        <v>578</v>
      </c>
      <c r="D87" s="1" t="s">
        <v>65</v>
      </c>
      <c r="E87" s="1">
        <v>2</v>
      </c>
      <c r="F87" s="1">
        <v>0</v>
      </c>
      <c r="G87" s="1">
        <v>0</v>
      </c>
      <c r="H87" s="1">
        <v>56</v>
      </c>
      <c r="I87" s="1">
        <v>3</v>
      </c>
      <c r="J87" s="1">
        <v>45</v>
      </c>
      <c r="K87" s="2">
        <v>0.9</v>
      </c>
      <c r="M87" s="2">
        <v>0.67</v>
      </c>
      <c r="N87" s="2">
        <v>0.83</v>
      </c>
      <c r="P87" s="1">
        <v>16</v>
      </c>
      <c r="Q87" s="1">
        <v>137</v>
      </c>
      <c r="R87" s="2">
        <v>0.47</v>
      </c>
      <c r="T87" s="4">
        <v>1E-3</v>
      </c>
      <c r="V87" s="3" t="s">
        <v>14</v>
      </c>
      <c r="X87" s="2">
        <v>0.96</v>
      </c>
      <c r="Z87" s="1">
        <v>119</v>
      </c>
      <c r="AA87" s="1" t="s">
        <v>163</v>
      </c>
      <c r="AC87" s="2">
        <v>0.2</v>
      </c>
      <c r="AE87" s="2">
        <v>0.89</v>
      </c>
      <c r="AG87" s="1">
        <v>108</v>
      </c>
      <c r="AH87" s="1">
        <v>51</v>
      </c>
      <c r="AI87" s="2">
        <v>0.41</v>
      </c>
    </row>
    <row r="88" spans="1:35" x14ac:dyDescent="0.25">
      <c r="A88" s="1">
        <v>77</v>
      </c>
      <c r="B88" s="1" t="s">
        <v>588</v>
      </c>
      <c r="D88" s="1" t="s">
        <v>37</v>
      </c>
      <c r="E88" s="1">
        <v>2</v>
      </c>
      <c r="F88" s="1">
        <v>0</v>
      </c>
      <c r="G88" s="1">
        <v>0</v>
      </c>
      <c r="H88" s="1">
        <v>56</v>
      </c>
      <c r="I88" s="1">
        <v>3</v>
      </c>
      <c r="J88" s="1">
        <v>69</v>
      </c>
      <c r="K88" s="2">
        <v>0.85</v>
      </c>
      <c r="M88" s="2">
        <v>0.76</v>
      </c>
      <c r="N88" s="2">
        <v>0.77</v>
      </c>
      <c r="P88" s="1">
        <v>1</v>
      </c>
      <c r="Q88" s="1">
        <v>71</v>
      </c>
      <c r="R88" s="2">
        <v>0.56000000000000005</v>
      </c>
      <c r="T88" s="2">
        <v>0.01</v>
      </c>
      <c r="V88" s="3" t="s">
        <v>5</v>
      </c>
      <c r="X88" s="2">
        <v>0.94</v>
      </c>
      <c r="Z88" s="1">
        <v>60</v>
      </c>
      <c r="AA88" s="1" t="s">
        <v>914</v>
      </c>
      <c r="AC88" s="2">
        <v>0.43</v>
      </c>
      <c r="AE88" s="2">
        <v>0.71</v>
      </c>
      <c r="AG88" s="1">
        <v>96</v>
      </c>
      <c r="AH88" s="1">
        <v>182</v>
      </c>
      <c r="AI88" s="2">
        <v>0.18</v>
      </c>
    </row>
    <row r="89" spans="1:35" x14ac:dyDescent="0.25">
      <c r="A89" s="1">
        <v>77</v>
      </c>
      <c r="B89" s="1" t="s">
        <v>590</v>
      </c>
      <c r="E89" s="1">
        <v>1</v>
      </c>
      <c r="F89" s="1">
        <v>0</v>
      </c>
      <c r="G89" s="1">
        <v>0</v>
      </c>
      <c r="H89" s="1">
        <v>56</v>
      </c>
      <c r="I89" s="1">
        <v>2.9</v>
      </c>
      <c r="J89" s="1">
        <v>98</v>
      </c>
      <c r="K89" s="2">
        <v>0.87</v>
      </c>
      <c r="M89" s="2">
        <v>0.52</v>
      </c>
      <c r="N89" s="2">
        <v>0.68</v>
      </c>
      <c r="P89" s="1">
        <v>16</v>
      </c>
      <c r="Q89" s="1">
        <v>24</v>
      </c>
      <c r="R89" s="2">
        <v>0.69</v>
      </c>
      <c r="T89" s="2">
        <v>0</v>
      </c>
      <c r="V89" s="3" t="s">
        <v>14</v>
      </c>
      <c r="X89" s="2">
        <v>0.86</v>
      </c>
      <c r="Z89" s="1">
        <v>139</v>
      </c>
      <c r="AA89" s="1" t="s">
        <v>915</v>
      </c>
      <c r="AC89" s="2">
        <v>0.13</v>
      </c>
      <c r="AE89" s="2">
        <v>0.51</v>
      </c>
      <c r="AG89" s="1">
        <v>79</v>
      </c>
      <c r="AH89" s="1">
        <v>131</v>
      </c>
      <c r="AI89" s="2">
        <v>0.27</v>
      </c>
    </row>
    <row r="90" spans="1:35" x14ac:dyDescent="0.25">
      <c r="A90" s="1">
        <v>83</v>
      </c>
      <c r="B90" s="1" t="s">
        <v>524</v>
      </c>
      <c r="D90" s="1" t="s">
        <v>162</v>
      </c>
      <c r="E90" s="1">
        <v>2</v>
      </c>
      <c r="F90" s="1">
        <v>0</v>
      </c>
      <c r="G90" s="1">
        <v>0</v>
      </c>
      <c r="H90" s="1">
        <v>54</v>
      </c>
      <c r="I90" s="1">
        <v>2.8</v>
      </c>
      <c r="J90" s="1">
        <v>88</v>
      </c>
      <c r="K90" s="2">
        <v>0.85</v>
      </c>
      <c r="M90" s="2">
        <v>0.68</v>
      </c>
      <c r="N90" s="2">
        <v>0.68</v>
      </c>
      <c r="P90" s="1" t="s">
        <v>58</v>
      </c>
      <c r="Q90" s="1">
        <v>93</v>
      </c>
      <c r="R90" s="2">
        <v>0.61</v>
      </c>
      <c r="T90" s="4">
        <v>3.0000000000000001E-3</v>
      </c>
      <c r="V90" s="3" t="s">
        <v>787</v>
      </c>
      <c r="X90" s="2">
        <v>0.92</v>
      </c>
      <c r="Z90" s="1">
        <v>92</v>
      </c>
      <c r="AA90" s="1" t="s">
        <v>163</v>
      </c>
      <c r="AC90" s="2">
        <v>0.32</v>
      </c>
      <c r="AE90" s="2">
        <v>0.87</v>
      </c>
      <c r="AG90" s="1">
        <v>108</v>
      </c>
      <c r="AH90" s="1">
        <v>16</v>
      </c>
      <c r="AI90" s="2">
        <v>0.5</v>
      </c>
    </row>
    <row r="91" spans="1:35" x14ac:dyDescent="0.25">
      <c r="A91" s="1">
        <v>83</v>
      </c>
      <c r="B91" s="1" t="s">
        <v>525</v>
      </c>
      <c r="D91" s="1" t="s">
        <v>9</v>
      </c>
      <c r="E91" s="1">
        <v>2</v>
      </c>
      <c r="F91" s="1">
        <v>0</v>
      </c>
      <c r="G91" s="1">
        <v>0</v>
      </c>
      <c r="H91" s="1">
        <v>54</v>
      </c>
      <c r="I91" s="1">
        <v>3</v>
      </c>
      <c r="J91" s="1">
        <v>88</v>
      </c>
      <c r="K91" s="2">
        <v>0.85</v>
      </c>
      <c r="M91" s="2">
        <v>0.72</v>
      </c>
      <c r="N91" s="2">
        <v>0.67</v>
      </c>
      <c r="P91" s="1">
        <v>-5</v>
      </c>
      <c r="Q91" s="1">
        <v>115</v>
      </c>
      <c r="R91" s="2">
        <v>0.63</v>
      </c>
      <c r="T91" s="2">
        <v>0.02</v>
      </c>
      <c r="V91" s="3" t="s">
        <v>787</v>
      </c>
      <c r="X91" s="2">
        <v>0.97</v>
      </c>
      <c r="Z91" s="1">
        <v>85</v>
      </c>
      <c r="AA91" s="1" t="s">
        <v>227</v>
      </c>
      <c r="AC91" s="2">
        <v>0.41</v>
      </c>
      <c r="AE91" s="2">
        <v>0.82</v>
      </c>
      <c r="AG91" s="1">
        <v>79</v>
      </c>
      <c r="AH91" s="1">
        <v>81</v>
      </c>
      <c r="AI91" s="2">
        <v>0.35</v>
      </c>
    </row>
    <row r="92" spans="1:35" x14ac:dyDescent="0.25">
      <c r="A92" s="1">
        <v>83</v>
      </c>
      <c r="B92" s="1" t="s">
        <v>572</v>
      </c>
      <c r="D92" s="1" t="s">
        <v>94</v>
      </c>
      <c r="E92" s="1">
        <v>2</v>
      </c>
      <c r="F92" s="1">
        <v>0</v>
      </c>
      <c r="G92" s="1">
        <v>0</v>
      </c>
      <c r="H92" s="1">
        <v>54</v>
      </c>
      <c r="I92" s="1">
        <v>2.9</v>
      </c>
      <c r="J92" s="1">
        <v>136</v>
      </c>
      <c r="K92" s="2">
        <v>0.78</v>
      </c>
      <c r="M92" s="2">
        <v>0.71</v>
      </c>
      <c r="N92" s="2">
        <v>0.61</v>
      </c>
      <c r="P92" s="1">
        <v>-10</v>
      </c>
      <c r="Q92" s="1">
        <v>54</v>
      </c>
      <c r="R92" s="2">
        <v>0.76</v>
      </c>
      <c r="T92" s="2">
        <v>0</v>
      </c>
      <c r="V92" s="3" t="s">
        <v>40</v>
      </c>
      <c r="X92" s="2">
        <v>0.93</v>
      </c>
      <c r="Z92" s="1">
        <v>111</v>
      </c>
      <c r="AA92" s="1" t="s">
        <v>662</v>
      </c>
      <c r="AC92" s="2">
        <v>0.37</v>
      </c>
      <c r="AE92" s="2">
        <v>0.86</v>
      </c>
      <c r="AG92" s="1">
        <v>44</v>
      </c>
      <c r="AH92" s="1">
        <v>28</v>
      </c>
      <c r="AI92" s="2">
        <v>0.46</v>
      </c>
    </row>
    <row r="93" spans="1:35" x14ac:dyDescent="0.25">
      <c r="A93" s="1">
        <v>83</v>
      </c>
      <c r="B93" s="1" t="s">
        <v>592</v>
      </c>
      <c r="D93" s="1" t="s">
        <v>9</v>
      </c>
      <c r="E93" s="1">
        <v>2</v>
      </c>
      <c r="F93" s="1">
        <v>0</v>
      </c>
      <c r="G93" s="1">
        <v>0</v>
      </c>
      <c r="H93" s="1">
        <v>54</v>
      </c>
      <c r="I93" s="1">
        <v>2.8</v>
      </c>
      <c r="J93" s="1">
        <v>73</v>
      </c>
      <c r="K93" s="2">
        <v>0.84</v>
      </c>
      <c r="M93" s="2">
        <v>0.68</v>
      </c>
      <c r="N93" s="2">
        <v>0.75</v>
      </c>
      <c r="P93" s="1">
        <v>7</v>
      </c>
      <c r="Q93" s="1">
        <v>93</v>
      </c>
      <c r="R93" s="2">
        <v>0.68</v>
      </c>
      <c r="T93" s="4">
        <v>3.0000000000000001E-3</v>
      </c>
      <c r="V93" s="3" t="s">
        <v>14</v>
      </c>
      <c r="X93" s="2">
        <v>0.92</v>
      </c>
      <c r="Z93" s="1">
        <v>105</v>
      </c>
      <c r="AA93" s="1" t="s">
        <v>803</v>
      </c>
      <c r="AC93" s="2">
        <v>0.32</v>
      </c>
      <c r="AE93" s="2">
        <v>0.4</v>
      </c>
      <c r="AG93" s="1">
        <v>71</v>
      </c>
      <c r="AH93" s="1">
        <v>120</v>
      </c>
      <c r="AI93" s="2">
        <v>0.28999999999999998</v>
      </c>
    </row>
    <row r="94" spans="1:35" x14ac:dyDescent="0.25">
      <c r="A94" s="1">
        <v>87</v>
      </c>
      <c r="B94" s="1" t="s">
        <v>551</v>
      </c>
      <c r="D94" s="1" t="s">
        <v>94</v>
      </c>
      <c r="E94" s="1">
        <v>2</v>
      </c>
      <c r="F94" s="1">
        <v>0</v>
      </c>
      <c r="G94" s="1">
        <v>0</v>
      </c>
      <c r="H94" s="1">
        <v>53</v>
      </c>
      <c r="I94" s="1">
        <v>2.8</v>
      </c>
      <c r="J94" s="1">
        <v>123</v>
      </c>
      <c r="K94" s="2">
        <v>0.78</v>
      </c>
      <c r="M94" s="2">
        <v>0.66</v>
      </c>
      <c r="N94" s="2">
        <v>0.65</v>
      </c>
      <c r="P94" s="1">
        <v>-1</v>
      </c>
      <c r="Q94" s="1">
        <v>31</v>
      </c>
      <c r="R94" s="2">
        <v>0.83</v>
      </c>
      <c r="T94" s="2">
        <v>0</v>
      </c>
      <c r="V94" s="3" t="s">
        <v>40</v>
      </c>
      <c r="X94" s="2">
        <v>0.87</v>
      </c>
      <c r="Z94" s="1">
        <v>136</v>
      </c>
      <c r="AA94" s="1" t="s">
        <v>340</v>
      </c>
      <c r="AC94" s="2">
        <v>0.25</v>
      </c>
      <c r="AE94" s="2">
        <v>0.86</v>
      </c>
      <c r="AG94" s="1">
        <v>68</v>
      </c>
      <c r="AH94" s="1">
        <v>55</v>
      </c>
      <c r="AI94" s="2">
        <v>0.4</v>
      </c>
    </row>
    <row r="95" spans="1:35" x14ac:dyDescent="0.25">
      <c r="A95" s="1">
        <v>87</v>
      </c>
      <c r="B95" s="1" t="s">
        <v>580</v>
      </c>
      <c r="E95" s="1">
        <v>1</v>
      </c>
      <c r="F95" s="1">
        <v>0</v>
      </c>
      <c r="G95" s="1">
        <v>0</v>
      </c>
      <c r="H95" s="1">
        <v>53</v>
      </c>
      <c r="I95" s="1">
        <v>2.8</v>
      </c>
      <c r="J95" s="1">
        <v>63</v>
      </c>
      <c r="K95" s="2">
        <v>0.87</v>
      </c>
      <c r="M95" s="2">
        <v>0.67</v>
      </c>
      <c r="N95" s="2">
        <v>0.75</v>
      </c>
      <c r="P95" s="1">
        <v>8</v>
      </c>
      <c r="Q95" s="1">
        <v>115</v>
      </c>
      <c r="R95" s="2">
        <v>0.57999999999999996</v>
      </c>
      <c r="T95" s="2">
        <v>0.01</v>
      </c>
      <c r="V95" s="3" t="s">
        <v>787</v>
      </c>
      <c r="X95" s="2">
        <v>0.81</v>
      </c>
      <c r="Z95" s="1">
        <v>49</v>
      </c>
      <c r="AA95" s="1" t="s">
        <v>886</v>
      </c>
      <c r="AC95" s="2">
        <v>0.47</v>
      </c>
      <c r="AD95" s="1">
        <v>5</v>
      </c>
      <c r="AE95" s="2">
        <v>0.55000000000000004</v>
      </c>
      <c r="AG95" s="1">
        <v>131</v>
      </c>
      <c r="AH95" s="1">
        <v>154</v>
      </c>
      <c r="AI95" s="2">
        <v>0.23</v>
      </c>
    </row>
    <row r="96" spans="1:35" x14ac:dyDescent="0.25">
      <c r="A96" s="1">
        <v>89</v>
      </c>
      <c r="B96" s="1" t="s">
        <v>546</v>
      </c>
      <c r="D96" s="1" t="s">
        <v>2</v>
      </c>
      <c r="E96" s="1">
        <v>2</v>
      </c>
      <c r="F96" s="1">
        <v>0</v>
      </c>
      <c r="G96" s="1">
        <v>0</v>
      </c>
      <c r="H96" s="1">
        <v>52</v>
      </c>
      <c r="I96" s="1">
        <v>2.7</v>
      </c>
      <c r="J96" s="1">
        <v>104</v>
      </c>
      <c r="K96" s="2">
        <v>0.78</v>
      </c>
      <c r="M96" s="2">
        <v>0.67</v>
      </c>
      <c r="N96" s="2">
        <v>0.67</v>
      </c>
      <c r="P96" s="1" t="s">
        <v>58</v>
      </c>
      <c r="Q96" s="1">
        <v>54</v>
      </c>
      <c r="R96" s="2">
        <v>0.71</v>
      </c>
      <c r="T96" s="2">
        <v>0.01</v>
      </c>
      <c r="V96" s="3" t="s">
        <v>1</v>
      </c>
      <c r="X96" s="2">
        <v>0.98</v>
      </c>
      <c r="Z96" s="1">
        <v>99</v>
      </c>
      <c r="AA96" s="1" t="s">
        <v>340</v>
      </c>
      <c r="AC96" s="2">
        <v>0.42</v>
      </c>
      <c r="AE96" s="2">
        <v>0.79</v>
      </c>
      <c r="AG96" s="1">
        <v>79</v>
      </c>
      <c r="AH96" s="1">
        <v>118</v>
      </c>
      <c r="AI96" s="2">
        <v>0.28999999999999998</v>
      </c>
    </row>
    <row r="97" spans="1:35" x14ac:dyDescent="0.25">
      <c r="A97" s="1">
        <v>89</v>
      </c>
      <c r="B97" s="1" t="s">
        <v>562</v>
      </c>
      <c r="D97" s="1" t="s">
        <v>221</v>
      </c>
      <c r="E97" s="1">
        <v>2</v>
      </c>
      <c r="F97" s="1">
        <v>0</v>
      </c>
      <c r="G97" s="1">
        <v>0</v>
      </c>
      <c r="H97" s="1">
        <v>52</v>
      </c>
      <c r="I97" s="1">
        <v>2.9</v>
      </c>
      <c r="J97" s="1">
        <v>102</v>
      </c>
      <c r="K97" s="2">
        <v>0.83</v>
      </c>
      <c r="M97" s="2">
        <v>0.75</v>
      </c>
      <c r="N97" s="2">
        <v>0.7</v>
      </c>
      <c r="P97" s="1">
        <v>-5</v>
      </c>
      <c r="Q97" s="1">
        <v>90</v>
      </c>
      <c r="R97" s="2">
        <v>0.64</v>
      </c>
      <c r="T97" s="2">
        <v>0</v>
      </c>
      <c r="V97" s="3" t="s">
        <v>787</v>
      </c>
      <c r="X97" s="2">
        <v>0.99</v>
      </c>
      <c r="Z97" s="1">
        <v>68</v>
      </c>
      <c r="AA97" s="1" t="s">
        <v>163</v>
      </c>
      <c r="AC97" s="2">
        <v>0.38</v>
      </c>
      <c r="AE97" s="2">
        <v>0.84</v>
      </c>
      <c r="AG97" s="1">
        <v>104</v>
      </c>
      <c r="AH97" s="1">
        <v>141</v>
      </c>
      <c r="AI97" s="2">
        <v>0.25</v>
      </c>
    </row>
    <row r="98" spans="1:35" x14ac:dyDescent="0.25">
      <c r="A98" s="1">
        <v>89</v>
      </c>
      <c r="B98" s="1" t="s">
        <v>567</v>
      </c>
      <c r="E98" s="1">
        <v>2</v>
      </c>
      <c r="F98" s="1">
        <v>0</v>
      </c>
      <c r="G98" s="1">
        <v>0</v>
      </c>
      <c r="H98" s="1">
        <v>52</v>
      </c>
      <c r="I98" s="1">
        <v>3</v>
      </c>
      <c r="J98" s="1">
        <v>126</v>
      </c>
      <c r="K98" s="2">
        <v>0.8</v>
      </c>
      <c r="M98" s="2">
        <v>0.7</v>
      </c>
      <c r="N98" s="2">
        <v>0.66</v>
      </c>
      <c r="P98" s="1">
        <v>-4</v>
      </c>
      <c r="Q98" s="1">
        <v>97</v>
      </c>
      <c r="R98" s="2">
        <v>0.57999999999999996</v>
      </c>
      <c r="T98" s="2">
        <v>0.01</v>
      </c>
      <c r="V98" s="3" t="s">
        <v>787</v>
      </c>
      <c r="X98" s="2">
        <v>0.87</v>
      </c>
      <c r="Z98" s="1">
        <v>95</v>
      </c>
      <c r="AA98" s="1" t="s">
        <v>602</v>
      </c>
      <c r="AC98" s="2">
        <v>0.32</v>
      </c>
      <c r="AE98" s="2">
        <v>0.74</v>
      </c>
      <c r="AG98" s="1">
        <v>96</v>
      </c>
      <c r="AH98" s="1">
        <v>78</v>
      </c>
      <c r="AI98" s="2">
        <v>0.35</v>
      </c>
    </row>
    <row r="99" spans="1:35" x14ac:dyDescent="0.25">
      <c r="A99" s="1">
        <v>89</v>
      </c>
      <c r="B99" s="1" t="s">
        <v>569</v>
      </c>
      <c r="D99" s="1" t="s">
        <v>21</v>
      </c>
      <c r="E99" s="1">
        <v>2</v>
      </c>
      <c r="F99" s="1">
        <v>0</v>
      </c>
      <c r="G99" s="1">
        <v>0</v>
      </c>
      <c r="H99" s="1">
        <v>52</v>
      </c>
      <c r="I99" s="1">
        <v>2.7</v>
      </c>
      <c r="J99" s="1">
        <v>69</v>
      </c>
      <c r="K99" s="2">
        <v>0.85</v>
      </c>
      <c r="M99" s="2">
        <v>0.63</v>
      </c>
      <c r="N99" s="2">
        <v>0.71</v>
      </c>
      <c r="P99" s="1">
        <v>8</v>
      </c>
      <c r="Q99" s="1">
        <v>84</v>
      </c>
      <c r="R99" s="2">
        <v>0.62</v>
      </c>
      <c r="T99" s="2">
        <v>0.01</v>
      </c>
      <c r="V99" s="3" t="s">
        <v>787</v>
      </c>
      <c r="X99" s="2">
        <v>0.88</v>
      </c>
      <c r="Z99" s="1">
        <v>119</v>
      </c>
      <c r="AA99" s="1" t="s">
        <v>204</v>
      </c>
      <c r="AC99" s="2">
        <v>0.35</v>
      </c>
      <c r="AE99" s="2">
        <v>0.78</v>
      </c>
      <c r="AG99" s="1">
        <v>123</v>
      </c>
      <c r="AH99" s="1">
        <v>78</v>
      </c>
      <c r="AI99" s="2">
        <v>0.36</v>
      </c>
    </row>
    <row r="100" spans="1:35" x14ac:dyDescent="0.25">
      <c r="A100" s="1">
        <v>89</v>
      </c>
      <c r="B100" s="1" t="s">
        <v>585</v>
      </c>
      <c r="D100" s="1" t="s">
        <v>18</v>
      </c>
      <c r="E100" s="1">
        <v>2</v>
      </c>
      <c r="F100" s="1">
        <v>0</v>
      </c>
      <c r="G100" s="1">
        <v>0</v>
      </c>
      <c r="H100" s="1">
        <v>52</v>
      </c>
      <c r="I100" s="1">
        <v>2.5</v>
      </c>
      <c r="J100" s="1">
        <v>111</v>
      </c>
      <c r="K100" s="2">
        <v>0.88</v>
      </c>
      <c r="M100" s="2">
        <v>0.71</v>
      </c>
      <c r="N100" s="2">
        <v>0.75</v>
      </c>
      <c r="P100" s="1">
        <v>4</v>
      </c>
      <c r="Q100" s="1">
        <v>24</v>
      </c>
      <c r="R100" s="2">
        <v>1</v>
      </c>
      <c r="T100" s="2">
        <v>0</v>
      </c>
      <c r="V100" s="3" t="s">
        <v>5</v>
      </c>
      <c r="X100" s="2">
        <v>0.97</v>
      </c>
      <c r="Z100" s="1">
        <v>74</v>
      </c>
      <c r="AA100" s="1" t="s">
        <v>916</v>
      </c>
      <c r="AC100" s="2">
        <v>0.44</v>
      </c>
      <c r="AD100" s="1">
        <v>5</v>
      </c>
      <c r="AE100" s="2">
        <v>0.78</v>
      </c>
      <c r="AG100" s="1">
        <v>143</v>
      </c>
      <c r="AH100" s="1">
        <v>37</v>
      </c>
      <c r="AI100" s="2">
        <v>0.44</v>
      </c>
    </row>
    <row r="101" spans="1:35" x14ac:dyDescent="0.25">
      <c r="A101" s="1">
        <v>89</v>
      </c>
      <c r="B101" s="1" t="s">
        <v>593</v>
      </c>
      <c r="D101" s="1" t="s">
        <v>190</v>
      </c>
      <c r="E101" s="1">
        <v>2</v>
      </c>
      <c r="F101" s="1">
        <v>0</v>
      </c>
      <c r="G101" s="1">
        <v>0</v>
      </c>
      <c r="H101" s="1">
        <v>52</v>
      </c>
      <c r="I101" s="1">
        <v>2.8</v>
      </c>
      <c r="J101" s="1">
        <v>102</v>
      </c>
      <c r="K101" s="2">
        <v>0.84</v>
      </c>
      <c r="M101" s="2">
        <v>0.64</v>
      </c>
      <c r="N101" s="2">
        <v>0.66</v>
      </c>
      <c r="P101" s="1">
        <v>2</v>
      </c>
      <c r="Q101" s="1">
        <v>90</v>
      </c>
      <c r="R101" s="2">
        <v>0.69</v>
      </c>
      <c r="T101" s="2">
        <v>0.01</v>
      </c>
      <c r="V101" s="3" t="s">
        <v>14</v>
      </c>
      <c r="X101" s="2">
        <v>0.82</v>
      </c>
      <c r="Z101" s="1">
        <v>77</v>
      </c>
      <c r="AA101" s="1" t="s">
        <v>555</v>
      </c>
      <c r="AC101" s="2">
        <v>0.46</v>
      </c>
      <c r="AE101" s="2">
        <v>0.61</v>
      </c>
      <c r="AG101" s="1">
        <v>123</v>
      </c>
      <c r="AH101" s="1">
        <v>102</v>
      </c>
      <c r="AI101" s="2">
        <v>0.32</v>
      </c>
    </row>
    <row r="102" spans="1:35" x14ac:dyDescent="0.25">
      <c r="A102" s="1">
        <v>96</v>
      </c>
      <c r="B102" s="1" t="s">
        <v>531</v>
      </c>
      <c r="D102" s="1" t="s">
        <v>105</v>
      </c>
      <c r="E102" s="1">
        <v>2</v>
      </c>
      <c r="F102" s="1">
        <v>0</v>
      </c>
      <c r="G102" s="1">
        <v>0</v>
      </c>
      <c r="H102" s="1">
        <v>51</v>
      </c>
      <c r="I102" s="1">
        <v>2.8</v>
      </c>
      <c r="J102" s="1">
        <v>88</v>
      </c>
      <c r="K102" s="2">
        <v>0.8</v>
      </c>
      <c r="M102" s="2">
        <v>0.73</v>
      </c>
      <c r="N102" s="2">
        <v>0.67</v>
      </c>
      <c r="P102" s="1">
        <v>-6</v>
      </c>
      <c r="Q102" s="1">
        <v>104</v>
      </c>
      <c r="R102" s="2">
        <v>0.86</v>
      </c>
      <c r="T102" s="2">
        <v>0.01</v>
      </c>
      <c r="V102" s="3" t="s">
        <v>40</v>
      </c>
      <c r="X102" s="2">
        <v>0.89</v>
      </c>
      <c r="Z102" s="1">
        <v>111</v>
      </c>
      <c r="AA102" s="1" t="s">
        <v>917</v>
      </c>
      <c r="AC102" s="2">
        <v>0.23</v>
      </c>
      <c r="AD102" s="1">
        <v>5</v>
      </c>
      <c r="AE102" s="2">
        <v>0.68</v>
      </c>
      <c r="AG102" s="1">
        <v>85</v>
      </c>
      <c r="AH102" s="1">
        <v>78</v>
      </c>
      <c r="AI102" s="2">
        <v>0.36</v>
      </c>
    </row>
    <row r="103" spans="1:35" x14ac:dyDescent="0.25">
      <c r="A103" s="1">
        <v>96</v>
      </c>
      <c r="B103" s="1" t="s">
        <v>543</v>
      </c>
      <c r="D103" s="1" t="s">
        <v>190</v>
      </c>
      <c r="E103" s="1">
        <v>2</v>
      </c>
      <c r="F103" s="1">
        <v>0</v>
      </c>
      <c r="G103" s="1">
        <v>0</v>
      </c>
      <c r="H103" s="1">
        <v>51</v>
      </c>
      <c r="I103" s="1">
        <v>2.9</v>
      </c>
      <c r="J103" s="1">
        <v>123</v>
      </c>
      <c r="K103" s="2">
        <v>0.79</v>
      </c>
      <c r="M103" s="2">
        <v>0.69</v>
      </c>
      <c r="N103" s="2">
        <v>0.69</v>
      </c>
      <c r="P103" s="1" t="s">
        <v>58</v>
      </c>
      <c r="Q103" s="1">
        <v>71</v>
      </c>
      <c r="R103" s="2">
        <v>0.78</v>
      </c>
      <c r="T103" s="4">
        <v>3.0000000000000001E-3</v>
      </c>
      <c r="V103" s="3" t="s">
        <v>1</v>
      </c>
      <c r="X103" s="2">
        <v>0.8</v>
      </c>
      <c r="Z103" s="1">
        <v>105</v>
      </c>
      <c r="AA103" s="1" t="s">
        <v>538</v>
      </c>
      <c r="AC103" s="2">
        <v>0.27</v>
      </c>
      <c r="AD103" s="1">
        <v>5</v>
      </c>
      <c r="AE103" s="2">
        <v>0.65</v>
      </c>
      <c r="AG103" s="1">
        <v>104</v>
      </c>
      <c r="AH103" s="1">
        <v>131</v>
      </c>
      <c r="AI103" s="2">
        <v>0.27</v>
      </c>
    </row>
    <row r="104" spans="1:35" x14ac:dyDescent="0.25">
      <c r="A104" s="1">
        <v>96</v>
      </c>
      <c r="B104" s="1" t="s">
        <v>548</v>
      </c>
      <c r="D104" s="1" t="s">
        <v>162</v>
      </c>
      <c r="E104" s="1">
        <v>2</v>
      </c>
      <c r="F104" s="1">
        <v>0</v>
      </c>
      <c r="G104" s="1">
        <v>0</v>
      </c>
      <c r="H104" s="1">
        <v>51</v>
      </c>
      <c r="I104" s="1">
        <v>2.2000000000000002</v>
      </c>
      <c r="J104" s="1">
        <v>95</v>
      </c>
      <c r="K104" s="2">
        <v>0.85</v>
      </c>
      <c r="M104" s="2">
        <v>0.72</v>
      </c>
      <c r="N104" s="2">
        <v>0.71</v>
      </c>
      <c r="P104" s="1">
        <v>-1</v>
      </c>
      <c r="Q104" s="1">
        <v>67</v>
      </c>
      <c r="R104" s="2">
        <v>0.74</v>
      </c>
      <c r="T104" s="2">
        <v>0.01</v>
      </c>
      <c r="V104" s="3" t="s">
        <v>5</v>
      </c>
      <c r="X104" s="2">
        <v>0.9</v>
      </c>
      <c r="Z104" s="1">
        <v>50</v>
      </c>
      <c r="AA104" s="1" t="s">
        <v>28</v>
      </c>
      <c r="AC104" s="2">
        <v>0.42</v>
      </c>
      <c r="AE104" s="2">
        <v>0.77</v>
      </c>
      <c r="AG104" s="1">
        <v>44</v>
      </c>
      <c r="AH104" s="1">
        <v>120</v>
      </c>
      <c r="AI104" s="2">
        <v>0.28000000000000003</v>
      </c>
    </row>
    <row r="105" spans="1:35" x14ac:dyDescent="0.25">
      <c r="A105" s="1">
        <v>96</v>
      </c>
      <c r="B105" s="1" t="s">
        <v>553</v>
      </c>
      <c r="D105" s="1" t="s">
        <v>162</v>
      </c>
      <c r="E105" s="1">
        <v>2</v>
      </c>
      <c r="F105" s="1">
        <v>0</v>
      </c>
      <c r="G105" s="1">
        <v>0</v>
      </c>
      <c r="H105" s="1">
        <v>51</v>
      </c>
      <c r="I105" s="1">
        <v>3</v>
      </c>
      <c r="J105" s="1">
        <v>73</v>
      </c>
      <c r="K105" s="2">
        <v>0.87</v>
      </c>
      <c r="M105" s="2">
        <v>0.71</v>
      </c>
      <c r="N105" s="2">
        <v>0.75</v>
      </c>
      <c r="P105" s="1">
        <v>4</v>
      </c>
      <c r="Q105" s="1">
        <v>164</v>
      </c>
      <c r="R105" s="2">
        <v>0.51</v>
      </c>
      <c r="T105" s="2">
        <v>0.01</v>
      </c>
      <c r="V105" s="3" t="s">
        <v>787</v>
      </c>
      <c r="X105" s="2">
        <v>0.87</v>
      </c>
      <c r="Z105" s="1">
        <v>92</v>
      </c>
      <c r="AA105" s="1" t="s">
        <v>163</v>
      </c>
      <c r="AC105" s="2">
        <v>0.31</v>
      </c>
      <c r="AE105" s="2">
        <v>0.83</v>
      </c>
      <c r="AG105" s="1">
        <v>143</v>
      </c>
      <c r="AH105" s="1">
        <v>88</v>
      </c>
      <c r="AI105" s="2">
        <v>0.35</v>
      </c>
    </row>
    <row r="106" spans="1:35" x14ac:dyDescent="0.25">
      <c r="A106" s="1">
        <v>101</v>
      </c>
      <c r="B106" s="1" t="s">
        <v>534</v>
      </c>
      <c r="D106" s="1" t="s">
        <v>65</v>
      </c>
      <c r="E106" s="1">
        <v>2</v>
      </c>
      <c r="F106" s="1">
        <v>0</v>
      </c>
      <c r="G106" s="1">
        <v>0</v>
      </c>
      <c r="H106" s="1">
        <v>50</v>
      </c>
      <c r="I106" s="1">
        <v>2.6</v>
      </c>
      <c r="J106" s="1">
        <v>53</v>
      </c>
      <c r="K106" s="2">
        <v>0.88</v>
      </c>
      <c r="M106" s="2">
        <v>0.65</v>
      </c>
      <c r="N106" s="2">
        <v>0.79</v>
      </c>
      <c r="P106" s="1">
        <v>14</v>
      </c>
      <c r="Q106" s="1">
        <v>147</v>
      </c>
      <c r="R106" s="2">
        <v>0.47</v>
      </c>
      <c r="T106" s="4">
        <v>1E-3</v>
      </c>
      <c r="V106" s="3" t="s">
        <v>787</v>
      </c>
      <c r="X106" s="2">
        <v>0.95</v>
      </c>
      <c r="Z106" s="1">
        <v>77</v>
      </c>
      <c r="AA106" s="1" t="s">
        <v>181</v>
      </c>
      <c r="AC106" s="2">
        <v>0.41</v>
      </c>
      <c r="AE106" s="2">
        <v>0.9</v>
      </c>
      <c r="AG106" s="1">
        <v>158</v>
      </c>
      <c r="AH106" s="1">
        <v>102</v>
      </c>
      <c r="AI106" s="2">
        <v>0.32</v>
      </c>
    </row>
    <row r="107" spans="1:35" x14ac:dyDescent="0.25">
      <c r="A107" s="1">
        <v>101</v>
      </c>
      <c r="B107" s="1" t="s">
        <v>561</v>
      </c>
      <c r="D107" s="1" t="s">
        <v>99</v>
      </c>
      <c r="E107" s="1">
        <v>2</v>
      </c>
      <c r="F107" s="1">
        <v>0</v>
      </c>
      <c r="G107" s="1">
        <v>0</v>
      </c>
      <c r="H107" s="1">
        <v>50</v>
      </c>
      <c r="I107" s="1">
        <v>2.8</v>
      </c>
      <c r="J107" s="1">
        <v>58</v>
      </c>
      <c r="K107" s="2">
        <v>0.86</v>
      </c>
      <c r="M107" s="2">
        <v>0.7</v>
      </c>
      <c r="N107" s="2">
        <v>0.79</v>
      </c>
      <c r="P107" s="1">
        <v>9</v>
      </c>
      <c r="Q107" s="1">
        <v>176</v>
      </c>
      <c r="R107" s="2">
        <v>0.44</v>
      </c>
      <c r="T107" s="2">
        <v>0.03</v>
      </c>
      <c r="V107" s="3" t="s">
        <v>787</v>
      </c>
      <c r="X107" s="2">
        <v>0.9</v>
      </c>
      <c r="Z107" s="1">
        <v>77</v>
      </c>
      <c r="AA107" s="1" t="s">
        <v>167</v>
      </c>
      <c r="AC107" s="2">
        <v>0.36</v>
      </c>
      <c r="AE107" s="2">
        <v>0.77</v>
      </c>
      <c r="AG107" s="1">
        <v>160</v>
      </c>
      <c r="AH107" s="1">
        <v>88</v>
      </c>
      <c r="AI107" s="2">
        <v>0.34</v>
      </c>
    </row>
    <row r="108" spans="1:35" x14ac:dyDescent="0.25">
      <c r="A108" s="1">
        <v>105</v>
      </c>
      <c r="B108" s="1" t="s">
        <v>559</v>
      </c>
      <c r="D108" s="1" t="s">
        <v>169</v>
      </c>
      <c r="E108" s="1">
        <v>2</v>
      </c>
      <c r="F108" s="1">
        <v>0</v>
      </c>
      <c r="G108" s="1">
        <v>0</v>
      </c>
      <c r="H108" s="1">
        <v>49</v>
      </c>
      <c r="I108" s="1">
        <v>2.9</v>
      </c>
      <c r="J108" s="1">
        <v>116</v>
      </c>
      <c r="K108" s="2">
        <v>0.79</v>
      </c>
      <c r="M108" s="2">
        <v>0.68</v>
      </c>
      <c r="N108" s="2">
        <v>0.66</v>
      </c>
      <c r="P108" s="1">
        <v>-2</v>
      </c>
      <c r="Q108" s="1">
        <v>109</v>
      </c>
      <c r="R108" s="2">
        <v>0.6</v>
      </c>
      <c r="T108" s="2">
        <v>0</v>
      </c>
      <c r="V108" s="3" t="s">
        <v>14</v>
      </c>
      <c r="X108" s="2">
        <v>0.8</v>
      </c>
      <c r="Z108" s="1">
        <v>85</v>
      </c>
      <c r="AA108" s="1" t="s">
        <v>170</v>
      </c>
      <c r="AC108" s="2">
        <v>0.24</v>
      </c>
      <c r="AE108" s="2">
        <v>0.68</v>
      </c>
      <c r="AG108" s="1">
        <v>108</v>
      </c>
      <c r="AH108" s="1">
        <v>147</v>
      </c>
      <c r="AI108" s="2">
        <v>0.24</v>
      </c>
    </row>
    <row r="109" spans="1:35" x14ac:dyDescent="0.25">
      <c r="A109" s="1">
        <v>105</v>
      </c>
      <c r="B109" s="1" t="s">
        <v>587</v>
      </c>
      <c r="D109" s="1" t="s">
        <v>29</v>
      </c>
      <c r="E109" s="1">
        <v>2</v>
      </c>
      <c r="F109" s="1">
        <v>0</v>
      </c>
      <c r="G109" s="1">
        <v>0</v>
      </c>
      <c r="H109" s="1">
        <v>49</v>
      </c>
      <c r="I109" s="1">
        <v>2.7</v>
      </c>
      <c r="J109" s="1">
        <v>111</v>
      </c>
      <c r="K109" s="2">
        <v>0.82</v>
      </c>
      <c r="M109" s="2">
        <v>0.74</v>
      </c>
      <c r="N109" s="2">
        <v>0.64</v>
      </c>
      <c r="P109" s="1">
        <v>-10</v>
      </c>
      <c r="Q109" s="1">
        <v>115</v>
      </c>
      <c r="R109" s="2">
        <v>0.55000000000000004</v>
      </c>
      <c r="T109" s="2">
        <v>0</v>
      </c>
      <c r="V109" s="3" t="s">
        <v>799</v>
      </c>
      <c r="X109" s="2">
        <v>0.95</v>
      </c>
      <c r="Z109" s="1">
        <v>56</v>
      </c>
      <c r="AA109" s="1" t="s">
        <v>163</v>
      </c>
      <c r="AC109" s="2">
        <v>0.45</v>
      </c>
      <c r="AE109" s="2">
        <v>0.86</v>
      </c>
      <c r="AG109" s="1">
        <v>149</v>
      </c>
      <c r="AH109" s="1">
        <v>11</v>
      </c>
      <c r="AI109" s="2">
        <v>0.52</v>
      </c>
    </row>
    <row r="110" spans="1:35" x14ac:dyDescent="0.25">
      <c r="A110" s="1">
        <v>105</v>
      </c>
      <c r="B110" s="1" t="s">
        <v>594</v>
      </c>
      <c r="D110" s="1" t="s">
        <v>26</v>
      </c>
      <c r="E110" s="1">
        <v>2</v>
      </c>
      <c r="F110" s="1">
        <v>0</v>
      </c>
      <c r="G110" s="1">
        <v>0</v>
      </c>
      <c r="H110" s="1">
        <v>49</v>
      </c>
      <c r="I110" s="1">
        <v>2.6</v>
      </c>
      <c r="J110" s="1">
        <v>136</v>
      </c>
      <c r="K110" s="2">
        <v>0.75</v>
      </c>
      <c r="M110" s="2">
        <v>0.7</v>
      </c>
      <c r="N110" s="2">
        <v>0.69</v>
      </c>
      <c r="P110" s="1">
        <v>-1</v>
      </c>
      <c r="Q110" s="1">
        <v>51</v>
      </c>
      <c r="R110" s="2">
        <v>0.82</v>
      </c>
      <c r="T110" s="2">
        <v>0</v>
      </c>
      <c r="V110" s="3" t="s">
        <v>119</v>
      </c>
      <c r="X110" s="2">
        <v>0.88</v>
      </c>
      <c r="Z110" s="1">
        <v>158</v>
      </c>
      <c r="AA110" s="1" t="s">
        <v>918</v>
      </c>
      <c r="AC110" s="2">
        <v>0.19</v>
      </c>
      <c r="AE110" s="2">
        <v>0.84</v>
      </c>
      <c r="AG110" s="1">
        <v>33</v>
      </c>
      <c r="AH110" s="1">
        <v>93</v>
      </c>
      <c r="AI110" s="2">
        <v>0.34</v>
      </c>
    </row>
    <row r="111" spans="1:35" x14ac:dyDescent="0.25">
      <c r="A111" s="1">
        <v>105</v>
      </c>
      <c r="B111" s="1" t="s">
        <v>600</v>
      </c>
      <c r="D111" s="1" t="s">
        <v>50</v>
      </c>
      <c r="E111" s="1">
        <v>2</v>
      </c>
      <c r="F111" s="1">
        <v>0</v>
      </c>
      <c r="G111" s="1">
        <v>0</v>
      </c>
      <c r="H111" s="1">
        <v>49</v>
      </c>
      <c r="I111" s="1">
        <v>2.8</v>
      </c>
      <c r="J111" s="1">
        <v>104</v>
      </c>
      <c r="K111" s="2">
        <v>0.75</v>
      </c>
      <c r="M111" s="2">
        <v>0.7</v>
      </c>
      <c r="N111" s="2">
        <v>0.71</v>
      </c>
      <c r="P111" s="1">
        <v>1</v>
      </c>
      <c r="Q111" s="1">
        <v>112</v>
      </c>
      <c r="R111" s="2">
        <v>0.57999999999999996</v>
      </c>
      <c r="T111" s="4">
        <v>2E-3</v>
      </c>
      <c r="V111" s="3" t="s">
        <v>919</v>
      </c>
      <c r="X111" s="2">
        <v>0.89</v>
      </c>
      <c r="Z111" s="1">
        <v>105</v>
      </c>
      <c r="AA111" s="1" t="s">
        <v>177</v>
      </c>
      <c r="AC111" s="2">
        <v>0.31</v>
      </c>
      <c r="AE111" s="2">
        <v>0.8</v>
      </c>
      <c r="AG111" s="1">
        <v>111</v>
      </c>
      <c r="AH111" s="1">
        <v>144</v>
      </c>
      <c r="AI111" s="2">
        <v>0.25</v>
      </c>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BE08-EC54-434C-9A0C-B7BB4DE3776E}">
  <dimension ref="A1:AB106"/>
  <sheetViews>
    <sheetView workbookViewId="0">
      <selection activeCell="A24" sqref="A24:IV24"/>
    </sheetView>
  </sheetViews>
  <sheetFormatPr defaultRowHeight="12.5" x14ac:dyDescent="0.25"/>
  <cols>
    <col min="1" max="1" width="3.6640625" style="1" bestFit="1" customWidth="1"/>
    <col min="2" max="2" width="32.75" style="1" bestFit="1" customWidth="1"/>
    <col min="3" max="3" width="13.5" style="1" bestFit="1" customWidth="1"/>
    <col min="4" max="4" width="5" style="1" bestFit="1" customWidth="1"/>
    <col min="5" max="5" width="11.25" style="1" bestFit="1" customWidth="1"/>
    <col min="6" max="6" width="9.9140625" style="1" bestFit="1" customWidth="1"/>
    <col min="7" max="7" width="11.5" style="1" bestFit="1" customWidth="1"/>
    <col min="8" max="8" width="19.6640625" style="1" bestFit="1" customWidth="1"/>
    <col min="9" max="9" width="27.5" style="1" bestFit="1" customWidth="1"/>
    <col min="10" max="10" width="7.58203125" style="1" bestFit="1" customWidth="1"/>
    <col min="11" max="11" width="21.33203125" style="1" bestFit="1" customWidth="1"/>
    <col min="12" max="12" width="18.83203125" style="1" bestFit="1" customWidth="1"/>
    <col min="13" max="13" width="7.58203125" style="1" bestFit="1" customWidth="1"/>
    <col min="14" max="14" width="28.58203125" style="1" bestFit="1" customWidth="1"/>
    <col min="15" max="15" width="22.75" style="1" bestFit="1" customWidth="1"/>
    <col min="16" max="16" width="7.58203125" style="1" bestFit="1" customWidth="1"/>
    <col min="17" max="17" width="26.33203125" style="1" bestFit="1" customWidth="1"/>
    <col min="18" max="18" width="7.58203125" style="1" bestFit="1" customWidth="1"/>
    <col min="19" max="19" width="31.33203125" style="1" bestFit="1" customWidth="1"/>
    <col min="20" max="20" width="7.58203125" style="1" bestFit="1" customWidth="1"/>
    <col min="21" max="21" width="24" style="1" bestFit="1" customWidth="1"/>
    <col min="22" max="22" width="7.58203125" style="1" bestFit="1" customWidth="1"/>
    <col min="23" max="23" width="27" style="1" bestFit="1" customWidth="1"/>
    <col min="24" max="24" width="7.58203125" style="1" bestFit="1" customWidth="1"/>
    <col min="25" max="25" width="14.1640625" style="1" bestFit="1" customWidth="1"/>
    <col min="26" max="26" width="7.58203125" style="1" bestFit="1" customWidth="1"/>
    <col min="27" max="27" width="22.25" style="1" bestFit="1" customWidth="1"/>
    <col min="28" max="28" width="7.58203125" style="1" bestFit="1" customWidth="1"/>
    <col min="29" max="256" width="8.6640625" style="1"/>
    <col min="257" max="257" width="3.6640625" style="1" bestFit="1" customWidth="1"/>
    <col min="258" max="258" width="32.75" style="1" bestFit="1" customWidth="1"/>
    <col min="259" max="259" width="13.5" style="1" bestFit="1" customWidth="1"/>
    <col min="260" max="260" width="5" style="1" bestFit="1" customWidth="1"/>
    <col min="261" max="261" width="11.25" style="1" bestFit="1" customWidth="1"/>
    <col min="262" max="262" width="9.9140625" style="1" bestFit="1" customWidth="1"/>
    <col min="263" max="263" width="11.5" style="1" bestFit="1" customWidth="1"/>
    <col min="264" max="264" width="19.6640625" style="1" bestFit="1" customWidth="1"/>
    <col min="265" max="265" width="27.5" style="1" bestFit="1" customWidth="1"/>
    <col min="266" max="266" width="7.58203125" style="1" bestFit="1" customWidth="1"/>
    <col min="267" max="267" width="21.33203125" style="1" bestFit="1" customWidth="1"/>
    <col min="268" max="268" width="18.83203125" style="1" bestFit="1" customWidth="1"/>
    <col min="269" max="269" width="7.58203125" style="1" bestFit="1" customWidth="1"/>
    <col min="270" max="270" width="28.58203125" style="1" bestFit="1" customWidth="1"/>
    <col min="271" max="271" width="22.75" style="1" bestFit="1" customWidth="1"/>
    <col min="272" max="272" width="7.58203125" style="1" bestFit="1" customWidth="1"/>
    <col min="273" max="273" width="26.33203125" style="1" bestFit="1" customWidth="1"/>
    <col min="274" max="274" width="7.58203125" style="1" bestFit="1" customWidth="1"/>
    <col min="275" max="275" width="31.33203125" style="1" bestFit="1" customWidth="1"/>
    <col min="276" max="276" width="7.58203125" style="1" bestFit="1" customWidth="1"/>
    <col min="277" max="277" width="24" style="1" bestFit="1" customWidth="1"/>
    <col min="278" max="278" width="7.58203125" style="1" bestFit="1" customWidth="1"/>
    <col min="279" max="279" width="27" style="1" bestFit="1" customWidth="1"/>
    <col min="280" max="280" width="7.58203125" style="1" bestFit="1" customWidth="1"/>
    <col min="281" max="281" width="14.1640625" style="1" bestFit="1" customWidth="1"/>
    <col min="282" max="282" width="7.58203125" style="1" bestFit="1" customWidth="1"/>
    <col min="283" max="283" width="22.25" style="1" bestFit="1" customWidth="1"/>
    <col min="284" max="284" width="7.58203125" style="1" bestFit="1" customWidth="1"/>
    <col min="285" max="512" width="8.6640625" style="1"/>
    <col min="513" max="513" width="3.6640625" style="1" bestFit="1" customWidth="1"/>
    <col min="514" max="514" width="32.75" style="1" bestFit="1" customWidth="1"/>
    <col min="515" max="515" width="13.5" style="1" bestFit="1" customWidth="1"/>
    <col min="516" max="516" width="5" style="1" bestFit="1" customWidth="1"/>
    <col min="517" max="517" width="11.25" style="1" bestFit="1" customWidth="1"/>
    <col min="518" max="518" width="9.9140625" style="1" bestFit="1" customWidth="1"/>
    <col min="519" max="519" width="11.5" style="1" bestFit="1" customWidth="1"/>
    <col min="520" max="520" width="19.6640625" style="1" bestFit="1" customWidth="1"/>
    <col min="521" max="521" width="27.5" style="1" bestFit="1" customWidth="1"/>
    <col min="522" max="522" width="7.58203125" style="1" bestFit="1" customWidth="1"/>
    <col min="523" max="523" width="21.33203125" style="1" bestFit="1" customWidth="1"/>
    <col min="524" max="524" width="18.83203125" style="1" bestFit="1" customWidth="1"/>
    <col min="525" max="525" width="7.58203125" style="1" bestFit="1" customWidth="1"/>
    <col min="526" max="526" width="28.58203125" style="1" bestFit="1" customWidth="1"/>
    <col min="527" max="527" width="22.75" style="1" bestFit="1" customWidth="1"/>
    <col min="528" max="528" width="7.58203125" style="1" bestFit="1" customWidth="1"/>
    <col min="529" max="529" width="26.33203125" style="1" bestFit="1" customWidth="1"/>
    <col min="530" max="530" width="7.58203125" style="1" bestFit="1" customWidth="1"/>
    <col min="531" max="531" width="31.33203125" style="1" bestFit="1" customWidth="1"/>
    <col min="532" max="532" width="7.58203125" style="1" bestFit="1" customWidth="1"/>
    <col min="533" max="533" width="24" style="1" bestFit="1" customWidth="1"/>
    <col min="534" max="534" width="7.58203125" style="1" bestFit="1" customWidth="1"/>
    <col min="535" max="535" width="27" style="1" bestFit="1" customWidth="1"/>
    <col min="536" max="536" width="7.58203125" style="1" bestFit="1" customWidth="1"/>
    <col min="537" max="537" width="14.1640625" style="1" bestFit="1" customWidth="1"/>
    <col min="538" max="538" width="7.58203125" style="1" bestFit="1" customWidth="1"/>
    <col min="539" max="539" width="22.25" style="1" bestFit="1" customWidth="1"/>
    <col min="540" max="540" width="7.58203125" style="1" bestFit="1" customWidth="1"/>
    <col min="541" max="768" width="8.6640625" style="1"/>
    <col min="769" max="769" width="3.6640625" style="1" bestFit="1" customWidth="1"/>
    <col min="770" max="770" width="32.75" style="1" bestFit="1" customWidth="1"/>
    <col min="771" max="771" width="13.5" style="1" bestFit="1" customWidth="1"/>
    <col min="772" max="772" width="5" style="1" bestFit="1" customWidth="1"/>
    <col min="773" max="773" width="11.25" style="1" bestFit="1" customWidth="1"/>
    <col min="774" max="774" width="9.9140625" style="1" bestFit="1" customWidth="1"/>
    <col min="775" max="775" width="11.5" style="1" bestFit="1" customWidth="1"/>
    <col min="776" max="776" width="19.6640625" style="1" bestFit="1" customWidth="1"/>
    <col min="777" max="777" width="27.5" style="1" bestFit="1" customWidth="1"/>
    <col min="778" max="778" width="7.58203125" style="1" bestFit="1" customWidth="1"/>
    <col min="779" max="779" width="21.33203125" style="1" bestFit="1" customWidth="1"/>
    <col min="780" max="780" width="18.83203125" style="1" bestFit="1" customWidth="1"/>
    <col min="781" max="781" width="7.58203125" style="1" bestFit="1" customWidth="1"/>
    <col min="782" max="782" width="28.58203125" style="1" bestFit="1" customWidth="1"/>
    <col min="783" max="783" width="22.75" style="1" bestFit="1" customWidth="1"/>
    <col min="784" max="784" width="7.58203125" style="1" bestFit="1" customWidth="1"/>
    <col min="785" max="785" width="26.33203125" style="1" bestFit="1" customWidth="1"/>
    <col min="786" max="786" width="7.58203125" style="1" bestFit="1" customWidth="1"/>
    <col min="787" max="787" width="31.33203125" style="1" bestFit="1" customWidth="1"/>
    <col min="788" max="788" width="7.58203125" style="1" bestFit="1" customWidth="1"/>
    <col min="789" max="789" width="24" style="1" bestFit="1" customWidth="1"/>
    <col min="790" max="790" width="7.58203125" style="1" bestFit="1" customWidth="1"/>
    <col min="791" max="791" width="27" style="1" bestFit="1" customWidth="1"/>
    <col min="792" max="792" width="7.58203125" style="1" bestFit="1" customWidth="1"/>
    <col min="793" max="793" width="14.1640625" style="1" bestFit="1" customWidth="1"/>
    <col min="794" max="794" width="7.58203125" style="1" bestFit="1" customWidth="1"/>
    <col min="795" max="795" width="22.25" style="1" bestFit="1" customWidth="1"/>
    <col min="796" max="796" width="7.58203125" style="1" bestFit="1" customWidth="1"/>
    <col min="797" max="1024" width="8.6640625" style="1"/>
    <col min="1025" max="1025" width="3.6640625" style="1" bestFit="1" customWidth="1"/>
    <col min="1026" max="1026" width="32.75" style="1" bestFit="1" customWidth="1"/>
    <col min="1027" max="1027" width="13.5" style="1" bestFit="1" customWidth="1"/>
    <col min="1028" max="1028" width="5" style="1" bestFit="1" customWidth="1"/>
    <col min="1029" max="1029" width="11.25" style="1" bestFit="1" customWidth="1"/>
    <col min="1030" max="1030" width="9.9140625" style="1" bestFit="1" customWidth="1"/>
    <col min="1031" max="1031" width="11.5" style="1" bestFit="1" customWidth="1"/>
    <col min="1032" max="1032" width="19.6640625" style="1" bestFit="1" customWidth="1"/>
    <col min="1033" max="1033" width="27.5" style="1" bestFit="1" customWidth="1"/>
    <col min="1034" max="1034" width="7.58203125" style="1" bestFit="1" customWidth="1"/>
    <col min="1035" max="1035" width="21.33203125" style="1" bestFit="1" customWidth="1"/>
    <col min="1036" max="1036" width="18.83203125" style="1" bestFit="1" customWidth="1"/>
    <col min="1037" max="1037" width="7.58203125" style="1" bestFit="1" customWidth="1"/>
    <col min="1038" max="1038" width="28.58203125" style="1" bestFit="1" customWidth="1"/>
    <col min="1039" max="1039" width="22.75" style="1" bestFit="1" customWidth="1"/>
    <col min="1040" max="1040" width="7.58203125" style="1" bestFit="1" customWidth="1"/>
    <col min="1041" max="1041" width="26.33203125" style="1" bestFit="1" customWidth="1"/>
    <col min="1042" max="1042" width="7.58203125" style="1" bestFit="1" customWidth="1"/>
    <col min="1043" max="1043" width="31.33203125" style="1" bestFit="1" customWidth="1"/>
    <col min="1044" max="1044" width="7.58203125" style="1" bestFit="1" customWidth="1"/>
    <col min="1045" max="1045" width="24" style="1" bestFit="1" customWidth="1"/>
    <col min="1046" max="1046" width="7.58203125" style="1" bestFit="1" customWidth="1"/>
    <col min="1047" max="1047" width="27" style="1" bestFit="1" customWidth="1"/>
    <col min="1048" max="1048" width="7.58203125" style="1" bestFit="1" customWidth="1"/>
    <col min="1049" max="1049" width="14.1640625" style="1" bestFit="1" customWidth="1"/>
    <col min="1050" max="1050" width="7.58203125" style="1" bestFit="1" customWidth="1"/>
    <col min="1051" max="1051" width="22.25" style="1" bestFit="1" customWidth="1"/>
    <col min="1052" max="1052" width="7.58203125" style="1" bestFit="1" customWidth="1"/>
    <col min="1053" max="1280" width="8.6640625" style="1"/>
    <col min="1281" max="1281" width="3.6640625" style="1" bestFit="1" customWidth="1"/>
    <col min="1282" max="1282" width="32.75" style="1" bestFit="1" customWidth="1"/>
    <col min="1283" max="1283" width="13.5" style="1" bestFit="1" customWidth="1"/>
    <col min="1284" max="1284" width="5" style="1" bestFit="1" customWidth="1"/>
    <col min="1285" max="1285" width="11.25" style="1" bestFit="1" customWidth="1"/>
    <col min="1286" max="1286" width="9.9140625" style="1" bestFit="1" customWidth="1"/>
    <col min="1287" max="1287" width="11.5" style="1" bestFit="1" customWidth="1"/>
    <col min="1288" max="1288" width="19.6640625" style="1" bestFit="1" customWidth="1"/>
    <col min="1289" max="1289" width="27.5" style="1" bestFit="1" customWidth="1"/>
    <col min="1290" max="1290" width="7.58203125" style="1" bestFit="1" customWidth="1"/>
    <col min="1291" max="1291" width="21.33203125" style="1" bestFit="1" customWidth="1"/>
    <col min="1292" max="1292" width="18.83203125" style="1" bestFit="1" customWidth="1"/>
    <col min="1293" max="1293" width="7.58203125" style="1" bestFit="1" customWidth="1"/>
    <col min="1294" max="1294" width="28.58203125" style="1" bestFit="1" customWidth="1"/>
    <col min="1295" max="1295" width="22.75" style="1" bestFit="1" customWidth="1"/>
    <col min="1296" max="1296" width="7.58203125" style="1" bestFit="1" customWidth="1"/>
    <col min="1297" max="1297" width="26.33203125" style="1" bestFit="1" customWidth="1"/>
    <col min="1298" max="1298" width="7.58203125" style="1" bestFit="1" customWidth="1"/>
    <col min="1299" max="1299" width="31.33203125" style="1" bestFit="1" customWidth="1"/>
    <col min="1300" max="1300" width="7.58203125" style="1" bestFit="1" customWidth="1"/>
    <col min="1301" max="1301" width="24" style="1" bestFit="1" customWidth="1"/>
    <col min="1302" max="1302" width="7.58203125" style="1" bestFit="1" customWidth="1"/>
    <col min="1303" max="1303" width="27" style="1" bestFit="1" customWidth="1"/>
    <col min="1304" max="1304" width="7.58203125" style="1" bestFit="1" customWidth="1"/>
    <col min="1305" max="1305" width="14.1640625" style="1" bestFit="1" customWidth="1"/>
    <col min="1306" max="1306" width="7.58203125" style="1" bestFit="1" customWidth="1"/>
    <col min="1307" max="1307" width="22.25" style="1" bestFit="1" customWidth="1"/>
    <col min="1308" max="1308" width="7.58203125" style="1" bestFit="1" customWidth="1"/>
    <col min="1309" max="1536" width="8.6640625" style="1"/>
    <col min="1537" max="1537" width="3.6640625" style="1" bestFit="1" customWidth="1"/>
    <col min="1538" max="1538" width="32.75" style="1" bestFit="1" customWidth="1"/>
    <col min="1539" max="1539" width="13.5" style="1" bestFit="1" customWidth="1"/>
    <col min="1540" max="1540" width="5" style="1" bestFit="1" customWidth="1"/>
    <col min="1541" max="1541" width="11.25" style="1" bestFit="1" customWidth="1"/>
    <col min="1542" max="1542" width="9.9140625" style="1" bestFit="1" customWidth="1"/>
    <col min="1543" max="1543" width="11.5" style="1" bestFit="1" customWidth="1"/>
    <col min="1544" max="1544" width="19.6640625" style="1" bestFit="1" customWidth="1"/>
    <col min="1545" max="1545" width="27.5" style="1" bestFit="1" customWidth="1"/>
    <col min="1546" max="1546" width="7.58203125" style="1" bestFit="1" customWidth="1"/>
    <col min="1547" max="1547" width="21.33203125" style="1" bestFit="1" customWidth="1"/>
    <col min="1548" max="1548" width="18.83203125" style="1" bestFit="1" customWidth="1"/>
    <col min="1549" max="1549" width="7.58203125" style="1" bestFit="1" customWidth="1"/>
    <col min="1550" max="1550" width="28.58203125" style="1" bestFit="1" customWidth="1"/>
    <col min="1551" max="1551" width="22.75" style="1" bestFit="1" customWidth="1"/>
    <col min="1552" max="1552" width="7.58203125" style="1" bestFit="1" customWidth="1"/>
    <col min="1553" max="1553" width="26.33203125" style="1" bestFit="1" customWidth="1"/>
    <col min="1554" max="1554" width="7.58203125" style="1" bestFit="1" customWidth="1"/>
    <col min="1555" max="1555" width="31.33203125" style="1" bestFit="1" customWidth="1"/>
    <col min="1556" max="1556" width="7.58203125" style="1" bestFit="1" customWidth="1"/>
    <col min="1557" max="1557" width="24" style="1" bestFit="1" customWidth="1"/>
    <col min="1558" max="1558" width="7.58203125" style="1" bestFit="1" customWidth="1"/>
    <col min="1559" max="1559" width="27" style="1" bestFit="1" customWidth="1"/>
    <col min="1560" max="1560" width="7.58203125" style="1" bestFit="1" customWidth="1"/>
    <col min="1561" max="1561" width="14.1640625" style="1" bestFit="1" customWidth="1"/>
    <col min="1562" max="1562" width="7.58203125" style="1" bestFit="1" customWidth="1"/>
    <col min="1563" max="1563" width="22.25" style="1" bestFit="1" customWidth="1"/>
    <col min="1564" max="1564" width="7.58203125" style="1" bestFit="1" customWidth="1"/>
    <col min="1565" max="1792" width="8.6640625" style="1"/>
    <col min="1793" max="1793" width="3.6640625" style="1" bestFit="1" customWidth="1"/>
    <col min="1794" max="1794" width="32.75" style="1" bestFit="1" customWidth="1"/>
    <col min="1795" max="1795" width="13.5" style="1" bestFit="1" customWidth="1"/>
    <col min="1796" max="1796" width="5" style="1" bestFit="1" customWidth="1"/>
    <col min="1797" max="1797" width="11.25" style="1" bestFit="1" customWidth="1"/>
    <col min="1798" max="1798" width="9.9140625" style="1" bestFit="1" customWidth="1"/>
    <col min="1799" max="1799" width="11.5" style="1" bestFit="1" customWidth="1"/>
    <col min="1800" max="1800" width="19.6640625" style="1" bestFit="1" customWidth="1"/>
    <col min="1801" max="1801" width="27.5" style="1" bestFit="1" customWidth="1"/>
    <col min="1802" max="1802" width="7.58203125" style="1" bestFit="1" customWidth="1"/>
    <col min="1803" max="1803" width="21.33203125" style="1" bestFit="1" customWidth="1"/>
    <col min="1804" max="1804" width="18.83203125" style="1" bestFit="1" customWidth="1"/>
    <col min="1805" max="1805" width="7.58203125" style="1" bestFit="1" customWidth="1"/>
    <col min="1806" max="1806" width="28.58203125" style="1" bestFit="1" customWidth="1"/>
    <col min="1807" max="1807" width="22.75" style="1" bestFit="1" customWidth="1"/>
    <col min="1808" max="1808" width="7.58203125" style="1" bestFit="1" customWidth="1"/>
    <col min="1809" max="1809" width="26.33203125" style="1" bestFit="1" customWidth="1"/>
    <col min="1810" max="1810" width="7.58203125" style="1" bestFit="1" customWidth="1"/>
    <col min="1811" max="1811" width="31.33203125" style="1" bestFit="1" customWidth="1"/>
    <col min="1812" max="1812" width="7.58203125" style="1" bestFit="1" customWidth="1"/>
    <col min="1813" max="1813" width="24" style="1" bestFit="1" customWidth="1"/>
    <col min="1814" max="1814" width="7.58203125" style="1" bestFit="1" customWidth="1"/>
    <col min="1815" max="1815" width="27" style="1" bestFit="1" customWidth="1"/>
    <col min="1816" max="1816" width="7.58203125" style="1" bestFit="1" customWidth="1"/>
    <col min="1817" max="1817" width="14.1640625" style="1" bestFit="1" customWidth="1"/>
    <col min="1818" max="1818" width="7.58203125" style="1" bestFit="1" customWidth="1"/>
    <col min="1819" max="1819" width="22.25" style="1" bestFit="1" customWidth="1"/>
    <col min="1820" max="1820" width="7.58203125" style="1" bestFit="1" customWidth="1"/>
    <col min="1821" max="2048" width="8.6640625" style="1"/>
    <col min="2049" max="2049" width="3.6640625" style="1" bestFit="1" customWidth="1"/>
    <col min="2050" max="2050" width="32.75" style="1" bestFit="1" customWidth="1"/>
    <col min="2051" max="2051" width="13.5" style="1" bestFit="1" customWidth="1"/>
    <col min="2052" max="2052" width="5" style="1" bestFit="1" customWidth="1"/>
    <col min="2053" max="2053" width="11.25" style="1" bestFit="1" customWidth="1"/>
    <col min="2054" max="2054" width="9.9140625" style="1" bestFit="1" customWidth="1"/>
    <col min="2055" max="2055" width="11.5" style="1" bestFit="1" customWidth="1"/>
    <col min="2056" max="2056" width="19.6640625" style="1" bestFit="1" customWidth="1"/>
    <col min="2057" max="2057" width="27.5" style="1" bestFit="1" customWidth="1"/>
    <col min="2058" max="2058" width="7.58203125" style="1" bestFit="1" customWidth="1"/>
    <col min="2059" max="2059" width="21.33203125" style="1" bestFit="1" customWidth="1"/>
    <col min="2060" max="2060" width="18.83203125" style="1" bestFit="1" customWidth="1"/>
    <col min="2061" max="2061" width="7.58203125" style="1" bestFit="1" customWidth="1"/>
    <col min="2062" max="2062" width="28.58203125" style="1" bestFit="1" customWidth="1"/>
    <col min="2063" max="2063" width="22.75" style="1" bestFit="1" customWidth="1"/>
    <col min="2064" max="2064" width="7.58203125" style="1" bestFit="1" customWidth="1"/>
    <col min="2065" max="2065" width="26.33203125" style="1" bestFit="1" customWidth="1"/>
    <col min="2066" max="2066" width="7.58203125" style="1" bestFit="1" customWidth="1"/>
    <col min="2067" max="2067" width="31.33203125" style="1" bestFit="1" customWidth="1"/>
    <col min="2068" max="2068" width="7.58203125" style="1" bestFit="1" customWidth="1"/>
    <col min="2069" max="2069" width="24" style="1" bestFit="1" customWidth="1"/>
    <col min="2070" max="2070" width="7.58203125" style="1" bestFit="1" customWidth="1"/>
    <col min="2071" max="2071" width="27" style="1" bestFit="1" customWidth="1"/>
    <col min="2072" max="2072" width="7.58203125" style="1" bestFit="1" customWidth="1"/>
    <col min="2073" max="2073" width="14.1640625" style="1" bestFit="1" customWidth="1"/>
    <col min="2074" max="2074" width="7.58203125" style="1" bestFit="1" customWidth="1"/>
    <col min="2075" max="2075" width="22.25" style="1" bestFit="1" customWidth="1"/>
    <col min="2076" max="2076" width="7.58203125" style="1" bestFit="1" customWidth="1"/>
    <col min="2077" max="2304" width="8.6640625" style="1"/>
    <col min="2305" max="2305" width="3.6640625" style="1" bestFit="1" customWidth="1"/>
    <col min="2306" max="2306" width="32.75" style="1" bestFit="1" customWidth="1"/>
    <col min="2307" max="2307" width="13.5" style="1" bestFit="1" customWidth="1"/>
    <col min="2308" max="2308" width="5" style="1" bestFit="1" customWidth="1"/>
    <col min="2309" max="2309" width="11.25" style="1" bestFit="1" customWidth="1"/>
    <col min="2310" max="2310" width="9.9140625" style="1" bestFit="1" customWidth="1"/>
    <col min="2311" max="2311" width="11.5" style="1" bestFit="1" customWidth="1"/>
    <col min="2312" max="2312" width="19.6640625" style="1" bestFit="1" customWidth="1"/>
    <col min="2313" max="2313" width="27.5" style="1" bestFit="1" customWidth="1"/>
    <col min="2314" max="2314" width="7.58203125" style="1" bestFit="1" customWidth="1"/>
    <col min="2315" max="2315" width="21.33203125" style="1" bestFit="1" customWidth="1"/>
    <col min="2316" max="2316" width="18.83203125" style="1" bestFit="1" customWidth="1"/>
    <col min="2317" max="2317" width="7.58203125" style="1" bestFit="1" customWidth="1"/>
    <col min="2318" max="2318" width="28.58203125" style="1" bestFit="1" customWidth="1"/>
    <col min="2319" max="2319" width="22.75" style="1" bestFit="1" customWidth="1"/>
    <col min="2320" max="2320" width="7.58203125" style="1" bestFit="1" customWidth="1"/>
    <col min="2321" max="2321" width="26.33203125" style="1" bestFit="1" customWidth="1"/>
    <col min="2322" max="2322" width="7.58203125" style="1" bestFit="1" customWidth="1"/>
    <col min="2323" max="2323" width="31.33203125" style="1" bestFit="1" customWidth="1"/>
    <col min="2324" max="2324" width="7.58203125" style="1" bestFit="1" customWidth="1"/>
    <col min="2325" max="2325" width="24" style="1" bestFit="1" customWidth="1"/>
    <col min="2326" max="2326" width="7.58203125" style="1" bestFit="1" customWidth="1"/>
    <col min="2327" max="2327" width="27" style="1" bestFit="1" customWidth="1"/>
    <col min="2328" max="2328" width="7.58203125" style="1" bestFit="1" customWidth="1"/>
    <col min="2329" max="2329" width="14.1640625" style="1" bestFit="1" customWidth="1"/>
    <col min="2330" max="2330" width="7.58203125" style="1" bestFit="1" customWidth="1"/>
    <col min="2331" max="2331" width="22.25" style="1" bestFit="1" customWidth="1"/>
    <col min="2332" max="2332" width="7.58203125" style="1" bestFit="1" customWidth="1"/>
    <col min="2333" max="2560" width="8.6640625" style="1"/>
    <col min="2561" max="2561" width="3.6640625" style="1" bestFit="1" customWidth="1"/>
    <col min="2562" max="2562" width="32.75" style="1" bestFit="1" customWidth="1"/>
    <col min="2563" max="2563" width="13.5" style="1" bestFit="1" customWidth="1"/>
    <col min="2564" max="2564" width="5" style="1" bestFit="1" customWidth="1"/>
    <col min="2565" max="2565" width="11.25" style="1" bestFit="1" customWidth="1"/>
    <col min="2566" max="2566" width="9.9140625" style="1" bestFit="1" customWidth="1"/>
    <col min="2567" max="2567" width="11.5" style="1" bestFit="1" customWidth="1"/>
    <col min="2568" max="2568" width="19.6640625" style="1" bestFit="1" customWidth="1"/>
    <col min="2569" max="2569" width="27.5" style="1" bestFit="1" customWidth="1"/>
    <col min="2570" max="2570" width="7.58203125" style="1" bestFit="1" customWidth="1"/>
    <col min="2571" max="2571" width="21.33203125" style="1" bestFit="1" customWidth="1"/>
    <col min="2572" max="2572" width="18.83203125" style="1" bestFit="1" customWidth="1"/>
    <col min="2573" max="2573" width="7.58203125" style="1" bestFit="1" customWidth="1"/>
    <col min="2574" max="2574" width="28.58203125" style="1" bestFit="1" customWidth="1"/>
    <col min="2575" max="2575" width="22.75" style="1" bestFit="1" customWidth="1"/>
    <col min="2576" max="2576" width="7.58203125" style="1" bestFit="1" customWidth="1"/>
    <col min="2577" max="2577" width="26.33203125" style="1" bestFit="1" customWidth="1"/>
    <col min="2578" max="2578" width="7.58203125" style="1" bestFit="1" customWidth="1"/>
    <col min="2579" max="2579" width="31.33203125" style="1" bestFit="1" customWidth="1"/>
    <col min="2580" max="2580" width="7.58203125" style="1" bestFit="1" customWidth="1"/>
    <col min="2581" max="2581" width="24" style="1" bestFit="1" customWidth="1"/>
    <col min="2582" max="2582" width="7.58203125" style="1" bestFit="1" customWidth="1"/>
    <col min="2583" max="2583" width="27" style="1" bestFit="1" customWidth="1"/>
    <col min="2584" max="2584" width="7.58203125" style="1" bestFit="1" customWidth="1"/>
    <col min="2585" max="2585" width="14.1640625" style="1" bestFit="1" customWidth="1"/>
    <col min="2586" max="2586" width="7.58203125" style="1" bestFit="1" customWidth="1"/>
    <col min="2587" max="2587" width="22.25" style="1" bestFit="1" customWidth="1"/>
    <col min="2588" max="2588" width="7.58203125" style="1" bestFit="1" customWidth="1"/>
    <col min="2589" max="2816" width="8.6640625" style="1"/>
    <col min="2817" max="2817" width="3.6640625" style="1" bestFit="1" customWidth="1"/>
    <col min="2818" max="2818" width="32.75" style="1" bestFit="1" customWidth="1"/>
    <col min="2819" max="2819" width="13.5" style="1" bestFit="1" customWidth="1"/>
    <col min="2820" max="2820" width="5" style="1" bestFit="1" customWidth="1"/>
    <col min="2821" max="2821" width="11.25" style="1" bestFit="1" customWidth="1"/>
    <col min="2822" max="2822" width="9.9140625" style="1" bestFit="1" customWidth="1"/>
    <col min="2823" max="2823" width="11.5" style="1" bestFit="1" customWidth="1"/>
    <col min="2824" max="2824" width="19.6640625" style="1" bestFit="1" customWidth="1"/>
    <col min="2825" max="2825" width="27.5" style="1" bestFit="1" customWidth="1"/>
    <col min="2826" max="2826" width="7.58203125" style="1" bestFit="1" customWidth="1"/>
    <col min="2827" max="2827" width="21.33203125" style="1" bestFit="1" customWidth="1"/>
    <col min="2828" max="2828" width="18.83203125" style="1" bestFit="1" customWidth="1"/>
    <col min="2829" max="2829" width="7.58203125" style="1" bestFit="1" customWidth="1"/>
    <col min="2830" max="2830" width="28.58203125" style="1" bestFit="1" customWidth="1"/>
    <col min="2831" max="2831" width="22.75" style="1" bestFit="1" customWidth="1"/>
    <col min="2832" max="2832" width="7.58203125" style="1" bestFit="1" customWidth="1"/>
    <col min="2833" max="2833" width="26.33203125" style="1" bestFit="1" customWidth="1"/>
    <col min="2834" max="2834" width="7.58203125" style="1" bestFit="1" customWidth="1"/>
    <col min="2835" max="2835" width="31.33203125" style="1" bestFit="1" customWidth="1"/>
    <col min="2836" max="2836" width="7.58203125" style="1" bestFit="1" customWidth="1"/>
    <col min="2837" max="2837" width="24" style="1" bestFit="1" customWidth="1"/>
    <col min="2838" max="2838" width="7.58203125" style="1" bestFit="1" customWidth="1"/>
    <col min="2839" max="2839" width="27" style="1" bestFit="1" customWidth="1"/>
    <col min="2840" max="2840" width="7.58203125" style="1" bestFit="1" customWidth="1"/>
    <col min="2841" max="2841" width="14.1640625" style="1" bestFit="1" customWidth="1"/>
    <col min="2842" max="2842" width="7.58203125" style="1" bestFit="1" customWidth="1"/>
    <col min="2843" max="2843" width="22.25" style="1" bestFit="1" customWidth="1"/>
    <col min="2844" max="2844" width="7.58203125" style="1" bestFit="1" customWidth="1"/>
    <col min="2845" max="3072" width="8.6640625" style="1"/>
    <col min="3073" max="3073" width="3.6640625" style="1" bestFit="1" customWidth="1"/>
    <col min="3074" max="3074" width="32.75" style="1" bestFit="1" customWidth="1"/>
    <col min="3075" max="3075" width="13.5" style="1" bestFit="1" customWidth="1"/>
    <col min="3076" max="3076" width="5" style="1" bestFit="1" customWidth="1"/>
    <col min="3077" max="3077" width="11.25" style="1" bestFit="1" customWidth="1"/>
    <col min="3078" max="3078" width="9.9140625" style="1" bestFit="1" customWidth="1"/>
    <col min="3079" max="3079" width="11.5" style="1" bestFit="1" customWidth="1"/>
    <col min="3080" max="3080" width="19.6640625" style="1" bestFit="1" customWidth="1"/>
    <col min="3081" max="3081" width="27.5" style="1" bestFit="1" customWidth="1"/>
    <col min="3082" max="3082" width="7.58203125" style="1" bestFit="1" customWidth="1"/>
    <col min="3083" max="3083" width="21.33203125" style="1" bestFit="1" customWidth="1"/>
    <col min="3084" max="3084" width="18.83203125" style="1" bestFit="1" customWidth="1"/>
    <col min="3085" max="3085" width="7.58203125" style="1" bestFit="1" customWidth="1"/>
    <col min="3086" max="3086" width="28.58203125" style="1" bestFit="1" customWidth="1"/>
    <col min="3087" max="3087" width="22.75" style="1" bestFit="1" customWidth="1"/>
    <col min="3088" max="3088" width="7.58203125" style="1" bestFit="1" customWidth="1"/>
    <col min="3089" max="3089" width="26.33203125" style="1" bestFit="1" customWidth="1"/>
    <col min="3090" max="3090" width="7.58203125" style="1" bestFit="1" customWidth="1"/>
    <col min="3091" max="3091" width="31.33203125" style="1" bestFit="1" customWidth="1"/>
    <col min="3092" max="3092" width="7.58203125" style="1" bestFit="1" customWidth="1"/>
    <col min="3093" max="3093" width="24" style="1" bestFit="1" customWidth="1"/>
    <col min="3094" max="3094" width="7.58203125" style="1" bestFit="1" customWidth="1"/>
    <col min="3095" max="3095" width="27" style="1" bestFit="1" customWidth="1"/>
    <col min="3096" max="3096" width="7.58203125" style="1" bestFit="1" customWidth="1"/>
    <col min="3097" max="3097" width="14.1640625" style="1" bestFit="1" customWidth="1"/>
    <col min="3098" max="3098" width="7.58203125" style="1" bestFit="1" customWidth="1"/>
    <col min="3099" max="3099" width="22.25" style="1" bestFit="1" customWidth="1"/>
    <col min="3100" max="3100" width="7.58203125" style="1" bestFit="1" customWidth="1"/>
    <col min="3101" max="3328" width="8.6640625" style="1"/>
    <col min="3329" max="3329" width="3.6640625" style="1" bestFit="1" customWidth="1"/>
    <col min="3330" max="3330" width="32.75" style="1" bestFit="1" customWidth="1"/>
    <col min="3331" max="3331" width="13.5" style="1" bestFit="1" customWidth="1"/>
    <col min="3332" max="3332" width="5" style="1" bestFit="1" customWidth="1"/>
    <col min="3333" max="3333" width="11.25" style="1" bestFit="1" customWidth="1"/>
    <col min="3334" max="3334" width="9.9140625" style="1" bestFit="1" customWidth="1"/>
    <col min="3335" max="3335" width="11.5" style="1" bestFit="1" customWidth="1"/>
    <col min="3336" max="3336" width="19.6640625" style="1" bestFit="1" customWidth="1"/>
    <col min="3337" max="3337" width="27.5" style="1" bestFit="1" customWidth="1"/>
    <col min="3338" max="3338" width="7.58203125" style="1" bestFit="1" customWidth="1"/>
    <col min="3339" max="3339" width="21.33203125" style="1" bestFit="1" customWidth="1"/>
    <col min="3340" max="3340" width="18.83203125" style="1" bestFit="1" customWidth="1"/>
    <col min="3341" max="3341" width="7.58203125" style="1" bestFit="1" customWidth="1"/>
    <col min="3342" max="3342" width="28.58203125" style="1" bestFit="1" customWidth="1"/>
    <col min="3343" max="3343" width="22.75" style="1" bestFit="1" customWidth="1"/>
    <col min="3344" max="3344" width="7.58203125" style="1" bestFit="1" customWidth="1"/>
    <col min="3345" max="3345" width="26.33203125" style="1" bestFit="1" customWidth="1"/>
    <col min="3346" max="3346" width="7.58203125" style="1" bestFit="1" customWidth="1"/>
    <col min="3347" max="3347" width="31.33203125" style="1" bestFit="1" customWidth="1"/>
    <col min="3348" max="3348" width="7.58203125" style="1" bestFit="1" customWidth="1"/>
    <col min="3349" max="3349" width="24" style="1" bestFit="1" customWidth="1"/>
    <col min="3350" max="3350" width="7.58203125" style="1" bestFit="1" customWidth="1"/>
    <col min="3351" max="3351" width="27" style="1" bestFit="1" customWidth="1"/>
    <col min="3352" max="3352" width="7.58203125" style="1" bestFit="1" customWidth="1"/>
    <col min="3353" max="3353" width="14.1640625" style="1" bestFit="1" customWidth="1"/>
    <col min="3354" max="3354" width="7.58203125" style="1" bestFit="1" customWidth="1"/>
    <col min="3355" max="3355" width="22.25" style="1" bestFit="1" customWidth="1"/>
    <col min="3356" max="3356" width="7.58203125" style="1" bestFit="1" customWidth="1"/>
    <col min="3357" max="3584" width="8.6640625" style="1"/>
    <col min="3585" max="3585" width="3.6640625" style="1" bestFit="1" customWidth="1"/>
    <col min="3586" max="3586" width="32.75" style="1" bestFit="1" customWidth="1"/>
    <col min="3587" max="3587" width="13.5" style="1" bestFit="1" customWidth="1"/>
    <col min="3588" max="3588" width="5" style="1" bestFit="1" customWidth="1"/>
    <col min="3589" max="3589" width="11.25" style="1" bestFit="1" customWidth="1"/>
    <col min="3590" max="3590" width="9.9140625" style="1" bestFit="1" customWidth="1"/>
    <col min="3591" max="3591" width="11.5" style="1" bestFit="1" customWidth="1"/>
    <col min="3592" max="3592" width="19.6640625" style="1" bestFit="1" customWidth="1"/>
    <col min="3593" max="3593" width="27.5" style="1" bestFit="1" customWidth="1"/>
    <col min="3594" max="3594" width="7.58203125" style="1" bestFit="1" customWidth="1"/>
    <col min="3595" max="3595" width="21.33203125" style="1" bestFit="1" customWidth="1"/>
    <col min="3596" max="3596" width="18.83203125" style="1" bestFit="1" customWidth="1"/>
    <col min="3597" max="3597" width="7.58203125" style="1" bestFit="1" customWidth="1"/>
    <col min="3598" max="3598" width="28.58203125" style="1" bestFit="1" customWidth="1"/>
    <col min="3599" max="3599" width="22.75" style="1" bestFit="1" customWidth="1"/>
    <col min="3600" max="3600" width="7.58203125" style="1" bestFit="1" customWidth="1"/>
    <col min="3601" max="3601" width="26.33203125" style="1" bestFit="1" customWidth="1"/>
    <col min="3602" max="3602" width="7.58203125" style="1" bestFit="1" customWidth="1"/>
    <col min="3603" max="3603" width="31.33203125" style="1" bestFit="1" customWidth="1"/>
    <col min="3604" max="3604" width="7.58203125" style="1" bestFit="1" customWidth="1"/>
    <col min="3605" max="3605" width="24" style="1" bestFit="1" customWidth="1"/>
    <col min="3606" max="3606" width="7.58203125" style="1" bestFit="1" customWidth="1"/>
    <col min="3607" max="3607" width="27" style="1" bestFit="1" customWidth="1"/>
    <col min="3608" max="3608" width="7.58203125" style="1" bestFit="1" customWidth="1"/>
    <col min="3609" max="3609" width="14.1640625" style="1" bestFit="1" customWidth="1"/>
    <col min="3610" max="3610" width="7.58203125" style="1" bestFit="1" customWidth="1"/>
    <col min="3611" max="3611" width="22.25" style="1" bestFit="1" customWidth="1"/>
    <col min="3612" max="3612" width="7.58203125" style="1" bestFit="1" customWidth="1"/>
    <col min="3613" max="3840" width="8.6640625" style="1"/>
    <col min="3841" max="3841" width="3.6640625" style="1" bestFit="1" customWidth="1"/>
    <col min="3842" max="3842" width="32.75" style="1" bestFit="1" customWidth="1"/>
    <col min="3843" max="3843" width="13.5" style="1" bestFit="1" customWidth="1"/>
    <col min="3844" max="3844" width="5" style="1" bestFit="1" customWidth="1"/>
    <col min="3845" max="3845" width="11.25" style="1" bestFit="1" customWidth="1"/>
    <col min="3846" max="3846" width="9.9140625" style="1" bestFit="1" customWidth="1"/>
    <col min="3847" max="3847" width="11.5" style="1" bestFit="1" customWidth="1"/>
    <col min="3848" max="3848" width="19.6640625" style="1" bestFit="1" customWidth="1"/>
    <col min="3849" max="3849" width="27.5" style="1" bestFit="1" customWidth="1"/>
    <col min="3850" max="3850" width="7.58203125" style="1" bestFit="1" customWidth="1"/>
    <col min="3851" max="3851" width="21.33203125" style="1" bestFit="1" customWidth="1"/>
    <col min="3852" max="3852" width="18.83203125" style="1" bestFit="1" customWidth="1"/>
    <col min="3853" max="3853" width="7.58203125" style="1" bestFit="1" customWidth="1"/>
    <col min="3854" max="3854" width="28.58203125" style="1" bestFit="1" customWidth="1"/>
    <col min="3855" max="3855" width="22.75" style="1" bestFit="1" customWidth="1"/>
    <col min="3856" max="3856" width="7.58203125" style="1" bestFit="1" customWidth="1"/>
    <col min="3857" max="3857" width="26.33203125" style="1" bestFit="1" customWidth="1"/>
    <col min="3858" max="3858" width="7.58203125" style="1" bestFit="1" customWidth="1"/>
    <col min="3859" max="3859" width="31.33203125" style="1" bestFit="1" customWidth="1"/>
    <col min="3860" max="3860" width="7.58203125" style="1" bestFit="1" customWidth="1"/>
    <col min="3861" max="3861" width="24" style="1" bestFit="1" customWidth="1"/>
    <col min="3862" max="3862" width="7.58203125" style="1" bestFit="1" customWidth="1"/>
    <col min="3863" max="3863" width="27" style="1" bestFit="1" customWidth="1"/>
    <col min="3864" max="3864" width="7.58203125" style="1" bestFit="1" customWidth="1"/>
    <col min="3865" max="3865" width="14.1640625" style="1" bestFit="1" customWidth="1"/>
    <col min="3866" max="3866" width="7.58203125" style="1" bestFit="1" customWidth="1"/>
    <col min="3867" max="3867" width="22.25" style="1" bestFit="1" customWidth="1"/>
    <col min="3868" max="3868" width="7.58203125" style="1" bestFit="1" customWidth="1"/>
    <col min="3869" max="4096" width="8.6640625" style="1"/>
    <col min="4097" max="4097" width="3.6640625" style="1" bestFit="1" customWidth="1"/>
    <col min="4098" max="4098" width="32.75" style="1" bestFit="1" customWidth="1"/>
    <col min="4099" max="4099" width="13.5" style="1" bestFit="1" customWidth="1"/>
    <col min="4100" max="4100" width="5" style="1" bestFit="1" customWidth="1"/>
    <col min="4101" max="4101" width="11.25" style="1" bestFit="1" customWidth="1"/>
    <col min="4102" max="4102" width="9.9140625" style="1" bestFit="1" customWidth="1"/>
    <col min="4103" max="4103" width="11.5" style="1" bestFit="1" customWidth="1"/>
    <col min="4104" max="4104" width="19.6640625" style="1" bestFit="1" customWidth="1"/>
    <col min="4105" max="4105" width="27.5" style="1" bestFit="1" customWidth="1"/>
    <col min="4106" max="4106" width="7.58203125" style="1" bestFit="1" customWidth="1"/>
    <col min="4107" max="4107" width="21.33203125" style="1" bestFit="1" customWidth="1"/>
    <col min="4108" max="4108" width="18.83203125" style="1" bestFit="1" customWidth="1"/>
    <col min="4109" max="4109" width="7.58203125" style="1" bestFit="1" customWidth="1"/>
    <col min="4110" max="4110" width="28.58203125" style="1" bestFit="1" customWidth="1"/>
    <col min="4111" max="4111" width="22.75" style="1" bestFit="1" customWidth="1"/>
    <col min="4112" max="4112" width="7.58203125" style="1" bestFit="1" customWidth="1"/>
    <col min="4113" max="4113" width="26.33203125" style="1" bestFit="1" customWidth="1"/>
    <col min="4114" max="4114" width="7.58203125" style="1" bestFit="1" customWidth="1"/>
    <col min="4115" max="4115" width="31.33203125" style="1" bestFit="1" customWidth="1"/>
    <col min="4116" max="4116" width="7.58203125" style="1" bestFit="1" customWidth="1"/>
    <col min="4117" max="4117" width="24" style="1" bestFit="1" customWidth="1"/>
    <col min="4118" max="4118" width="7.58203125" style="1" bestFit="1" customWidth="1"/>
    <col min="4119" max="4119" width="27" style="1" bestFit="1" customWidth="1"/>
    <col min="4120" max="4120" width="7.58203125" style="1" bestFit="1" customWidth="1"/>
    <col min="4121" max="4121" width="14.1640625" style="1" bestFit="1" customWidth="1"/>
    <col min="4122" max="4122" width="7.58203125" style="1" bestFit="1" customWidth="1"/>
    <col min="4123" max="4123" width="22.25" style="1" bestFit="1" customWidth="1"/>
    <col min="4124" max="4124" width="7.58203125" style="1" bestFit="1" customWidth="1"/>
    <col min="4125" max="4352" width="8.6640625" style="1"/>
    <col min="4353" max="4353" width="3.6640625" style="1" bestFit="1" customWidth="1"/>
    <col min="4354" max="4354" width="32.75" style="1" bestFit="1" customWidth="1"/>
    <col min="4355" max="4355" width="13.5" style="1" bestFit="1" customWidth="1"/>
    <col min="4356" max="4356" width="5" style="1" bestFit="1" customWidth="1"/>
    <col min="4357" max="4357" width="11.25" style="1" bestFit="1" customWidth="1"/>
    <col min="4358" max="4358" width="9.9140625" style="1" bestFit="1" customWidth="1"/>
    <col min="4359" max="4359" width="11.5" style="1" bestFit="1" customWidth="1"/>
    <col min="4360" max="4360" width="19.6640625" style="1" bestFit="1" customWidth="1"/>
    <col min="4361" max="4361" width="27.5" style="1" bestFit="1" customWidth="1"/>
    <col min="4362" max="4362" width="7.58203125" style="1" bestFit="1" customWidth="1"/>
    <col min="4363" max="4363" width="21.33203125" style="1" bestFit="1" customWidth="1"/>
    <col min="4364" max="4364" width="18.83203125" style="1" bestFit="1" customWidth="1"/>
    <col min="4365" max="4365" width="7.58203125" style="1" bestFit="1" customWidth="1"/>
    <col min="4366" max="4366" width="28.58203125" style="1" bestFit="1" customWidth="1"/>
    <col min="4367" max="4367" width="22.75" style="1" bestFit="1" customWidth="1"/>
    <col min="4368" max="4368" width="7.58203125" style="1" bestFit="1" customWidth="1"/>
    <col min="4369" max="4369" width="26.33203125" style="1" bestFit="1" customWidth="1"/>
    <col min="4370" max="4370" width="7.58203125" style="1" bestFit="1" customWidth="1"/>
    <col min="4371" max="4371" width="31.33203125" style="1" bestFit="1" customWidth="1"/>
    <col min="4372" max="4372" width="7.58203125" style="1" bestFit="1" customWidth="1"/>
    <col min="4373" max="4373" width="24" style="1" bestFit="1" customWidth="1"/>
    <col min="4374" max="4374" width="7.58203125" style="1" bestFit="1" customWidth="1"/>
    <col min="4375" max="4375" width="27" style="1" bestFit="1" customWidth="1"/>
    <col min="4376" max="4376" width="7.58203125" style="1" bestFit="1" customWidth="1"/>
    <col min="4377" max="4377" width="14.1640625" style="1" bestFit="1" customWidth="1"/>
    <col min="4378" max="4378" width="7.58203125" style="1" bestFit="1" customWidth="1"/>
    <col min="4379" max="4379" width="22.25" style="1" bestFit="1" customWidth="1"/>
    <col min="4380" max="4380" width="7.58203125" style="1" bestFit="1" customWidth="1"/>
    <col min="4381" max="4608" width="8.6640625" style="1"/>
    <col min="4609" max="4609" width="3.6640625" style="1" bestFit="1" customWidth="1"/>
    <col min="4610" max="4610" width="32.75" style="1" bestFit="1" customWidth="1"/>
    <col min="4611" max="4611" width="13.5" style="1" bestFit="1" customWidth="1"/>
    <col min="4612" max="4612" width="5" style="1" bestFit="1" customWidth="1"/>
    <col min="4613" max="4613" width="11.25" style="1" bestFit="1" customWidth="1"/>
    <col min="4614" max="4614" width="9.9140625" style="1" bestFit="1" customWidth="1"/>
    <col min="4615" max="4615" width="11.5" style="1" bestFit="1" customWidth="1"/>
    <col min="4616" max="4616" width="19.6640625" style="1" bestFit="1" customWidth="1"/>
    <col min="4617" max="4617" width="27.5" style="1" bestFit="1" customWidth="1"/>
    <col min="4618" max="4618" width="7.58203125" style="1" bestFit="1" customWidth="1"/>
    <col min="4619" max="4619" width="21.33203125" style="1" bestFit="1" customWidth="1"/>
    <col min="4620" max="4620" width="18.83203125" style="1" bestFit="1" customWidth="1"/>
    <col min="4621" max="4621" width="7.58203125" style="1" bestFit="1" customWidth="1"/>
    <col min="4622" max="4622" width="28.58203125" style="1" bestFit="1" customWidth="1"/>
    <col min="4623" max="4623" width="22.75" style="1" bestFit="1" customWidth="1"/>
    <col min="4624" max="4624" width="7.58203125" style="1" bestFit="1" customWidth="1"/>
    <col min="4625" max="4625" width="26.33203125" style="1" bestFit="1" customWidth="1"/>
    <col min="4626" max="4626" width="7.58203125" style="1" bestFit="1" customWidth="1"/>
    <col min="4627" max="4627" width="31.33203125" style="1" bestFit="1" customWidth="1"/>
    <col min="4628" max="4628" width="7.58203125" style="1" bestFit="1" customWidth="1"/>
    <col min="4629" max="4629" width="24" style="1" bestFit="1" customWidth="1"/>
    <col min="4630" max="4630" width="7.58203125" style="1" bestFit="1" customWidth="1"/>
    <col min="4631" max="4631" width="27" style="1" bestFit="1" customWidth="1"/>
    <col min="4632" max="4632" width="7.58203125" style="1" bestFit="1" customWidth="1"/>
    <col min="4633" max="4633" width="14.1640625" style="1" bestFit="1" customWidth="1"/>
    <col min="4634" max="4634" width="7.58203125" style="1" bestFit="1" customWidth="1"/>
    <col min="4635" max="4635" width="22.25" style="1" bestFit="1" customWidth="1"/>
    <col min="4636" max="4636" width="7.58203125" style="1" bestFit="1" customWidth="1"/>
    <col min="4637" max="4864" width="8.6640625" style="1"/>
    <col min="4865" max="4865" width="3.6640625" style="1" bestFit="1" customWidth="1"/>
    <col min="4866" max="4866" width="32.75" style="1" bestFit="1" customWidth="1"/>
    <col min="4867" max="4867" width="13.5" style="1" bestFit="1" customWidth="1"/>
    <col min="4868" max="4868" width="5" style="1" bestFit="1" customWidth="1"/>
    <col min="4869" max="4869" width="11.25" style="1" bestFit="1" customWidth="1"/>
    <col min="4870" max="4870" width="9.9140625" style="1" bestFit="1" customWidth="1"/>
    <col min="4871" max="4871" width="11.5" style="1" bestFit="1" customWidth="1"/>
    <col min="4872" max="4872" width="19.6640625" style="1" bestFit="1" customWidth="1"/>
    <col min="4873" max="4873" width="27.5" style="1" bestFit="1" customWidth="1"/>
    <col min="4874" max="4874" width="7.58203125" style="1" bestFit="1" customWidth="1"/>
    <col min="4875" max="4875" width="21.33203125" style="1" bestFit="1" customWidth="1"/>
    <col min="4876" max="4876" width="18.83203125" style="1" bestFit="1" customWidth="1"/>
    <col min="4877" max="4877" width="7.58203125" style="1" bestFit="1" customWidth="1"/>
    <col min="4878" max="4878" width="28.58203125" style="1" bestFit="1" customWidth="1"/>
    <col min="4879" max="4879" width="22.75" style="1" bestFit="1" customWidth="1"/>
    <col min="4880" max="4880" width="7.58203125" style="1" bestFit="1" customWidth="1"/>
    <col min="4881" max="4881" width="26.33203125" style="1" bestFit="1" customWidth="1"/>
    <col min="4882" max="4882" width="7.58203125" style="1" bestFit="1" customWidth="1"/>
    <col min="4883" max="4883" width="31.33203125" style="1" bestFit="1" customWidth="1"/>
    <col min="4884" max="4884" width="7.58203125" style="1" bestFit="1" customWidth="1"/>
    <col min="4885" max="4885" width="24" style="1" bestFit="1" customWidth="1"/>
    <col min="4886" max="4886" width="7.58203125" style="1" bestFit="1" customWidth="1"/>
    <col min="4887" max="4887" width="27" style="1" bestFit="1" customWidth="1"/>
    <col min="4888" max="4888" width="7.58203125" style="1" bestFit="1" customWidth="1"/>
    <col min="4889" max="4889" width="14.1640625" style="1" bestFit="1" customWidth="1"/>
    <col min="4890" max="4890" width="7.58203125" style="1" bestFit="1" customWidth="1"/>
    <col min="4891" max="4891" width="22.25" style="1" bestFit="1" customWidth="1"/>
    <col min="4892" max="4892" width="7.58203125" style="1" bestFit="1" customWidth="1"/>
    <col min="4893" max="5120" width="8.6640625" style="1"/>
    <col min="5121" max="5121" width="3.6640625" style="1" bestFit="1" customWidth="1"/>
    <col min="5122" max="5122" width="32.75" style="1" bestFit="1" customWidth="1"/>
    <col min="5123" max="5123" width="13.5" style="1" bestFit="1" customWidth="1"/>
    <col min="5124" max="5124" width="5" style="1" bestFit="1" customWidth="1"/>
    <col min="5125" max="5125" width="11.25" style="1" bestFit="1" customWidth="1"/>
    <col min="5126" max="5126" width="9.9140625" style="1" bestFit="1" customWidth="1"/>
    <col min="5127" max="5127" width="11.5" style="1" bestFit="1" customWidth="1"/>
    <col min="5128" max="5128" width="19.6640625" style="1" bestFit="1" customWidth="1"/>
    <col min="5129" max="5129" width="27.5" style="1" bestFit="1" customWidth="1"/>
    <col min="5130" max="5130" width="7.58203125" style="1" bestFit="1" customWidth="1"/>
    <col min="5131" max="5131" width="21.33203125" style="1" bestFit="1" customWidth="1"/>
    <col min="5132" max="5132" width="18.83203125" style="1" bestFit="1" customWidth="1"/>
    <col min="5133" max="5133" width="7.58203125" style="1" bestFit="1" customWidth="1"/>
    <col min="5134" max="5134" width="28.58203125" style="1" bestFit="1" customWidth="1"/>
    <col min="5135" max="5135" width="22.75" style="1" bestFit="1" customWidth="1"/>
    <col min="5136" max="5136" width="7.58203125" style="1" bestFit="1" customWidth="1"/>
    <col min="5137" max="5137" width="26.33203125" style="1" bestFit="1" customWidth="1"/>
    <col min="5138" max="5138" width="7.58203125" style="1" bestFit="1" customWidth="1"/>
    <col min="5139" max="5139" width="31.33203125" style="1" bestFit="1" customWidth="1"/>
    <col min="5140" max="5140" width="7.58203125" style="1" bestFit="1" customWidth="1"/>
    <col min="5141" max="5141" width="24" style="1" bestFit="1" customWidth="1"/>
    <col min="5142" max="5142" width="7.58203125" style="1" bestFit="1" customWidth="1"/>
    <col min="5143" max="5143" width="27" style="1" bestFit="1" customWidth="1"/>
    <col min="5144" max="5144" width="7.58203125" style="1" bestFit="1" customWidth="1"/>
    <col min="5145" max="5145" width="14.1640625" style="1" bestFit="1" customWidth="1"/>
    <col min="5146" max="5146" width="7.58203125" style="1" bestFit="1" customWidth="1"/>
    <col min="5147" max="5147" width="22.25" style="1" bestFit="1" customWidth="1"/>
    <col min="5148" max="5148" width="7.58203125" style="1" bestFit="1" customWidth="1"/>
    <col min="5149" max="5376" width="8.6640625" style="1"/>
    <col min="5377" max="5377" width="3.6640625" style="1" bestFit="1" customWidth="1"/>
    <col min="5378" max="5378" width="32.75" style="1" bestFit="1" customWidth="1"/>
    <col min="5379" max="5379" width="13.5" style="1" bestFit="1" customWidth="1"/>
    <col min="5380" max="5380" width="5" style="1" bestFit="1" customWidth="1"/>
    <col min="5381" max="5381" width="11.25" style="1" bestFit="1" customWidth="1"/>
    <col min="5382" max="5382" width="9.9140625" style="1" bestFit="1" customWidth="1"/>
    <col min="5383" max="5383" width="11.5" style="1" bestFit="1" customWidth="1"/>
    <col min="5384" max="5384" width="19.6640625" style="1" bestFit="1" customWidth="1"/>
    <col min="5385" max="5385" width="27.5" style="1" bestFit="1" customWidth="1"/>
    <col min="5386" max="5386" width="7.58203125" style="1" bestFit="1" customWidth="1"/>
    <col min="5387" max="5387" width="21.33203125" style="1" bestFit="1" customWidth="1"/>
    <col min="5388" max="5388" width="18.83203125" style="1" bestFit="1" customWidth="1"/>
    <col min="5389" max="5389" width="7.58203125" style="1" bestFit="1" customWidth="1"/>
    <col min="5390" max="5390" width="28.58203125" style="1" bestFit="1" customWidth="1"/>
    <col min="5391" max="5391" width="22.75" style="1" bestFit="1" customWidth="1"/>
    <col min="5392" max="5392" width="7.58203125" style="1" bestFit="1" customWidth="1"/>
    <col min="5393" max="5393" width="26.33203125" style="1" bestFit="1" customWidth="1"/>
    <col min="5394" max="5394" width="7.58203125" style="1" bestFit="1" customWidth="1"/>
    <col min="5395" max="5395" width="31.33203125" style="1" bestFit="1" customWidth="1"/>
    <col min="5396" max="5396" width="7.58203125" style="1" bestFit="1" customWidth="1"/>
    <col min="5397" max="5397" width="24" style="1" bestFit="1" customWidth="1"/>
    <col min="5398" max="5398" width="7.58203125" style="1" bestFit="1" customWidth="1"/>
    <col min="5399" max="5399" width="27" style="1" bestFit="1" customWidth="1"/>
    <col min="5400" max="5400" width="7.58203125" style="1" bestFit="1" customWidth="1"/>
    <col min="5401" max="5401" width="14.1640625" style="1" bestFit="1" customWidth="1"/>
    <col min="5402" max="5402" width="7.58203125" style="1" bestFit="1" customWidth="1"/>
    <col min="5403" max="5403" width="22.25" style="1" bestFit="1" customWidth="1"/>
    <col min="5404" max="5404" width="7.58203125" style="1" bestFit="1" customWidth="1"/>
    <col min="5405" max="5632" width="8.6640625" style="1"/>
    <col min="5633" max="5633" width="3.6640625" style="1" bestFit="1" customWidth="1"/>
    <col min="5634" max="5634" width="32.75" style="1" bestFit="1" customWidth="1"/>
    <col min="5635" max="5635" width="13.5" style="1" bestFit="1" customWidth="1"/>
    <col min="5636" max="5636" width="5" style="1" bestFit="1" customWidth="1"/>
    <col min="5637" max="5637" width="11.25" style="1" bestFit="1" customWidth="1"/>
    <col min="5638" max="5638" width="9.9140625" style="1" bestFit="1" customWidth="1"/>
    <col min="5639" max="5639" width="11.5" style="1" bestFit="1" customWidth="1"/>
    <col min="5640" max="5640" width="19.6640625" style="1" bestFit="1" customWidth="1"/>
    <col min="5641" max="5641" width="27.5" style="1" bestFit="1" customWidth="1"/>
    <col min="5642" max="5642" width="7.58203125" style="1" bestFit="1" customWidth="1"/>
    <col min="5643" max="5643" width="21.33203125" style="1" bestFit="1" customWidth="1"/>
    <col min="5644" max="5644" width="18.83203125" style="1" bestFit="1" customWidth="1"/>
    <col min="5645" max="5645" width="7.58203125" style="1" bestFit="1" customWidth="1"/>
    <col min="5646" max="5646" width="28.58203125" style="1" bestFit="1" customWidth="1"/>
    <col min="5647" max="5647" width="22.75" style="1" bestFit="1" customWidth="1"/>
    <col min="5648" max="5648" width="7.58203125" style="1" bestFit="1" customWidth="1"/>
    <col min="5649" max="5649" width="26.33203125" style="1" bestFit="1" customWidth="1"/>
    <col min="5650" max="5650" width="7.58203125" style="1" bestFit="1" customWidth="1"/>
    <col min="5651" max="5651" width="31.33203125" style="1" bestFit="1" customWidth="1"/>
    <col min="5652" max="5652" width="7.58203125" style="1" bestFit="1" customWidth="1"/>
    <col min="5653" max="5653" width="24" style="1" bestFit="1" customWidth="1"/>
    <col min="5654" max="5654" width="7.58203125" style="1" bestFit="1" customWidth="1"/>
    <col min="5655" max="5655" width="27" style="1" bestFit="1" customWidth="1"/>
    <col min="5656" max="5656" width="7.58203125" style="1" bestFit="1" customWidth="1"/>
    <col min="5657" max="5657" width="14.1640625" style="1" bestFit="1" customWidth="1"/>
    <col min="5658" max="5658" width="7.58203125" style="1" bestFit="1" customWidth="1"/>
    <col min="5659" max="5659" width="22.25" style="1" bestFit="1" customWidth="1"/>
    <col min="5660" max="5660" width="7.58203125" style="1" bestFit="1" customWidth="1"/>
    <col min="5661" max="5888" width="8.6640625" style="1"/>
    <col min="5889" max="5889" width="3.6640625" style="1" bestFit="1" customWidth="1"/>
    <col min="5890" max="5890" width="32.75" style="1" bestFit="1" customWidth="1"/>
    <col min="5891" max="5891" width="13.5" style="1" bestFit="1" customWidth="1"/>
    <col min="5892" max="5892" width="5" style="1" bestFit="1" customWidth="1"/>
    <col min="5893" max="5893" width="11.25" style="1" bestFit="1" customWidth="1"/>
    <col min="5894" max="5894" width="9.9140625" style="1" bestFit="1" customWidth="1"/>
    <col min="5895" max="5895" width="11.5" style="1" bestFit="1" customWidth="1"/>
    <col min="5896" max="5896" width="19.6640625" style="1" bestFit="1" customWidth="1"/>
    <col min="5897" max="5897" width="27.5" style="1" bestFit="1" customWidth="1"/>
    <col min="5898" max="5898" width="7.58203125" style="1" bestFit="1" customWidth="1"/>
    <col min="5899" max="5899" width="21.33203125" style="1" bestFit="1" customWidth="1"/>
    <col min="5900" max="5900" width="18.83203125" style="1" bestFit="1" customWidth="1"/>
    <col min="5901" max="5901" width="7.58203125" style="1" bestFit="1" customWidth="1"/>
    <col min="5902" max="5902" width="28.58203125" style="1" bestFit="1" customWidth="1"/>
    <col min="5903" max="5903" width="22.75" style="1" bestFit="1" customWidth="1"/>
    <col min="5904" max="5904" width="7.58203125" style="1" bestFit="1" customWidth="1"/>
    <col min="5905" max="5905" width="26.33203125" style="1" bestFit="1" customWidth="1"/>
    <col min="5906" max="5906" width="7.58203125" style="1" bestFit="1" customWidth="1"/>
    <col min="5907" max="5907" width="31.33203125" style="1" bestFit="1" customWidth="1"/>
    <col min="5908" max="5908" width="7.58203125" style="1" bestFit="1" customWidth="1"/>
    <col min="5909" max="5909" width="24" style="1" bestFit="1" customWidth="1"/>
    <col min="5910" max="5910" width="7.58203125" style="1" bestFit="1" customWidth="1"/>
    <col min="5911" max="5911" width="27" style="1" bestFit="1" customWidth="1"/>
    <col min="5912" max="5912" width="7.58203125" style="1" bestFit="1" customWidth="1"/>
    <col min="5913" max="5913" width="14.1640625" style="1" bestFit="1" customWidth="1"/>
    <col min="5914" max="5914" width="7.58203125" style="1" bestFit="1" customWidth="1"/>
    <col min="5915" max="5915" width="22.25" style="1" bestFit="1" customWidth="1"/>
    <col min="5916" max="5916" width="7.58203125" style="1" bestFit="1" customWidth="1"/>
    <col min="5917" max="6144" width="8.6640625" style="1"/>
    <col min="6145" max="6145" width="3.6640625" style="1" bestFit="1" customWidth="1"/>
    <col min="6146" max="6146" width="32.75" style="1" bestFit="1" customWidth="1"/>
    <col min="6147" max="6147" width="13.5" style="1" bestFit="1" customWidth="1"/>
    <col min="6148" max="6148" width="5" style="1" bestFit="1" customWidth="1"/>
    <col min="6149" max="6149" width="11.25" style="1" bestFit="1" customWidth="1"/>
    <col min="6150" max="6150" width="9.9140625" style="1" bestFit="1" customWidth="1"/>
    <col min="6151" max="6151" width="11.5" style="1" bestFit="1" customWidth="1"/>
    <col min="6152" max="6152" width="19.6640625" style="1" bestFit="1" customWidth="1"/>
    <col min="6153" max="6153" width="27.5" style="1" bestFit="1" customWidth="1"/>
    <col min="6154" max="6154" width="7.58203125" style="1" bestFit="1" customWidth="1"/>
    <col min="6155" max="6155" width="21.33203125" style="1" bestFit="1" customWidth="1"/>
    <col min="6156" max="6156" width="18.83203125" style="1" bestFit="1" customWidth="1"/>
    <col min="6157" max="6157" width="7.58203125" style="1" bestFit="1" customWidth="1"/>
    <col min="6158" max="6158" width="28.58203125" style="1" bestFit="1" customWidth="1"/>
    <col min="6159" max="6159" width="22.75" style="1" bestFit="1" customWidth="1"/>
    <col min="6160" max="6160" width="7.58203125" style="1" bestFit="1" customWidth="1"/>
    <col min="6161" max="6161" width="26.33203125" style="1" bestFit="1" customWidth="1"/>
    <col min="6162" max="6162" width="7.58203125" style="1" bestFit="1" customWidth="1"/>
    <col min="6163" max="6163" width="31.33203125" style="1" bestFit="1" customWidth="1"/>
    <col min="6164" max="6164" width="7.58203125" style="1" bestFit="1" customWidth="1"/>
    <col min="6165" max="6165" width="24" style="1" bestFit="1" customWidth="1"/>
    <col min="6166" max="6166" width="7.58203125" style="1" bestFit="1" customWidth="1"/>
    <col min="6167" max="6167" width="27" style="1" bestFit="1" customWidth="1"/>
    <col min="6168" max="6168" width="7.58203125" style="1" bestFit="1" customWidth="1"/>
    <col min="6169" max="6169" width="14.1640625" style="1" bestFit="1" customWidth="1"/>
    <col min="6170" max="6170" width="7.58203125" style="1" bestFit="1" customWidth="1"/>
    <col min="6171" max="6171" width="22.25" style="1" bestFit="1" customWidth="1"/>
    <col min="6172" max="6172" width="7.58203125" style="1" bestFit="1" customWidth="1"/>
    <col min="6173" max="6400" width="8.6640625" style="1"/>
    <col min="6401" max="6401" width="3.6640625" style="1" bestFit="1" customWidth="1"/>
    <col min="6402" max="6402" width="32.75" style="1" bestFit="1" customWidth="1"/>
    <col min="6403" max="6403" width="13.5" style="1" bestFit="1" customWidth="1"/>
    <col min="6404" max="6404" width="5" style="1" bestFit="1" customWidth="1"/>
    <col min="6405" max="6405" width="11.25" style="1" bestFit="1" customWidth="1"/>
    <col min="6406" max="6406" width="9.9140625" style="1" bestFit="1" customWidth="1"/>
    <col min="6407" max="6407" width="11.5" style="1" bestFit="1" customWidth="1"/>
    <col min="6408" max="6408" width="19.6640625" style="1" bestFit="1" customWidth="1"/>
    <col min="6409" max="6409" width="27.5" style="1" bestFit="1" customWidth="1"/>
    <col min="6410" max="6410" width="7.58203125" style="1" bestFit="1" customWidth="1"/>
    <col min="6411" max="6411" width="21.33203125" style="1" bestFit="1" customWidth="1"/>
    <col min="6412" max="6412" width="18.83203125" style="1" bestFit="1" customWidth="1"/>
    <col min="6413" max="6413" width="7.58203125" style="1" bestFit="1" customWidth="1"/>
    <col min="6414" max="6414" width="28.58203125" style="1" bestFit="1" customWidth="1"/>
    <col min="6415" max="6415" width="22.75" style="1" bestFit="1" customWidth="1"/>
    <col min="6416" max="6416" width="7.58203125" style="1" bestFit="1" customWidth="1"/>
    <col min="6417" max="6417" width="26.33203125" style="1" bestFit="1" customWidth="1"/>
    <col min="6418" max="6418" width="7.58203125" style="1" bestFit="1" customWidth="1"/>
    <col min="6419" max="6419" width="31.33203125" style="1" bestFit="1" customWidth="1"/>
    <col min="6420" max="6420" width="7.58203125" style="1" bestFit="1" customWidth="1"/>
    <col min="6421" max="6421" width="24" style="1" bestFit="1" customWidth="1"/>
    <col min="6422" max="6422" width="7.58203125" style="1" bestFit="1" customWidth="1"/>
    <col min="6423" max="6423" width="27" style="1" bestFit="1" customWidth="1"/>
    <col min="6424" max="6424" width="7.58203125" style="1" bestFit="1" customWidth="1"/>
    <col min="6425" max="6425" width="14.1640625" style="1" bestFit="1" customWidth="1"/>
    <col min="6426" max="6426" width="7.58203125" style="1" bestFit="1" customWidth="1"/>
    <col min="6427" max="6427" width="22.25" style="1" bestFit="1" customWidth="1"/>
    <col min="6428" max="6428" width="7.58203125" style="1" bestFit="1" customWidth="1"/>
    <col min="6429" max="6656" width="8.6640625" style="1"/>
    <col min="6657" max="6657" width="3.6640625" style="1" bestFit="1" customWidth="1"/>
    <col min="6658" max="6658" width="32.75" style="1" bestFit="1" customWidth="1"/>
    <col min="6659" max="6659" width="13.5" style="1" bestFit="1" customWidth="1"/>
    <col min="6660" max="6660" width="5" style="1" bestFit="1" customWidth="1"/>
    <col min="6661" max="6661" width="11.25" style="1" bestFit="1" customWidth="1"/>
    <col min="6662" max="6662" width="9.9140625" style="1" bestFit="1" customWidth="1"/>
    <col min="6663" max="6663" width="11.5" style="1" bestFit="1" customWidth="1"/>
    <col min="6664" max="6664" width="19.6640625" style="1" bestFit="1" customWidth="1"/>
    <col min="6665" max="6665" width="27.5" style="1" bestFit="1" customWidth="1"/>
    <col min="6666" max="6666" width="7.58203125" style="1" bestFit="1" customWidth="1"/>
    <col min="6667" max="6667" width="21.33203125" style="1" bestFit="1" customWidth="1"/>
    <col min="6668" max="6668" width="18.83203125" style="1" bestFit="1" customWidth="1"/>
    <col min="6669" max="6669" width="7.58203125" style="1" bestFit="1" customWidth="1"/>
    <col min="6670" max="6670" width="28.58203125" style="1" bestFit="1" customWidth="1"/>
    <col min="6671" max="6671" width="22.75" style="1" bestFit="1" customWidth="1"/>
    <col min="6672" max="6672" width="7.58203125" style="1" bestFit="1" customWidth="1"/>
    <col min="6673" max="6673" width="26.33203125" style="1" bestFit="1" customWidth="1"/>
    <col min="6674" max="6674" width="7.58203125" style="1" bestFit="1" customWidth="1"/>
    <col min="6675" max="6675" width="31.33203125" style="1" bestFit="1" customWidth="1"/>
    <col min="6676" max="6676" width="7.58203125" style="1" bestFit="1" customWidth="1"/>
    <col min="6677" max="6677" width="24" style="1" bestFit="1" customWidth="1"/>
    <col min="6678" max="6678" width="7.58203125" style="1" bestFit="1" customWidth="1"/>
    <col min="6679" max="6679" width="27" style="1" bestFit="1" customWidth="1"/>
    <col min="6680" max="6680" width="7.58203125" style="1" bestFit="1" customWidth="1"/>
    <col min="6681" max="6681" width="14.1640625" style="1" bestFit="1" customWidth="1"/>
    <col min="6682" max="6682" width="7.58203125" style="1" bestFit="1" customWidth="1"/>
    <col min="6683" max="6683" width="22.25" style="1" bestFit="1" customWidth="1"/>
    <col min="6684" max="6684" width="7.58203125" style="1" bestFit="1" customWidth="1"/>
    <col min="6685" max="6912" width="8.6640625" style="1"/>
    <col min="6913" max="6913" width="3.6640625" style="1" bestFit="1" customWidth="1"/>
    <col min="6914" max="6914" width="32.75" style="1" bestFit="1" customWidth="1"/>
    <col min="6915" max="6915" width="13.5" style="1" bestFit="1" customWidth="1"/>
    <col min="6916" max="6916" width="5" style="1" bestFit="1" customWidth="1"/>
    <col min="6917" max="6917" width="11.25" style="1" bestFit="1" customWidth="1"/>
    <col min="6918" max="6918" width="9.9140625" style="1" bestFit="1" customWidth="1"/>
    <col min="6919" max="6919" width="11.5" style="1" bestFit="1" customWidth="1"/>
    <col min="6920" max="6920" width="19.6640625" style="1" bestFit="1" customWidth="1"/>
    <col min="6921" max="6921" width="27.5" style="1" bestFit="1" customWidth="1"/>
    <col min="6922" max="6922" width="7.58203125" style="1" bestFit="1" customWidth="1"/>
    <col min="6923" max="6923" width="21.33203125" style="1" bestFit="1" customWidth="1"/>
    <col min="6924" max="6924" width="18.83203125" style="1" bestFit="1" customWidth="1"/>
    <col min="6925" max="6925" width="7.58203125" style="1" bestFit="1" customWidth="1"/>
    <col min="6926" max="6926" width="28.58203125" style="1" bestFit="1" customWidth="1"/>
    <col min="6927" max="6927" width="22.75" style="1" bestFit="1" customWidth="1"/>
    <col min="6928" max="6928" width="7.58203125" style="1" bestFit="1" customWidth="1"/>
    <col min="6929" max="6929" width="26.33203125" style="1" bestFit="1" customWidth="1"/>
    <col min="6930" max="6930" width="7.58203125" style="1" bestFit="1" customWidth="1"/>
    <col min="6931" max="6931" width="31.33203125" style="1" bestFit="1" customWidth="1"/>
    <col min="6932" max="6932" width="7.58203125" style="1" bestFit="1" customWidth="1"/>
    <col min="6933" max="6933" width="24" style="1" bestFit="1" customWidth="1"/>
    <col min="6934" max="6934" width="7.58203125" style="1" bestFit="1" customWidth="1"/>
    <col min="6935" max="6935" width="27" style="1" bestFit="1" customWidth="1"/>
    <col min="6936" max="6936" width="7.58203125" style="1" bestFit="1" customWidth="1"/>
    <col min="6937" max="6937" width="14.1640625" style="1" bestFit="1" customWidth="1"/>
    <col min="6938" max="6938" width="7.58203125" style="1" bestFit="1" customWidth="1"/>
    <col min="6939" max="6939" width="22.25" style="1" bestFit="1" customWidth="1"/>
    <col min="6940" max="6940" width="7.58203125" style="1" bestFit="1" customWidth="1"/>
    <col min="6941" max="7168" width="8.6640625" style="1"/>
    <col min="7169" max="7169" width="3.6640625" style="1" bestFit="1" customWidth="1"/>
    <col min="7170" max="7170" width="32.75" style="1" bestFit="1" customWidth="1"/>
    <col min="7171" max="7171" width="13.5" style="1" bestFit="1" customWidth="1"/>
    <col min="7172" max="7172" width="5" style="1" bestFit="1" customWidth="1"/>
    <col min="7173" max="7173" width="11.25" style="1" bestFit="1" customWidth="1"/>
    <col min="7174" max="7174" width="9.9140625" style="1" bestFit="1" customWidth="1"/>
    <col min="7175" max="7175" width="11.5" style="1" bestFit="1" customWidth="1"/>
    <col min="7176" max="7176" width="19.6640625" style="1" bestFit="1" customWidth="1"/>
    <col min="7177" max="7177" width="27.5" style="1" bestFit="1" customWidth="1"/>
    <col min="7178" max="7178" width="7.58203125" style="1" bestFit="1" customWidth="1"/>
    <col min="7179" max="7179" width="21.33203125" style="1" bestFit="1" customWidth="1"/>
    <col min="7180" max="7180" width="18.83203125" style="1" bestFit="1" customWidth="1"/>
    <col min="7181" max="7181" width="7.58203125" style="1" bestFit="1" customWidth="1"/>
    <col min="7182" max="7182" width="28.58203125" style="1" bestFit="1" customWidth="1"/>
    <col min="7183" max="7183" width="22.75" style="1" bestFit="1" customWidth="1"/>
    <col min="7184" max="7184" width="7.58203125" style="1" bestFit="1" customWidth="1"/>
    <col min="7185" max="7185" width="26.33203125" style="1" bestFit="1" customWidth="1"/>
    <col min="7186" max="7186" width="7.58203125" style="1" bestFit="1" customWidth="1"/>
    <col min="7187" max="7187" width="31.33203125" style="1" bestFit="1" customWidth="1"/>
    <col min="7188" max="7188" width="7.58203125" style="1" bestFit="1" customWidth="1"/>
    <col min="7189" max="7189" width="24" style="1" bestFit="1" customWidth="1"/>
    <col min="7190" max="7190" width="7.58203125" style="1" bestFit="1" customWidth="1"/>
    <col min="7191" max="7191" width="27" style="1" bestFit="1" customWidth="1"/>
    <col min="7192" max="7192" width="7.58203125" style="1" bestFit="1" customWidth="1"/>
    <col min="7193" max="7193" width="14.1640625" style="1" bestFit="1" customWidth="1"/>
    <col min="7194" max="7194" width="7.58203125" style="1" bestFit="1" customWidth="1"/>
    <col min="7195" max="7195" width="22.25" style="1" bestFit="1" customWidth="1"/>
    <col min="7196" max="7196" width="7.58203125" style="1" bestFit="1" customWidth="1"/>
    <col min="7197" max="7424" width="8.6640625" style="1"/>
    <col min="7425" max="7425" width="3.6640625" style="1" bestFit="1" customWidth="1"/>
    <col min="7426" max="7426" width="32.75" style="1" bestFit="1" customWidth="1"/>
    <col min="7427" max="7427" width="13.5" style="1" bestFit="1" customWidth="1"/>
    <col min="7428" max="7428" width="5" style="1" bestFit="1" customWidth="1"/>
    <col min="7429" max="7429" width="11.25" style="1" bestFit="1" customWidth="1"/>
    <col min="7430" max="7430" width="9.9140625" style="1" bestFit="1" customWidth="1"/>
    <col min="7431" max="7431" width="11.5" style="1" bestFit="1" customWidth="1"/>
    <col min="7432" max="7432" width="19.6640625" style="1" bestFit="1" customWidth="1"/>
    <col min="7433" max="7433" width="27.5" style="1" bestFit="1" customWidth="1"/>
    <col min="7434" max="7434" width="7.58203125" style="1" bestFit="1" customWidth="1"/>
    <col min="7435" max="7435" width="21.33203125" style="1" bestFit="1" customWidth="1"/>
    <col min="7436" max="7436" width="18.83203125" style="1" bestFit="1" customWidth="1"/>
    <col min="7437" max="7437" width="7.58203125" style="1" bestFit="1" customWidth="1"/>
    <col min="7438" max="7438" width="28.58203125" style="1" bestFit="1" customWidth="1"/>
    <col min="7439" max="7439" width="22.75" style="1" bestFit="1" customWidth="1"/>
    <col min="7440" max="7440" width="7.58203125" style="1" bestFit="1" customWidth="1"/>
    <col min="7441" max="7441" width="26.33203125" style="1" bestFit="1" customWidth="1"/>
    <col min="7442" max="7442" width="7.58203125" style="1" bestFit="1" customWidth="1"/>
    <col min="7443" max="7443" width="31.33203125" style="1" bestFit="1" customWidth="1"/>
    <col min="7444" max="7444" width="7.58203125" style="1" bestFit="1" customWidth="1"/>
    <col min="7445" max="7445" width="24" style="1" bestFit="1" customWidth="1"/>
    <col min="7446" max="7446" width="7.58203125" style="1" bestFit="1" customWidth="1"/>
    <col min="7447" max="7447" width="27" style="1" bestFit="1" customWidth="1"/>
    <col min="7448" max="7448" width="7.58203125" style="1" bestFit="1" customWidth="1"/>
    <col min="7449" max="7449" width="14.1640625" style="1" bestFit="1" customWidth="1"/>
    <col min="7450" max="7450" width="7.58203125" style="1" bestFit="1" customWidth="1"/>
    <col min="7451" max="7451" width="22.25" style="1" bestFit="1" customWidth="1"/>
    <col min="7452" max="7452" width="7.58203125" style="1" bestFit="1" customWidth="1"/>
    <col min="7453" max="7680" width="8.6640625" style="1"/>
    <col min="7681" max="7681" width="3.6640625" style="1" bestFit="1" customWidth="1"/>
    <col min="7682" max="7682" width="32.75" style="1" bestFit="1" customWidth="1"/>
    <col min="7683" max="7683" width="13.5" style="1" bestFit="1" customWidth="1"/>
    <col min="7684" max="7684" width="5" style="1" bestFit="1" customWidth="1"/>
    <col min="7685" max="7685" width="11.25" style="1" bestFit="1" customWidth="1"/>
    <col min="7686" max="7686" width="9.9140625" style="1" bestFit="1" customWidth="1"/>
    <col min="7687" max="7687" width="11.5" style="1" bestFit="1" customWidth="1"/>
    <col min="7688" max="7688" width="19.6640625" style="1" bestFit="1" customWidth="1"/>
    <col min="7689" max="7689" width="27.5" style="1" bestFit="1" customWidth="1"/>
    <col min="7690" max="7690" width="7.58203125" style="1" bestFit="1" customWidth="1"/>
    <col min="7691" max="7691" width="21.33203125" style="1" bestFit="1" customWidth="1"/>
    <col min="7692" max="7692" width="18.83203125" style="1" bestFit="1" customWidth="1"/>
    <col min="7693" max="7693" width="7.58203125" style="1" bestFit="1" customWidth="1"/>
    <col min="7694" max="7694" width="28.58203125" style="1" bestFit="1" customWidth="1"/>
    <col min="7695" max="7695" width="22.75" style="1" bestFit="1" customWidth="1"/>
    <col min="7696" max="7696" width="7.58203125" style="1" bestFit="1" customWidth="1"/>
    <col min="7697" max="7697" width="26.33203125" style="1" bestFit="1" customWidth="1"/>
    <col min="7698" max="7698" width="7.58203125" style="1" bestFit="1" customWidth="1"/>
    <col min="7699" max="7699" width="31.33203125" style="1" bestFit="1" customWidth="1"/>
    <col min="7700" max="7700" width="7.58203125" style="1" bestFit="1" customWidth="1"/>
    <col min="7701" max="7701" width="24" style="1" bestFit="1" customWidth="1"/>
    <col min="7702" max="7702" width="7.58203125" style="1" bestFit="1" customWidth="1"/>
    <col min="7703" max="7703" width="27" style="1" bestFit="1" customWidth="1"/>
    <col min="7704" max="7704" width="7.58203125" style="1" bestFit="1" customWidth="1"/>
    <col min="7705" max="7705" width="14.1640625" style="1" bestFit="1" customWidth="1"/>
    <col min="7706" max="7706" width="7.58203125" style="1" bestFit="1" customWidth="1"/>
    <col min="7707" max="7707" width="22.25" style="1" bestFit="1" customWidth="1"/>
    <col min="7708" max="7708" width="7.58203125" style="1" bestFit="1" customWidth="1"/>
    <col min="7709" max="7936" width="8.6640625" style="1"/>
    <col min="7937" max="7937" width="3.6640625" style="1" bestFit="1" customWidth="1"/>
    <col min="7938" max="7938" width="32.75" style="1" bestFit="1" customWidth="1"/>
    <col min="7939" max="7939" width="13.5" style="1" bestFit="1" customWidth="1"/>
    <col min="7940" max="7940" width="5" style="1" bestFit="1" customWidth="1"/>
    <col min="7941" max="7941" width="11.25" style="1" bestFit="1" customWidth="1"/>
    <col min="7942" max="7942" width="9.9140625" style="1" bestFit="1" customWidth="1"/>
    <col min="7943" max="7943" width="11.5" style="1" bestFit="1" customWidth="1"/>
    <col min="7944" max="7944" width="19.6640625" style="1" bestFit="1" customWidth="1"/>
    <col min="7945" max="7945" width="27.5" style="1" bestFit="1" customWidth="1"/>
    <col min="7946" max="7946" width="7.58203125" style="1" bestFit="1" customWidth="1"/>
    <col min="7947" max="7947" width="21.33203125" style="1" bestFit="1" customWidth="1"/>
    <col min="7948" max="7948" width="18.83203125" style="1" bestFit="1" customWidth="1"/>
    <col min="7949" max="7949" width="7.58203125" style="1" bestFit="1" customWidth="1"/>
    <col min="7950" max="7950" width="28.58203125" style="1" bestFit="1" customWidth="1"/>
    <col min="7951" max="7951" width="22.75" style="1" bestFit="1" customWidth="1"/>
    <col min="7952" max="7952" width="7.58203125" style="1" bestFit="1" customWidth="1"/>
    <col min="7953" max="7953" width="26.33203125" style="1" bestFit="1" customWidth="1"/>
    <col min="7954" max="7954" width="7.58203125" style="1" bestFit="1" customWidth="1"/>
    <col min="7955" max="7955" width="31.33203125" style="1" bestFit="1" customWidth="1"/>
    <col min="7956" max="7956" width="7.58203125" style="1" bestFit="1" customWidth="1"/>
    <col min="7957" max="7957" width="24" style="1" bestFit="1" customWidth="1"/>
    <col min="7958" max="7958" width="7.58203125" style="1" bestFit="1" customWidth="1"/>
    <col min="7959" max="7959" width="27" style="1" bestFit="1" customWidth="1"/>
    <col min="7960" max="7960" width="7.58203125" style="1" bestFit="1" customWidth="1"/>
    <col min="7961" max="7961" width="14.1640625" style="1" bestFit="1" customWidth="1"/>
    <col min="7962" max="7962" width="7.58203125" style="1" bestFit="1" customWidth="1"/>
    <col min="7963" max="7963" width="22.25" style="1" bestFit="1" customWidth="1"/>
    <col min="7964" max="7964" width="7.58203125" style="1" bestFit="1" customWidth="1"/>
    <col min="7965" max="8192" width="8.6640625" style="1"/>
    <col min="8193" max="8193" width="3.6640625" style="1" bestFit="1" customWidth="1"/>
    <col min="8194" max="8194" width="32.75" style="1" bestFit="1" customWidth="1"/>
    <col min="8195" max="8195" width="13.5" style="1" bestFit="1" customWidth="1"/>
    <col min="8196" max="8196" width="5" style="1" bestFit="1" customWidth="1"/>
    <col min="8197" max="8197" width="11.25" style="1" bestFit="1" customWidth="1"/>
    <col min="8198" max="8198" width="9.9140625" style="1" bestFit="1" customWidth="1"/>
    <col min="8199" max="8199" width="11.5" style="1" bestFit="1" customWidth="1"/>
    <col min="8200" max="8200" width="19.6640625" style="1" bestFit="1" customWidth="1"/>
    <col min="8201" max="8201" width="27.5" style="1" bestFit="1" customWidth="1"/>
    <col min="8202" max="8202" width="7.58203125" style="1" bestFit="1" customWidth="1"/>
    <col min="8203" max="8203" width="21.33203125" style="1" bestFit="1" customWidth="1"/>
    <col min="8204" max="8204" width="18.83203125" style="1" bestFit="1" customWidth="1"/>
    <col min="8205" max="8205" width="7.58203125" style="1" bestFit="1" customWidth="1"/>
    <col min="8206" max="8206" width="28.58203125" style="1" bestFit="1" customWidth="1"/>
    <col min="8207" max="8207" width="22.75" style="1" bestFit="1" customWidth="1"/>
    <col min="8208" max="8208" width="7.58203125" style="1" bestFit="1" customWidth="1"/>
    <col min="8209" max="8209" width="26.33203125" style="1" bestFit="1" customWidth="1"/>
    <col min="8210" max="8210" width="7.58203125" style="1" bestFit="1" customWidth="1"/>
    <col min="8211" max="8211" width="31.33203125" style="1" bestFit="1" customWidth="1"/>
    <col min="8212" max="8212" width="7.58203125" style="1" bestFit="1" customWidth="1"/>
    <col min="8213" max="8213" width="24" style="1" bestFit="1" customWidth="1"/>
    <col min="8214" max="8214" width="7.58203125" style="1" bestFit="1" customWidth="1"/>
    <col min="8215" max="8215" width="27" style="1" bestFit="1" customWidth="1"/>
    <col min="8216" max="8216" width="7.58203125" style="1" bestFit="1" customWidth="1"/>
    <col min="8217" max="8217" width="14.1640625" style="1" bestFit="1" customWidth="1"/>
    <col min="8218" max="8218" width="7.58203125" style="1" bestFit="1" customWidth="1"/>
    <col min="8219" max="8219" width="22.25" style="1" bestFit="1" customWidth="1"/>
    <col min="8220" max="8220" width="7.58203125" style="1" bestFit="1" customWidth="1"/>
    <col min="8221" max="8448" width="8.6640625" style="1"/>
    <col min="8449" max="8449" width="3.6640625" style="1" bestFit="1" customWidth="1"/>
    <col min="8450" max="8450" width="32.75" style="1" bestFit="1" customWidth="1"/>
    <col min="8451" max="8451" width="13.5" style="1" bestFit="1" customWidth="1"/>
    <col min="8452" max="8452" width="5" style="1" bestFit="1" customWidth="1"/>
    <col min="8453" max="8453" width="11.25" style="1" bestFit="1" customWidth="1"/>
    <col min="8454" max="8454" width="9.9140625" style="1" bestFit="1" customWidth="1"/>
    <col min="8455" max="8455" width="11.5" style="1" bestFit="1" customWidth="1"/>
    <col min="8456" max="8456" width="19.6640625" style="1" bestFit="1" customWidth="1"/>
    <col min="8457" max="8457" width="27.5" style="1" bestFit="1" customWidth="1"/>
    <col min="8458" max="8458" width="7.58203125" style="1" bestFit="1" customWidth="1"/>
    <col min="8459" max="8459" width="21.33203125" style="1" bestFit="1" customWidth="1"/>
    <col min="8460" max="8460" width="18.83203125" style="1" bestFit="1" customWidth="1"/>
    <col min="8461" max="8461" width="7.58203125" style="1" bestFit="1" customWidth="1"/>
    <col min="8462" max="8462" width="28.58203125" style="1" bestFit="1" customWidth="1"/>
    <col min="8463" max="8463" width="22.75" style="1" bestFit="1" customWidth="1"/>
    <col min="8464" max="8464" width="7.58203125" style="1" bestFit="1" customWidth="1"/>
    <col min="8465" max="8465" width="26.33203125" style="1" bestFit="1" customWidth="1"/>
    <col min="8466" max="8466" width="7.58203125" style="1" bestFit="1" customWidth="1"/>
    <col min="8467" max="8467" width="31.33203125" style="1" bestFit="1" customWidth="1"/>
    <col min="8468" max="8468" width="7.58203125" style="1" bestFit="1" customWidth="1"/>
    <col min="8469" max="8469" width="24" style="1" bestFit="1" customWidth="1"/>
    <col min="8470" max="8470" width="7.58203125" style="1" bestFit="1" customWidth="1"/>
    <col min="8471" max="8471" width="27" style="1" bestFit="1" customWidth="1"/>
    <col min="8472" max="8472" width="7.58203125" style="1" bestFit="1" customWidth="1"/>
    <col min="8473" max="8473" width="14.1640625" style="1" bestFit="1" customWidth="1"/>
    <col min="8474" max="8474" width="7.58203125" style="1" bestFit="1" customWidth="1"/>
    <col min="8475" max="8475" width="22.25" style="1" bestFit="1" customWidth="1"/>
    <col min="8476" max="8476" width="7.58203125" style="1" bestFit="1" customWidth="1"/>
    <col min="8477" max="8704" width="8.6640625" style="1"/>
    <col min="8705" max="8705" width="3.6640625" style="1" bestFit="1" customWidth="1"/>
    <col min="8706" max="8706" width="32.75" style="1" bestFit="1" customWidth="1"/>
    <col min="8707" max="8707" width="13.5" style="1" bestFit="1" customWidth="1"/>
    <col min="8708" max="8708" width="5" style="1" bestFit="1" customWidth="1"/>
    <col min="8709" max="8709" width="11.25" style="1" bestFit="1" customWidth="1"/>
    <col min="8710" max="8710" width="9.9140625" style="1" bestFit="1" customWidth="1"/>
    <col min="8711" max="8711" width="11.5" style="1" bestFit="1" customWidth="1"/>
    <col min="8712" max="8712" width="19.6640625" style="1" bestFit="1" customWidth="1"/>
    <col min="8713" max="8713" width="27.5" style="1" bestFit="1" customWidth="1"/>
    <col min="8714" max="8714" width="7.58203125" style="1" bestFit="1" customWidth="1"/>
    <col min="8715" max="8715" width="21.33203125" style="1" bestFit="1" customWidth="1"/>
    <col min="8716" max="8716" width="18.83203125" style="1" bestFit="1" customWidth="1"/>
    <col min="8717" max="8717" width="7.58203125" style="1" bestFit="1" customWidth="1"/>
    <col min="8718" max="8718" width="28.58203125" style="1" bestFit="1" customWidth="1"/>
    <col min="8719" max="8719" width="22.75" style="1" bestFit="1" customWidth="1"/>
    <col min="8720" max="8720" width="7.58203125" style="1" bestFit="1" customWidth="1"/>
    <col min="8721" max="8721" width="26.33203125" style="1" bestFit="1" customWidth="1"/>
    <col min="8722" max="8722" width="7.58203125" style="1" bestFit="1" customWidth="1"/>
    <col min="8723" max="8723" width="31.33203125" style="1" bestFit="1" customWidth="1"/>
    <col min="8724" max="8724" width="7.58203125" style="1" bestFit="1" customWidth="1"/>
    <col min="8725" max="8725" width="24" style="1" bestFit="1" customWidth="1"/>
    <col min="8726" max="8726" width="7.58203125" style="1" bestFit="1" customWidth="1"/>
    <col min="8727" max="8727" width="27" style="1" bestFit="1" customWidth="1"/>
    <col min="8728" max="8728" width="7.58203125" style="1" bestFit="1" customWidth="1"/>
    <col min="8729" max="8729" width="14.1640625" style="1" bestFit="1" customWidth="1"/>
    <col min="8730" max="8730" width="7.58203125" style="1" bestFit="1" customWidth="1"/>
    <col min="8731" max="8731" width="22.25" style="1" bestFit="1" customWidth="1"/>
    <col min="8732" max="8732" width="7.58203125" style="1" bestFit="1" customWidth="1"/>
    <col min="8733" max="8960" width="8.6640625" style="1"/>
    <col min="8961" max="8961" width="3.6640625" style="1" bestFit="1" customWidth="1"/>
    <col min="8962" max="8962" width="32.75" style="1" bestFit="1" customWidth="1"/>
    <col min="8963" max="8963" width="13.5" style="1" bestFit="1" customWidth="1"/>
    <col min="8964" max="8964" width="5" style="1" bestFit="1" customWidth="1"/>
    <col min="8965" max="8965" width="11.25" style="1" bestFit="1" customWidth="1"/>
    <col min="8966" max="8966" width="9.9140625" style="1" bestFit="1" customWidth="1"/>
    <col min="8967" max="8967" width="11.5" style="1" bestFit="1" customWidth="1"/>
    <col min="8968" max="8968" width="19.6640625" style="1" bestFit="1" customWidth="1"/>
    <col min="8969" max="8969" width="27.5" style="1" bestFit="1" customWidth="1"/>
    <col min="8970" max="8970" width="7.58203125" style="1" bestFit="1" customWidth="1"/>
    <col min="8971" max="8971" width="21.33203125" style="1" bestFit="1" customWidth="1"/>
    <col min="8972" max="8972" width="18.83203125" style="1" bestFit="1" customWidth="1"/>
    <col min="8973" max="8973" width="7.58203125" style="1" bestFit="1" customWidth="1"/>
    <col min="8974" max="8974" width="28.58203125" style="1" bestFit="1" customWidth="1"/>
    <col min="8975" max="8975" width="22.75" style="1" bestFit="1" customWidth="1"/>
    <col min="8976" max="8976" width="7.58203125" style="1" bestFit="1" customWidth="1"/>
    <col min="8977" max="8977" width="26.33203125" style="1" bestFit="1" customWidth="1"/>
    <col min="8978" max="8978" width="7.58203125" style="1" bestFit="1" customWidth="1"/>
    <col min="8979" max="8979" width="31.33203125" style="1" bestFit="1" customWidth="1"/>
    <col min="8980" max="8980" width="7.58203125" style="1" bestFit="1" customWidth="1"/>
    <col min="8981" max="8981" width="24" style="1" bestFit="1" customWidth="1"/>
    <col min="8982" max="8982" width="7.58203125" style="1" bestFit="1" customWidth="1"/>
    <col min="8983" max="8983" width="27" style="1" bestFit="1" customWidth="1"/>
    <col min="8984" max="8984" width="7.58203125" style="1" bestFit="1" customWidth="1"/>
    <col min="8985" max="8985" width="14.1640625" style="1" bestFit="1" customWidth="1"/>
    <col min="8986" max="8986" width="7.58203125" style="1" bestFit="1" customWidth="1"/>
    <col min="8987" max="8987" width="22.25" style="1" bestFit="1" customWidth="1"/>
    <col min="8988" max="8988" width="7.58203125" style="1" bestFit="1" customWidth="1"/>
    <col min="8989" max="9216" width="8.6640625" style="1"/>
    <col min="9217" max="9217" width="3.6640625" style="1" bestFit="1" customWidth="1"/>
    <col min="9218" max="9218" width="32.75" style="1" bestFit="1" customWidth="1"/>
    <col min="9219" max="9219" width="13.5" style="1" bestFit="1" customWidth="1"/>
    <col min="9220" max="9220" width="5" style="1" bestFit="1" customWidth="1"/>
    <col min="9221" max="9221" width="11.25" style="1" bestFit="1" customWidth="1"/>
    <col min="9222" max="9222" width="9.9140625" style="1" bestFit="1" customWidth="1"/>
    <col min="9223" max="9223" width="11.5" style="1" bestFit="1" customWidth="1"/>
    <col min="9224" max="9224" width="19.6640625" style="1" bestFit="1" customWidth="1"/>
    <col min="9225" max="9225" width="27.5" style="1" bestFit="1" customWidth="1"/>
    <col min="9226" max="9226" width="7.58203125" style="1" bestFit="1" customWidth="1"/>
    <col min="9227" max="9227" width="21.33203125" style="1" bestFit="1" customWidth="1"/>
    <col min="9228" max="9228" width="18.83203125" style="1" bestFit="1" customWidth="1"/>
    <col min="9229" max="9229" width="7.58203125" style="1" bestFit="1" customWidth="1"/>
    <col min="9230" max="9230" width="28.58203125" style="1" bestFit="1" customWidth="1"/>
    <col min="9231" max="9231" width="22.75" style="1" bestFit="1" customWidth="1"/>
    <col min="9232" max="9232" width="7.58203125" style="1" bestFit="1" customWidth="1"/>
    <col min="9233" max="9233" width="26.33203125" style="1" bestFit="1" customWidth="1"/>
    <col min="9234" max="9234" width="7.58203125" style="1" bestFit="1" customWidth="1"/>
    <col min="9235" max="9235" width="31.33203125" style="1" bestFit="1" customWidth="1"/>
    <col min="9236" max="9236" width="7.58203125" style="1" bestFit="1" customWidth="1"/>
    <col min="9237" max="9237" width="24" style="1" bestFit="1" customWidth="1"/>
    <col min="9238" max="9238" width="7.58203125" style="1" bestFit="1" customWidth="1"/>
    <col min="9239" max="9239" width="27" style="1" bestFit="1" customWidth="1"/>
    <col min="9240" max="9240" width="7.58203125" style="1" bestFit="1" customWidth="1"/>
    <col min="9241" max="9241" width="14.1640625" style="1" bestFit="1" customWidth="1"/>
    <col min="9242" max="9242" width="7.58203125" style="1" bestFit="1" customWidth="1"/>
    <col min="9243" max="9243" width="22.25" style="1" bestFit="1" customWidth="1"/>
    <col min="9244" max="9244" width="7.58203125" style="1" bestFit="1" customWidth="1"/>
    <col min="9245" max="9472" width="8.6640625" style="1"/>
    <col min="9473" max="9473" width="3.6640625" style="1" bestFit="1" customWidth="1"/>
    <col min="9474" max="9474" width="32.75" style="1" bestFit="1" customWidth="1"/>
    <col min="9475" max="9475" width="13.5" style="1" bestFit="1" customWidth="1"/>
    <col min="9476" max="9476" width="5" style="1" bestFit="1" customWidth="1"/>
    <col min="9477" max="9477" width="11.25" style="1" bestFit="1" customWidth="1"/>
    <col min="9478" max="9478" width="9.9140625" style="1" bestFit="1" customWidth="1"/>
    <col min="9479" max="9479" width="11.5" style="1" bestFit="1" customWidth="1"/>
    <col min="9480" max="9480" width="19.6640625" style="1" bestFit="1" customWidth="1"/>
    <col min="9481" max="9481" width="27.5" style="1" bestFit="1" customWidth="1"/>
    <col min="9482" max="9482" width="7.58203125" style="1" bestFit="1" customWidth="1"/>
    <col min="9483" max="9483" width="21.33203125" style="1" bestFit="1" customWidth="1"/>
    <col min="9484" max="9484" width="18.83203125" style="1" bestFit="1" customWidth="1"/>
    <col min="9485" max="9485" width="7.58203125" style="1" bestFit="1" customWidth="1"/>
    <col min="9486" max="9486" width="28.58203125" style="1" bestFit="1" customWidth="1"/>
    <col min="9487" max="9487" width="22.75" style="1" bestFit="1" customWidth="1"/>
    <col min="9488" max="9488" width="7.58203125" style="1" bestFit="1" customWidth="1"/>
    <col min="9489" max="9489" width="26.33203125" style="1" bestFit="1" customWidth="1"/>
    <col min="9490" max="9490" width="7.58203125" style="1" bestFit="1" customWidth="1"/>
    <col min="9491" max="9491" width="31.33203125" style="1" bestFit="1" customWidth="1"/>
    <col min="9492" max="9492" width="7.58203125" style="1" bestFit="1" customWidth="1"/>
    <col min="9493" max="9493" width="24" style="1" bestFit="1" customWidth="1"/>
    <col min="9494" max="9494" width="7.58203125" style="1" bestFit="1" customWidth="1"/>
    <col min="9495" max="9495" width="27" style="1" bestFit="1" customWidth="1"/>
    <col min="9496" max="9496" width="7.58203125" style="1" bestFit="1" customWidth="1"/>
    <col min="9497" max="9497" width="14.1640625" style="1" bestFit="1" customWidth="1"/>
    <col min="9498" max="9498" width="7.58203125" style="1" bestFit="1" customWidth="1"/>
    <col min="9499" max="9499" width="22.25" style="1" bestFit="1" customWidth="1"/>
    <col min="9500" max="9500" width="7.58203125" style="1" bestFit="1" customWidth="1"/>
    <col min="9501" max="9728" width="8.6640625" style="1"/>
    <col min="9729" max="9729" width="3.6640625" style="1" bestFit="1" customWidth="1"/>
    <col min="9730" max="9730" width="32.75" style="1" bestFit="1" customWidth="1"/>
    <col min="9731" max="9731" width="13.5" style="1" bestFit="1" customWidth="1"/>
    <col min="9732" max="9732" width="5" style="1" bestFit="1" customWidth="1"/>
    <col min="9733" max="9733" width="11.25" style="1" bestFit="1" customWidth="1"/>
    <col min="9734" max="9734" width="9.9140625" style="1" bestFit="1" customWidth="1"/>
    <col min="9735" max="9735" width="11.5" style="1" bestFit="1" customWidth="1"/>
    <col min="9736" max="9736" width="19.6640625" style="1" bestFit="1" customWidth="1"/>
    <col min="9737" max="9737" width="27.5" style="1" bestFit="1" customWidth="1"/>
    <col min="9738" max="9738" width="7.58203125" style="1" bestFit="1" customWidth="1"/>
    <col min="9739" max="9739" width="21.33203125" style="1" bestFit="1" customWidth="1"/>
    <col min="9740" max="9740" width="18.83203125" style="1" bestFit="1" customWidth="1"/>
    <col min="9741" max="9741" width="7.58203125" style="1" bestFit="1" customWidth="1"/>
    <col min="9742" max="9742" width="28.58203125" style="1" bestFit="1" customWidth="1"/>
    <col min="9743" max="9743" width="22.75" style="1" bestFit="1" customWidth="1"/>
    <col min="9744" max="9744" width="7.58203125" style="1" bestFit="1" customWidth="1"/>
    <col min="9745" max="9745" width="26.33203125" style="1" bestFit="1" customWidth="1"/>
    <col min="9746" max="9746" width="7.58203125" style="1" bestFit="1" customWidth="1"/>
    <col min="9747" max="9747" width="31.33203125" style="1" bestFit="1" customWidth="1"/>
    <col min="9748" max="9748" width="7.58203125" style="1" bestFit="1" customWidth="1"/>
    <col min="9749" max="9749" width="24" style="1" bestFit="1" customWidth="1"/>
    <col min="9750" max="9750" width="7.58203125" style="1" bestFit="1" customWidth="1"/>
    <col min="9751" max="9751" width="27" style="1" bestFit="1" customWidth="1"/>
    <col min="9752" max="9752" width="7.58203125" style="1" bestFit="1" customWidth="1"/>
    <col min="9753" max="9753" width="14.1640625" style="1" bestFit="1" customWidth="1"/>
    <col min="9754" max="9754" width="7.58203125" style="1" bestFit="1" customWidth="1"/>
    <col min="9755" max="9755" width="22.25" style="1" bestFit="1" customWidth="1"/>
    <col min="9756" max="9756" width="7.58203125" style="1" bestFit="1" customWidth="1"/>
    <col min="9757" max="9984" width="8.6640625" style="1"/>
    <col min="9985" max="9985" width="3.6640625" style="1" bestFit="1" customWidth="1"/>
    <col min="9986" max="9986" width="32.75" style="1" bestFit="1" customWidth="1"/>
    <col min="9987" max="9987" width="13.5" style="1" bestFit="1" customWidth="1"/>
    <col min="9988" max="9988" width="5" style="1" bestFit="1" customWidth="1"/>
    <col min="9989" max="9989" width="11.25" style="1" bestFit="1" customWidth="1"/>
    <col min="9990" max="9990" width="9.9140625" style="1" bestFit="1" customWidth="1"/>
    <col min="9991" max="9991" width="11.5" style="1" bestFit="1" customWidth="1"/>
    <col min="9992" max="9992" width="19.6640625" style="1" bestFit="1" customWidth="1"/>
    <col min="9993" max="9993" width="27.5" style="1" bestFit="1" customWidth="1"/>
    <col min="9994" max="9994" width="7.58203125" style="1" bestFit="1" customWidth="1"/>
    <col min="9995" max="9995" width="21.33203125" style="1" bestFit="1" customWidth="1"/>
    <col min="9996" max="9996" width="18.83203125" style="1" bestFit="1" customWidth="1"/>
    <col min="9997" max="9997" width="7.58203125" style="1" bestFit="1" customWidth="1"/>
    <col min="9998" max="9998" width="28.58203125" style="1" bestFit="1" customWidth="1"/>
    <col min="9999" max="9999" width="22.75" style="1" bestFit="1" customWidth="1"/>
    <col min="10000" max="10000" width="7.58203125" style="1" bestFit="1" customWidth="1"/>
    <col min="10001" max="10001" width="26.33203125" style="1" bestFit="1" customWidth="1"/>
    <col min="10002" max="10002" width="7.58203125" style="1" bestFit="1" customWidth="1"/>
    <col min="10003" max="10003" width="31.33203125" style="1" bestFit="1" customWidth="1"/>
    <col min="10004" max="10004" width="7.58203125" style="1" bestFit="1" customWidth="1"/>
    <col min="10005" max="10005" width="24" style="1" bestFit="1" customWidth="1"/>
    <col min="10006" max="10006" width="7.58203125" style="1" bestFit="1" customWidth="1"/>
    <col min="10007" max="10007" width="27" style="1" bestFit="1" customWidth="1"/>
    <col min="10008" max="10008" width="7.58203125" style="1" bestFit="1" customWidth="1"/>
    <col min="10009" max="10009" width="14.1640625" style="1" bestFit="1" customWidth="1"/>
    <col min="10010" max="10010" width="7.58203125" style="1" bestFit="1" customWidth="1"/>
    <col min="10011" max="10011" width="22.25" style="1" bestFit="1" customWidth="1"/>
    <col min="10012" max="10012" width="7.58203125" style="1" bestFit="1" customWidth="1"/>
    <col min="10013" max="10240" width="8.6640625" style="1"/>
    <col min="10241" max="10241" width="3.6640625" style="1" bestFit="1" customWidth="1"/>
    <col min="10242" max="10242" width="32.75" style="1" bestFit="1" customWidth="1"/>
    <col min="10243" max="10243" width="13.5" style="1" bestFit="1" customWidth="1"/>
    <col min="10244" max="10244" width="5" style="1" bestFit="1" customWidth="1"/>
    <col min="10245" max="10245" width="11.25" style="1" bestFit="1" customWidth="1"/>
    <col min="10246" max="10246" width="9.9140625" style="1" bestFit="1" customWidth="1"/>
    <col min="10247" max="10247" width="11.5" style="1" bestFit="1" customWidth="1"/>
    <col min="10248" max="10248" width="19.6640625" style="1" bestFit="1" customWidth="1"/>
    <col min="10249" max="10249" width="27.5" style="1" bestFit="1" customWidth="1"/>
    <col min="10250" max="10250" width="7.58203125" style="1" bestFit="1" customWidth="1"/>
    <col min="10251" max="10251" width="21.33203125" style="1" bestFit="1" customWidth="1"/>
    <col min="10252" max="10252" width="18.83203125" style="1" bestFit="1" customWidth="1"/>
    <col min="10253" max="10253" width="7.58203125" style="1" bestFit="1" customWidth="1"/>
    <col min="10254" max="10254" width="28.58203125" style="1" bestFit="1" customWidth="1"/>
    <col min="10255" max="10255" width="22.75" style="1" bestFit="1" customWidth="1"/>
    <col min="10256" max="10256" width="7.58203125" style="1" bestFit="1" customWidth="1"/>
    <col min="10257" max="10257" width="26.33203125" style="1" bestFit="1" customWidth="1"/>
    <col min="10258" max="10258" width="7.58203125" style="1" bestFit="1" customWidth="1"/>
    <col min="10259" max="10259" width="31.33203125" style="1" bestFit="1" customWidth="1"/>
    <col min="10260" max="10260" width="7.58203125" style="1" bestFit="1" customWidth="1"/>
    <col min="10261" max="10261" width="24" style="1" bestFit="1" customWidth="1"/>
    <col min="10262" max="10262" width="7.58203125" style="1" bestFit="1" customWidth="1"/>
    <col min="10263" max="10263" width="27" style="1" bestFit="1" customWidth="1"/>
    <col min="10264" max="10264" width="7.58203125" style="1" bestFit="1" customWidth="1"/>
    <col min="10265" max="10265" width="14.1640625" style="1" bestFit="1" customWidth="1"/>
    <col min="10266" max="10266" width="7.58203125" style="1" bestFit="1" customWidth="1"/>
    <col min="10267" max="10267" width="22.25" style="1" bestFit="1" customWidth="1"/>
    <col min="10268" max="10268" width="7.58203125" style="1" bestFit="1" customWidth="1"/>
    <col min="10269" max="10496" width="8.6640625" style="1"/>
    <col min="10497" max="10497" width="3.6640625" style="1" bestFit="1" customWidth="1"/>
    <col min="10498" max="10498" width="32.75" style="1" bestFit="1" customWidth="1"/>
    <col min="10499" max="10499" width="13.5" style="1" bestFit="1" customWidth="1"/>
    <col min="10500" max="10500" width="5" style="1" bestFit="1" customWidth="1"/>
    <col min="10501" max="10501" width="11.25" style="1" bestFit="1" customWidth="1"/>
    <col min="10502" max="10502" width="9.9140625" style="1" bestFit="1" customWidth="1"/>
    <col min="10503" max="10503" width="11.5" style="1" bestFit="1" customWidth="1"/>
    <col min="10504" max="10504" width="19.6640625" style="1" bestFit="1" customWidth="1"/>
    <col min="10505" max="10505" width="27.5" style="1" bestFit="1" customWidth="1"/>
    <col min="10506" max="10506" width="7.58203125" style="1" bestFit="1" customWidth="1"/>
    <col min="10507" max="10507" width="21.33203125" style="1" bestFit="1" customWidth="1"/>
    <col min="10508" max="10508" width="18.83203125" style="1" bestFit="1" customWidth="1"/>
    <col min="10509" max="10509" width="7.58203125" style="1" bestFit="1" customWidth="1"/>
    <col min="10510" max="10510" width="28.58203125" style="1" bestFit="1" customWidth="1"/>
    <col min="10511" max="10511" width="22.75" style="1" bestFit="1" customWidth="1"/>
    <col min="10512" max="10512" width="7.58203125" style="1" bestFit="1" customWidth="1"/>
    <col min="10513" max="10513" width="26.33203125" style="1" bestFit="1" customWidth="1"/>
    <col min="10514" max="10514" width="7.58203125" style="1" bestFit="1" customWidth="1"/>
    <col min="10515" max="10515" width="31.33203125" style="1" bestFit="1" customWidth="1"/>
    <col min="10516" max="10516" width="7.58203125" style="1" bestFit="1" customWidth="1"/>
    <col min="10517" max="10517" width="24" style="1" bestFit="1" customWidth="1"/>
    <col min="10518" max="10518" width="7.58203125" style="1" bestFit="1" customWidth="1"/>
    <col min="10519" max="10519" width="27" style="1" bestFit="1" customWidth="1"/>
    <col min="10520" max="10520" width="7.58203125" style="1" bestFit="1" customWidth="1"/>
    <col min="10521" max="10521" width="14.1640625" style="1" bestFit="1" customWidth="1"/>
    <col min="10522" max="10522" width="7.58203125" style="1" bestFit="1" customWidth="1"/>
    <col min="10523" max="10523" width="22.25" style="1" bestFit="1" customWidth="1"/>
    <col min="10524" max="10524" width="7.58203125" style="1" bestFit="1" customWidth="1"/>
    <col min="10525" max="10752" width="8.6640625" style="1"/>
    <col min="10753" max="10753" width="3.6640625" style="1" bestFit="1" customWidth="1"/>
    <col min="10754" max="10754" width="32.75" style="1" bestFit="1" customWidth="1"/>
    <col min="10755" max="10755" width="13.5" style="1" bestFit="1" customWidth="1"/>
    <col min="10756" max="10756" width="5" style="1" bestFit="1" customWidth="1"/>
    <col min="10757" max="10757" width="11.25" style="1" bestFit="1" customWidth="1"/>
    <col min="10758" max="10758" width="9.9140625" style="1" bestFit="1" customWidth="1"/>
    <col min="10759" max="10759" width="11.5" style="1" bestFit="1" customWidth="1"/>
    <col min="10760" max="10760" width="19.6640625" style="1" bestFit="1" customWidth="1"/>
    <col min="10761" max="10761" width="27.5" style="1" bestFit="1" customWidth="1"/>
    <col min="10762" max="10762" width="7.58203125" style="1" bestFit="1" customWidth="1"/>
    <col min="10763" max="10763" width="21.33203125" style="1" bestFit="1" customWidth="1"/>
    <col min="10764" max="10764" width="18.83203125" style="1" bestFit="1" customWidth="1"/>
    <col min="10765" max="10765" width="7.58203125" style="1" bestFit="1" customWidth="1"/>
    <col min="10766" max="10766" width="28.58203125" style="1" bestFit="1" customWidth="1"/>
    <col min="10767" max="10767" width="22.75" style="1" bestFit="1" customWidth="1"/>
    <col min="10768" max="10768" width="7.58203125" style="1" bestFit="1" customWidth="1"/>
    <col min="10769" max="10769" width="26.33203125" style="1" bestFit="1" customWidth="1"/>
    <col min="10770" max="10770" width="7.58203125" style="1" bestFit="1" customWidth="1"/>
    <col min="10771" max="10771" width="31.33203125" style="1" bestFit="1" customWidth="1"/>
    <col min="10772" max="10772" width="7.58203125" style="1" bestFit="1" customWidth="1"/>
    <col min="10773" max="10773" width="24" style="1" bestFit="1" customWidth="1"/>
    <col min="10774" max="10774" width="7.58203125" style="1" bestFit="1" customWidth="1"/>
    <col min="10775" max="10775" width="27" style="1" bestFit="1" customWidth="1"/>
    <col min="10776" max="10776" width="7.58203125" style="1" bestFit="1" customWidth="1"/>
    <col min="10777" max="10777" width="14.1640625" style="1" bestFit="1" customWidth="1"/>
    <col min="10778" max="10778" width="7.58203125" style="1" bestFit="1" customWidth="1"/>
    <col min="10779" max="10779" width="22.25" style="1" bestFit="1" customWidth="1"/>
    <col min="10780" max="10780" width="7.58203125" style="1" bestFit="1" customWidth="1"/>
    <col min="10781" max="11008" width="8.6640625" style="1"/>
    <col min="11009" max="11009" width="3.6640625" style="1" bestFit="1" customWidth="1"/>
    <col min="11010" max="11010" width="32.75" style="1" bestFit="1" customWidth="1"/>
    <col min="11011" max="11011" width="13.5" style="1" bestFit="1" customWidth="1"/>
    <col min="11012" max="11012" width="5" style="1" bestFit="1" customWidth="1"/>
    <col min="11013" max="11013" width="11.25" style="1" bestFit="1" customWidth="1"/>
    <col min="11014" max="11014" width="9.9140625" style="1" bestFit="1" customWidth="1"/>
    <col min="11015" max="11015" width="11.5" style="1" bestFit="1" customWidth="1"/>
    <col min="11016" max="11016" width="19.6640625" style="1" bestFit="1" customWidth="1"/>
    <col min="11017" max="11017" width="27.5" style="1" bestFit="1" customWidth="1"/>
    <col min="11018" max="11018" width="7.58203125" style="1" bestFit="1" customWidth="1"/>
    <col min="11019" max="11019" width="21.33203125" style="1" bestFit="1" customWidth="1"/>
    <col min="11020" max="11020" width="18.83203125" style="1" bestFit="1" customWidth="1"/>
    <col min="11021" max="11021" width="7.58203125" style="1" bestFit="1" customWidth="1"/>
    <col min="11022" max="11022" width="28.58203125" style="1" bestFit="1" customWidth="1"/>
    <col min="11023" max="11023" width="22.75" style="1" bestFit="1" customWidth="1"/>
    <col min="11024" max="11024" width="7.58203125" style="1" bestFit="1" customWidth="1"/>
    <col min="11025" max="11025" width="26.33203125" style="1" bestFit="1" customWidth="1"/>
    <col min="11026" max="11026" width="7.58203125" style="1" bestFit="1" customWidth="1"/>
    <col min="11027" max="11027" width="31.33203125" style="1" bestFit="1" customWidth="1"/>
    <col min="11028" max="11028" width="7.58203125" style="1" bestFit="1" customWidth="1"/>
    <col min="11029" max="11029" width="24" style="1" bestFit="1" customWidth="1"/>
    <col min="11030" max="11030" width="7.58203125" style="1" bestFit="1" customWidth="1"/>
    <col min="11031" max="11031" width="27" style="1" bestFit="1" customWidth="1"/>
    <col min="11032" max="11032" width="7.58203125" style="1" bestFit="1" customWidth="1"/>
    <col min="11033" max="11033" width="14.1640625" style="1" bestFit="1" customWidth="1"/>
    <col min="11034" max="11034" width="7.58203125" style="1" bestFit="1" customWidth="1"/>
    <col min="11035" max="11035" width="22.25" style="1" bestFit="1" customWidth="1"/>
    <col min="11036" max="11036" width="7.58203125" style="1" bestFit="1" customWidth="1"/>
    <col min="11037" max="11264" width="8.6640625" style="1"/>
    <col min="11265" max="11265" width="3.6640625" style="1" bestFit="1" customWidth="1"/>
    <col min="11266" max="11266" width="32.75" style="1" bestFit="1" customWidth="1"/>
    <col min="11267" max="11267" width="13.5" style="1" bestFit="1" customWidth="1"/>
    <col min="11268" max="11268" width="5" style="1" bestFit="1" customWidth="1"/>
    <col min="11269" max="11269" width="11.25" style="1" bestFit="1" customWidth="1"/>
    <col min="11270" max="11270" width="9.9140625" style="1" bestFit="1" customWidth="1"/>
    <col min="11271" max="11271" width="11.5" style="1" bestFit="1" customWidth="1"/>
    <col min="11272" max="11272" width="19.6640625" style="1" bestFit="1" customWidth="1"/>
    <col min="11273" max="11273" width="27.5" style="1" bestFit="1" customWidth="1"/>
    <col min="11274" max="11274" width="7.58203125" style="1" bestFit="1" customWidth="1"/>
    <col min="11275" max="11275" width="21.33203125" style="1" bestFit="1" customWidth="1"/>
    <col min="11276" max="11276" width="18.83203125" style="1" bestFit="1" customWidth="1"/>
    <col min="11277" max="11277" width="7.58203125" style="1" bestFit="1" customWidth="1"/>
    <col min="11278" max="11278" width="28.58203125" style="1" bestFit="1" customWidth="1"/>
    <col min="11279" max="11279" width="22.75" style="1" bestFit="1" customWidth="1"/>
    <col min="11280" max="11280" width="7.58203125" style="1" bestFit="1" customWidth="1"/>
    <col min="11281" max="11281" width="26.33203125" style="1" bestFit="1" customWidth="1"/>
    <col min="11282" max="11282" width="7.58203125" style="1" bestFit="1" customWidth="1"/>
    <col min="11283" max="11283" width="31.33203125" style="1" bestFit="1" customWidth="1"/>
    <col min="11284" max="11284" width="7.58203125" style="1" bestFit="1" customWidth="1"/>
    <col min="11285" max="11285" width="24" style="1" bestFit="1" customWidth="1"/>
    <col min="11286" max="11286" width="7.58203125" style="1" bestFit="1" customWidth="1"/>
    <col min="11287" max="11287" width="27" style="1" bestFit="1" customWidth="1"/>
    <col min="11288" max="11288" width="7.58203125" style="1" bestFit="1" customWidth="1"/>
    <col min="11289" max="11289" width="14.1640625" style="1" bestFit="1" customWidth="1"/>
    <col min="11290" max="11290" width="7.58203125" style="1" bestFit="1" customWidth="1"/>
    <col min="11291" max="11291" width="22.25" style="1" bestFit="1" customWidth="1"/>
    <col min="11292" max="11292" width="7.58203125" style="1" bestFit="1" customWidth="1"/>
    <col min="11293" max="11520" width="8.6640625" style="1"/>
    <col min="11521" max="11521" width="3.6640625" style="1" bestFit="1" customWidth="1"/>
    <col min="11522" max="11522" width="32.75" style="1" bestFit="1" customWidth="1"/>
    <col min="11523" max="11523" width="13.5" style="1" bestFit="1" customWidth="1"/>
    <col min="11524" max="11524" width="5" style="1" bestFit="1" customWidth="1"/>
    <col min="11525" max="11525" width="11.25" style="1" bestFit="1" customWidth="1"/>
    <col min="11526" max="11526" width="9.9140625" style="1" bestFit="1" customWidth="1"/>
    <col min="11527" max="11527" width="11.5" style="1" bestFit="1" customWidth="1"/>
    <col min="11528" max="11528" width="19.6640625" style="1" bestFit="1" customWidth="1"/>
    <col min="11529" max="11529" width="27.5" style="1" bestFit="1" customWidth="1"/>
    <col min="11530" max="11530" width="7.58203125" style="1" bestFit="1" customWidth="1"/>
    <col min="11531" max="11531" width="21.33203125" style="1" bestFit="1" customWidth="1"/>
    <col min="11532" max="11532" width="18.83203125" style="1" bestFit="1" customWidth="1"/>
    <col min="11533" max="11533" width="7.58203125" style="1" bestFit="1" customWidth="1"/>
    <col min="11534" max="11534" width="28.58203125" style="1" bestFit="1" customWidth="1"/>
    <col min="11535" max="11535" width="22.75" style="1" bestFit="1" customWidth="1"/>
    <col min="11536" max="11536" width="7.58203125" style="1" bestFit="1" customWidth="1"/>
    <col min="11537" max="11537" width="26.33203125" style="1" bestFit="1" customWidth="1"/>
    <col min="11538" max="11538" width="7.58203125" style="1" bestFit="1" customWidth="1"/>
    <col min="11539" max="11539" width="31.33203125" style="1" bestFit="1" customWidth="1"/>
    <col min="11540" max="11540" width="7.58203125" style="1" bestFit="1" customWidth="1"/>
    <col min="11541" max="11541" width="24" style="1" bestFit="1" customWidth="1"/>
    <col min="11542" max="11542" width="7.58203125" style="1" bestFit="1" customWidth="1"/>
    <col min="11543" max="11543" width="27" style="1" bestFit="1" customWidth="1"/>
    <col min="11544" max="11544" width="7.58203125" style="1" bestFit="1" customWidth="1"/>
    <col min="11545" max="11545" width="14.1640625" style="1" bestFit="1" customWidth="1"/>
    <col min="11546" max="11546" width="7.58203125" style="1" bestFit="1" customWidth="1"/>
    <col min="11547" max="11547" width="22.25" style="1" bestFit="1" customWidth="1"/>
    <col min="11548" max="11548" width="7.58203125" style="1" bestFit="1" customWidth="1"/>
    <col min="11549" max="11776" width="8.6640625" style="1"/>
    <col min="11777" max="11777" width="3.6640625" style="1" bestFit="1" customWidth="1"/>
    <col min="11778" max="11778" width="32.75" style="1" bestFit="1" customWidth="1"/>
    <col min="11779" max="11779" width="13.5" style="1" bestFit="1" customWidth="1"/>
    <col min="11780" max="11780" width="5" style="1" bestFit="1" customWidth="1"/>
    <col min="11781" max="11781" width="11.25" style="1" bestFit="1" customWidth="1"/>
    <col min="11782" max="11782" width="9.9140625" style="1" bestFit="1" customWidth="1"/>
    <col min="11783" max="11783" width="11.5" style="1" bestFit="1" customWidth="1"/>
    <col min="11784" max="11784" width="19.6640625" style="1" bestFit="1" customWidth="1"/>
    <col min="11785" max="11785" width="27.5" style="1" bestFit="1" customWidth="1"/>
    <col min="11786" max="11786" width="7.58203125" style="1" bestFit="1" customWidth="1"/>
    <col min="11787" max="11787" width="21.33203125" style="1" bestFit="1" customWidth="1"/>
    <col min="11788" max="11788" width="18.83203125" style="1" bestFit="1" customWidth="1"/>
    <col min="11789" max="11789" width="7.58203125" style="1" bestFit="1" customWidth="1"/>
    <col min="11790" max="11790" width="28.58203125" style="1" bestFit="1" customWidth="1"/>
    <col min="11791" max="11791" width="22.75" style="1" bestFit="1" customWidth="1"/>
    <col min="11792" max="11792" width="7.58203125" style="1" bestFit="1" customWidth="1"/>
    <col min="11793" max="11793" width="26.33203125" style="1" bestFit="1" customWidth="1"/>
    <col min="11794" max="11794" width="7.58203125" style="1" bestFit="1" customWidth="1"/>
    <col min="11795" max="11795" width="31.33203125" style="1" bestFit="1" customWidth="1"/>
    <col min="11796" max="11796" width="7.58203125" style="1" bestFit="1" customWidth="1"/>
    <col min="11797" max="11797" width="24" style="1" bestFit="1" customWidth="1"/>
    <col min="11798" max="11798" width="7.58203125" style="1" bestFit="1" customWidth="1"/>
    <col min="11799" max="11799" width="27" style="1" bestFit="1" customWidth="1"/>
    <col min="11800" max="11800" width="7.58203125" style="1" bestFit="1" customWidth="1"/>
    <col min="11801" max="11801" width="14.1640625" style="1" bestFit="1" customWidth="1"/>
    <col min="11802" max="11802" width="7.58203125" style="1" bestFit="1" customWidth="1"/>
    <col min="11803" max="11803" width="22.25" style="1" bestFit="1" customWidth="1"/>
    <col min="11804" max="11804" width="7.58203125" style="1" bestFit="1" customWidth="1"/>
    <col min="11805" max="12032" width="8.6640625" style="1"/>
    <col min="12033" max="12033" width="3.6640625" style="1" bestFit="1" customWidth="1"/>
    <col min="12034" max="12034" width="32.75" style="1" bestFit="1" customWidth="1"/>
    <col min="12035" max="12035" width="13.5" style="1" bestFit="1" customWidth="1"/>
    <col min="12036" max="12036" width="5" style="1" bestFit="1" customWidth="1"/>
    <col min="12037" max="12037" width="11.25" style="1" bestFit="1" customWidth="1"/>
    <col min="12038" max="12038" width="9.9140625" style="1" bestFit="1" customWidth="1"/>
    <col min="12039" max="12039" width="11.5" style="1" bestFit="1" customWidth="1"/>
    <col min="12040" max="12040" width="19.6640625" style="1" bestFit="1" customWidth="1"/>
    <col min="12041" max="12041" width="27.5" style="1" bestFit="1" customWidth="1"/>
    <col min="12042" max="12042" width="7.58203125" style="1" bestFit="1" customWidth="1"/>
    <col min="12043" max="12043" width="21.33203125" style="1" bestFit="1" customWidth="1"/>
    <col min="12044" max="12044" width="18.83203125" style="1" bestFit="1" customWidth="1"/>
    <col min="12045" max="12045" width="7.58203125" style="1" bestFit="1" customWidth="1"/>
    <col min="12046" max="12046" width="28.58203125" style="1" bestFit="1" customWidth="1"/>
    <col min="12047" max="12047" width="22.75" style="1" bestFit="1" customWidth="1"/>
    <col min="12048" max="12048" width="7.58203125" style="1" bestFit="1" customWidth="1"/>
    <col min="12049" max="12049" width="26.33203125" style="1" bestFit="1" customWidth="1"/>
    <col min="12050" max="12050" width="7.58203125" style="1" bestFit="1" customWidth="1"/>
    <col min="12051" max="12051" width="31.33203125" style="1" bestFit="1" customWidth="1"/>
    <col min="12052" max="12052" width="7.58203125" style="1" bestFit="1" customWidth="1"/>
    <col min="12053" max="12053" width="24" style="1" bestFit="1" customWidth="1"/>
    <col min="12054" max="12054" width="7.58203125" style="1" bestFit="1" customWidth="1"/>
    <col min="12055" max="12055" width="27" style="1" bestFit="1" customWidth="1"/>
    <col min="12056" max="12056" width="7.58203125" style="1" bestFit="1" customWidth="1"/>
    <col min="12057" max="12057" width="14.1640625" style="1" bestFit="1" customWidth="1"/>
    <col min="12058" max="12058" width="7.58203125" style="1" bestFit="1" customWidth="1"/>
    <col min="12059" max="12059" width="22.25" style="1" bestFit="1" customWidth="1"/>
    <col min="12060" max="12060" width="7.58203125" style="1" bestFit="1" customWidth="1"/>
    <col min="12061" max="12288" width="8.6640625" style="1"/>
    <col min="12289" max="12289" width="3.6640625" style="1" bestFit="1" customWidth="1"/>
    <col min="12290" max="12290" width="32.75" style="1" bestFit="1" customWidth="1"/>
    <col min="12291" max="12291" width="13.5" style="1" bestFit="1" customWidth="1"/>
    <col min="12292" max="12292" width="5" style="1" bestFit="1" customWidth="1"/>
    <col min="12293" max="12293" width="11.25" style="1" bestFit="1" customWidth="1"/>
    <col min="12294" max="12294" width="9.9140625" style="1" bestFit="1" customWidth="1"/>
    <col min="12295" max="12295" width="11.5" style="1" bestFit="1" customWidth="1"/>
    <col min="12296" max="12296" width="19.6640625" style="1" bestFit="1" customWidth="1"/>
    <col min="12297" max="12297" width="27.5" style="1" bestFit="1" customWidth="1"/>
    <col min="12298" max="12298" width="7.58203125" style="1" bestFit="1" customWidth="1"/>
    <col min="12299" max="12299" width="21.33203125" style="1" bestFit="1" customWidth="1"/>
    <col min="12300" max="12300" width="18.83203125" style="1" bestFit="1" customWidth="1"/>
    <col min="12301" max="12301" width="7.58203125" style="1" bestFit="1" customWidth="1"/>
    <col min="12302" max="12302" width="28.58203125" style="1" bestFit="1" customWidth="1"/>
    <col min="12303" max="12303" width="22.75" style="1" bestFit="1" customWidth="1"/>
    <col min="12304" max="12304" width="7.58203125" style="1" bestFit="1" customWidth="1"/>
    <col min="12305" max="12305" width="26.33203125" style="1" bestFit="1" customWidth="1"/>
    <col min="12306" max="12306" width="7.58203125" style="1" bestFit="1" customWidth="1"/>
    <col min="12307" max="12307" width="31.33203125" style="1" bestFit="1" customWidth="1"/>
    <col min="12308" max="12308" width="7.58203125" style="1" bestFit="1" customWidth="1"/>
    <col min="12309" max="12309" width="24" style="1" bestFit="1" customWidth="1"/>
    <col min="12310" max="12310" width="7.58203125" style="1" bestFit="1" customWidth="1"/>
    <col min="12311" max="12311" width="27" style="1" bestFit="1" customWidth="1"/>
    <col min="12312" max="12312" width="7.58203125" style="1" bestFit="1" customWidth="1"/>
    <col min="12313" max="12313" width="14.1640625" style="1" bestFit="1" customWidth="1"/>
    <col min="12314" max="12314" width="7.58203125" style="1" bestFit="1" customWidth="1"/>
    <col min="12315" max="12315" width="22.25" style="1" bestFit="1" customWidth="1"/>
    <col min="12316" max="12316" width="7.58203125" style="1" bestFit="1" customWidth="1"/>
    <col min="12317" max="12544" width="8.6640625" style="1"/>
    <col min="12545" max="12545" width="3.6640625" style="1" bestFit="1" customWidth="1"/>
    <col min="12546" max="12546" width="32.75" style="1" bestFit="1" customWidth="1"/>
    <col min="12547" max="12547" width="13.5" style="1" bestFit="1" customWidth="1"/>
    <col min="12548" max="12548" width="5" style="1" bestFit="1" customWidth="1"/>
    <col min="12549" max="12549" width="11.25" style="1" bestFit="1" customWidth="1"/>
    <col min="12550" max="12550" width="9.9140625" style="1" bestFit="1" customWidth="1"/>
    <col min="12551" max="12551" width="11.5" style="1" bestFit="1" customWidth="1"/>
    <col min="12552" max="12552" width="19.6640625" style="1" bestFit="1" customWidth="1"/>
    <col min="12553" max="12553" width="27.5" style="1" bestFit="1" customWidth="1"/>
    <col min="12554" max="12554" width="7.58203125" style="1" bestFit="1" customWidth="1"/>
    <col min="12555" max="12555" width="21.33203125" style="1" bestFit="1" customWidth="1"/>
    <col min="12556" max="12556" width="18.83203125" style="1" bestFit="1" customWidth="1"/>
    <col min="12557" max="12557" width="7.58203125" style="1" bestFit="1" customWidth="1"/>
    <col min="12558" max="12558" width="28.58203125" style="1" bestFit="1" customWidth="1"/>
    <col min="12559" max="12559" width="22.75" style="1" bestFit="1" customWidth="1"/>
    <col min="12560" max="12560" width="7.58203125" style="1" bestFit="1" customWidth="1"/>
    <col min="12561" max="12561" width="26.33203125" style="1" bestFit="1" customWidth="1"/>
    <col min="12562" max="12562" width="7.58203125" style="1" bestFit="1" customWidth="1"/>
    <col min="12563" max="12563" width="31.33203125" style="1" bestFit="1" customWidth="1"/>
    <col min="12564" max="12564" width="7.58203125" style="1" bestFit="1" customWidth="1"/>
    <col min="12565" max="12565" width="24" style="1" bestFit="1" customWidth="1"/>
    <col min="12566" max="12566" width="7.58203125" style="1" bestFit="1" customWidth="1"/>
    <col min="12567" max="12567" width="27" style="1" bestFit="1" customWidth="1"/>
    <col min="12568" max="12568" width="7.58203125" style="1" bestFit="1" customWidth="1"/>
    <col min="12569" max="12569" width="14.1640625" style="1" bestFit="1" customWidth="1"/>
    <col min="12570" max="12570" width="7.58203125" style="1" bestFit="1" customWidth="1"/>
    <col min="12571" max="12571" width="22.25" style="1" bestFit="1" customWidth="1"/>
    <col min="12572" max="12572" width="7.58203125" style="1" bestFit="1" customWidth="1"/>
    <col min="12573" max="12800" width="8.6640625" style="1"/>
    <col min="12801" max="12801" width="3.6640625" style="1" bestFit="1" customWidth="1"/>
    <col min="12802" max="12802" width="32.75" style="1" bestFit="1" customWidth="1"/>
    <col min="12803" max="12803" width="13.5" style="1" bestFit="1" customWidth="1"/>
    <col min="12804" max="12804" width="5" style="1" bestFit="1" customWidth="1"/>
    <col min="12805" max="12805" width="11.25" style="1" bestFit="1" customWidth="1"/>
    <col min="12806" max="12806" width="9.9140625" style="1" bestFit="1" customWidth="1"/>
    <col min="12807" max="12807" width="11.5" style="1" bestFit="1" customWidth="1"/>
    <col min="12808" max="12808" width="19.6640625" style="1" bestFit="1" customWidth="1"/>
    <col min="12809" max="12809" width="27.5" style="1" bestFit="1" customWidth="1"/>
    <col min="12810" max="12810" width="7.58203125" style="1" bestFit="1" customWidth="1"/>
    <col min="12811" max="12811" width="21.33203125" style="1" bestFit="1" customWidth="1"/>
    <col min="12812" max="12812" width="18.83203125" style="1" bestFit="1" customWidth="1"/>
    <col min="12813" max="12813" width="7.58203125" style="1" bestFit="1" customWidth="1"/>
    <col min="12814" max="12814" width="28.58203125" style="1" bestFit="1" customWidth="1"/>
    <col min="12815" max="12815" width="22.75" style="1" bestFit="1" customWidth="1"/>
    <col min="12816" max="12816" width="7.58203125" style="1" bestFit="1" customWidth="1"/>
    <col min="12817" max="12817" width="26.33203125" style="1" bestFit="1" customWidth="1"/>
    <col min="12818" max="12818" width="7.58203125" style="1" bestFit="1" customWidth="1"/>
    <col min="12819" max="12819" width="31.33203125" style="1" bestFit="1" customWidth="1"/>
    <col min="12820" max="12820" width="7.58203125" style="1" bestFit="1" customWidth="1"/>
    <col min="12821" max="12821" width="24" style="1" bestFit="1" customWidth="1"/>
    <col min="12822" max="12822" width="7.58203125" style="1" bestFit="1" customWidth="1"/>
    <col min="12823" max="12823" width="27" style="1" bestFit="1" customWidth="1"/>
    <col min="12824" max="12824" width="7.58203125" style="1" bestFit="1" customWidth="1"/>
    <col min="12825" max="12825" width="14.1640625" style="1" bestFit="1" customWidth="1"/>
    <col min="12826" max="12826" width="7.58203125" style="1" bestFit="1" customWidth="1"/>
    <col min="12827" max="12827" width="22.25" style="1" bestFit="1" customWidth="1"/>
    <col min="12828" max="12828" width="7.58203125" style="1" bestFit="1" customWidth="1"/>
    <col min="12829" max="13056" width="8.6640625" style="1"/>
    <col min="13057" max="13057" width="3.6640625" style="1" bestFit="1" customWidth="1"/>
    <col min="13058" max="13058" width="32.75" style="1" bestFit="1" customWidth="1"/>
    <col min="13059" max="13059" width="13.5" style="1" bestFit="1" customWidth="1"/>
    <col min="13060" max="13060" width="5" style="1" bestFit="1" customWidth="1"/>
    <col min="13061" max="13061" width="11.25" style="1" bestFit="1" customWidth="1"/>
    <col min="13062" max="13062" width="9.9140625" style="1" bestFit="1" customWidth="1"/>
    <col min="13063" max="13063" width="11.5" style="1" bestFit="1" customWidth="1"/>
    <col min="13064" max="13064" width="19.6640625" style="1" bestFit="1" customWidth="1"/>
    <col min="13065" max="13065" width="27.5" style="1" bestFit="1" customWidth="1"/>
    <col min="13066" max="13066" width="7.58203125" style="1" bestFit="1" customWidth="1"/>
    <col min="13067" max="13067" width="21.33203125" style="1" bestFit="1" customWidth="1"/>
    <col min="13068" max="13068" width="18.83203125" style="1" bestFit="1" customWidth="1"/>
    <col min="13069" max="13069" width="7.58203125" style="1" bestFit="1" customWidth="1"/>
    <col min="13070" max="13070" width="28.58203125" style="1" bestFit="1" customWidth="1"/>
    <col min="13071" max="13071" width="22.75" style="1" bestFit="1" customWidth="1"/>
    <col min="13072" max="13072" width="7.58203125" style="1" bestFit="1" customWidth="1"/>
    <col min="13073" max="13073" width="26.33203125" style="1" bestFit="1" customWidth="1"/>
    <col min="13074" max="13074" width="7.58203125" style="1" bestFit="1" customWidth="1"/>
    <col min="13075" max="13075" width="31.33203125" style="1" bestFit="1" customWidth="1"/>
    <col min="13076" max="13076" width="7.58203125" style="1" bestFit="1" customWidth="1"/>
    <col min="13077" max="13077" width="24" style="1" bestFit="1" customWidth="1"/>
    <col min="13078" max="13078" width="7.58203125" style="1" bestFit="1" customWidth="1"/>
    <col min="13079" max="13079" width="27" style="1" bestFit="1" customWidth="1"/>
    <col min="13080" max="13080" width="7.58203125" style="1" bestFit="1" customWidth="1"/>
    <col min="13081" max="13081" width="14.1640625" style="1" bestFit="1" customWidth="1"/>
    <col min="13082" max="13082" width="7.58203125" style="1" bestFit="1" customWidth="1"/>
    <col min="13083" max="13083" width="22.25" style="1" bestFit="1" customWidth="1"/>
    <col min="13084" max="13084" width="7.58203125" style="1" bestFit="1" customWidth="1"/>
    <col min="13085" max="13312" width="8.6640625" style="1"/>
    <col min="13313" max="13313" width="3.6640625" style="1" bestFit="1" customWidth="1"/>
    <col min="13314" max="13314" width="32.75" style="1" bestFit="1" customWidth="1"/>
    <col min="13315" max="13315" width="13.5" style="1" bestFit="1" customWidth="1"/>
    <col min="13316" max="13316" width="5" style="1" bestFit="1" customWidth="1"/>
    <col min="13317" max="13317" width="11.25" style="1" bestFit="1" customWidth="1"/>
    <col min="13318" max="13318" width="9.9140625" style="1" bestFit="1" customWidth="1"/>
    <col min="13319" max="13319" width="11.5" style="1" bestFit="1" customWidth="1"/>
    <col min="13320" max="13320" width="19.6640625" style="1" bestFit="1" customWidth="1"/>
    <col min="13321" max="13321" width="27.5" style="1" bestFit="1" customWidth="1"/>
    <col min="13322" max="13322" width="7.58203125" style="1" bestFit="1" customWidth="1"/>
    <col min="13323" max="13323" width="21.33203125" style="1" bestFit="1" customWidth="1"/>
    <col min="13324" max="13324" width="18.83203125" style="1" bestFit="1" customWidth="1"/>
    <col min="13325" max="13325" width="7.58203125" style="1" bestFit="1" customWidth="1"/>
    <col min="13326" max="13326" width="28.58203125" style="1" bestFit="1" customWidth="1"/>
    <col min="13327" max="13327" width="22.75" style="1" bestFit="1" customWidth="1"/>
    <col min="13328" max="13328" width="7.58203125" style="1" bestFit="1" customWidth="1"/>
    <col min="13329" max="13329" width="26.33203125" style="1" bestFit="1" customWidth="1"/>
    <col min="13330" max="13330" width="7.58203125" style="1" bestFit="1" customWidth="1"/>
    <col min="13331" max="13331" width="31.33203125" style="1" bestFit="1" customWidth="1"/>
    <col min="13332" max="13332" width="7.58203125" style="1" bestFit="1" customWidth="1"/>
    <col min="13333" max="13333" width="24" style="1" bestFit="1" customWidth="1"/>
    <col min="13334" max="13334" width="7.58203125" style="1" bestFit="1" customWidth="1"/>
    <col min="13335" max="13335" width="27" style="1" bestFit="1" customWidth="1"/>
    <col min="13336" max="13336" width="7.58203125" style="1" bestFit="1" customWidth="1"/>
    <col min="13337" max="13337" width="14.1640625" style="1" bestFit="1" customWidth="1"/>
    <col min="13338" max="13338" width="7.58203125" style="1" bestFit="1" customWidth="1"/>
    <col min="13339" max="13339" width="22.25" style="1" bestFit="1" customWidth="1"/>
    <col min="13340" max="13340" width="7.58203125" style="1" bestFit="1" customWidth="1"/>
    <col min="13341" max="13568" width="8.6640625" style="1"/>
    <col min="13569" max="13569" width="3.6640625" style="1" bestFit="1" customWidth="1"/>
    <col min="13570" max="13570" width="32.75" style="1" bestFit="1" customWidth="1"/>
    <col min="13571" max="13571" width="13.5" style="1" bestFit="1" customWidth="1"/>
    <col min="13572" max="13572" width="5" style="1" bestFit="1" customWidth="1"/>
    <col min="13573" max="13573" width="11.25" style="1" bestFit="1" customWidth="1"/>
    <col min="13574" max="13574" width="9.9140625" style="1" bestFit="1" customWidth="1"/>
    <col min="13575" max="13575" width="11.5" style="1" bestFit="1" customWidth="1"/>
    <col min="13576" max="13576" width="19.6640625" style="1" bestFit="1" customWidth="1"/>
    <col min="13577" max="13577" width="27.5" style="1" bestFit="1" customWidth="1"/>
    <col min="13578" max="13578" width="7.58203125" style="1" bestFit="1" customWidth="1"/>
    <col min="13579" max="13579" width="21.33203125" style="1" bestFit="1" customWidth="1"/>
    <col min="13580" max="13580" width="18.83203125" style="1" bestFit="1" customWidth="1"/>
    <col min="13581" max="13581" width="7.58203125" style="1" bestFit="1" customWidth="1"/>
    <col min="13582" max="13582" width="28.58203125" style="1" bestFit="1" customWidth="1"/>
    <col min="13583" max="13583" width="22.75" style="1" bestFit="1" customWidth="1"/>
    <col min="13584" max="13584" width="7.58203125" style="1" bestFit="1" customWidth="1"/>
    <col min="13585" max="13585" width="26.33203125" style="1" bestFit="1" customWidth="1"/>
    <col min="13586" max="13586" width="7.58203125" style="1" bestFit="1" customWidth="1"/>
    <col min="13587" max="13587" width="31.33203125" style="1" bestFit="1" customWidth="1"/>
    <col min="13588" max="13588" width="7.58203125" style="1" bestFit="1" customWidth="1"/>
    <col min="13589" max="13589" width="24" style="1" bestFit="1" customWidth="1"/>
    <col min="13590" max="13590" width="7.58203125" style="1" bestFit="1" customWidth="1"/>
    <col min="13591" max="13591" width="27" style="1" bestFit="1" customWidth="1"/>
    <col min="13592" max="13592" width="7.58203125" style="1" bestFit="1" customWidth="1"/>
    <col min="13593" max="13593" width="14.1640625" style="1" bestFit="1" customWidth="1"/>
    <col min="13594" max="13594" width="7.58203125" style="1" bestFit="1" customWidth="1"/>
    <col min="13595" max="13595" width="22.25" style="1" bestFit="1" customWidth="1"/>
    <col min="13596" max="13596" width="7.58203125" style="1" bestFit="1" customWidth="1"/>
    <col min="13597" max="13824" width="8.6640625" style="1"/>
    <col min="13825" max="13825" width="3.6640625" style="1" bestFit="1" customWidth="1"/>
    <col min="13826" max="13826" width="32.75" style="1" bestFit="1" customWidth="1"/>
    <col min="13827" max="13827" width="13.5" style="1" bestFit="1" customWidth="1"/>
    <col min="13828" max="13828" width="5" style="1" bestFit="1" customWidth="1"/>
    <col min="13829" max="13829" width="11.25" style="1" bestFit="1" customWidth="1"/>
    <col min="13830" max="13830" width="9.9140625" style="1" bestFit="1" customWidth="1"/>
    <col min="13831" max="13831" width="11.5" style="1" bestFit="1" customWidth="1"/>
    <col min="13832" max="13832" width="19.6640625" style="1" bestFit="1" customWidth="1"/>
    <col min="13833" max="13833" width="27.5" style="1" bestFit="1" customWidth="1"/>
    <col min="13834" max="13834" width="7.58203125" style="1" bestFit="1" customWidth="1"/>
    <col min="13835" max="13835" width="21.33203125" style="1" bestFit="1" customWidth="1"/>
    <col min="13836" max="13836" width="18.83203125" style="1" bestFit="1" customWidth="1"/>
    <col min="13837" max="13837" width="7.58203125" style="1" bestFit="1" customWidth="1"/>
    <col min="13838" max="13838" width="28.58203125" style="1" bestFit="1" customWidth="1"/>
    <col min="13839" max="13839" width="22.75" style="1" bestFit="1" customWidth="1"/>
    <col min="13840" max="13840" width="7.58203125" style="1" bestFit="1" customWidth="1"/>
    <col min="13841" max="13841" width="26.33203125" style="1" bestFit="1" customWidth="1"/>
    <col min="13842" max="13842" width="7.58203125" style="1" bestFit="1" customWidth="1"/>
    <col min="13843" max="13843" width="31.33203125" style="1" bestFit="1" customWidth="1"/>
    <col min="13844" max="13844" width="7.58203125" style="1" bestFit="1" customWidth="1"/>
    <col min="13845" max="13845" width="24" style="1" bestFit="1" customWidth="1"/>
    <col min="13846" max="13846" width="7.58203125" style="1" bestFit="1" customWidth="1"/>
    <col min="13847" max="13847" width="27" style="1" bestFit="1" customWidth="1"/>
    <col min="13848" max="13848" width="7.58203125" style="1" bestFit="1" customWidth="1"/>
    <col min="13849" max="13849" width="14.1640625" style="1" bestFit="1" customWidth="1"/>
    <col min="13850" max="13850" width="7.58203125" style="1" bestFit="1" customWidth="1"/>
    <col min="13851" max="13851" width="22.25" style="1" bestFit="1" customWidth="1"/>
    <col min="13852" max="13852" width="7.58203125" style="1" bestFit="1" customWidth="1"/>
    <col min="13853" max="14080" width="8.6640625" style="1"/>
    <col min="14081" max="14081" width="3.6640625" style="1" bestFit="1" customWidth="1"/>
    <col min="14082" max="14082" width="32.75" style="1" bestFit="1" customWidth="1"/>
    <col min="14083" max="14083" width="13.5" style="1" bestFit="1" customWidth="1"/>
    <col min="14084" max="14084" width="5" style="1" bestFit="1" customWidth="1"/>
    <col min="14085" max="14085" width="11.25" style="1" bestFit="1" customWidth="1"/>
    <col min="14086" max="14086" width="9.9140625" style="1" bestFit="1" customWidth="1"/>
    <col min="14087" max="14087" width="11.5" style="1" bestFit="1" customWidth="1"/>
    <col min="14088" max="14088" width="19.6640625" style="1" bestFit="1" customWidth="1"/>
    <col min="14089" max="14089" width="27.5" style="1" bestFit="1" customWidth="1"/>
    <col min="14090" max="14090" width="7.58203125" style="1" bestFit="1" customWidth="1"/>
    <col min="14091" max="14091" width="21.33203125" style="1" bestFit="1" customWidth="1"/>
    <col min="14092" max="14092" width="18.83203125" style="1" bestFit="1" customWidth="1"/>
    <col min="14093" max="14093" width="7.58203125" style="1" bestFit="1" customWidth="1"/>
    <col min="14094" max="14094" width="28.58203125" style="1" bestFit="1" customWidth="1"/>
    <col min="14095" max="14095" width="22.75" style="1" bestFit="1" customWidth="1"/>
    <col min="14096" max="14096" width="7.58203125" style="1" bestFit="1" customWidth="1"/>
    <col min="14097" max="14097" width="26.33203125" style="1" bestFit="1" customWidth="1"/>
    <col min="14098" max="14098" width="7.58203125" style="1" bestFit="1" customWidth="1"/>
    <col min="14099" max="14099" width="31.33203125" style="1" bestFit="1" customWidth="1"/>
    <col min="14100" max="14100" width="7.58203125" style="1" bestFit="1" customWidth="1"/>
    <col min="14101" max="14101" width="24" style="1" bestFit="1" customWidth="1"/>
    <col min="14102" max="14102" width="7.58203125" style="1" bestFit="1" customWidth="1"/>
    <col min="14103" max="14103" width="27" style="1" bestFit="1" customWidth="1"/>
    <col min="14104" max="14104" width="7.58203125" style="1" bestFit="1" customWidth="1"/>
    <col min="14105" max="14105" width="14.1640625" style="1" bestFit="1" customWidth="1"/>
    <col min="14106" max="14106" width="7.58203125" style="1" bestFit="1" customWidth="1"/>
    <col min="14107" max="14107" width="22.25" style="1" bestFit="1" customWidth="1"/>
    <col min="14108" max="14108" width="7.58203125" style="1" bestFit="1" customWidth="1"/>
    <col min="14109" max="14336" width="8.6640625" style="1"/>
    <col min="14337" max="14337" width="3.6640625" style="1" bestFit="1" customWidth="1"/>
    <col min="14338" max="14338" width="32.75" style="1" bestFit="1" customWidth="1"/>
    <col min="14339" max="14339" width="13.5" style="1" bestFit="1" customWidth="1"/>
    <col min="14340" max="14340" width="5" style="1" bestFit="1" customWidth="1"/>
    <col min="14341" max="14341" width="11.25" style="1" bestFit="1" customWidth="1"/>
    <col min="14342" max="14342" width="9.9140625" style="1" bestFit="1" customWidth="1"/>
    <col min="14343" max="14343" width="11.5" style="1" bestFit="1" customWidth="1"/>
    <col min="14344" max="14344" width="19.6640625" style="1" bestFit="1" customWidth="1"/>
    <col min="14345" max="14345" width="27.5" style="1" bestFit="1" customWidth="1"/>
    <col min="14346" max="14346" width="7.58203125" style="1" bestFit="1" customWidth="1"/>
    <col min="14347" max="14347" width="21.33203125" style="1" bestFit="1" customWidth="1"/>
    <col min="14348" max="14348" width="18.83203125" style="1" bestFit="1" customWidth="1"/>
    <col min="14349" max="14349" width="7.58203125" style="1" bestFit="1" customWidth="1"/>
    <col min="14350" max="14350" width="28.58203125" style="1" bestFit="1" customWidth="1"/>
    <col min="14351" max="14351" width="22.75" style="1" bestFit="1" customWidth="1"/>
    <col min="14352" max="14352" width="7.58203125" style="1" bestFit="1" customWidth="1"/>
    <col min="14353" max="14353" width="26.33203125" style="1" bestFit="1" customWidth="1"/>
    <col min="14354" max="14354" width="7.58203125" style="1" bestFit="1" customWidth="1"/>
    <col min="14355" max="14355" width="31.33203125" style="1" bestFit="1" customWidth="1"/>
    <col min="14356" max="14356" width="7.58203125" style="1" bestFit="1" customWidth="1"/>
    <col min="14357" max="14357" width="24" style="1" bestFit="1" customWidth="1"/>
    <col min="14358" max="14358" width="7.58203125" style="1" bestFit="1" customWidth="1"/>
    <col min="14359" max="14359" width="27" style="1" bestFit="1" customWidth="1"/>
    <col min="14360" max="14360" width="7.58203125" style="1" bestFit="1" customWidth="1"/>
    <col min="14361" max="14361" width="14.1640625" style="1" bestFit="1" customWidth="1"/>
    <col min="14362" max="14362" width="7.58203125" style="1" bestFit="1" customWidth="1"/>
    <col min="14363" max="14363" width="22.25" style="1" bestFit="1" customWidth="1"/>
    <col min="14364" max="14364" width="7.58203125" style="1" bestFit="1" customWidth="1"/>
    <col min="14365" max="14592" width="8.6640625" style="1"/>
    <col min="14593" max="14593" width="3.6640625" style="1" bestFit="1" customWidth="1"/>
    <col min="14594" max="14594" width="32.75" style="1" bestFit="1" customWidth="1"/>
    <col min="14595" max="14595" width="13.5" style="1" bestFit="1" customWidth="1"/>
    <col min="14596" max="14596" width="5" style="1" bestFit="1" customWidth="1"/>
    <col min="14597" max="14597" width="11.25" style="1" bestFit="1" customWidth="1"/>
    <col min="14598" max="14598" width="9.9140625" style="1" bestFit="1" customWidth="1"/>
    <col min="14599" max="14599" width="11.5" style="1" bestFit="1" customWidth="1"/>
    <col min="14600" max="14600" width="19.6640625" style="1" bestFit="1" customWidth="1"/>
    <col min="14601" max="14601" width="27.5" style="1" bestFit="1" customWidth="1"/>
    <col min="14602" max="14602" width="7.58203125" style="1" bestFit="1" customWidth="1"/>
    <col min="14603" max="14603" width="21.33203125" style="1" bestFit="1" customWidth="1"/>
    <col min="14604" max="14604" width="18.83203125" style="1" bestFit="1" customWidth="1"/>
    <col min="14605" max="14605" width="7.58203125" style="1" bestFit="1" customWidth="1"/>
    <col min="14606" max="14606" width="28.58203125" style="1" bestFit="1" customWidth="1"/>
    <col min="14607" max="14607" width="22.75" style="1" bestFit="1" customWidth="1"/>
    <col min="14608" max="14608" width="7.58203125" style="1" bestFit="1" customWidth="1"/>
    <col min="14609" max="14609" width="26.33203125" style="1" bestFit="1" customWidth="1"/>
    <col min="14610" max="14610" width="7.58203125" style="1" bestFit="1" customWidth="1"/>
    <col min="14611" max="14611" width="31.33203125" style="1" bestFit="1" customWidth="1"/>
    <col min="14612" max="14612" width="7.58203125" style="1" bestFit="1" customWidth="1"/>
    <col min="14613" max="14613" width="24" style="1" bestFit="1" customWidth="1"/>
    <col min="14614" max="14614" width="7.58203125" style="1" bestFit="1" customWidth="1"/>
    <col min="14615" max="14615" width="27" style="1" bestFit="1" customWidth="1"/>
    <col min="14616" max="14616" width="7.58203125" style="1" bestFit="1" customWidth="1"/>
    <col min="14617" max="14617" width="14.1640625" style="1" bestFit="1" customWidth="1"/>
    <col min="14618" max="14618" width="7.58203125" style="1" bestFit="1" customWidth="1"/>
    <col min="14619" max="14619" width="22.25" style="1" bestFit="1" customWidth="1"/>
    <col min="14620" max="14620" width="7.58203125" style="1" bestFit="1" customWidth="1"/>
    <col min="14621" max="14848" width="8.6640625" style="1"/>
    <col min="14849" max="14849" width="3.6640625" style="1" bestFit="1" customWidth="1"/>
    <col min="14850" max="14850" width="32.75" style="1" bestFit="1" customWidth="1"/>
    <col min="14851" max="14851" width="13.5" style="1" bestFit="1" customWidth="1"/>
    <col min="14852" max="14852" width="5" style="1" bestFit="1" customWidth="1"/>
    <col min="14853" max="14853" width="11.25" style="1" bestFit="1" customWidth="1"/>
    <col min="14854" max="14854" width="9.9140625" style="1" bestFit="1" customWidth="1"/>
    <col min="14855" max="14855" width="11.5" style="1" bestFit="1" customWidth="1"/>
    <col min="14856" max="14856" width="19.6640625" style="1" bestFit="1" customWidth="1"/>
    <col min="14857" max="14857" width="27.5" style="1" bestFit="1" customWidth="1"/>
    <col min="14858" max="14858" width="7.58203125" style="1" bestFit="1" customWidth="1"/>
    <col min="14859" max="14859" width="21.33203125" style="1" bestFit="1" customWidth="1"/>
    <col min="14860" max="14860" width="18.83203125" style="1" bestFit="1" customWidth="1"/>
    <col min="14861" max="14861" width="7.58203125" style="1" bestFit="1" customWidth="1"/>
    <col min="14862" max="14862" width="28.58203125" style="1" bestFit="1" customWidth="1"/>
    <col min="14863" max="14863" width="22.75" style="1" bestFit="1" customWidth="1"/>
    <col min="14864" max="14864" width="7.58203125" style="1" bestFit="1" customWidth="1"/>
    <col min="14865" max="14865" width="26.33203125" style="1" bestFit="1" customWidth="1"/>
    <col min="14866" max="14866" width="7.58203125" style="1" bestFit="1" customWidth="1"/>
    <col min="14867" max="14867" width="31.33203125" style="1" bestFit="1" customWidth="1"/>
    <col min="14868" max="14868" width="7.58203125" style="1" bestFit="1" customWidth="1"/>
    <col min="14869" max="14869" width="24" style="1" bestFit="1" customWidth="1"/>
    <col min="14870" max="14870" width="7.58203125" style="1" bestFit="1" customWidth="1"/>
    <col min="14871" max="14871" width="27" style="1" bestFit="1" customWidth="1"/>
    <col min="14872" max="14872" width="7.58203125" style="1" bestFit="1" customWidth="1"/>
    <col min="14873" max="14873" width="14.1640625" style="1" bestFit="1" customWidth="1"/>
    <col min="14874" max="14874" width="7.58203125" style="1" bestFit="1" customWidth="1"/>
    <col min="14875" max="14875" width="22.25" style="1" bestFit="1" customWidth="1"/>
    <col min="14876" max="14876" width="7.58203125" style="1" bestFit="1" customWidth="1"/>
    <col min="14877" max="15104" width="8.6640625" style="1"/>
    <col min="15105" max="15105" width="3.6640625" style="1" bestFit="1" customWidth="1"/>
    <col min="15106" max="15106" width="32.75" style="1" bestFit="1" customWidth="1"/>
    <col min="15107" max="15107" width="13.5" style="1" bestFit="1" customWidth="1"/>
    <col min="15108" max="15108" width="5" style="1" bestFit="1" customWidth="1"/>
    <col min="15109" max="15109" width="11.25" style="1" bestFit="1" customWidth="1"/>
    <col min="15110" max="15110" width="9.9140625" style="1" bestFit="1" customWidth="1"/>
    <col min="15111" max="15111" width="11.5" style="1" bestFit="1" customWidth="1"/>
    <col min="15112" max="15112" width="19.6640625" style="1" bestFit="1" customWidth="1"/>
    <col min="15113" max="15113" width="27.5" style="1" bestFit="1" customWidth="1"/>
    <col min="15114" max="15114" width="7.58203125" style="1" bestFit="1" customWidth="1"/>
    <col min="15115" max="15115" width="21.33203125" style="1" bestFit="1" customWidth="1"/>
    <col min="15116" max="15116" width="18.83203125" style="1" bestFit="1" customWidth="1"/>
    <col min="15117" max="15117" width="7.58203125" style="1" bestFit="1" customWidth="1"/>
    <col min="15118" max="15118" width="28.58203125" style="1" bestFit="1" customWidth="1"/>
    <col min="15119" max="15119" width="22.75" style="1" bestFit="1" customWidth="1"/>
    <col min="15120" max="15120" width="7.58203125" style="1" bestFit="1" customWidth="1"/>
    <col min="15121" max="15121" width="26.33203125" style="1" bestFit="1" customWidth="1"/>
    <col min="15122" max="15122" width="7.58203125" style="1" bestFit="1" customWidth="1"/>
    <col min="15123" max="15123" width="31.33203125" style="1" bestFit="1" customWidth="1"/>
    <col min="15124" max="15124" width="7.58203125" style="1" bestFit="1" customWidth="1"/>
    <col min="15125" max="15125" width="24" style="1" bestFit="1" customWidth="1"/>
    <col min="15126" max="15126" width="7.58203125" style="1" bestFit="1" customWidth="1"/>
    <col min="15127" max="15127" width="27" style="1" bestFit="1" customWidth="1"/>
    <col min="15128" max="15128" width="7.58203125" style="1" bestFit="1" customWidth="1"/>
    <col min="15129" max="15129" width="14.1640625" style="1" bestFit="1" customWidth="1"/>
    <col min="15130" max="15130" width="7.58203125" style="1" bestFit="1" customWidth="1"/>
    <col min="15131" max="15131" width="22.25" style="1" bestFit="1" customWidth="1"/>
    <col min="15132" max="15132" width="7.58203125" style="1" bestFit="1" customWidth="1"/>
    <col min="15133" max="15360" width="8.6640625" style="1"/>
    <col min="15361" max="15361" width="3.6640625" style="1" bestFit="1" customWidth="1"/>
    <col min="15362" max="15362" width="32.75" style="1" bestFit="1" customWidth="1"/>
    <col min="15363" max="15363" width="13.5" style="1" bestFit="1" customWidth="1"/>
    <col min="15364" max="15364" width="5" style="1" bestFit="1" customWidth="1"/>
    <col min="15365" max="15365" width="11.25" style="1" bestFit="1" customWidth="1"/>
    <col min="15366" max="15366" width="9.9140625" style="1" bestFit="1" customWidth="1"/>
    <col min="15367" max="15367" width="11.5" style="1" bestFit="1" customWidth="1"/>
    <col min="15368" max="15368" width="19.6640625" style="1" bestFit="1" customWidth="1"/>
    <col min="15369" max="15369" width="27.5" style="1" bestFit="1" customWidth="1"/>
    <col min="15370" max="15370" width="7.58203125" style="1" bestFit="1" customWidth="1"/>
    <col min="15371" max="15371" width="21.33203125" style="1" bestFit="1" customWidth="1"/>
    <col min="15372" max="15372" width="18.83203125" style="1" bestFit="1" customWidth="1"/>
    <col min="15373" max="15373" width="7.58203125" style="1" bestFit="1" customWidth="1"/>
    <col min="15374" max="15374" width="28.58203125" style="1" bestFit="1" customWidth="1"/>
    <col min="15375" max="15375" width="22.75" style="1" bestFit="1" customWidth="1"/>
    <col min="15376" max="15376" width="7.58203125" style="1" bestFit="1" customWidth="1"/>
    <col min="15377" max="15377" width="26.33203125" style="1" bestFit="1" customWidth="1"/>
    <col min="15378" max="15378" width="7.58203125" style="1" bestFit="1" customWidth="1"/>
    <col min="15379" max="15379" width="31.33203125" style="1" bestFit="1" customWidth="1"/>
    <col min="15380" max="15380" width="7.58203125" style="1" bestFit="1" customWidth="1"/>
    <col min="15381" max="15381" width="24" style="1" bestFit="1" customWidth="1"/>
    <col min="15382" max="15382" width="7.58203125" style="1" bestFit="1" customWidth="1"/>
    <col min="15383" max="15383" width="27" style="1" bestFit="1" customWidth="1"/>
    <col min="15384" max="15384" width="7.58203125" style="1" bestFit="1" customWidth="1"/>
    <col min="15385" max="15385" width="14.1640625" style="1" bestFit="1" customWidth="1"/>
    <col min="15386" max="15386" width="7.58203125" style="1" bestFit="1" customWidth="1"/>
    <col min="15387" max="15387" width="22.25" style="1" bestFit="1" customWidth="1"/>
    <col min="15388" max="15388" width="7.58203125" style="1" bestFit="1" customWidth="1"/>
    <col min="15389" max="15616" width="8.6640625" style="1"/>
    <col min="15617" max="15617" width="3.6640625" style="1" bestFit="1" customWidth="1"/>
    <col min="15618" max="15618" width="32.75" style="1" bestFit="1" customWidth="1"/>
    <col min="15619" max="15619" width="13.5" style="1" bestFit="1" customWidth="1"/>
    <col min="15620" max="15620" width="5" style="1" bestFit="1" customWidth="1"/>
    <col min="15621" max="15621" width="11.25" style="1" bestFit="1" customWidth="1"/>
    <col min="15622" max="15622" width="9.9140625" style="1" bestFit="1" customWidth="1"/>
    <col min="15623" max="15623" width="11.5" style="1" bestFit="1" customWidth="1"/>
    <col min="15624" max="15624" width="19.6640625" style="1" bestFit="1" customWidth="1"/>
    <col min="15625" max="15625" width="27.5" style="1" bestFit="1" customWidth="1"/>
    <col min="15626" max="15626" width="7.58203125" style="1" bestFit="1" customWidth="1"/>
    <col min="15627" max="15627" width="21.33203125" style="1" bestFit="1" customWidth="1"/>
    <col min="15628" max="15628" width="18.83203125" style="1" bestFit="1" customWidth="1"/>
    <col min="15629" max="15629" width="7.58203125" style="1" bestFit="1" customWidth="1"/>
    <col min="15630" max="15630" width="28.58203125" style="1" bestFit="1" customWidth="1"/>
    <col min="15631" max="15631" width="22.75" style="1" bestFit="1" customWidth="1"/>
    <col min="15632" max="15632" width="7.58203125" style="1" bestFit="1" customWidth="1"/>
    <col min="15633" max="15633" width="26.33203125" style="1" bestFit="1" customWidth="1"/>
    <col min="15634" max="15634" width="7.58203125" style="1" bestFit="1" customWidth="1"/>
    <col min="15635" max="15635" width="31.33203125" style="1" bestFit="1" customWidth="1"/>
    <col min="15636" max="15636" width="7.58203125" style="1" bestFit="1" customWidth="1"/>
    <col min="15637" max="15637" width="24" style="1" bestFit="1" customWidth="1"/>
    <col min="15638" max="15638" width="7.58203125" style="1" bestFit="1" customWidth="1"/>
    <col min="15639" max="15639" width="27" style="1" bestFit="1" customWidth="1"/>
    <col min="15640" max="15640" width="7.58203125" style="1" bestFit="1" customWidth="1"/>
    <col min="15641" max="15641" width="14.1640625" style="1" bestFit="1" customWidth="1"/>
    <col min="15642" max="15642" width="7.58203125" style="1" bestFit="1" customWidth="1"/>
    <col min="15643" max="15643" width="22.25" style="1" bestFit="1" customWidth="1"/>
    <col min="15644" max="15644" width="7.58203125" style="1" bestFit="1" customWidth="1"/>
    <col min="15645" max="15872" width="8.6640625" style="1"/>
    <col min="15873" max="15873" width="3.6640625" style="1" bestFit="1" customWidth="1"/>
    <col min="15874" max="15874" width="32.75" style="1" bestFit="1" customWidth="1"/>
    <col min="15875" max="15875" width="13.5" style="1" bestFit="1" customWidth="1"/>
    <col min="15876" max="15876" width="5" style="1" bestFit="1" customWidth="1"/>
    <col min="15877" max="15877" width="11.25" style="1" bestFit="1" customWidth="1"/>
    <col min="15878" max="15878" width="9.9140625" style="1" bestFit="1" customWidth="1"/>
    <col min="15879" max="15879" width="11.5" style="1" bestFit="1" customWidth="1"/>
    <col min="15880" max="15880" width="19.6640625" style="1" bestFit="1" customWidth="1"/>
    <col min="15881" max="15881" width="27.5" style="1" bestFit="1" customWidth="1"/>
    <col min="15882" max="15882" width="7.58203125" style="1" bestFit="1" customWidth="1"/>
    <col min="15883" max="15883" width="21.33203125" style="1" bestFit="1" customWidth="1"/>
    <col min="15884" max="15884" width="18.83203125" style="1" bestFit="1" customWidth="1"/>
    <col min="15885" max="15885" width="7.58203125" style="1" bestFit="1" customWidth="1"/>
    <col min="15886" max="15886" width="28.58203125" style="1" bestFit="1" customWidth="1"/>
    <col min="15887" max="15887" width="22.75" style="1" bestFit="1" customWidth="1"/>
    <col min="15888" max="15888" width="7.58203125" style="1" bestFit="1" customWidth="1"/>
    <col min="15889" max="15889" width="26.33203125" style="1" bestFit="1" customWidth="1"/>
    <col min="15890" max="15890" width="7.58203125" style="1" bestFit="1" customWidth="1"/>
    <col min="15891" max="15891" width="31.33203125" style="1" bestFit="1" customWidth="1"/>
    <col min="15892" max="15892" width="7.58203125" style="1" bestFit="1" customWidth="1"/>
    <col min="15893" max="15893" width="24" style="1" bestFit="1" customWidth="1"/>
    <col min="15894" max="15894" width="7.58203125" style="1" bestFit="1" customWidth="1"/>
    <col min="15895" max="15895" width="27" style="1" bestFit="1" customWidth="1"/>
    <col min="15896" max="15896" width="7.58203125" style="1" bestFit="1" customWidth="1"/>
    <col min="15897" max="15897" width="14.1640625" style="1" bestFit="1" customWidth="1"/>
    <col min="15898" max="15898" width="7.58203125" style="1" bestFit="1" customWidth="1"/>
    <col min="15899" max="15899" width="22.25" style="1" bestFit="1" customWidth="1"/>
    <col min="15900" max="15900" width="7.58203125" style="1" bestFit="1" customWidth="1"/>
    <col min="15901" max="16128" width="8.6640625" style="1"/>
    <col min="16129" max="16129" width="3.6640625" style="1" bestFit="1" customWidth="1"/>
    <col min="16130" max="16130" width="32.75" style="1" bestFit="1" customWidth="1"/>
    <col min="16131" max="16131" width="13.5" style="1" bestFit="1" customWidth="1"/>
    <col min="16132" max="16132" width="5" style="1" bestFit="1" customWidth="1"/>
    <col min="16133" max="16133" width="11.25" style="1" bestFit="1" customWidth="1"/>
    <col min="16134" max="16134" width="9.9140625" style="1" bestFit="1" customWidth="1"/>
    <col min="16135" max="16135" width="11.5" style="1" bestFit="1" customWidth="1"/>
    <col min="16136" max="16136" width="19.6640625" style="1" bestFit="1" customWidth="1"/>
    <col min="16137" max="16137" width="27.5" style="1" bestFit="1" customWidth="1"/>
    <col min="16138" max="16138" width="7.58203125" style="1" bestFit="1" customWidth="1"/>
    <col min="16139" max="16139" width="21.33203125" style="1" bestFit="1" customWidth="1"/>
    <col min="16140" max="16140" width="18.83203125" style="1" bestFit="1" customWidth="1"/>
    <col min="16141" max="16141" width="7.58203125" style="1" bestFit="1" customWidth="1"/>
    <col min="16142" max="16142" width="28.58203125" style="1" bestFit="1" customWidth="1"/>
    <col min="16143" max="16143" width="22.75" style="1" bestFit="1" customWidth="1"/>
    <col min="16144" max="16144" width="7.58203125" style="1" bestFit="1" customWidth="1"/>
    <col min="16145" max="16145" width="26.33203125" style="1" bestFit="1" customWidth="1"/>
    <col min="16146" max="16146" width="7.58203125" style="1" bestFit="1" customWidth="1"/>
    <col min="16147" max="16147" width="31.33203125" style="1" bestFit="1" customWidth="1"/>
    <col min="16148" max="16148" width="7.58203125" style="1" bestFit="1" customWidth="1"/>
    <col min="16149" max="16149" width="24" style="1" bestFit="1" customWidth="1"/>
    <col min="16150" max="16150" width="7.58203125" style="1" bestFit="1" customWidth="1"/>
    <col min="16151" max="16151" width="27" style="1" bestFit="1" customWidth="1"/>
    <col min="16152" max="16152" width="7.58203125" style="1" bestFit="1" customWidth="1"/>
    <col min="16153" max="16153" width="14.1640625" style="1" bestFit="1" customWidth="1"/>
    <col min="16154" max="16154" width="7.58203125" style="1" bestFit="1" customWidth="1"/>
    <col min="16155" max="16155" width="22.25" style="1" bestFit="1" customWidth="1"/>
    <col min="16156" max="16156" width="7.58203125" style="1" bestFit="1" customWidth="1"/>
    <col min="16157" max="16384" width="8.6640625" style="1"/>
  </cols>
  <sheetData>
    <row r="1" spans="1:28" x14ac:dyDescent="0.25">
      <c r="A1" s="1" t="s">
        <v>150</v>
      </c>
      <c r="B1" s="1" t="s">
        <v>148</v>
      </c>
      <c r="C1" s="1" t="s">
        <v>871</v>
      </c>
      <c r="D1" s="1" t="s">
        <v>146</v>
      </c>
      <c r="E1" s="1" t="s">
        <v>145</v>
      </c>
      <c r="F1" s="1" t="s">
        <v>143</v>
      </c>
      <c r="G1" s="1" t="s">
        <v>761</v>
      </c>
      <c r="H1" s="1" t="s">
        <v>873</v>
      </c>
      <c r="I1" s="1" t="s">
        <v>139</v>
      </c>
      <c r="J1" s="1" t="s">
        <v>152</v>
      </c>
      <c r="K1" s="1" t="s">
        <v>764</v>
      </c>
      <c r="L1" s="1" t="s">
        <v>765</v>
      </c>
      <c r="M1" s="1" t="s">
        <v>152</v>
      </c>
      <c r="N1" s="1" t="s">
        <v>875</v>
      </c>
      <c r="O1" s="1" t="s">
        <v>877</v>
      </c>
      <c r="P1" s="1" t="s">
        <v>152</v>
      </c>
      <c r="Q1" s="1" t="s">
        <v>878</v>
      </c>
      <c r="R1" s="1" t="s">
        <v>152</v>
      </c>
      <c r="S1" s="1" t="s">
        <v>920</v>
      </c>
      <c r="T1" s="1" t="s">
        <v>152</v>
      </c>
      <c r="U1" s="1" t="s">
        <v>770</v>
      </c>
      <c r="V1" s="1" t="s">
        <v>152</v>
      </c>
      <c r="W1" s="1" t="s">
        <v>771</v>
      </c>
      <c r="X1" s="1" t="s">
        <v>152</v>
      </c>
      <c r="Y1" s="1" t="s">
        <v>127</v>
      </c>
      <c r="Z1" s="1" t="s">
        <v>152</v>
      </c>
      <c r="AA1" s="1" t="s">
        <v>124</v>
      </c>
      <c r="AB1" s="1" t="s">
        <v>152</v>
      </c>
    </row>
    <row r="2" spans="1:28" x14ac:dyDescent="0.25">
      <c r="A2" s="1">
        <v>3</v>
      </c>
      <c r="B2" s="1" t="s">
        <v>603</v>
      </c>
      <c r="D2" s="1" t="s">
        <v>354</v>
      </c>
      <c r="E2" s="1">
        <v>2</v>
      </c>
      <c r="F2" s="1">
        <v>0</v>
      </c>
      <c r="G2" s="1">
        <v>0</v>
      </c>
      <c r="H2" s="1">
        <v>2.1</v>
      </c>
      <c r="I2" s="2">
        <v>0.74</v>
      </c>
      <c r="K2" s="2">
        <v>0.68</v>
      </c>
      <c r="L2" s="2">
        <v>0.52</v>
      </c>
      <c r="N2" s="1">
        <v>-16</v>
      </c>
      <c r="O2" s="2">
        <v>0.66</v>
      </c>
      <c r="Q2" s="2">
        <v>0.01</v>
      </c>
      <c r="S2" s="2">
        <v>0.93</v>
      </c>
      <c r="U2" s="3" t="s">
        <v>181</v>
      </c>
      <c r="W2" s="2">
        <v>0.28999999999999998</v>
      </c>
      <c r="Y2" s="2">
        <v>0.79</v>
      </c>
      <c r="AA2" s="2">
        <v>0.14000000000000001</v>
      </c>
    </row>
    <row r="3" spans="1:28" x14ac:dyDescent="0.25">
      <c r="A3" s="1">
        <v>3</v>
      </c>
      <c r="B3" s="1" t="s">
        <v>604</v>
      </c>
      <c r="D3" s="1" t="s">
        <v>9</v>
      </c>
      <c r="E3" s="1">
        <v>2</v>
      </c>
      <c r="F3" s="1">
        <v>0</v>
      </c>
      <c r="G3" s="1">
        <v>0</v>
      </c>
      <c r="H3" s="1">
        <v>2.2000000000000002</v>
      </c>
      <c r="I3" s="2">
        <v>0.78</v>
      </c>
      <c r="K3" s="2">
        <v>0.57999999999999996</v>
      </c>
      <c r="L3" s="2">
        <v>0.67</v>
      </c>
      <c r="N3" s="1">
        <v>9</v>
      </c>
      <c r="O3" s="2">
        <v>0.6</v>
      </c>
      <c r="Q3" s="2">
        <v>0.01</v>
      </c>
      <c r="S3" s="2">
        <v>0.86</v>
      </c>
      <c r="U3" s="3" t="s">
        <v>921</v>
      </c>
      <c r="W3" s="2">
        <v>0.19</v>
      </c>
      <c r="Y3" s="2">
        <v>0.72</v>
      </c>
      <c r="AA3" s="2">
        <v>0.26</v>
      </c>
    </row>
    <row r="4" spans="1:28" x14ac:dyDescent="0.25">
      <c r="A4" s="1">
        <v>3</v>
      </c>
      <c r="B4" s="1" t="s">
        <v>526</v>
      </c>
      <c r="D4" s="1" t="s">
        <v>162</v>
      </c>
      <c r="E4" s="1">
        <v>2</v>
      </c>
      <c r="F4" s="1">
        <v>0</v>
      </c>
      <c r="G4" s="1">
        <v>0</v>
      </c>
      <c r="H4" s="1">
        <v>2.6</v>
      </c>
      <c r="I4" s="2">
        <v>0.85</v>
      </c>
      <c r="K4" s="2">
        <v>0.71</v>
      </c>
      <c r="L4" s="2">
        <v>0.72</v>
      </c>
      <c r="N4" s="1">
        <v>1</v>
      </c>
      <c r="O4" s="2">
        <v>0.57999999999999996</v>
      </c>
      <c r="Q4" s="2">
        <v>0.01</v>
      </c>
      <c r="S4" s="2">
        <v>0.83</v>
      </c>
      <c r="U4" s="3" t="s">
        <v>181</v>
      </c>
      <c r="W4" s="2">
        <v>0.32</v>
      </c>
      <c r="Y4" s="2">
        <v>0.77</v>
      </c>
      <c r="AA4" s="2">
        <v>0.31</v>
      </c>
    </row>
    <row r="5" spans="1:28" x14ac:dyDescent="0.25">
      <c r="A5" s="1">
        <v>3</v>
      </c>
      <c r="B5" s="1" t="s">
        <v>609</v>
      </c>
      <c r="D5" s="1" t="s">
        <v>9</v>
      </c>
      <c r="E5" s="1">
        <v>2</v>
      </c>
      <c r="F5" s="1">
        <v>0</v>
      </c>
      <c r="G5" s="1">
        <v>0</v>
      </c>
      <c r="H5" s="1">
        <v>2.2999999999999998</v>
      </c>
      <c r="I5" s="2">
        <v>0.68</v>
      </c>
      <c r="K5" s="2">
        <v>0.6</v>
      </c>
      <c r="L5" s="2">
        <v>0.6</v>
      </c>
      <c r="N5" s="1" t="s">
        <v>58</v>
      </c>
      <c r="O5" s="2">
        <v>0.79</v>
      </c>
      <c r="Q5" s="2">
        <v>0</v>
      </c>
      <c r="S5" s="2">
        <v>0.98</v>
      </c>
      <c r="U5" s="3" t="s">
        <v>922</v>
      </c>
      <c r="W5" s="2">
        <v>0.15</v>
      </c>
      <c r="Y5" s="2">
        <v>0.61</v>
      </c>
      <c r="AA5" s="2">
        <v>0.33</v>
      </c>
    </row>
    <row r="6" spans="1:28" x14ac:dyDescent="0.25">
      <c r="A6" s="1">
        <v>3</v>
      </c>
      <c r="B6" s="1" t="s">
        <v>690</v>
      </c>
      <c r="D6" s="1" t="s">
        <v>77</v>
      </c>
      <c r="E6" s="1">
        <v>2</v>
      </c>
      <c r="F6" s="1">
        <v>0</v>
      </c>
      <c r="G6" s="1">
        <v>0</v>
      </c>
      <c r="H6" s="1">
        <v>2.2000000000000002</v>
      </c>
      <c r="I6" s="2">
        <v>0.89</v>
      </c>
      <c r="K6" s="1" t="s">
        <v>176</v>
      </c>
      <c r="L6" s="2">
        <v>0.82</v>
      </c>
      <c r="N6" s="1" t="s">
        <v>176</v>
      </c>
      <c r="O6" s="2">
        <v>0.95</v>
      </c>
      <c r="Q6" s="2">
        <v>0</v>
      </c>
      <c r="S6" s="2">
        <v>0.91</v>
      </c>
      <c r="U6" s="3" t="s">
        <v>160</v>
      </c>
      <c r="V6" s="1">
        <v>2</v>
      </c>
      <c r="W6" s="2">
        <v>0.23</v>
      </c>
      <c r="X6" s="1">
        <v>5</v>
      </c>
      <c r="Y6" s="2">
        <v>0.69</v>
      </c>
      <c r="AA6" s="2">
        <v>0.15</v>
      </c>
    </row>
    <row r="7" spans="1:28" x14ac:dyDescent="0.25">
      <c r="A7" s="1">
        <v>3</v>
      </c>
      <c r="B7" s="1" t="s">
        <v>610</v>
      </c>
      <c r="D7" s="1" t="s">
        <v>65</v>
      </c>
      <c r="E7" s="1">
        <v>2</v>
      </c>
      <c r="F7" s="1">
        <v>0</v>
      </c>
      <c r="G7" s="1">
        <v>0</v>
      </c>
      <c r="H7" s="1">
        <v>2.4</v>
      </c>
      <c r="I7" s="2">
        <v>0.8</v>
      </c>
      <c r="K7" s="2">
        <v>0.63</v>
      </c>
      <c r="L7" s="2">
        <v>0.66</v>
      </c>
      <c r="N7" s="1">
        <v>3</v>
      </c>
      <c r="O7" s="2">
        <v>0.45</v>
      </c>
      <c r="Q7" s="2">
        <v>0.02</v>
      </c>
      <c r="S7" s="2">
        <v>0.85</v>
      </c>
      <c r="U7" s="3" t="s">
        <v>285</v>
      </c>
      <c r="W7" s="2">
        <v>0.28999999999999998</v>
      </c>
      <c r="Y7" s="2">
        <v>0.84</v>
      </c>
      <c r="AA7" s="2">
        <v>0.28000000000000003</v>
      </c>
    </row>
    <row r="8" spans="1:28" x14ac:dyDescent="0.25">
      <c r="A8" s="1">
        <v>3</v>
      </c>
      <c r="B8" s="1" t="s">
        <v>536</v>
      </c>
      <c r="D8" s="1" t="s">
        <v>99</v>
      </c>
      <c r="E8" s="1">
        <v>2</v>
      </c>
      <c r="F8" s="1">
        <v>0</v>
      </c>
      <c r="G8" s="1">
        <v>0</v>
      </c>
      <c r="H8" s="1">
        <v>2.9</v>
      </c>
      <c r="I8" s="2">
        <v>0.8</v>
      </c>
      <c r="K8" s="2">
        <v>0.67</v>
      </c>
      <c r="L8" s="2">
        <v>0.68</v>
      </c>
      <c r="N8" s="1">
        <v>1</v>
      </c>
      <c r="O8" s="2">
        <v>0.56999999999999995</v>
      </c>
      <c r="Q8" s="2">
        <v>0</v>
      </c>
      <c r="S8" s="2">
        <v>0.94</v>
      </c>
      <c r="U8" s="3" t="s">
        <v>170</v>
      </c>
      <c r="W8" s="2">
        <v>0.28999999999999998</v>
      </c>
      <c r="Y8" s="2">
        <v>0.69</v>
      </c>
      <c r="AA8" s="2">
        <v>0.31</v>
      </c>
    </row>
    <row r="9" spans="1:28" x14ac:dyDescent="0.25">
      <c r="A9" s="1">
        <v>3</v>
      </c>
      <c r="B9" s="1" t="s">
        <v>692</v>
      </c>
      <c r="D9" s="1" t="s">
        <v>94</v>
      </c>
      <c r="E9" s="1">
        <v>2</v>
      </c>
      <c r="F9" s="1">
        <v>0</v>
      </c>
      <c r="G9" s="1">
        <v>0</v>
      </c>
      <c r="H9" s="1">
        <v>2.1</v>
      </c>
      <c r="I9" s="2">
        <v>0.79</v>
      </c>
      <c r="K9" s="2">
        <v>0.6</v>
      </c>
      <c r="L9" s="2">
        <v>0.61</v>
      </c>
      <c r="N9" s="1">
        <v>1</v>
      </c>
      <c r="O9" s="2">
        <v>0.56999999999999995</v>
      </c>
      <c r="Q9" s="2">
        <v>0.02</v>
      </c>
      <c r="S9" s="2">
        <v>0.88</v>
      </c>
      <c r="U9" s="3" t="s">
        <v>923</v>
      </c>
      <c r="V9" s="1">
        <v>3</v>
      </c>
      <c r="W9" s="2">
        <v>0.2</v>
      </c>
      <c r="Y9" s="2">
        <v>0.82</v>
      </c>
      <c r="AA9" s="2">
        <v>0.33</v>
      </c>
    </row>
    <row r="10" spans="1:28" x14ac:dyDescent="0.25">
      <c r="A10" s="1">
        <v>3</v>
      </c>
      <c r="B10" s="1" t="s">
        <v>611</v>
      </c>
      <c r="D10" s="1" t="s">
        <v>288</v>
      </c>
      <c r="E10" s="1">
        <v>2</v>
      </c>
      <c r="F10" s="1">
        <v>0</v>
      </c>
      <c r="G10" s="1">
        <v>0</v>
      </c>
      <c r="H10" s="1">
        <v>2.7</v>
      </c>
      <c r="I10" s="2">
        <v>0.78</v>
      </c>
      <c r="K10" s="2">
        <v>0.69</v>
      </c>
      <c r="L10" s="2">
        <v>0.65</v>
      </c>
      <c r="N10" s="1">
        <v>-4</v>
      </c>
      <c r="O10" s="2">
        <v>0.48</v>
      </c>
      <c r="Q10" s="2">
        <v>0</v>
      </c>
      <c r="S10" s="2">
        <v>0.87</v>
      </c>
      <c r="U10" s="3" t="s">
        <v>924</v>
      </c>
      <c r="W10" s="2">
        <v>0.27</v>
      </c>
      <c r="Y10" s="2">
        <v>0.77</v>
      </c>
      <c r="AA10" s="2">
        <v>0.26</v>
      </c>
    </row>
    <row r="11" spans="1:28" x14ac:dyDescent="0.25">
      <c r="A11" s="1">
        <v>3</v>
      </c>
      <c r="B11" s="1" t="s">
        <v>612</v>
      </c>
      <c r="D11" s="1" t="s">
        <v>94</v>
      </c>
      <c r="E11" s="1">
        <v>2</v>
      </c>
      <c r="F11" s="1">
        <v>0</v>
      </c>
      <c r="G11" s="1">
        <v>0</v>
      </c>
      <c r="H11" s="1">
        <v>2.4</v>
      </c>
      <c r="I11" s="2">
        <v>0.7</v>
      </c>
      <c r="K11" s="2">
        <v>0.57999999999999996</v>
      </c>
      <c r="L11" s="2">
        <v>0.56999999999999995</v>
      </c>
      <c r="N11" s="1">
        <v>-1</v>
      </c>
      <c r="O11" s="2">
        <v>0.8</v>
      </c>
      <c r="Q11" s="4">
        <v>3.0000000000000001E-3</v>
      </c>
      <c r="S11" s="2">
        <v>0.9</v>
      </c>
      <c r="U11" s="3" t="s">
        <v>925</v>
      </c>
      <c r="V11" s="1">
        <v>3</v>
      </c>
      <c r="W11" s="2">
        <v>0.26</v>
      </c>
      <c r="Y11" s="2">
        <v>0.81</v>
      </c>
      <c r="AA11" s="2">
        <v>0.46</v>
      </c>
    </row>
    <row r="12" spans="1:28" x14ac:dyDescent="0.25">
      <c r="A12" s="1">
        <v>3</v>
      </c>
      <c r="B12" s="1" t="s">
        <v>614</v>
      </c>
      <c r="D12" s="1" t="s">
        <v>21</v>
      </c>
      <c r="E12" s="1">
        <v>2</v>
      </c>
      <c r="F12" s="1">
        <v>0</v>
      </c>
      <c r="G12" s="1">
        <v>0</v>
      </c>
      <c r="H12" s="1">
        <v>2.2000000000000002</v>
      </c>
      <c r="I12" s="2">
        <v>0.76</v>
      </c>
      <c r="K12" s="2">
        <v>0.71</v>
      </c>
      <c r="L12" s="2">
        <v>0.71</v>
      </c>
      <c r="N12" s="1" t="s">
        <v>58</v>
      </c>
      <c r="O12" s="2">
        <v>0.63</v>
      </c>
      <c r="Q12" s="2">
        <v>0</v>
      </c>
      <c r="S12" s="2">
        <v>0.79</v>
      </c>
      <c r="U12" s="3" t="s">
        <v>926</v>
      </c>
      <c r="W12" s="2">
        <v>0.37</v>
      </c>
      <c r="Y12" s="2">
        <v>0.7</v>
      </c>
      <c r="AA12" s="2">
        <v>0.28000000000000003</v>
      </c>
    </row>
    <row r="13" spans="1:28" x14ac:dyDescent="0.25">
      <c r="A13" s="1">
        <v>3</v>
      </c>
      <c r="B13" s="1" t="s">
        <v>615</v>
      </c>
      <c r="D13" s="1" t="s">
        <v>15</v>
      </c>
      <c r="E13" s="1">
        <v>2</v>
      </c>
      <c r="F13" s="1">
        <v>0</v>
      </c>
      <c r="G13" s="1">
        <v>0</v>
      </c>
      <c r="H13" s="1">
        <v>2.4</v>
      </c>
      <c r="I13" s="2">
        <v>0.85</v>
      </c>
      <c r="K13" s="2">
        <v>0.5</v>
      </c>
      <c r="L13" s="2">
        <v>0.78</v>
      </c>
      <c r="N13" s="1">
        <v>28</v>
      </c>
      <c r="O13" s="2">
        <v>0.66</v>
      </c>
      <c r="Q13" s="4">
        <v>4.0000000000000001E-3</v>
      </c>
      <c r="S13" s="2">
        <v>0.81</v>
      </c>
      <c r="U13" s="3" t="s">
        <v>393</v>
      </c>
      <c r="V13" s="1">
        <v>2</v>
      </c>
      <c r="W13" s="2">
        <v>0.26</v>
      </c>
      <c r="Y13" s="2">
        <v>0.66</v>
      </c>
      <c r="AA13" s="2">
        <v>0.24</v>
      </c>
    </row>
    <row r="14" spans="1:28" x14ac:dyDescent="0.25">
      <c r="A14" s="1">
        <v>3</v>
      </c>
      <c r="B14" s="1" t="s">
        <v>616</v>
      </c>
      <c r="D14" s="1" t="s">
        <v>29</v>
      </c>
      <c r="E14" s="1">
        <v>2</v>
      </c>
      <c r="F14" s="1">
        <v>0</v>
      </c>
      <c r="G14" s="1">
        <v>0</v>
      </c>
      <c r="H14" s="1">
        <v>2.2999999999999998</v>
      </c>
      <c r="I14" s="2">
        <v>0.77</v>
      </c>
      <c r="K14" s="2">
        <v>0.63</v>
      </c>
      <c r="L14" s="2">
        <v>0.59</v>
      </c>
      <c r="N14" s="1">
        <v>-4</v>
      </c>
      <c r="O14" s="2">
        <v>0.56999999999999995</v>
      </c>
      <c r="Q14" s="2">
        <v>0</v>
      </c>
      <c r="S14" s="2">
        <v>0.85</v>
      </c>
      <c r="U14" s="3" t="s">
        <v>177</v>
      </c>
      <c r="W14" s="2">
        <v>0.39</v>
      </c>
      <c r="Y14" s="2">
        <v>0.8</v>
      </c>
      <c r="AA14" s="2">
        <v>0.13</v>
      </c>
    </row>
    <row r="15" spans="1:28" x14ac:dyDescent="0.25">
      <c r="A15" s="1">
        <v>3</v>
      </c>
      <c r="B15" s="1" t="s">
        <v>617</v>
      </c>
      <c r="D15" s="1" t="s">
        <v>53</v>
      </c>
      <c r="E15" s="1">
        <v>2</v>
      </c>
      <c r="F15" s="1">
        <v>0</v>
      </c>
      <c r="G15" s="1">
        <v>0</v>
      </c>
      <c r="H15" s="1">
        <v>2.4</v>
      </c>
      <c r="I15" s="2">
        <v>0.87</v>
      </c>
      <c r="K15" s="2">
        <v>0.65</v>
      </c>
      <c r="L15" s="2">
        <v>0.67</v>
      </c>
      <c r="N15" s="1">
        <v>2</v>
      </c>
      <c r="O15" s="2">
        <v>0.61</v>
      </c>
      <c r="Q15" s="2">
        <v>0.05</v>
      </c>
      <c r="S15" s="2">
        <v>0.84</v>
      </c>
      <c r="U15" s="3" t="s">
        <v>538</v>
      </c>
      <c r="W15" s="2">
        <v>0.31</v>
      </c>
      <c r="Y15" s="2">
        <v>0.78</v>
      </c>
      <c r="AA15" s="2">
        <v>0.32</v>
      </c>
    </row>
    <row r="16" spans="1:28" x14ac:dyDescent="0.25">
      <c r="A16" s="1">
        <v>3</v>
      </c>
      <c r="B16" s="1" t="s">
        <v>618</v>
      </c>
      <c r="D16" s="1" t="s">
        <v>2</v>
      </c>
      <c r="E16" s="1">
        <v>2</v>
      </c>
      <c r="F16" s="1">
        <v>0</v>
      </c>
      <c r="G16" s="1">
        <v>0</v>
      </c>
      <c r="H16" s="1">
        <v>2.6</v>
      </c>
      <c r="I16" s="2">
        <v>0.77</v>
      </c>
      <c r="K16" s="2">
        <v>0.61</v>
      </c>
      <c r="L16" s="2">
        <v>0.66</v>
      </c>
      <c r="N16" s="1">
        <v>5</v>
      </c>
      <c r="O16" s="2">
        <v>0.63</v>
      </c>
      <c r="Q16" s="2">
        <v>0.04</v>
      </c>
      <c r="S16" s="2">
        <v>0.85</v>
      </c>
      <c r="U16" s="3" t="s">
        <v>927</v>
      </c>
      <c r="V16" s="1">
        <v>3</v>
      </c>
      <c r="W16" s="2">
        <v>0.39</v>
      </c>
      <c r="Y16" s="2">
        <v>0.61</v>
      </c>
      <c r="AA16" s="2">
        <v>0.36</v>
      </c>
    </row>
    <row r="17" spans="1:27" x14ac:dyDescent="0.25">
      <c r="A17" s="1">
        <v>3</v>
      </c>
      <c r="B17" s="1" t="s">
        <v>620</v>
      </c>
      <c r="D17" s="1" t="s">
        <v>102</v>
      </c>
      <c r="E17" s="1">
        <v>2</v>
      </c>
      <c r="F17" s="1">
        <v>0</v>
      </c>
      <c r="G17" s="1">
        <v>0</v>
      </c>
      <c r="H17" s="1">
        <v>2.7</v>
      </c>
      <c r="I17" s="2">
        <v>0.75</v>
      </c>
      <c r="K17" s="2">
        <v>0.65</v>
      </c>
      <c r="L17" s="2">
        <v>0.56999999999999995</v>
      </c>
      <c r="N17" s="1">
        <v>-8</v>
      </c>
      <c r="O17" s="2">
        <v>0.67</v>
      </c>
      <c r="Q17" s="2">
        <v>0</v>
      </c>
      <c r="S17" s="2">
        <v>0.79</v>
      </c>
      <c r="U17" s="3" t="s">
        <v>344</v>
      </c>
      <c r="W17" s="2">
        <v>0.15</v>
      </c>
      <c r="Y17" s="2">
        <v>0.69</v>
      </c>
      <c r="AA17" s="2">
        <v>0.23</v>
      </c>
    </row>
    <row r="18" spans="1:27" x14ac:dyDescent="0.25">
      <c r="A18" s="1">
        <v>3</v>
      </c>
      <c r="B18" s="1" t="s">
        <v>621</v>
      </c>
      <c r="D18" s="1" t="s">
        <v>94</v>
      </c>
      <c r="E18" s="1">
        <v>2</v>
      </c>
      <c r="F18" s="1">
        <v>0</v>
      </c>
      <c r="G18" s="1">
        <v>0</v>
      </c>
      <c r="H18" s="1">
        <v>2.8</v>
      </c>
      <c r="I18" s="2">
        <v>0.78</v>
      </c>
      <c r="K18" s="2">
        <v>0.64</v>
      </c>
      <c r="L18" s="2">
        <v>0.59</v>
      </c>
      <c r="N18" s="1">
        <v>-5</v>
      </c>
      <c r="O18" s="2">
        <v>0.68</v>
      </c>
      <c r="Q18" s="2">
        <v>0</v>
      </c>
      <c r="S18" s="2">
        <v>0.93</v>
      </c>
      <c r="U18" s="3" t="s">
        <v>803</v>
      </c>
      <c r="W18" s="2">
        <v>0.15</v>
      </c>
      <c r="Y18" s="2">
        <v>0.71</v>
      </c>
      <c r="AA18" s="2">
        <v>0.36</v>
      </c>
    </row>
    <row r="19" spans="1:27" x14ac:dyDescent="0.25">
      <c r="A19" s="1">
        <v>3</v>
      </c>
      <c r="B19" s="1" t="s">
        <v>623</v>
      </c>
      <c r="D19" s="1" t="s">
        <v>26</v>
      </c>
      <c r="E19" s="1">
        <v>2</v>
      </c>
      <c r="F19" s="1">
        <v>0</v>
      </c>
      <c r="G19" s="1">
        <v>0</v>
      </c>
      <c r="H19" s="1">
        <v>2.6</v>
      </c>
      <c r="I19" s="2">
        <v>0.76</v>
      </c>
      <c r="K19" s="1" t="s">
        <v>176</v>
      </c>
      <c r="L19" s="2">
        <v>0.61</v>
      </c>
      <c r="N19" s="1" t="s">
        <v>176</v>
      </c>
      <c r="O19" s="2">
        <v>0.57999999999999996</v>
      </c>
      <c r="Q19" s="2">
        <v>0</v>
      </c>
      <c r="S19" s="2">
        <v>0.88</v>
      </c>
      <c r="U19" s="3" t="s">
        <v>928</v>
      </c>
      <c r="V19" s="1">
        <v>2</v>
      </c>
      <c r="W19" s="2">
        <v>0.2</v>
      </c>
      <c r="Y19" s="2">
        <v>0.88</v>
      </c>
      <c r="AA19" s="2">
        <v>0.26</v>
      </c>
    </row>
    <row r="20" spans="1:27" x14ac:dyDescent="0.25">
      <c r="A20" s="1">
        <v>3</v>
      </c>
      <c r="B20" s="1" t="s">
        <v>700</v>
      </c>
      <c r="D20" s="1" t="s">
        <v>382</v>
      </c>
      <c r="E20" s="1">
        <v>2</v>
      </c>
      <c r="F20" s="1">
        <v>0</v>
      </c>
      <c r="G20" s="1">
        <v>0</v>
      </c>
      <c r="H20" s="1">
        <v>2.2000000000000002</v>
      </c>
      <c r="I20" s="2">
        <v>0.75</v>
      </c>
      <c r="K20" s="2">
        <v>0.6</v>
      </c>
      <c r="L20" s="2">
        <v>0.64</v>
      </c>
      <c r="N20" s="1">
        <v>4</v>
      </c>
      <c r="O20" s="2">
        <v>0.63</v>
      </c>
      <c r="Q20" s="2">
        <v>0</v>
      </c>
      <c r="S20" s="2">
        <v>0.87</v>
      </c>
      <c r="U20" s="3" t="s">
        <v>330</v>
      </c>
      <c r="V20" s="1">
        <v>3</v>
      </c>
      <c r="W20" s="2">
        <v>0.25</v>
      </c>
      <c r="Y20" s="2">
        <v>0.8</v>
      </c>
      <c r="AA20" s="2">
        <v>0.24</v>
      </c>
    </row>
    <row r="21" spans="1:27" x14ac:dyDescent="0.25">
      <c r="A21" s="1">
        <v>3</v>
      </c>
      <c r="B21" s="1" t="s">
        <v>624</v>
      </c>
      <c r="D21" s="1" t="s">
        <v>50</v>
      </c>
      <c r="E21" s="1">
        <v>2</v>
      </c>
      <c r="F21" s="1">
        <v>0</v>
      </c>
      <c r="G21" s="1">
        <v>0</v>
      </c>
      <c r="H21" s="1">
        <v>2.6</v>
      </c>
      <c r="I21" s="2">
        <v>0.77</v>
      </c>
      <c r="K21" s="2">
        <v>0.65</v>
      </c>
      <c r="L21" s="2">
        <v>0.59</v>
      </c>
      <c r="N21" s="1">
        <v>-6</v>
      </c>
      <c r="O21" s="2">
        <v>0.83</v>
      </c>
      <c r="Q21" s="2">
        <v>0</v>
      </c>
      <c r="S21" s="2">
        <v>0.82</v>
      </c>
      <c r="U21" s="3" t="s">
        <v>177</v>
      </c>
      <c r="V21" s="1">
        <v>3</v>
      </c>
      <c r="W21" s="2">
        <v>0.24</v>
      </c>
      <c r="Y21" s="2">
        <v>0.88</v>
      </c>
      <c r="AA21" s="2">
        <v>0.28000000000000003</v>
      </c>
    </row>
    <row r="22" spans="1:27" x14ac:dyDescent="0.25">
      <c r="A22" s="1">
        <v>3</v>
      </c>
      <c r="B22" s="1" t="s">
        <v>626</v>
      </c>
      <c r="D22" s="1" t="s">
        <v>26</v>
      </c>
      <c r="E22" s="1">
        <v>2</v>
      </c>
      <c r="F22" s="1">
        <v>0</v>
      </c>
      <c r="G22" s="1">
        <v>0</v>
      </c>
      <c r="H22" s="1">
        <v>2.4</v>
      </c>
      <c r="I22" s="2">
        <v>0.85</v>
      </c>
      <c r="K22" s="2">
        <v>0.69</v>
      </c>
      <c r="L22" s="2">
        <v>0.73</v>
      </c>
      <c r="N22" s="1">
        <v>4</v>
      </c>
      <c r="O22" s="2">
        <v>0.63</v>
      </c>
      <c r="Q22" s="2">
        <v>0.02</v>
      </c>
      <c r="S22" s="2">
        <v>0.93</v>
      </c>
      <c r="U22" s="3" t="s">
        <v>236</v>
      </c>
      <c r="W22" s="2">
        <v>0.34</v>
      </c>
      <c r="Y22" s="2">
        <v>0.84</v>
      </c>
      <c r="AA22" s="2">
        <v>0.28000000000000003</v>
      </c>
    </row>
    <row r="23" spans="1:27" x14ac:dyDescent="0.25">
      <c r="A23" s="1">
        <v>3</v>
      </c>
      <c r="B23" s="1" t="s">
        <v>628</v>
      </c>
      <c r="D23" s="1" t="s">
        <v>179</v>
      </c>
      <c r="E23" s="1">
        <v>2</v>
      </c>
      <c r="F23" s="1">
        <v>0</v>
      </c>
      <c r="G23" s="1">
        <v>0</v>
      </c>
      <c r="H23" s="1">
        <v>2.1</v>
      </c>
      <c r="I23" s="2">
        <v>0.74</v>
      </c>
      <c r="K23" s="2">
        <v>0.69</v>
      </c>
      <c r="L23" s="2">
        <v>0.56999999999999995</v>
      </c>
      <c r="N23" s="1">
        <v>-12</v>
      </c>
      <c r="O23" s="2">
        <v>0.59</v>
      </c>
      <c r="Q23" s="2">
        <v>0.01</v>
      </c>
      <c r="S23" s="2">
        <v>0.76</v>
      </c>
      <c r="U23" s="3" t="s">
        <v>285</v>
      </c>
      <c r="W23" s="2">
        <v>0.34</v>
      </c>
      <c r="Y23" s="2">
        <v>0.59</v>
      </c>
      <c r="AA23" s="2">
        <v>0.31</v>
      </c>
    </row>
    <row r="24" spans="1:27" x14ac:dyDescent="0.25">
      <c r="A24" s="1">
        <v>3</v>
      </c>
      <c r="B24" s="1" t="s">
        <v>629</v>
      </c>
      <c r="D24" s="1" t="s">
        <v>9</v>
      </c>
      <c r="E24" s="1">
        <v>2</v>
      </c>
      <c r="F24" s="1">
        <v>0</v>
      </c>
      <c r="G24" s="1">
        <v>0</v>
      </c>
      <c r="H24" s="1">
        <v>2.2999999999999998</v>
      </c>
      <c r="I24" s="2">
        <v>0.81</v>
      </c>
      <c r="K24" s="2">
        <v>0.6</v>
      </c>
      <c r="L24" s="2">
        <v>0.66</v>
      </c>
      <c r="N24" s="1">
        <v>6</v>
      </c>
      <c r="O24" s="2">
        <v>0.56000000000000005</v>
      </c>
      <c r="Q24" s="2">
        <v>0.03</v>
      </c>
      <c r="S24" s="2">
        <v>0.84</v>
      </c>
      <c r="U24" s="3" t="s">
        <v>929</v>
      </c>
      <c r="W24" s="2">
        <v>0.22</v>
      </c>
      <c r="Y24" s="2">
        <v>0.8</v>
      </c>
      <c r="AA24" s="2">
        <v>0.24</v>
      </c>
    </row>
    <row r="25" spans="1:27" x14ac:dyDescent="0.25">
      <c r="A25" s="1">
        <v>3</v>
      </c>
      <c r="B25" s="1" t="s">
        <v>631</v>
      </c>
      <c r="D25" s="1" t="s">
        <v>200</v>
      </c>
      <c r="E25" s="1">
        <v>2</v>
      </c>
      <c r="F25" s="1">
        <v>0</v>
      </c>
      <c r="G25" s="1">
        <v>0</v>
      </c>
      <c r="H25" s="1">
        <v>2.4</v>
      </c>
      <c r="I25" s="2">
        <v>0.81</v>
      </c>
      <c r="K25" s="2">
        <v>0.7</v>
      </c>
      <c r="L25" s="2">
        <v>0.5</v>
      </c>
      <c r="N25" s="1">
        <v>-20</v>
      </c>
      <c r="O25" s="2">
        <v>0.75</v>
      </c>
      <c r="Q25" s="2">
        <v>0.01</v>
      </c>
      <c r="S25" s="2">
        <v>0.93</v>
      </c>
      <c r="U25" s="3" t="s">
        <v>167</v>
      </c>
      <c r="W25" s="2">
        <v>0.32</v>
      </c>
      <c r="Y25" s="2">
        <v>0.72</v>
      </c>
      <c r="AA25" s="2">
        <v>0.28999999999999998</v>
      </c>
    </row>
    <row r="26" spans="1:27" x14ac:dyDescent="0.25">
      <c r="A26" s="1">
        <v>3</v>
      </c>
      <c r="B26" s="1" t="s">
        <v>632</v>
      </c>
      <c r="D26" s="1" t="s">
        <v>105</v>
      </c>
      <c r="E26" s="1">
        <v>2</v>
      </c>
      <c r="F26" s="1">
        <v>0</v>
      </c>
      <c r="G26" s="1">
        <v>0</v>
      </c>
      <c r="H26" s="1">
        <v>2.1</v>
      </c>
      <c r="I26" s="2">
        <v>0.71</v>
      </c>
      <c r="K26" s="2">
        <v>0.68</v>
      </c>
      <c r="L26" s="2">
        <v>0.45</v>
      </c>
      <c r="N26" s="1">
        <v>-23</v>
      </c>
      <c r="O26" s="2">
        <v>0.95</v>
      </c>
      <c r="Q26" s="2">
        <v>0</v>
      </c>
      <c r="S26" s="2">
        <v>0.86</v>
      </c>
      <c r="U26" s="3" t="s">
        <v>930</v>
      </c>
      <c r="W26" s="2">
        <v>0.24</v>
      </c>
      <c r="Y26" s="2">
        <v>0.82</v>
      </c>
      <c r="AA26" s="2">
        <v>0.42</v>
      </c>
    </row>
    <row r="27" spans="1:27" x14ac:dyDescent="0.25">
      <c r="A27" s="1">
        <v>3</v>
      </c>
      <c r="B27" s="1" t="s">
        <v>635</v>
      </c>
      <c r="D27" s="1" t="s">
        <v>190</v>
      </c>
      <c r="E27" s="1">
        <v>2</v>
      </c>
      <c r="F27" s="1">
        <v>0</v>
      </c>
      <c r="G27" s="1">
        <v>0</v>
      </c>
      <c r="H27" s="1">
        <v>2.5</v>
      </c>
      <c r="I27" s="2">
        <v>0.84</v>
      </c>
      <c r="K27" s="2">
        <v>0.65</v>
      </c>
      <c r="L27" s="2">
        <v>0.73</v>
      </c>
      <c r="N27" s="1">
        <v>8</v>
      </c>
      <c r="O27" s="2">
        <v>0.6</v>
      </c>
      <c r="Q27" s="4">
        <v>3.0000000000000001E-3</v>
      </c>
      <c r="S27" s="2">
        <v>0.83</v>
      </c>
      <c r="U27" s="3" t="s">
        <v>234</v>
      </c>
      <c r="W27" s="2">
        <v>0.25</v>
      </c>
      <c r="Y27" s="2">
        <v>0.83</v>
      </c>
      <c r="AA27" s="2">
        <v>0.24</v>
      </c>
    </row>
    <row r="28" spans="1:27" x14ac:dyDescent="0.25">
      <c r="A28" s="1">
        <v>3</v>
      </c>
      <c r="B28" s="1" t="s">
        <v>636</v>
      </c>
      <c r="D28" s="1" t="s">
        <v>169</v>
      </c>
      <c r="E28" s="1">
        <v>2</v>
      </c>
      <c r="F28" s="1">
        <v>0</v>
      </c>
      <c r="G28" s="1">
        <v>0</v>
      </c>
      <c r="H28" s="1">
        <v>2.4</v>
      </c>
      <c r="I28" s="2">
        <v>0.8</v>
      </c>
      <c r="K28" s="2">
        <v>0.56999999999999995</v>
      </c>
      <c r="L28" s="2">
        <v>0.66</v>
      </c>
      <c r="N28" s="1">
        <v>9</v>
      </c>
      <c r="O28" s="2">
        <v>0.52</v>
      </c>
      <c r="Q28" s="2">
        <v>0</v>
      </c>
      <c r="S28" s="2">
        <v>0.83</v>
      </c>
      <c r="U28" s="3" t="s">
        <v>285</v>
      </c>
      <c r="V28" s="1">
        <v>3</v>
      </c>
      <c r="W28" s="2">
        <v>0.15</v>
      </c>
      <c r="Y28" s="2">
        <v>0.73</v>
      </c>
      <c r="AA28" s="2">
        <v>0.33</v>
      </c>
    </row>
    <row r="29" spans="1:27" x14ac:dyDescent="0.25">
      <c r="A29" s="1">
        <v>3</v>
      </c>
      <c r="B29" s="1" t="s">
        <v>637</v>
      </c>
      <c r="D29" s="1" t="s">
        <v>9</v>
      </c>
      <c r="E29" s="1">
        <v>2</v>
      </c>
      <c r="F29" s="1">
        <v>0</v>
      </c>
      <c r="G29" s="1">
        <v>0</v>
      </c>
      <c r="H29" s="1">
        <v>2.4</v>
      </c>
      <c r="I29" s="2">
        <v>0.83</v>
      </c>
      <c r="K29" s="2">
        <v>0.62</v>
      </c>
      <c r="L29" s="2">
        <v>0.71</v>
      </c>
      <c r="N29" s="1">
        <v>9</v>
      </c>
      <c r="O29" s="2">
        <v>0.68</v>
      </c>
      <c r="Q29" s="4">
        <v>3.0000000000000001E-3</v>
      </c>
      <c r="S29" s="2">
        <v>0.77</v>
      </c>
      <c r="U29" s="3" t="s">
        <v>928</v>
      </c>
      <c r="W29" s="2">
        <v>0.28000000000000003</v>
      </c>
      <c r="Y29" s="2">
        <v>0.68</v>
      </c>
      <c r="AA29" s="2">
        <v>0.26</v>
      </c>
    </row>
    <row r="30" spans="1:27" x14ac:dyDescent="0.25">
      <c r="A30" s="1">
        <v>3</v>
      </c>
      <c r="B30" s="1" t="s">
        <v>639</v>
      </c>
      <c r="D30" s="1" t="s">
        <v>159</v>
      </c>
      <c r="E30" s="1">
        <v>2</v>
      </c>
      <c r="F30" s="1">
        <v>0</v>
      </c>
      <c r="G30" s="1">
        <v>0</v>
      </c>
      <c r="H30" s="1">
        <v>3.1</v>
      </c>
      <c r="I30" s="2">
        <v>0.85</v>
      </c>
      <c r="K30" s="2">
        <v>0.62</v>
      </c>
      <c r="L30" s="2">
        <v>0.56000000000000005</v>
      </c>
      <c r="N30" s="1">
        <v>-6</v>
      </c>
      <c r="O30" s="2">
        <v>0.54</v>
      </c>
      <c r="Q30" s="2">
        <v>0.02</v>
      </c>
      <c r="S30" s="2">
        <v>0.88</v>
      </c>
      <c r="U30" s="3" t="s">
        <v>438</v>
      </c>
      <c r="V30" s="1">
        <v>3</v>
      </c>
      <c r="W30" s="2">
        <v>0.22</v>
      </c>
      <c r="X30" s="1">
        <v>5</v>
      </c>
      <c r="Y30" s="2">
        <v>0.72</v>
      </c>
      <c r="AA30" s="1" t="s">
        <v>176</v>
      </c>
    </row>
    <row r="31" spans="1:27" x14ac:dyDescent="0.25">
      <c r="A31" s="1">
        <v>3</v>
      </c>
      <c r="B31" s="1" t="s">
        <v>716</v>
      </c>
      <c r="D31" s="1" t="s">
        <v>50</v>
      </c>
      <c r="E31" s="1">
        <v>2</v>
      </c>
      <c r="F31" s="1">
        <v>0</v>
      </c>
      <c r="G31" s="1">
        <v>0</v>
      </c>
      <c r="H31" s="1">
        <v>2.4</v>
      </c>
      <c r="I31" s="2">
        <v>0.77</v>
      </c>
      <c r="K31" s="2">
        <v>0.56000000000000005</v>
      </c>
      <c r="L31" s="2">
        <v>0.63</v>
      </c>
      <c r="N31" s="1">
        <v>7</v>
      </c>
      <c r="O31" s="2">
        <v>0.62</v>
      </c>
      <c r="Q31" s="4">
        <v>2E-3</v>
      </c>
      <c r="S31" s="2">
        <v>0.9</v>
      </c>
      <c r="U31" s="3" t="s">
        <v>756</v>
      </c>
      <c r="V31" s="1">
        <v>3</v>
      </c>
      <c r="W31" s="2">
        <v>0.22</v>
      </c>
      <c r="Y31" s="2">
        <v>0.8</v>
      </c>
      <c r="AA31" s="2">
        <v>0.23</v>
      </c>
    </row>
    <row r="32" spans="1:27" x14ac:dyDescent="0.25">
      <c r="A32" s="1">
        <v>3</v>
      </c>
      <c r="B32" s="1" t="s">
        <v>641</v>
      </c>
      <c r="E32" s="1">
        <v>2</v>
      </c>
      <c r="F32" s="1">
        <v>0</v>
      </c>
      <c r="G32" s="1">
        <v>0</v>
      </c>
      <c r="H32" s="1">
        <v>2.4</v>
      </c>
      <c r="I32" s="2">
        <v>0.82</v>
      </c>
      <c r="K32" s="2">
        <v>0.61</v>
      </c>
      <c r="L32" s="2">
        <v>0.64</v>
      </c>
      <c r="N32" s="1">
        <v>3</v>
      </c>
      <c r="O32" s="2">
        <v>0.51</v>
      </c>
      <c r="Q32" s="2">
        <v>0.02</v>
      </c>
      <c r="S32" s="2">
        <v>0.82</v>
      </c>
      <c r="U32" s="3" t="s">
        <v>285</v>
      </c>
      <c r="W32" s="2">
        <v>0.27</v>
      </c>
      <c r="Y32" s="2">
        <v>0.93</v>
      </c>
      <c r="AA32" s="2">
        <v>0.23</v>
      </c>
    </row>
    <row r="33" spans="1:28" x14ac:dyDescent="0.25">
      <c r="A33" s="1">
        <v>3</v>
      </c>
      <c r="B33" s="1" t="s">
        <v>642</v>
      </c>
      <c r="D33" s="1" t="s">
        <v>159</v>
      </c>
      <c r="E33" s="1">
        <v>2</v>
      </c>
      <c r="F33" s="1">
        <v>0</v>
      </c>
      <c r="G33" s="1">
        <v>0</v>
      </c>
      <c r="H33" s="1">
        <v>2.5</v>
      </c>
      <c r="I33" s="2">
        <v>0.81</v>
      </c>
      <c r="K33" s="2">
        <v>0.74</v>
      </c>
      <c r="L33" s="2">
        <v>0.6</v>
      </c>
      <c r="N33" s="1">
        <v>-14</v>
      </c>
      <c r="O33" s="2">
        <v>0.74</v>
      </c>
      <c r="Q33" s="2">
        <v>0</v>
      </c>
      <c r="S33" s="2">
        <v>0.87</v>
      </c>
      <c r="U33" s="3" t="s">
        <v>523</v>
      </c>
      <c r="W33" s="2">
        <v>0.43</v>
      </c>
      <c r="Y33" s="2">
        <v>0.66</v>
      </c>
      <c r="AA33" s="2">
        <v>0.16</v>
      </c>
      <c r="AB33" s="1">
        <v>7</v>
      </c>
    </row>
    <row r="34" spans="1:28" x14ac:dyDescent="0.25">
      <c r="A34" s="1">
        <v>3</v>
      </c>
      <c r="B34" s="1" t="s">
        <v>645</v>
      </c>
      <c r="D34" s="1" t="s">
        <v>6</v>
      </c>
      <c r="E34" s="1">
        <v>2</v>
      </c>
      <c r="F34" s="1">
        <v>0</v>
      </c>
      <c r="G34" s="1">
        <v>0</v>
      </c>
      <c r="H34" s="1">
        <v>2.6</v>
      </c>
      <c r="I34" s="2">
        <v>0.86</v>
      </c>
      <c r="K34" s="2">
        <v>0.65</v>
      </c>
      <c r="L34" s="2">
        <v>0.62</v>
      </c>
      <c r="N34" s="1">
        <v>-3</v>
      </c>
      <c r="O34" s="2">
        <v>0.52</v>
      </c>
      <c r="Q34" s="2">
        <v>0</v>
      </c>
      <c r="S34" s="2">
        <v>0.85</v>
      </c>
      <c r="U34" s="3" t="s">
        <v>181</v>
      </c>
      <c r="W34" s="2">
        <v>0.28000000000000003</v>
      </c>
      <c r="Y34" s="2">
        <v>0.84</v>
      </c>
      <c r="AA34" s="2">
        <v>0.41</v>
      </c>
    </row>
    <row r="35" spans="1:28" x14ac:dyDescent="0.25">
      <c r="A35" s="1">
        <v>3</v>
      </c>
      <c r="B35" s="1" t="s">
        <v>646</v>
      </c>
      <c r="D35" s="1" t="s">
        <v>94</v>
      </c>
      <c r="E35" s="1">
        <v>2</v>
      </c>
      <c r="F35" s="1">
        <v>0</v>
      </c>
      <c r="G35" s="1">
        <v>0</v>
      </c>
      <c r="H35" s="1">
        <v>2.7</v>
      </c>
      <c r="I35" s="2">
        <v>0.79</v>
      </c>
      <c r="K35" s="2">
        <v>0.64</v>
      </c>
      <c r="L35" s="2">
        <v>0.61</v>
      </c>
      <c r="N35" s="1">
        <v>-3</v>
      </c>
      <c r="O35" s="2">
        <v>0.56000000000000005</v>
      </c>
      <c r="Q35" s="2">
        <v>0</v>
      </c>
      <c r="S35" s="2">
        <v>0.89</v>
      </c>
      <c r="U35" s="3" t="s">
        <v>324</v>
      </c>
      <c r="W35" s="2">
        <v>0.2</v>
      </c>
      <c r="Y35" s="2">
        <v>0.77</v>
      </c>
      <c r="AA35" s="2">
        <v>0.3</v>
      </c>
    </row>
    <row r="36" spans="1:28" x14ac:dyDescent="0.25">
      <c r="A36" s="1">
        <v>3</v>
      </c>
      <c r="B36" s="1" t="s">
        <v>647</v>
      </c>
      <c r="D36" s="1" t="s">
        <v>9</v>
      </c>
      <c r="E36" s="1">
        <v>2</v>
      </c>
      <c r="F36" s="1">
        <v>0</v>
      </c>
      <c r="G36" s="1">
        <v>0</v>
      </c>
      <c r="H36" s="1">
        <v>2</v>
      </c>
      <c r="I36" s="2">
        <v>0.78</v>
      </c>
      <c r="K36" s="2">
        <v>0.59</v>
      </c>
      <c r="L36" s="2">
        <v>0.67</v>
      </c>
      <c r="N36" s="1">
        <v>8</v>
      </c>
      <c r="O36" s="2">
        <v>0.89</v>
      </c>
      <c r="Q36" s="2">
        <v>0</v>
      </c>
      <c r="S36" s="2">
        <v>0.44</v>
      </c>
      <c r="U36" s="3" t="s">
        <v>931</v>
      </c>
      <c r="V36" s="1">
        <v>3</v>
      </c>
      <c r="W36" s="2">
        <v>0.37</v>
      </c>
      <c r="Y36" s="2">
        <v>0.7</v>
      </c>
      <c r="AA36" s="2">
        <v>0.24</v>
      </c>
    </row>
    <row r="37" spans="1:28" x14ac:dyDescent="0.25">
      <c r="A37" s="1">
        <v>3</v>
      </c>
      <c r="B37" s="1" t="s">
        <v>649</v>
      </c>
      <c r="D37" s="1" t="s">
        <v>102</v>
      </c>
      <c r="E37" s="1">
        <v>2</v>
      </c>
      <c r="F37" s="1">
        <v>0</v>
      </c>
      <c r="G37" s="1">
        <v>0</v>
      </c>
      <c r="H37" s="1">
        <v>2.2000000000000002</v>
      </c>
      <c r="I37" s="2">
        <v>0.79</v>
      </c>
      <c r="K37" s="2">
        <v>0.6</v>
      </c>
      <c r="L37" s="2">
        <v>0.57999999999999996</v>
      </c>
      <c r="N37" s="1">
        <v>-2</v>
      </c>
      <c r="O37" s="2">
        <v>0.74</v>
      </c>
      <c r="Q37" s="2">
        <v>0</v>
      </c>
      <c r="S37" s="2">
        <v>0.8</v>
      </c>
      <c r="U37" s="3" t="s">
        <v>252</v>
      </c>
      <c r="W37" s="2">
        <v>0.35</v>
      </c>
      <c r="Y37" s="2">
        <v>0.7</v>
      </c>
      <c r="AA37" s="2">
        <v>0.39</v>
      </c>
    </row>
    <row r="38" spans="1:28" x14ac:dyDescent="0.25">
      <c r="A38" s="1">
        <v>3</v>
      </c>
      <c r="B38" s="1" t="s">
        <v>651</v>
      </c>
      <c r="D38" s="1" t="s">
        <v>26</v>
      </c>
      <c r="E38" s="1">
        <v>2</v>
      </c>
      <c r="F38" s="1">
        <v>0</v>
      </c>
      <c r="G38" s="1">
        <v>0</v>
      </c>
      <c r="H38" s="1">
        <v>2.4</v>
      </c>
      <c r="I38" s="2">
        <v>0.89</v>
      </c>
      <c r="K38" s="2">
        <v>0.6</v>
      </c>
      <c r="L38" s="2">
        <v>0.77</v>
      </c>
      <c r="N38" s="1">
        <v>17</v>
      </c>
      <c r="O38" s="2">
        <v>0.44</v>
      </c>
      <c r="Q38" s="2">
        <v>0</v>
      </c>
      <c r="S38" s="2">
        <v>0.76</v>
      </c>
      <c r="U38" s="3" t="s">
        <v>324</v>
      </c>
      <c r="W38" s="2">
        <v>0.2</v>
      </c>
      <c r="Y38" s="2">
        <v>0.63</v>
      </c>
      <c r="AA38" s="2">
        <v>0.26</v>
      </c>
    </row>
    <row r="39" spans="1:28" x14ac:dyDescent="0.25">
      <c r="A39" s="1">
        <v>3</v>
      </c>
      <c r="B39" s="1" t="s">
        <v>652</v>
      </c>
      <c r="D39" s="1" t="s">
        <v>326</v>
      </c>
      <c r="E39" s="1">
        <v>2</v>
      </c>
      <c r="F39" s="1">
        <v>0</v>
      </c>
      <c r="G39" s="1">
        <v>0</v>
      </c>
      <c r="H39" s="1">
        <v>2.2999999999999998</v>
      </c>
      <c r="I39" s="2">
        <v>0.85</v>
      </c>
      <c r="K39" s="2">
        <v>0.59</v>
      </c>
      <c r="L39" s="2">
        <v>0.73</v>
      </c>
      <c r="N39" s="1">
        <v>14</v>
      </c>
      <c r="O39" s="2">
        <v>0.5</v>
      </c>
      <c r="Q39" s="2">
        <v>0.03</v>
      </c>
      <c r="S39" s="2">
        <v>0.88</v>
      </c>
      <c r="U39" s="3" t="s">
        <v>234</v>
      </c>
      <c r="W39" s="2">
        <v>0.15</v>
      </c>
      <c r="Y39" s="2">
        <v>0.71</v>
      </c>
      <c r="AA39" s="2">
        <v>0.3</v>
      </c>
    </row>
    <row r="40" spans="1:28" x14ac:dyDescent="0.25">
      <c r="A40" s="1">
        <v>3</v>
      </c>
      <c r="B40" s="1" t="s">
        <v>653</v>
      </c>
      <c r="C40" s="1">
        <v>1</v>
      </c>
      <c r="D40" s="1" t="s">
        <v>190</v>
      </c>
      <c r="E40" s="1">
        <v>2</v>
      </c>
      <c r="F40" s="1">
        <v>0</v>
      </c>
      <c r="G40" s="1">
        <v>0</v>
      </c>
      <c r="H40" s="1">
        <v>3.4</v>
      </c>
      <c r="I40" s="1" t="s">
        <v>176</v>
      </c>
      <c r="K40" s="1" t="s">
        <v>176</v>
      </c>
      <c r="L40" s="2">
        <v>0.64</v>
      </c>
      <c r="M40" s="1">
        <v>6</v>
      </c>
      <c r="N40" s="1" t="s">
        <v>176</v>
      </c>
      <c r="O40" s="1" t="s">
        <v>176</v>
      </c>
      <c r="Q40" s="1" t="s">
        <v>176</v>
      </c>
      <c r="S40" s="1" t="s">
        <v>176</v>
      </c>
      <c r="U40" s="3" t="s">
        <v>932</v>
      </c>
      <c r="V40" s="1">
        <v>9</v>
      </c>
      <c r="W40" s="1" t="s">
        <v>176</v>
      </c>
      <c r="Y40" s="2">
        <v>0.73</v>
      </c>
      <c r="AA40" s="1" t="s">
        <v>176</v>
      </c>
    </row>
    <row r="41" spans="1:28" x14ac:dyDescent="0.25">
      <c r="A41" s="1">
        <v>3</v>
      </c>
      <c r="B41" s="1" t="s">
        <v>653</v>
      </c>
      <c r="C41" s="1">
        <v>1</v>
      </c>
      <c r="D41" s="1" t="s">
        <v>331</v>
      </c>
      <c r="E41" s="1">
        <v>2</v>
      </c>
      <c r="F41" s="1">
        <v>0</v>
      </c>
      <c r="G41" s="1">
        <v>0</v>
      </c>
      <c r="H41" s="1">
        <v>3.2</v>
      </c>
      <c r="I41" s="2">
        <v>0.82</v>
      </c>
      <c r="J41" s="1">
        <v>8</v>
      </c>
      <c r="K41" s="1" t="s">
        <v>176</v>
      </c>
      <c r="L41" s="2">
        <v>0.51</v>
      </c>
      <c r="M41" s="1">
        <v>6</v>
      </c>
      <c r="N41" s="1" t="s">
        <v>176</v>
      </c>
      <c r="O41" s="1" t="s">
        <v>176</v>
      </c>
      <c r="Q41" s="1" t="s">
        <v>176</v>
      </c>
      <c r="S41" s="1" t="s">
        <v>176</v>
      </c>
      <c r="U41" s="3" t="s">
        <v>176</v>
      </c>
      <c r="V41" s="1">
        <v>2</v>
      </c>
      <c r="W41" s="1" t="s">
        <v>176</v>
      </c>
      <c r="Y41" s="2">
        <v>0.81</v>
      </c>
      <c r="AA41" s="1" t="s">
        <v>176</v>
      </c>
    </row>
    <row r="42" spans="1:28" x14ac:dyDescent="0.25">
      <c r="A42" s="1">
        <v>3</v>
      </c>
      <c r="B42" s="1" t="s">
        <v>655</v>
      </c>
      <c r="D42" s="1" t="s">
        <v>9</v>
      </c>
      <c r="E42" s="1">
        <v>2</v>
      </c>
      <c r="F42" s="1">
        <v>0</v>
      </c>
      <c r="G42" s="1">
        <v>0</v>
      </c>
      <c r="H42" s="1">
        <v>1.9</v>
      </c>
      <c r="I42" s="2">
        <v>0.86</v>
      </c>
      <c r="K42" s="2">
        <v>0.62</v>
      </c>
      <c r="L42" s="2">
        <v>0.74</v>
      </c>
      <c r="N42" s="1">
        <v>12</v>
      </c>
      <c r="O42" s="2">
        <v>0.51</v>
      </c>
      <c r="Q42" s="2">
        <v>0</v>
      </c>
      <c r="S42" s="2">
        <v>0.82</v>
      </c>
      <c r="U42" s="3" t="s">
        <v>933</v>
      </c>
      <c r="W42" s="2">
        <v>0.27</v>
      </c>
      <c r="Y42" s="2">
        <v>0.75</v>
      </c>
      <c r="AA42" s="2">
        <v>0.25</v>
      </c>
    </row>
    <row r="43" spans="1:28" x14ac:dyDescent="0.25">
      <c r="A43" s="1">
        <v>3</v>
      </c>
      <c r="B43" s="1" t="s">
        <v>656</v>
      </c>
      <c r="D43" s="1" t="s">
        <v>9</v>
      </c>
      <c r="E43" s="1">
        <v>2</v>
      </c>
      <c r="F43" s="1">
        <v>0</v>
      </c>
      <c r="G43" s="1">
        <v>0</v>
      </c>
      <c r="H43" s="1">
        <v>2.6</v>
      </c>
      <c r="I43" s="2">
        <v>0.88</v>
      </c>
      <c r="K43" s="2">
        <v>0.65</v>
      </c>
      <c r="L43" s="2">
        <v>0.78</v>
      </c>
      <c r="N43" s="1">
        <v>13</v>
      </c>
      <c r="O43" s="2">
        <v>0.48</v>
      </c>
      <c r="Q43" s="4">
        <v>2E-3</v>
      </c>
      <c r="S43" s="2">
        <v>0.84</v>
      </c>
      <c r="U43" s="3" t="s">
        <v>934</v>
      </c>
      <c r="V43" s="1">
        <v>2</v>
      </c>
      <c r="W43" s="2">
        <v>0.28999999999999998</v>
      </c>
      <c r="Y43" s="2">
        <v>0.7</v>
      </c>
      <c r="AA43" s="2">
        <v>0.28000000000000003</v>
      </c>
    </row>
    <row r="44" spans="1:28" x14ac:dyDescent="0.25">
      <c r="A44" s="1">
        <v>3</v>
      </c>
      <c r="B44" s="1" t="s">
        <v>657</v>
      </c>
      <c r="E44" s="1">
        <v>2</v>
      </c>
      <c r="F44" s="1">
        <v>0</v>
      </c>
      <c r="G44" s="1">
        <v>0</v>
      </c>
      <c r="H44" s="1">
        <v>2.5</v>
      </c>
      <c r="I44" s="2">
        <v>0.79</v>
      </c>
      <c r="K44" s="2">
        <v>0.74</v>
      </c>
      <c r="L44" s="2">
        <v>0.6</v>
      </c>
      <c r="N44" s="1">
        <v>-14</v>
      </c>
      <c r="O44" s="2">
        <v>0.55000000000000004</v>
      </c>
      <c r="Q44" s="2">
        <v>0.01</v>
      </c>
      <c r="S44" s="2">
        <v>0.81</v>
      </c>
      <c r="U44" s="3" t="s">
        <v>935</v>
      </c>
      <c r="W44" s="2">
        <v>0.42</v>
      </c>
      <c r="Y44" s="2">
        <v>0.89</v>
      </c>
      <c r="AA44" s="2">
        <v>0.24</v>
      </c>
    </row>
    <row r="45" spans="1:28" x14ac:dyDescent="0.25">
      <c r="A45" s="1">
        <v>3</v>
      </c>
      <c r="B45" s="1" t="s">
        <v>658</v>
      </c>
      <c r="C45" s="1">
        <v>1</v>
      </c>
      <c r="D45" s="1" t="s">
        <v>18</v>
      </c>
      <c r="E45" s="1">
        <v>2</v>
      </c>
      <c r="F45" s="1">
        <v>0</v>
      </c>
      <c r="G45" s="1">
        <v>0</v>
      </c>
      <c r="H45" s="1">
        <v>2</v>
      </c>
      <c r="I45" s="2">
        <v>0.82</v>
      </c>
      <c r="J45" s="1">
        <v>8</v>
      </c>
      <c r="K45" s="2">
        <v>0.65</v>
      </c>
      <c r="L45" s="2">
        <v>0.65</v>
      </c>
      <c r="M45" s="1">
        <v>6</v>
      </c>
      <c r="N45" s="1" t="s">
        <v>58</v>
      </c>
      <c r="O45" s="2">
        <v>0.93</v>
      </c>
      <c r="P45" s="1">
        <v>4</v>
      </c>
      <c r="Q45" s="2">
        <v>0</v>
      </c>
      <c r="R45" s="1">
        <v>4</v>
      </c>
      <c r="S45" s="1" t="s">
        <v>176</v>
      </c>
      <c r="U45" s="3" t="s">
        <v>936</v>
      </c>
      <c r="V45" s="1">
        <v>3</v>
      </c>
      <c r="W45" s="2">
        <v>0.57999999999999996</v>
      </c>
      <c r="X45" s="1">
        <v>4</v>
      </c>
      <c r="Y45" s="2">
        <v>0.87</v>
      </c>
      <c r="AA45" s="1" t="s">
        <v>176</v>
      </c>
    </row>
    <row r="46" spans="1:28" x14ac:dyDescent="0.25">
      <c r="A46" s="1">
        <v>3</v>
      </c>
      <c r="B46" s="1" t="s">
        <v>660</v>
      </c>
      <c r="E46" s="1">
        <v>1</v>
      </c>
      <c r="F46" s="1">
        <v>0</v>
      </c>
      <c r="G46" s="1">
        <v>0</v>
      </c>
      <c r="H46" s="1">
        <v>2.4</v>
      </c>
      <c r="I46" s="2">
        <v>0.81</v>
      </c>
      <c r="K46" s="2">
        <v>0.56999999999999995</v>
      </c>
      <c r="L46" s="2">
        <v>0.68</v>
      </c>
      <c r="N46" s="1">
        <v>11</v>
      </c>
      <c r="O46" s="2">
        <v>0.68</v>
      </c>
      <c r="Q46" s="2">
        <v>0.05</v>
      </c>
      <c r="S46" s="2">
        <v>0.92</v>
      </c>
      <c r="U46" s="3" t="s">
        <v>163</v>
      </c>
      <c r="V46" s="1">
        <v>3</v>
      </c>
      <c r="W46" s="2">
        <v>0.4</v>
      </c>
      <c r="Y46" s="2">
        <v>0.83</v>
      </c>
      <c r="AA46" s="2">
        <v>0.13</v>
      </c>
    </row>
    <row r="47" spans="1:28" x14ac:dyDescent="0.25">
      <c r="A47" s="1">
        <v>3</v>
      </c>
      <c r="B47" s="1" t="s">
        <v>661</v>
      </c>
      <c r="E47" s="1">
        <v>1</v>
      </c>
      <c r="F47" s="1">
        <v>0</v>
      </c>
      <c r="G47" s="1">
        <v>0</v>
      </c>
      <c r="H47" s="1">
        <v>2.7</v>
      </c>
      <c r="I47" s="2">
        <v>0.78</v>
      </c>
      <c r="K47" s="2">
        <v>0.56000000000000005</v>
      </c>
      <c r="L47" s="2">
        <v>0.51</v>
      </c>
      <c r="N47" s="1">
        <v>-5</v>
      </c>
      <c r="O47" s="2">
        <v>0.48</v>
      </c>
      <c r="Q47" s="2">
        <v>0.01</v>
      </c>
      <c r="S47" s="2">
        <v>0.8</v>
      </c>
      <c r="U47" s="3" t="s">
        <v>937</v>
      </c>
      <c r="W47" s="2">
        <v>0.21</v>
      </c>
      <c r="Y47" s="2">
        <v>0.73</v>
      </c>
      <c r="AA47" s="2">
        <v>0.13</v>
      </c>
    </row>
    <row r="48" spans="1:28" x14ac:dyDescent="0.25">
      <c r="A48" s="1">
        <v>3</v>
      </c>
      <c r="B48" s="1" t="s">
        <v>663</v>
      </c>
      <c r="D48" s="1" t="s">
        <v>159</v>
      </c>
      <c r="E48" s="1">
        <v>2</v>
      </c>
      <c r="F48" s="1">
        <v>0</v>
      </c>
      <c r="G48" s="1">
        <v>0</v>
      </c>
      <c r="H48" s="1">
        <v>2.4</v>
      </c>
      <c r="I48" s="2">
        <v>0.71</v>
      </c>
      <c r="K48" s="2">
        <v>0.62</v>
      </c>
      <c r="L48" s="2">
        <v>0.44</v>
      </c>
      <c r="N48" s="1">
        <v>-18</v>
      </c>
      <c r="O48" s="2">
        <v>0.81</v>
      </c>
      <c r="Q48" s="2">
        <v>0</v>
      </c>
      <c r="S48" s="2">
        <v>0.85</v>
      </c>
      <c r="U48" s="3" t="s">
        <v>938</v>
      </c>
      <c r="W48" s="2">
        <v>0.39</v>
      </c>
      <c r="Y48" s="2">
        <v>0.77</v>
      </c>
      <c r="AA48" s="2">
        <v>0.32</v>
      </c>
    </row>
    <row r="49" spans="1:28" x14ac:dyDescent="0.25">
      <c r="A49" s="1">
        <v>3</v>
      </c>
      <c r="B49" s="1" t="s">
        <v>596</v>
      </c>
      <c r="D49" s="1" t="s">
        <v>329</v>
      </c>
      <c r="E49" s="1">
        <v>2</v>
      </c>
      <c r="F49" s="1">
        <v>0</v>
      </c>
      <c r="G49" s="1">
        <v>0</v>
      </c>
      <c r="H49" s="1">
        <v>2.2999999999999998</v>
      </c>
      <c r="I49" s="2">
        <v>0.78</v>
      </c>
      <c r="K49" s="2">
        <v>0.66</v>
      </c>
      <c r="L49" s="2">
        <v>0.51</v>
      </c>
      <c r="N49" s="1">
        <v>-15</v>
      </c>
      <c r="O49" s="2">
        <v>0.61</v>
      </c>
      <c r="Q49" s="2">
        <v>0</v>
      </c>
      <c r="S49" s="2">
        <v>0.87</v>
      </c>
      <c r="U49" s="3" t="s">
        <v>177</v>
      </c>
      <c r="V49" s="1">
        <v>3</v>
      </c>
      <c r="W49" s="2">
        <v>0.2</v>
      </c>
      <c r="Y49" s="2">
        <v>0.72</v>
      </c>
      <c r="AA49" s="2">
        <v>0.33</v>
      </c>
    </row>
    <row r="50" spans="1:28" x14ac:dyDescent="0.25">
      <c r="A50" s="1">
        <v>3</v>
      </c>
      <c r="B50" s="1" t="s">
        <v>596</v>
      </c>
      <c r="D50" s="1" t="s">
        <v>9</v>
      </c>
      <c r="E50" s="1">
        <v>2</v>
      </c>
      <c r="F50" s="1">
        <v>0</v>
      </c>
      <c r="G50" s="1">
        <v>0</v>
      </c>
      <c r="H50" s="1">
        <v>2.5</v>
      </c>
      <c r="I50" s="2">
        <v>0.87</v>
      </c>
      <c r="K50" s="2">
        <v>0.6</v>
      </c>
      <c r="L50" s="2">
        <v>0.77</v>
      </c>
      <c r="N50" s="1">
        <v>17</v>
      </c>
      <c r="O50" s="2">
        <v>0.63</v>
      </c>
      <c r="Q50" s="2">
        <v>0.01</v>
      </c>
      <c r="S50" s="2">
        <v>0.85</v>
      </c>
      <c r="U50" s="3" t="s">
        <v>939</v>
      </c>
      <c r="W50" s="2">
        <v>0.28999999999999998</v>
      </c>
      <c r="Y50" s="2">
        <v>0.77</v>
      </c>
      <c r="AA50" s="2">
        <v>0.33</v>
      </c>
    </row>
    <row r="51" spans="1:28" x14ac:dyDescent="0.25">
      <c r="A51" s="1">
        <v>3</v>
      </c>
      <c r="B51" s="1" t="s">
        <v>664</v>
      </c>
      <c r="D51" s="1" t="s">
        <v>18</v>
      </c>
      <c r="E51" s="1">
        <v>2</v>
      </c>
      <c r="F51" s="1">
        <v>0</v>
      </c>
      <c r="G51" s="1">
        <v>0</v>
      </c>
      <c r="H51" s="1">
        <v>2.4</v>
      </c>
      <c r="I51" s="2">
        <v>0.85</v>
      </c>
      <c r="K51" s="2">
        <v>0.7</v>
      </c>
      <c r="L51" s="2">
        <v>0.71</v>
      </c>
      <c r="N51" s="1">
        <v>1</v>
      </c>
      <c r="O51" s="2">
        <v>0.62</v>
      </c>
      <c r="Q51" s="2">
        <v>0.04</v>
      </c>
      <c r="S51" s="2">
        <v>0.82</v>
      </c>
      <c r="U51" s="3" t="s">
        <v>540</v>
      </c>
      <c r="W51" s="2">
        <v>0.4</v>
      </c>
      <c r="Y51" s="2">
        <v>0.85</v>
      </c>
      <c r="AA51" s="2">
        <v>0.28000000000000003</v>
      </c>
    </row>
    <row r="52" spans="1:28" x14ac:dyDescent="0.25">
      <c r="A52" s="1">
        <v>3</v>
      </c>
      <c r="B52" s="1" t="s">
        <v>666</v>
      </c>
      <c r="D52" s="1" t="s">
        <v>18</v>
      </c>
      <c r="E52" s="1">
        <v>2</v>
      </c>
      <c r="F52" s="1">
        <v>0</v>
      </c>
      <c r="G52" s="1">
        <v>0</v>
      </c>
      <c r="H52" s="1">
        <v>2.8</v>
      </c>
      <c r="I52" s="2">
        <v>0.76</v>
      </c>
      <c r="K52" s="2">
        <v>0.6</v>
      </c>
      <c r="L52" s="2">
        <v>0.53</v>
      </c>
      <c r="N52" s="1">
        <v>-7</v>
      </c>
      <c r="O52" s="2">
        <v>0.6</v>
      </c>
      <c r="Q52" s="2">
        <v>0.02</v>
      </c>
      <c r="S52" s="2">
        <v>0.86</v>
      </c>
      <c r="U52" s="3" t="s">
        <v>940</v>
      </c>
      <c r="V52" s="1">
        <v>3</v>
      </c>
      <c r="W52" s="2">
        <v>0.31</v>
      </c>
      <c r="Y52" s="2">
        <v>0.88</v>
      </c>
      <c r="AA52" s="2">
        <v>0.24</v>
      </c>
    </row>
    <row r="53" spans="1:28" x14ac:dyDescent="0.25">
      <c r="A53" s="1">
        <v>3</v>
      </c>
      <c r="B53" s="1" t="s">
        <v>667</v>
      </c>
      <c r="D53" s="1" t="s">
        <v>329</v>
      </c>
      <c r="E53" s="1">
        <v>2</v>
      </c>
      <c r="F53" s="1">
        <v>0</v>
      </c>
      <c r="G53" s="1">
        <v>0</v>
      </c>
      <c r="H53" s="1">
        <v>2.2999999999999998</v>
      </c>
      <c r="I53" s="2">
        <v>0.86</v>
      </c>
      <c r="K53" s="2">
        <v>0.56999999999999995</v>
      </c>
      <c r="L53" s="2">
        <v>0.56000000000000005</v>
      </c>
      <c r="N53" s="1">
        <v>-1</v>
      </c>
      <c r="O53" s="2">
        <v>0.73</v>
      </c>
      <c r="Q53" s="2">
        <v>0.01</v>
      </c>
      <c r="S53" s="2">
        <v>0.79</v>
      </c>
      <c r="U53" s="3" t="s">
        <v>167</v>
      </c>
      <c r="W53" s="2">
        <v>0.28999999999999998</v>
      </c>
      <c r="Y53" s="2">
        <v>0.95</v>
      </c>
      <c r="AA53" s="2">
        <v>0.24</v>
      </c>
    </row>
    <row r="54" spans="1:28" x14ac:dyDescent="0.25">
      <c r="A54" s="1">
        <v>4</v>
      </c>
      <c r="B54" s="1" t="s">
        <v>668</v>
      </c>
      <c r="D54" s="1" t="s">
        <v>162</v>
      </c>
      <c r="E54" s="1">
        <v>2</v>
      </c>
      <c r="F54" s="1">
        <v>0</v>
      </c>
      <c r="G54" s="1">
        <v>0</v>
      </c>
      <c r="H54" s="1">
        <v>2.2999999999999998</v>
      </c>
      <c r="I54" s="2">
        <v>0.66</v>
      </c>
      <c r="K54" s="2">
        <v>0.56000000000000005</v>
      </c>
      <c r="L54" s="2">
        <v>0.41</v>
      </c>
      <c r="N54" s="1">
        <v>-15</v>
      </c>
      <c r="O54" s="2">
        <v>0.69</v>
      </c>
      <c r="Q54" s="2">
        <v>0.01</v>
      </c>
      <c r="S54" s="2">
        <v>0.82</v>
      </c>
      <c r="U54" s="3" t="s">
        <v>941</v>
      </c>
      <c r="W54" s="2">
        <v>0.15</v>
      </c>
      <c r="Y54" s="2">
        <v>0.88</v>
      </c>
      <c r="AA54" s="2">
        <v>0.19</v>
      </c>
    </row>
    <row r="55" spans="1:28" x14ac:dyDescent="0.25">
      <c r="A55" s="1">
        <v>4</v>
      </c>
      <c r="B55" s="1" t="s">
        <v>606</v>
      </c>
      <c r="D55" s="1" t="s">
        <v>50</v>
      </c>
      <c r="E55" s="1">
        <v>2</v>
      </c>
      <c r="F55" s="1">
        <v>0</v>
      </c>
      <c r="G55" s="1">
        <v>0</v>
      </c>
      <c r="H55" s="1">
        <v>2.6</v>
      </c>
      <c r="I55" s="2">
        <v>0.71</v>
      </c>
      <c r="K55" s="2">
        <v>0.6</v>
      </c>
      <c r="L55" s="2">
        <v>0.43</v>
      </c>
      <c r="M55" s="1">
        <v>6</v>
      </c>
      <c r="N55" s="1">
        <v>-17</v>
      </c>
      <c r="O55" s="2">
        <v>0.83</v>
      </c>
      <c r="Q55" s="2">
        <v>0</v>
      </c>
      <c r="S55" s="1" t="s">
        <v>176</v>
      </c>
      <c r="U55" s="3" t="s">
        <v>236</v>
      </c>
      <c r="V55" s="1">
        <v>9</v>
      </c>
      <c r="W55" s="1" t="s">
        <v>176</v>
      </c>
      <c r="Y55" s="2">
        <v>0.75</v>
      </c>
      <c r="AA55" s="2">
        <v>0.26</v>
      </c>
    </row>
    <row r="56" spans="1:28" x14ac:dyDescent="0.25">
      <c r="A56" s="1">
        <v>4</v>
      </c>
      <c r="B56" s="1" t="s">
        <v>670</v>
      </c>
      <c r="C56" s="1">
        <v>1</v>
      </c>
      <c r="E56" s="1">
        <v>2</v>
      </c>
      <c r="F56" s="1">
        <v>0</v>
      </c>
      <c r="G56" s="1">
        <v>0</v>
      </c>
      <c r="H56" s="1">
        <v>1.5</v>
      </c>
      <c r="I56" s="1" t="s">
        <v>176</v>
      </c>
      <c r="K56" s="1" t="s">
        <v>176</v>
      </c>
      <c r="L56" s="2">
        <v>0.39</v>
      </c>
      <c r="M56" s="1">
        <v>6</v>
      </c>
      <c r="N56" s="1" t="s">
        <v>176</v>
      </c>
      <c r="O56" s="1" t="s">
        <v>176</v>
      </c>
      <c r="Q56" s="1" t="s">
        <v>176</v>
      </c>
      <c r="S56" s="1" t="s">
        <v>176</v>
      </c>
      <c r="U56" s="3" t="s">
        <v>176</v>
      </c>
      <c r="V56" s="1">
        <v>2</v>
      </c>
      <c r="W56" s="1" t="s">
        <v>176</v>
      </c>
      <c r="Y56" s="1" t="s">
        <v>176</v>
      </c>
      <c r="AA56" s="1" t="s">
        <v>176</v>
      </c>
    </row>
    <row r="57" spans="1:28" x14ac:dyDescent="0.25">
      <c r="A57" s="1">
        <v>4</v>
      </c>
      <c r="B57" s="1" t="s">
        <v>671</v>
      </c>
      <c r="C57" s="1">
        <v>1</v>
      </c>
      <c r="D57" s="1" t="s">
        <v>102</v>
      </c>
      <c r="E57" s="1">
        <v>2</v>
      </c>
      <c r="F57" s="1">
        <v>0</v>
      </c>
      <c r="G57" s="1">
        <v>0</v>
      </c>
      <c r="H57" s="1">
        <v>1.5</v>
      </c>
      <c r="I57" s="2">
        <v>0.53</v>
      </c>
      <c r="J57" s="1">
        <v>8</v>
      </c>
      <c r="K57" s="1" t="s">
        <v>176</v>
      </c>
      <c r="L57" s="1" t="s">
        <v>176</v>
      </c>
      <c r="N57" s="1" t="s">
        <v>176</v>
      </c>
      <c r="O57" s="1" t="s">
        <v>176</v>
      </c>
      <c r="Q57" s="1" t="s">
        <v>176</v>
      </c>
      <c r="S57" s="2">
        <v>0.81</v>
      </c>
      <c r="T57" s="1">
        <v>4</v>
      </c>
      <c r="U57" s="3" t="s">
        <v>942</v>
      </c>
      <c r="V57" s="1">
        <v>4</v>
      </c>
      <c r="W57" s="1" t="s">
        <v>176</v>
      </c>
      <c r="Y57" s="2">
        <v>0.51</v>
      </c>
      <c r="Z57" s="1">
        <v>4</v>
      </c>
      <c r="AA57" s="1" t="s">
        <v>176</v>
      </c>
    </row>
    <row r="58" spans="1:28" x14ac:dyDescent="0.25">
      <c r="A58" s="1">
        <v>4</v>
      </c>
      <c r="B58" s="1" t="s">
        <v>673</v>
      </c>
      <c r="D58" s="1" t="s">
        <v>102</v>
      </c>
      <c r="E58" s="1">
        <v>2</v>
      </c>
      <c r="F58" s="1">
        <v>0</v>
      </c>
      <c r="G58" s="1">
        <v>0</v>
      </c>
      <c r="H58" s="1">
        <v>1.7</v>
      </c>
      <c r="I58" s="2">
        <v>0.64</v>
      </c>
      <c r="J58" s="1">
        <v>8</v>
      </c>
      <c r="K58" s="2">
        <v>0.71</v>
      </c>
      <c r="L58" s="2">
        <v>0.56000000000000005</v>
      </c>
      <c r="N58" s="1">
        <v>-15</v>
      </c>
      <c r="O58" s="1" t="s">
        <v>176</v>
      </c>
      <c r="Q58" s="1" t="s">
        <v>176</v>
      </c>
      <c r="S58" s="2">
        <v>0.94</v>
      </c>
      <c r="U58" s="3" t="s">
        <v>823</v>
      </c>
      <c r="V58" s="1">
        <v>4</v>
      </c>
      <c r="W58" s="2">
        <v>7.0000000000000007E-2</v>
      </c>
      <c r="Y58" s="2">
        <v>0.74</v>
      </c>
      <c r="AA58" s="2">
        <v>0.27</v>
      </c>
    </row>
    <row r="59" spans="1:28" x14ac:dyDescent="0.25">
      <c r="A59" s="1">
        <v>4</v>
      </c>
      <c r="B59" s="1" t="s">
        <v>607</v>
      </c>
      <c r="D59" s="1" t="s">
        <v>279</v>
      </c>
      <c r="E59" s="1">
        <v>2</v>
      </c>
      <c r="F59" s="1">
        <v>0</v>
      </c>
      <c r="G59" s="1">
        <v>0</v>
      </c>
      <c r="H59" s="1">
        <v>2.1</v>
      </c>
      <c r="I59" s="2">
        <v>0.82</v>
      </c>
      <c r="K59" s="2">
        <v>0.69</v>
      </c>
      <c r="L59" s="2">
        <v>0.73</v>
      </c>
      <c r="N59" s="1">
        <v>4</v>
      </c>
      <c r="O59" s="2">
        <v>0.63</v>
      </c>
      <c r="Q59" s="2">
        <v>0.02</v>
      </c>
      <c r="S59" s="2">
        <v>0.87</v>
      </c>
      <c r="U59" s="3" t="s">
        <v>943</v>
      </c>
      <c r="V59" s="1">
        <v>3</v>
      </c>
      <c r="W59" s="2">
        <v>0.13</v>
      </c>
      <c r="Y59" s="2">
        <v>0.69</v>
      </c>
      <c r="AA59" s="2">
        <v>0.27</v>
      </c>
    </row>
    <row r="60" spans="1:28" x14ac:dyDescent="0.25">
      <c r="A60" s="1">
        <v>4</v>
      </c>
      <c r="B60" s="1" t="s">
        <v>675</v>
      </c>
      <c r="C60" s="1">
        <v>1</v>
      </c>
      <c r="D60" s="1" t="s">
        <v>15</v>
      </c>
      <c r="E60" s="1">
        <v>2</v>
      </c>
      <c r="F60" s="1">
        <v>0</v>
      </c>
      <c r="G60" s="1">
        <v>0</v>
      </c>
      <c r="H60" s="1">
        <v>1.9</v>
      </c>
      <c r="I60" s="2">
        <v>0.65</v>
      </c>
      <c r="J60" s="1">
        <v>8</v>
      </c>
      <c r="K60" s="2">
        <v>0.44</v>
      </c>
      <c r="L60" s="2">
        <v>0.21</v>
      </c>
      <c r="M60" s="1">
        <v>8</v>
      </c>
      <c r="N60" s="1">
        <v>-23</v>
      </c>
      <c r="O60" s="2">
        <v>0.7</v>
      </c>
      <c r="P60" s="1">
        <v>4</v>
      </c>
      <c r="Q60" s="2">
        <v>0.01</v>
      </c>
      <c r="R60" s="1">
        <v>4</v>
      </c>
      <c r="S60" s="2">
        <v>0.93</v>
      </c>
      <c r="T60" s="1">
        <v>4</v>
      </c>
      <c r="U60" s="3" t="s">
        <v>676</v>
      </c>
      <c r="V60" s="1">
        <v>3</v>
      </c>
      <c r="W60" s="2">
        <v>0.04</v>
      </c>
      <c r="X60" s="1">
        <v>4</v>
      </c>
      <c r="Y60" s="2">
        <v>0.49</v>
      </c>
      <c r="AA60" s="2">
        <v>0.22</v>
      </c>
      <c r="AB60" s="1">
        <v>4</v>
      </c>
    </row>
    <row r="61" spans="1:28" x14ac:dyDescent="0.25">
      <c r="A61" s="1">
        <v>4</v>
      </c>
      <c r="B61" s="1" t="s">
        <v>677</v>
      </c>
      <c r="D61" s="1" t="s">
        <v>169</v>
      </c>
      <c r="E61" s="1">
        <v>2</v>
      </c>
      <c r="F61" s="1">
        <v>0</v>
      </c>
      <c r="G61" s="1">
        <v>0</v>
      </c>
      <c r="H61" s="1">
        <v>1.9</v>
      </c>
      <c r="I61" s="2">
        <v>0.63</v>
      </c>
      <c r="J61" s="1">
        <v>8</v>
      </c>
      <c r="K61" s="2">
        <v>0.5</v>
      </c>
      <c r="L61" s="2">
        <v>0.39</v>
      </c>
      <c r="M61" s="1">
        <v>6</v>
      </c>
      <c r="N61" s="1">
        <v>-11</v>
      </c>
      <c r="O61" s="1" t="s">
        <v>176</v>
      </c>
      <c r="Q61" s="1" t="s">
        <v>176</v>
      </c>
      <c r="S61" s="2">
        <v>0.8</v>
      </c>
      <c r="U61" s="3" t="s">
        <v>678</v>
      </c>
      <c r="W61" s="2">
        <v>0.13</v>
      </c>
      <c r="Y61" s="2">
        <v>0.56000000000000005</v>
      </c>
      <c r="AA61" s="2">
        <v>0.41</v>
      </c>
    </row>
    <row r="62" spans="1:28" x14ac:dyDescent="0.25">
      <c r="A62" s="1">
        <v>4</v>
      </c>
      <c r="B62" s="1" t="s">
        <v>679</v>
      </c>
      <c r="D62" s="1" t="s">
        <v>94</v>
      </c>
      <c r="E62" s="1">
        <v>2</v>
      </c>
      <c r="F62" s="1">
        <v>0</v>
      </c>
      <c r="G62" s="1">
        <v>0</v>
      </c>
      <c r="H62" s="1">
        <v>2.1</v>
      </c>
      <c r="I62" s="2">
        <v>0.77</v>
      </c>
      <c r="K62" s="2">
        <v>0.57999999999999996</v>
      </c>
      <c r="L62" s="2">
        <v>0.59</v>
      </c>
      <c r="N62" s="1">
        <v>1</v>
      </c>
      <c r="O62" s="2">
        <v>0.56999999999999995</v>
      </c>
      <c r="Q62" s="2">
        <v>0.01</v>
      </c>
      <c r="S62" s="2">
        <v>0.89</v>
      </c>
      <c r="U62" s="3" t="s">
        <v>605</v>
      </c>
      <c r="W62" s="2">
        <v>0.19</v>
      </c>
      <c r="Y62" s="2">
        <v>0.88</v>
      </c>
      <c r="AA62" s="2">
        <v>0.23</v>
      </c>
    </row>
    <row r="63" spans="1:28" x14ac:dyDescent="0.25">
      <c r="A63" s="1">
        <v>4</v>
      </c>
      <c r="B63" s="1" t="s">
        <v>681</v>
      </c>
      <c r="C63" s="1">
        <v>1</v>
      </c>
      <c r="D63" s="1" t="s">
        <v>105</v>
      </c>
      <c r="E63" s="1">
        <v>2</v>
      </c>
      <c r="F63" s="1">
        <v>0</v>
      </c>
      <c r="G63" s="1">
        <v>0</v>
      </c>
      <c r="H63" s="1">
        <v>2</v>
      </c>
      <c r="I63" s="1" t="s">
        <v>176</v>
      </c>
      <c r="K63" s="1" t="s">
        <v>176</v>
      </c>
      <c r="L63" s="1" t="s">
        <v>176</v>
      </c>
      <c r="N63" s="1" t="s">
        <v>176</v>
      </c>
      <c r="O63" s="2">
        <v>0.99</v>
      </c>
      <c r="P63" s="1">
        <v>4</v>
      </c>
      <c r="Q63" s="2">
        <v>0</v>
      </c>
      <c r="R63" s="1">
        <v>4</v>
      </c>
      <c r="S63" s="1" t="s">
        <v>176</v>
      </c>
      <c r="U63" s="3" t="s">
        <v>176</v>
      </c>
      <c r="V63" s="1">
        <v>2</v>
      </c>
      <c r="W63" s="1" t="s">
        <v>176</v>
      </c>
      <c r="Y63" s="2">
        <v>0.72</v>
      </c>
      <c r="AA63" s="1" t="s">
        <v>176</v>
      </c>
    </row>
    <row r="64" spans="1:28" x14ac:dyDescent="0.25">
      <c r="A64" s="1">
        <v>4</v>
      </c>
      <c r="B64" s="1" t="s">
        <v>944</v>
      </c>
      <c r="E64" s="1">
        <v>1</v>
      </c>
      <c r="F64" s="1">
        <v>1</v>
      </c>
      <c r="G64" s="1">
        <v>1</v>
      </c>
      <c r="H64" s="1">
        <v>2.2000000000000002</v>
      </c>
      <c r="I64" s="2">
        <v>0.73</v>
      </c>
      <c r="K64" s="2">
        <v>0.47</v>
      </c>
      <c r="L64" s="2">
        <v>0.33</v>
      </c>
      <c r="N64" s="1">
        <v>-14</v>
      </c>
      <c r="O64" s="2">
        <v>0.35</v>
      </c>
      <c r="Q64" s="2">
        <v>0.06</v>
      </c>
      <c r="S64" s="2">
        <v>0.67</v>
      </c>
      <c r="U64" s="3" t="s">
        <v>945</v>
      </c>
      <c r="W64" s="1" t="s">
        <v>176</v>
      </c>
      <c r="Y64" s="2">
        <v>0.68</v>
      </c>
      <c r="AA64" s="2">
        <v>0.03</v>
      </c>
    </row>
    <row r="65" spans="1:28" x14ac:dyDescent="0.25">
      <c r="A65" s="1">
        <v>4</v>
      </c>
      <c r="B65" s="1" t="s">
        <v>682</v>
      </c>
      <c r="D65" s="1" t="s">
        <v>94</v>
      </c>
      <c r="E65" s="1">
        <v>2</v>
      </c>
      <c r="F65" s="1">
        <v>0</v>
      </c>
      <c r="G65" s="1">
        <v>0</v>
      </c>
      <c r="H65" s="1">
        <v>1.5</v>
      </c>
      <c r="I65" s="2">
        <v>0.83</v>
      </c>
      <c r="K65" s="2">
        <v>0.69</v>
      </c>
      <c r="L65" s="2">
        <v>0.55000000000000004</v>
      </c>
      <c r="N65" s="1">
        <v>-14</v>
      </c>
      <c r="O65" s="2">
        <v>0.59</v>
      </c>
      <c r="Q65" s="2">
        <v>0.02</v>
      </c>
      <c r="S65" s="2">
        <v>0.87</v>
      </c>
      <c r="U65" s="3" t="s">
        <v>946</v>
      </c>
      <c r="W65" s="2">
        <v>0.59</v>
      </c>
      <c r="X65" s="1">
        <v>5</v>
      </c>
      <c r="Y65" s="2">
        <v>0.8</v>
      </c>
      <c r="AA65" s="2">
        <v>0.36</v>
      </c>
      <c r="AB65" s="1">
        <v>4</v>
      </c>
    </row>
    <row r="66" spans="1:28" x14ac:dyDescent="0.25">
      <c r="A66" s="1">
        <v>4</v>
      </c>
      <c r="B66" s="1" t="s">
        <v>684</v>
      </c>
      <c r="C66" s="1">
        <v>1</v>
      </c>
      <c r="D66" s="1" t="s">
        <v>18</v>
      </c>
      <c r="E66" s="1">
        <v>2</v>
      </c>
      <c r="F66" s="1">
        <v>0</v>
      </c>
      <c r="G66" s="1">
        <v>0</v>
      </c>
      <c r="H66" s="1">
        <v>1.3</v>
      </c>
      <c r="I66" s="1" t="s">
        <v>176</v>
      </c>
      <c r="K66" s="2">
        <v>0.53</v>
      </c>
      <c r="L66" s="2">
        <v>0.45</v>
      </c>
      <c r="M66" s="1">
        <v>6</v>
      </c>
      <c r="N66" s="1">
        <v>-8</v>
      </c>
      <c r="O66" s="1" t="s">
        <v>176</v>
      </c>
      <c r="Q66" s="1" t="s">
        <v>176</v>
      </c>
      <c r="S66" s="1" t="s">
        <v>176</v>
      </c>
      <c r="U66" s="3" t="s">
        <v>947</v>
      </c>
      <c r="V66" s="1">
        <v>3</v>
      </c>
      <c r="W66" s="1" t="s">
        <v>176</v>
      </c>
      <c r="Y66" s="2">
        <v>0.71</v>
      </c>
      <c r="AA66" s="1" t="s">
        <v>176</v>
      </c>
    </row>
    <row r="67" spans="1:28" x14ac:dyDescent="0.25">
      <c r="A67" s="1">
        <v>4</v>
      </c>
      <c r="B67" s="1" t="s">
        <v>686</v>
      </c>
      <c r="D67" s="1" t="s">
        <v>94</v>
      </c>
      <c r="E67" s="1">
        <v>1</v>
      </c>
      <c r="F67" s="1">
        <v>0</v>
      </c>
      <c r="G67" s="1">
        <v>0</v>
      </c>
      <c r="H67" s="1">
        <v>2</v>
      </c>
      <c r="I67" s="2">
        <v>0.75</v>
      </c>
      <c r="K67" s="2">
        <v>0.39</v>
      </c>
      <c r="L67" s="2">
        <v>0.37</v>
      </c>
      <c r="N67" s="1">
        <v>-2</v>
      </c>
      <c r="O67" s="2">
        <v>0.3</v>
      </c>
      <c r="Q67" s="2">
        <v>0.05</v>
      </c>
      <c r="S67" s="2">
        <v>0.79</v>
      </c>
      <c r="U67" s="3" t="s">
        <v>591</v>
      </c>
      <c r="W67" s="2">
        <v>0.14000000000000001</v>
      </c>
      <c r="Y67" s="2">
        <v>0.57999999999999996</v>
      </c>
      <c r="AA67" s="2">
        <v>0.13</v>
      </c>
    </row>
    <row r="68" spans="1:28" x14ac:dyDescent="0.25">
      <c r="A68" s="1">
        <v>4</v>
      </c>
      <c r="B68" s="1" t="s">
        <v>688</v>
      </c>
      <c r="D68" s="1" t="s">
        <v>21</v>
      </c>
      <c r="E68" s="1">
        <v>1</v>
      </c>
      <c r="F68" s="1">
        <v>0</v>
      </c>
      <c r="G68" s="1">
        <v>0</v>
      </c>
      <c r="H68" s="1">
        <v>2</v>
      </c>
      <c r="I68" s="2">
        <v>0.7</v>
      </c>
      <c r="K68" s="2">
        <v>0.41</v>
      </c>
      <c r="L68" s="2">
        <v>0.37</v>
      </c>
      <c r="N68" s="1">
        <v>-4</v>
      </c>
      <c r="O68" s="2">
        <v>0.34</v>
      </c>
      <c r="Q68" s="2">
        <v>7.0000000000000007E-2</v>
      </c>
      <c r="S68" s="2">
        <v>0.77</v>
      </c>
      <c r="U68" s="3" t="s">
        <v>948</v>
      </c>
      <c r="W68" s="2">
        <v>0.09</v>
      </c>
      <c r="Y68" s="2">
        <v>0.71</v>
      </c>
      <c r="AA68" s="2">
        <v>0.11</v>
      </c>
    </row>
    <row r="69" spans="1:28" x14ac:dyDescent="0.25">
      <c r="A69" s="1">
        <v>4</v>
      </c>
      <c r="B69" s="1" t="s">
        <v>694</v>
      </c>
      <c r="D69" s="1" t="s">
        <v>37</v>
      </c>
      <c r="E69" s="1">
        <v>1</v>
      </c>
      <c r="F69" s="1">
        <v>0</v>
      </c>
      <c r="G69" s="1">
        <v>0</v>
      </c>
      <c r="H69" s="1">
        <v>2.9</v>
      </c>
      <c r="I69" s="2">
        <v>0.72</v>
      </c>
      <c r="K69" s="2">
        <v>0.53</v>
      </c>
      <c r="L69" s="2">
        <v>0.52</v>
      </c>
      <c r="N69" s="1">
        <v>-1</v>
      </c>
      <c r="O69" s="2">
        <v>0.37</v>
      </c>
      <c r="Q69" s="2">
        <v>0.12</v>
      </c>
      <c r="S69" s="2">
        <v>0.88</v>
      </c>
      <c r="U69" s="3" t="s">
        <v>949</v>
      </c>
      <c r="W69" s="2">
        <v>0.12</v>
      </c>
      <c r="X69" s="1">
        <v>5</v>
      </c>
      <c r="Y69" s="2">
        <v>0.93</v>
      </c>
      <c r="AA69" s="2">
        <v>0.1</v>
      </c>
    </row>
    <row r="70" spans="1:28" x14ac:dyDescent="0.25">
      <c r="A70" s="1">
        <v>4</v>
      </c>
      <c r="B70" s="1" t="s">
        <v>695</v>
      </c>
      <c r="D70" s="1" t="s">
        <v>375</v>
      </c>
      <c r="E70" s="1">
        <v>1</v>
      </c>
      <c r="F70" s="1">
        <v>0</v>
      </c>
      <c r="G70" s="1">
        <v>0</v>
      </c>
      <c r="H70" s="1">
        <v>2.1</v>
      </c>
      <c r="I70" s="2">
        <v>0.56000000000000005</v>
      </c>
      <c r="K70" s="2">
        <v>0.33</v>
      </c>
      <c r="L70" s="2">
        <v>0.31</v>
      </c>
      <c r="N70" s="1">
        <v>-2</v>
      </c>
      <c r="O70" s="2">
        <v>0.45</v>
      </c>
      <c r="Q70" s="2">
        <v>0.02</v>
      </c>
      <c r="S70" s="2">
        <v>0.89</v>
      </c>
      <c r="U70" s="3" t="s">
        <v>273</v>
      </c>
      <c r="V70" s="1">
        <v>3</v>
      </c>
      <c r="W70" s="2">
        <v>7.0000000000000007E-2</v>
      </c>
      <c r="Y70" s="2">
        <v>0.78</v>
      </c>
      <c r="AA70" s="2">
        <v>0.1</v>
      </c>
    </row>
    <row r="71" spans="1:28" x14ac:dyDescent="0.25">
      <c r="A71" s="1">
        <v>4</v>
      </c>
      <c r="B71" s="1" t="s">
        <v>846</v>
      </c>
      <c r="D71" s="1" t="s">
        <v>99</v>
      </c>
      <c r="E71" s="1">
        <v>2</v>
      </c>
      <c r="F71" s="1">
        <v>0</v>
      </c>
      <c r="G71" s="1">
        <v>0</v>
      </c>
      <c r="H71" s="1">
        <v>1.7</v>
      </c>
      <c r="I71" s="2">
        <v>0.66</v>
      </c>
      <c r="K71" s="2">
        <v>0.47</v>
      </c>
      <c r="L71" s="2">
        <v>0.34</v>
      </c>
      <c r="N71" s="1">
        <v>-13</v>
      </c>
      <c r="O71" s="2">
        <v>0.71</v>
      </c>
      <c r="P71" s="1">
        <v>4</v>
      </c>
      <c r="Q71" s="2">
        <v>0</v>
      </c>
      <c r="R71" s="1">
        <v>4</v>
      </c>
      <c r="S71" s="2">
        <v>0.76</v>
      </c>
      <c r="T71" s="1">
        <v>4</v>
      </c>
      <c r="U71" s="3" t="s">
        <v>707</v>
      </c>
      <c r="W71" s="2">
        <v>0.08</v>
      </c>
      <c r="Y71" s="2">
        <v>0.77</v>
      </c>
      <c r="AA71" s="2">
        <v>0.1</v>
      </c>
    </row>
    <row r="72" spans="1:28" x14ac:dyDescent="0.25">
      <c r="A72" s="1">
        <v>4</v>
      </c>
      <c r="B72" s="1" t="s">
        <v>696</v>
      </c>
      <c r="D72" s="1" t="s">
        <v>326</v>
      </c>
      <c r="E72" s="1">
        <v>2</v>
      </c>
      <c r="F72" s="1">
        <v>0</v>
      </c>
      <c r="G72" s="1">
        <v>0</v>
      </c>
      <c r="H72" s="1">
        <v>2.1</v>
      </c>
      <c r="I72" s="2">
        <v>0.64</v>
      </c>
      <c r="K72" s="2">
        <v>0.51</v>
      </c>
      <c r="L72" s="2">
        <v>0.46</v>
      </c>
      <c r="N72" s="1">
        <v>-5</v>
      </c>
      <c r="O72" s="2">
        <v>0.65</v>
      </c>
      <c r="Q72" s="2">
        <v>0.02</v>
      </c>
      <c r="S72" s="2">
        <v>0.73</v>
      </c>
      <c r="U72" s="3" t="s">
        <v>950</v>
      </c>
      <c r="W72" s="2">
        <v>0.03</v>
      </c>
      <c r="Y72" s="2">
        <v>0.87</v>
      </c>
      <c r="AA72" s="2">
        <v>0.08</v>
      </c>
    </row>
    <row r="73" spans="1:28" x14ac:dyDescent="0.25">
      <c r="A73" s="1">
        <v>4</v>
      </c>
      <c r="B73" s="1" t="s">
        <v>698</v>
      </c>
      <c r="D73" s="1" t="s">
        <v>102</v>
      </c>
      <c r="E73" s="1">
        <v>2</v>
      </c>
      <c r="F73" s="1">
        <v>0</v>
      </c>
      <c r="G73" s="1">
        <v>0</v>
      </c>
      <c r="H73" s="1">
        <v>2.2000000000000002</v>
      </c>
      <c r="I73" s="2">
        <v>0.66</v>
      </c>
      <c r="K73" s="2">
        <v>0.49</v>
      </c>
      <c r="L73" s="2">
        <v>0.3</v>
      </c>
      <c r="N73" s="1">
        <v>-19</v>
      </c>
      <c r="O73" s="2">
        <v>0.73</v>
      </c>
      <c r="Q73" s="2">
        <v>0.01</v>
      </c>
      <c r="S73" s="2">
        <v>0.74</v>
      </c>
      <c r="U73" s="3" t="s">
        <v>424</v>
      </c>
      <c r="W73" s="2">
        <v>7.0000000000000007E-2</v>
      </c>
      <c r="Y73" s="2">
        <v>0.74</v>
      </c>
      <c r="AA73" s="2">
        <v>0.19</v>
      </c>
    </row>
    <row r="74" spans="1:28" x14ac:dyDescent="0.25">
      <c r="A74" s="1">
        <v>4</v>
      </c>
      <c r="B74" s="1" t="s">
        <v>701</v>
      </c>
      <c r="D74" s="1" t="s">
        <v>179</v>
      </c>
      <c r="E74" s="1">
        <v>2</v>
      </c>
      <c r="F74" s="1">
        <v>0</v>
      </c>
      <c r="G74" s="1">
        <v>0</v>
      </c>
      <c r="H74" s="1">
        <v>1.9</v>
      </c>
      <c r="I74" s="2">
        <v>0.66</v>
      </c>
      <c r="K74" s="2">
        <v>0.61</v>
      </c>
      <c r="L74" s="2">
        <v>0.46</v>
      </c>
      <c r="N74" s="1">
        <v>-15</v>
      </c>
      <c r="O74" s="2">
        <v>0.88</v>
      </c>
      <c r="Q74" s="2">
        <v>0</v>
      </c>
      <c r="S74" s="2">
        <v>0.99</v>
      </c>
      <c r="U74" s="3" t="s">
        <v>951</v>
      </c>
      <c r="W74" s="2">
        <v>0.2</v>
      </c>
      <c r="Y74" s="2">
        <v>0.78</v>
      </c>
      <c r="AA74" s="2">
        <v>0.36</v>
      </c>
    </row>
    <row r="75" spans="1:28" x14ac:dyDescent="0.25">
      <c r="A75" s="1">
        <v>4</v>
      </c>
      <c r="B75" s="1" t="s">
        <v>702</v>
      </c>
      <c r="D75" s="1" t="s">
        <v>15</v>
      </c>
      <c r="E75" s="1">
        <v>2</v>
      </c>
      <c r="F75" s="1">
        <v>0</v>
      </c>
      <c r="G75" s="1">
        <v>0</v>
      </c>
      <c r="H75" s="1">
        <v>1.9</v>
      </c>
      <c r="I75" s="2">
        <v>0.74</v>
      </c>
      <c r="K75" s="2">
        <v>0.65</v>
      </c>
      <c r="L75" s="2">
        <v>0.43</v>
      </c>
      <c r="N75" s="1">
        <v>-22</v>
      </c>
      <c r="O75" s="2">
        <v>0.8</v>
      </c>
      <c r="Q75" s="2">
        <v>0</v>
      </c>
      <c r="S75" s="2">
        <v>0.82</v>
      </c>
      <c r="U75" s="3" t="s">
        <v>181</v>
      </c>
      <c r="W75" s="2">
        <v>0.24</v>
      </c>
      <c r="Y75" s="2">
        <v>0.92</v>
      </c>
      <c r="AA75" s="2">
        <v>0.16</v>
      </c>
    </row>
    <row r="76" spans="1:28" x14ac:dyDescent="0.25">
      <c r="A76" s="1">
        <v>4</v>
      </c>
      <c r="B76" s="1" t="s">
        <v>704</v>
      </c>
      <c r="D76" s="1" t="s">
        <v>15</v>
      </c>
      <c r="E76" s="1">
        <v>2</v>
      </c>
      <c r="F76" s="1">
        <v>0</v>
      </c>
      <c r="G76" s="1">
        <v>0</v>
      </c>
      <c r="H76" s="1">
        <v>1.6</v>
      </c>
      <c r="I76" s="2">
        <v>0.75</v>
      </c>
      <c r="K76" s="2">
        <v>0.41</v>
      </c>
      <c r="L76" s="2">
        <v>0.79</v>
      </c>
      <c r="N76" s="1">
        <v>38</v>
      </c>
      <c r="O76" s="2">
        <v>0.41</v>
      </c>
      <c r="Q76" s="2">
        <v>0.02</v>
      </c>
      <c r="S76" s="2">
        <v>1</v>
      </c>
      <c r="U76" s="3" t="s">
        <v>273</v>
      </c>
      <c r="W76" s="2">
        <v>0.42</v>
      </c>
      <c r="Y76" s="2">
        <v>0.17</v>
      </c>
      <c r="AA76" s="2">
        <v>0.46</v>
      </c>
    </row>
    <row r="77" spans="1:28" x14ac:dyDescent="0.25">
      <c r="A77" s="1">
        <v>4</v>
      </c>
      <c r="B77" s="1" t="s">
        <v>705</v>
      </c>
      <c r="D77" s="1" t="s">
        <v>102</v>
      </c>
      <c r="E77" s="1">
        <v>2</v>
      </c>
      <c r="F77" s="1">
        <v>0</v>
      </c>
      <c r="G77" s="1">
        <v>0</v>
      </c>
      <c r="H77" s="1">
        <v>1.8</v>
      </c>
      <c r="I77" s="2">
        <v>0.61</v>
      </c>
      <c r="K77" s="2">
        <v>0.59</v>
      </c>
      <c r="L77" s="2">
        <v>0.39</v>
      </c>
      <c r="N77" s="1">
        <v>-20</v>
      </c>
      <c r="O77" s="2">
        <v>0.73</v>
      </c>
      <c r="Q77" s="2">
        <v>0</v>
      </c>
      <c r="S77" s="2">
        <v>0.69</v>
      </c>
      <c r="U77" s="3" t="s">
        <v>850</v>
      </c>
      <c r="W77" s="2">
        <v>0.06</v>
      </c>
      <c r="Y77" s="2">
        <v>0.8</v>
      </c>
      <c r="AA77" s="2">
        <v>0.11</v>
      </c>
    </row>
    <row r="78" spans="1:28" x14ac:dyDescent="0.25">
      <c r="A78" s="1">
        <v>4</v>
      </c>
      <c r="B78" s="1" t="s">
        <v>706</v>
      </c>
      <c r="D78" s="1" t="s">
        <v>29</v>
      </c>
      <c r="E78" s="1">
        <v>2</v>
      </c>
      <c r="F78" s="1">
        <v>0</v>
      </c>
      <c r="G78" s="1">
        <v>0</v>
      </c>
      <c r="H78" s="1">
        <v>1.8</v>
      </c>
      <c r="I78" s="2">
        <v>0.53</v>
      </c>
      <c r="K78" s="2">
        <v>0.46</v>
      </c>
      <c r="L78" s="2">
        <v>0.28999999999999998</v>
      </c>
      <c r="N78" s="1">
        <v>-17</v>
      </c>
      <c r="O78" s="1" t="s">
        <v>176</v>
      </c>
      <c r="Q78" s="1" t="s">
        <v>176</v>
      </c>
      <c r="S78" s="2">
        <v>0.75</v>
      </c>
      <c r="U78" s="3" t="s">
        <v>393</v>
      </c>
      <c r="V78" s="1">
        <v>2</v>
      </c>
      <c r="W78" s="2">
        <v>0.13</v>
      </c>
      <c r="Y78" s="1" t="s">
        <v>176</v>
      </c>
      <c r="AA78" s="1" t="s">
        <v>176</v>
      </c>
    </row>
    <row r="79" spans="1:28" x14ac:dyDescent="0.25">
      <c r="A79" s="1">
        <v>4</v>
      </c>
      <c r="B79" s="1" t="s">
        <v>708</v>
      </c>
      <c r="D79" s="1" t="s">
        <v>26</v>
      </c>
      <c r="E79" s="1">
        <v>2</v>
      </c>
      <c r="F79" s="1">
        <v>0</v>
      </c>
      <c r="G79" s="1">
        <v>0</v>
      </c>
      <c r="H79" s="1">
        <v>1.9</v>
      </c>
      <c r="I79" s="2">
        <v>0.75</v>
      </c>
      <c r="J79" s="1">
        <v>8</v>
      </c>
      <c r="K79" s="2">
        <v>0.59</v>
      </c>
      <c r="L79" s="2">
        <v>0.45</v>
      </c>
      <c r="M79" s="1">
        <v>6</v>
      </c>
      <c r="N79" s="1">
        <v>-14</v>
      </c>
      <c r="O79" s="2">
        <v>0.75</v>
      </c>
      <c r="P79" s="1">
        <v>4</v>
      </c>
      <c r="Q79" s="4">
        <v>4.0000000000000001E-3</v>
      </c>
      <c r="R79" s="1">
        <v>4</v>
      </c>
      <c r="S79" s="2">
        <v>0.56000000000000005</v>
      </c>
      <c r="T79" s="1">
        <v>4</v>
      </c>
      <c r="U79" s="3" t="s">
        <v>952</v>
      </c>
      <c r="V79" s="1">
        <v>3</v>
      </c>
      <c r="W79" s="2">
        <v>0.18</v>
      </c>
      <c r="X79" s="1">
        <v>5</v>
      </c>
      <c r="Y79" s="2">
        <v>0.63</v>
      </c>
      <c r="AA79" s="2">
        <v>0.1</v>
      </c>
    </row>
    <row r="80" spans="1:28" x14ac:dyDescent="0.25">
      <c r="A80" s="1">
        <v>4</v>
      </c>
      <c r="B80" s="1" t="s">
        <v>710</v>
      </c>
      <c r="D80" s="1" t="s">
        <v>26</v>
      </c>
      <c r="E80" s="1">
        <v>2</v>
      </c>
      <c r="F80" s="1">
        <v>0</v>
      </c>
      <c r="G80" s="1">
        <v>0</v>
      </c>
      <c r="H80" s="1">
        <v>2.2000000000000002</v>
      </c>
      <c r="I80" s="2">
        <v>0.66</v>
      </c>
      <c r="K80" s="2">
        <v>0.57999999999999996</v>
      </c>
      <c r="L80" s="2">
        <v>0.43</v>
      </c>
      <c r="N80" s="1">
        <v>-15</v>
      </c>
      <c r="O80" s="2">
        <v>0.8</v>
      </c>
      <c r="Q80" s="2">
        <v>0</v>
      </c>
      <c r="S80" s="2">
        <v>0.54</v>
      </c>
      <c r="U80" s="3" t="s">
        <v>953</v>
      </c>
      <c r="W80" s="2">
        <v>0.11</v>
      </c>
      <c r="X80" s="1">
        <v>4</v>
      </c>
      <c r="Y80" s="2">
        <v>0.8</v>
      </c>
      <c r="AA80" s="2">
        <v>0.11</v>
      </c>
    </row>
    <row r="81" spans="1:27" x14ac:dyDescent="0.25">
      <c r="A81" s="1">
        <v>4</v>
      </c>
      <c r="B81" s="1" t="s">
        <v>712</v>
      </c>
      <c r="E81" s="1">
        <v>1</v>
      </c>
      <c r="F81" s="1">
        <v>0</v>
      </c>
      <c r="G81" s="1">
        <v>0</v>
      </c>
      <c r="H81" s="1">
        <v>2.1</v>
      </c>
      <c r="I81" s="2">
        <v>0.73</v>
      </c>
      <c r="K81" s="2">
        <v>0.6</v>
      </c>
      <c r="L81" s="2">
        <v>0.47</v>
      </c>
      <c r="N81" s="1">
        <v>-13</v>
      </c>
      <c r="O81" s="2">
        <v>0.64</v>
      </c>
      <c r="Q81" s="2">
        <v>0</v>
      </c>
      <c r="S81" s="2">
        <v>0.85</v>
      </c>
      <c r="U81" s="3" t="s">
        <v>954</v>
      </c>
      <c r="W81" s="1" t="s">
        <v>176</v>
      </c>
      <c r="Y81" s="2">
        <v>0.67</v>
      </c>
      <c r="AA81" s="2">
        <v>0.16</v>
      </c>
    </row>
    <row r="82" spans="1:27" x14ac:dyDescent="0.25">
      <c r="A82" s="1">
        <v>4</v>
      </c>
      <c r="B82" s="1" t="s">
        <v>714</v>
      </c>
      <c r="D82" s="1" t="s">
        <v>375</v>
      </c>
      <c r="E82" s="1">
        <v>1</v>
      </c>
      <c r="F82" s="1">
        <v>0</v>
      </c>
      <c r="G82" s="1">
        <v>0</v>
      </c>
      <c r="H82" s="1">
        <v>1.7</v>
      </c>
      <c r="I82" s="2">
        <v>0.6</v>
      </c>
      <c r="K82" s="2">
        <v>0.41</v>
      </c>
      <c r="L82" s="2">
        <v>0.32</v>
      </c>
      <c r="N82" s="1">
        <v>-9</v>
      </c>
      <c r="O82" s="2">
        <v>0.45</v>
      </c>
      <c r="Q82" s="2">
        <v>7.0000000000000007E-2</v>
      </c>
      <c r="S82" s="2">
        <v>0.88</v>
      </c>
      <c r="U82" s="3" t="s">
        <v>359</v>
      </c>
      <c r="W82" s="2">
        <v>7.0000000000000007E-2</v>
      </c>
      <c r="Y82" s="2">
        <v>0.93</v>
      </c>
      <c r="AA82" s="2">
        <v>0.02</v>
      </c>
    </row>
    <row r="83" spans="1:27" x14ac:dyDescent="0.25">
      <c r="A83" s="1">
        <v>4</v>
      </c>
      <c r="B83" s="1" t="s">
        <v>838</v>
      </c>
      <c r="C83" s="1">
        <v>1</v>
      </c>
      <c r="D83" s="1" t="s">
        <v>18</v>
      </c>
      <c r="E83" s="1">
        <v>2</v>
      </c>
      <c r="F83" s="1">
        <v>0</v>
      </c>
      <c r="G83" s="1">
        <v>0</v>
      </c>
      <c r="H83" s="1">
        <v>1.7</v>
      </c>
      <c r="I83" s="1" t="s">
        <v>176</v>
      </c>
      <c r="K83" s="1" t="s">
        <v>176</v>
      </c>
      <c r="L83" s="1" t="s">
        <v>176</v>
      </c>
      <c r="N83" s="1" t="s">
        <v>176</v>
      </c>
      <c r="O83" s="1" t="s">
        <v>176</v>
      </c>
      <c r="Q83" s="1" t="s">
        <v>176</v>
      </c>
      <c r="S83" s="1" t="s">
        <v>176</v>
      </c>
      <c r="U83" s="3" t="s">
        <v>176</v>
      </c>
      <c r="W83" s="1" t="s">
        <v>176</v>
      </c>
      <c r="Y83" s="2">
        <v>0.67</v>
      </c>
      <c r="AA83" s="1" t="s">
        <v>176</v>
      </c>
    </row>
    <row r="84" spans="1:27" x14ac:dyDescent="0.25">
      <c r="A84" s="1">
        <v>4</v>
      </c>
      <c r="B84" s="1" t="s">
        <v>717</v>
      </c>
      <c r="D84" s="1" t="s">
        <v>162</v>
      </c>
      <c r="E84" s="1">
        <v>2</v>
      </c>
      <c r="F84" s="1">
        <v>0</v>
      </c>
      <c r="G84" s="1">
        <v>0</v>
      </c>
      <c r="H84" s="1">
        <v>2</v>
      </c>
      <c r="I84" s="2">
        <v>0.69</v>
      </c>
      <c r="K84" s="2">
        <v>0.45</v>
      </c>
      <c r="L84" s="2">
        <v>0.31</v>
      </c>
      <c r="N84" s="1">
        <v>-14</v>
      </c>
      <c r="O84" s="2">
        <v>0.54</v>
      </c>
      <c r="Q84" s="2">
        <v>0.03</v>
      </c>
      <c r="S84" s="2">
        <v>0.7</v>
      </c>
      <c r="U84" s="3" t="s">
        <v>941</v>
      </c>
      <c r="W84" s="2">
        <v>0.15</v>
      </c>
      <c r="Y84" s="2">
        <v>0.59</v>
      </c>
      <c r="AA84" s="2">
        <v>0.21</v>
      </c>
    </row>
    <row r="85" spans="1:27" x14ac:dyDescent="0.25">
      <c r="A85" s="1">
        <v>4</v>
      </c>
      <c r="B85" s="1" t="s">
        <v>719</v>
      </c>
      <c r="D85" s="1" t="s">
        <v>159</v>
      </c>
      <c r="E85" s="1">
        <v>2</v>
      </c>
      <c r="F85" s="1">
        <v>0</v>
      </c>
      <c r="G85" s="1">
        <v>0</v>
      </c>
      <c r="H85" s="1">
        <v>1.7</v>
      </c>
      <c r="I85" s="2">
        <v>0.67</v>
      </c>
      <c r="K85" s="2">
        <v>0.52</v>
      </c>
      <c r="L85" s="2">
        <v>0.32</v>
      </c>
      <c r="N85" s="1">
        <v>-20</v>
      </c>
      <c r="O85" s="2">
        <v>0.72</v>
      </c>
      <c r="Q85" s="2">
        <v>0</v>
      </c>
      <c r="S85" s="2">
        <v>0.92</v>
      </c>
      <c r="U85" s="3" t="s">
        <v>720</v>
      </c>
      <c r="W85" s="1" t="s">
        <v>176</v>
      </c>
      <c r="Y85" s="1" t="s">
        <v>176</v>
      </c>
      <c r="AA85" s="2">
        <v>0.08</v>
      </c>
    </row>
    <row r="86" spans="1:27" x14ac:dyDescent="0.25">
      <c r="A86" s="1">
        <v>4</v>
      </c>
      <c r="B86" s="1" t="s">
        <v>721</v>
      </c>
      <c r="D86" s="1" t="s">
        <v>53</v>
      </c>
      <c r="E86" s="1">
        <v>2</v>
      </c>
      <c r="F86" s="1">
        <v>0</v>
      </c>
      <c r="G86" s="1">
        <v>0</v>
      </c>
      <c r="H86" s="1">
        <v>1.8</v>
      </c>
      <c r="I86" s="2">
        <v>0.67</v>
      </c>
      <c r="K86" s="2">
        <v>0.47</v>
      </c>
      <c r="L86" s="2">
        <v>0.5</v>
      </c>
      <c r="N86" s="1">
        <v>3</v>
      </c>
      <c r="O86" s="2">
        <v>0.72</v>
      </c>
      <c r="Q86" s="2">
        <v>0</v>
      </c>
      <c r="S86" s="2">
        <v>0.73</v>
      </c>
      <c r="U86" s="3" t="s">
        <v>955</v>
      </c>
      <c r="W86" s="2">
        <v>0.02</v>
      </c>
      <c r="X86" s="1">
        <v>5</v>
      </c>
      <c r="Y86" s="2">
        <v>0.71</v>
      </c>
      <c r="AA86" s="2">
        <v>0.22</v>
      </c>
    </row>
    <row r="87" spans="1:27" x14ac:dyDescent="0.25">
      <c r="A87" s="1">
        <v>4</v>
      </c>
      <c r="B87" s="1" t="s">
        <v>723</v>
      </c>
      <c r="E87" s="1">
        <v>1</v>
      </c>
      <c r="F87" s="1">
        <v>0</v>
      </c>
      <c r="G87" s="1">
        <v>0</v>
      </c>
      <c r="H87" s="1">
        <v>2.2000000000000002</v>
      </c>
      <c r="I87" s="2">
        <v>0.83</v>
      </c>
      <c r="K87" s="2">
        <v>0.55000000000000004</v>
      </c>
      <c r="L87" s="2">
        <v>0.65</v>
      </c>
      <c r="N87" s="1">
        <v>10</v>
      </c>
      <c r="O87" s="2">
        <v>0.31</v>
      </c>
      <c r="Q87" s="2">
        <v>0.02</v>
      </c>
      <c r="S87" s="2">
        <v>0.78</v>
      </c>
      <c r="U87" s="3" t="s">
        <v>956</v>
      </c>
      <c r="W87" s="2">
        <v>0.18</v>
      </c>
      <c r="Y87" s="2">
        <v>0.43</v>
      </c>
      <c r="AA87" s="2">
        <v>0.04</v>
      </c>
    </row>
    <row r="88" spans="1:27" x14ac:dyDescent="0.25">
      <c r="A88" s="1">
        <v>4</v>
      </c>
      <c r="B88" s="1" t="s">
        <v>725</v>
      </c>
      <c r="D88" s="1" t="s">
        <v>172</v>
      </c>
      <c r="E88" s="1">
        <v>2</v>
      </c>
      <c r="F88" s="1">
        <v>0</v>
      </c>
      <c r="G88" s="1">
        <v>0</v>
      </c>
      <c r="H88" s="1">
        <v>1.8</v>
      </c>
      <c r="I88" s="2">
        <v>0.62</v>
      </c>
      <c r="K88" s="2">
        <v>0.55000000000000004</v>
      </c>
      <c r="L88" s="2">
        <v>0.38</v>
      </c>
      <c r="N88" s="1">
        <v>-17</v>
      </c>
      <c r="O88" s="2">
        <v>0.66</v>
      </c>
      <c r="Q88" s="2">
        <v>0</v>
      </c>
      <c r="S88" s="2">
        <v>0.88</v>
      </c>
      <c r="U88" s="3" t="s">
        <v>957</v>
      </c>
      <c r="W88" s="2">
        <v>0.15</v>
      </c>
      <c r="Y88" s="2">
        <v>0.63</v>
      </c>
      <c r="AA88" s="2">
        <v>0.2</v>
      </c>
    </row>
    <row r="89" spans="1:27" x14ac:dyDescent="0.25">
      <c r="A89" s="1">
        <v>4</v>
      </c>
      <c r="B89" s="1" t="s">
        <v>842</v>
      </c>
      <c r="D89" s="1" t="s">
        <v>9</v>
      </c>
      <c r="E89" s="1">
        <v>2</v>
      </c>
      <c r="F89" s="1">
        <v>0</v>
      </c>
      <c r="G89" s="1">
        <v>0</v>
      </c>
      <c r="H89" s="1">
        <v>2.2999999999999998</v>
      </c>
      <c r="I89" s="2">
        <v>0.73</v>
      </c>
      <c r="K89" s="2">
        <v>0.57999999999999996</v>
      </c>
      <c r="L89" s="2">
        <v>0.5</v>
      </c>
      <c r="N89" s="1">
        <v>-8</v>
      </c>
      <c r="O89" s="2">
        <v>0.67</v>
      </c>
      <c r="Q89" s="2">
        <v>0</v>
      </c>
      <c r="S89" s="2">
        <v>0.69</v>
      </c>
      <c r="U89" s="3" t="s">
        <v>958</v>
      </c>
      <c r="V89" s="1">
        <v>2</v>
      </c>
      <c r="W89" s="2">
        <v>0.16</v>
      </c>
      <c r="Y89" s="2">
        <v>0.84</v>
      </c>
      <c r="AA89" s="2">
        <v>0.28999999999999998</v>
      </c>
    </row>
    <row r="90" spans="1:27" x14ac:dyDescent="0.25">
      <c r="A90" s="1">
        <v>4</v>
      </c>
      <c r="B90" s="1" t="s">
        <v>729</v>
      </c>
      <c r="D90" s="1" t="s">
        <v>50</v>
      </c>
      <c r="E90" s="1">
        <v>1</v>
      </c>
      <c r="F90" s="1">
        <v>0</v>
      </c>
      <c r="G90" s="1">
        <v>0</v>
      </c>
      <c r="H90" s="1">
        <v>1.6</v>
      </c>
      <c r="I90" s="2">
        <v>0.56000000000000005</v>
      </c>
      <c r="K90" s="2">
        <v>0.33</v>
      </c>
      <c r="L90" s="2">
        <v>0.24</v>
      </c>
      <c r="N90" s="1">
        <v>-9</v>
      </c>
      <c r="O90" s="2">
        <v>0.55000000000000004</v>
      </c>
      <c r="Q90" s="2">
        <v>0.01</v>
      </c>
      <c r="S90" s="2">
        <v>0.71</v>
      </c>
      <c r="U90" s="3" t="s">
        <v>707</v>
      </c>
      <c r="V90" s="1">
        <v>2</v>
      </c>
      <c r="W90" s="2">
        <v>0.11</v>
      </c>
      <c r="Y90" s="2">
        <v>1</v>
      </c>
      <c r="AA90" s="2">
        <v>0.01</v>
      </c>
    </row>
    <row r="91" spans="1:27" x14ac:dyDescent="0.25">
      <c r="A91" s="1">
        <v>4</v>
      </c>
      <c r="B91" s="1" t="s">
        <v>730</v>
      </c>
      <c r="D91" s="1" t="s">
        <v>102</v>
      </c>
      <c r="E91" s="1">
        <v>2</v>
      </c>
      <c r="F91" s="1">
        <v>0</v>
      </c>
      <c r="G91" s="1">
        <v>0</v>
      </c>
      <c r="H91" s="1">
        <v>2.1</v>
      </c>
      <c r="I91" s="2">
        <v>0.64</v>
      </c>
      <c r="K91" s="2">
        <v>0.54</v>
      </c>
      <c r="L91" s="2">
        <v>0.35</v>
      </c>
      <c r="N91" s="1">
        <v>-19</v>
      </c>
      <c r="O91" s="2">
        <v>0.77</v>
      </c>
      <c r="Q91" s="2">
        <v>0</v>
      </c>
      <c r="S91" s="2">
        <v>0.64</v>
      </c>
      <c r="U91" s="3" t="s">
        <v>959</v>
      </c>
      <c r="V91" s="1">
        <v>3</v>
      </c>
      <c r="W91" s="1" t="s">
        <v>176</v>
      </c>
      <c r="Y91" s="2">
        <v>0.84</v>
      </c>
      <c r="AA91" s="2">
        <v>0.19</v>
      </c>
    </row>
    <row r="92" spans="1:27" x14ac:dyDescent="0.25">
      <c r="A92" s="1">
        <v>4</v>
      </c>
      <c r="B92" s="1" t="s">
        <v>732</v>
      </c>
      <c r="D92" s="1" t="s">
        <v>102</v>
      </c>
      <c r="E92" s="1">
        <v>2</v>
      </c>
      <c r="F92" s="1">
        <v>0</v>
      </c>
      <c r="G92" s="1">
        <v>0</v>
      </c>
      <c r="H92" s="1">
        <v>1.7</v>
      </c>
      <c r="I92" s="2">
        <v>0.64</v>
      </c>
      <c r="K92" s="2">
        <v>0.35</v>
      </c>
      <c r="L92" s="2">
        <v>0.33</v>
      </c>
      <c r="N92" s="1">
        <v>-2</v>
      </c>
      <c r="O92" s="2">
        <v>0.65</v>
      </c>
      <c r="Q92" s="4">
        <v>2E-3</v>
      </c>
      <c r="S92" s="2">
        <v>0.85</v>
      </c>
      <c r="U92" s="3" t="s">
        <v>960</v>
      </c>
      <c r="W92" s="2">
        <v>0.1</v>
      </c>
      <c r="Y92" s="2">
        <v>0.6</v>
      </c>
      <c r="AA92" s="2">
        <v>0.11</v>
      </c>
    </row>
    <row r="93" spans="1:27" x14ac:dyDescent="0.25">
      <c r="A93" s="1">
        <v>4</v>
      </c>
      <c r="B93" s="1" t="s">
        <v>734</v>
      </c>
      <c r="D93" s="1" t="s">
        <v>329</v>
      </c>
      <c r="E93" s="1">
        <v>2</v>
      </c>
      <c r="F93" s="1">
        <v>0</v>
      </c>
      <c r="G93" s="1">
        <v>0</v>
      </c>
      <c r="H93" s="1">
        <v>2.2999999999999998</v>
      </c>
      <c r="I93" s="2">
        <v>0.69</v>
      </c>
      <c r="K93" s="2">
        <v>0.56000000000000005</v>
      </c>
      <c r="L93" s="2">
        <v>0.49</v>
      </c>
      <c r="N93" s="1">
        <v>-7</v>
      </c>
      <c r="O93" s="2">
        <v>0.8</v>
      </c>
      <c r="Q93" s="2">
        <v>0.01</v>
      </c>
      <c r="S93" s="2">
        <v>0.82</v>
      </c>
      <c r="U93" s="3" t="s">
        <v>177</v>
      </c>
      <c r="W93" s="2">
        <v>0.17</v>
      </c>
      <c r="Y93" s="2">
        <v>0.79</v>
      </c>
      <c r="AA93" s="2">
        <v>0.17</v>
      </c>
    </row>
    <row r="94" spans="1:27" x14ac:dyDescent="0.25">
      <c r="A94" s="1">
        <v>4</v>
      </c>
      <c r="B94" s="1" t="s">
        <v>735</v>
      </c>
      <c r="D94" s="1" t="s">
        <v>179</v>
      </c>
      <c r="E94" s="1">
        <v>2</v>
      </c>
      <c r="F94" s="1">
        <v>0</v>
      </c>
      <c r="G94" s="1">
        <v>0</v>
      </c>
      <c r="H94" s="1">
        <v>1.7</v>
      </c>
      <c r="I94" s="2">
        <v>0.68</v>
      </c>
      <c r="J94" s="1">
        <v>8</v>
      </c>
      <c r="K94" s="2">
        <v>0.71</v>
      </c>
      <c r="L94" s="2">
        <v>0.42</v>
      </c>
      <c r="M94" s="1">
        <v>6</v>
      </c>
      <c r="N94" s="1">
        <v>-29</v>
      </c>
      <c r="O94" s="2">
        <v>0.76</v>
      </c>
      <c r="Q94" s="2">
        <v>0.01</v>
      </c>
      <c r="S94" s="2">
        <v>0.96</v>
      </c>
      <c r="U94" s="3" t="s">
        <v>419</v>
      </c>
      <c r="V94" s="1">
        <v>3</v>
      </c>
      <c r="W94" s="1" t="s">
        <v>176</v>
      </c>
      <c r="Y94" s="2">
        <v>0.42</v>
      </c>
      <c r="AA94" s="1" t="s">
        <v>176</v>
      </c>
    </row>
    <row r="95" spans="1:27" x14ac:dyDescent="0.25">
      <c r="A95" s="1">
        <v>4</v>
      </c>
      <c r="B95" s="1" t="s">
        <v>736</v>
      </c>
      <c r="E95" s="1">
        <v>1</v>
      </c>
      <c r="F95" s="1">
        <v>0</v>
      </c>
      <c r="G95" s="1">
        <v>0</v>
      </c>
      <c r="H95" s="1">
        <v>2</v>
      </c>
      <c r="I95" s="2">
        <v>0.72</v>
      </c>
      <c r="K95" s="2">
        <v>0.52</v>
      </c>
      <c r="L95" s="2">
        <v>0.37</v>
      </c>
      <c r="N95" s="1">
        <v>-15</v>
      </c>
      <c r="O95" s="2">
        <v>0.67</v>
      </c>
      <c r="Q95" s="2">
        <v>0.05</v>
      </c>
      <c r="S95" s="2">
        <v>0.65</v>
      </c>
      <c r="U95" s="3" t="s">
        <v>961</v>
      </c>
      <c r="W95" s="2">
        <v>0.1</v>
      </c>
      <c r="Y95" s="2">
        <v>0.95</v>
      </c>
      <c r="AA95" s="2">
        <v>0.05</v>
      </c>
    </row>
    <row r="96" spans="1:27" x14ac:dyDescent="0.25">
      <c r="A96" s="1">
        <v>4</v>
      </c>
      <c r="B96" s="1" t="s">
        <v>738</v>
      </c>
      <c r="C96" s="1">
        <v>1</v>
      </c>
      <c r="D96" s="1" t="s">
        <v>221</v>
      </c>
      <c r="E96" s="1">
        <v>2</v>
      </c>
      <c r="F96" s="1">
        <v>0</v>
      </c>
      <c r="G96" s="1">
        <v>0</v>
      </c>
      <c r="H96" s="1">
        <v>2</v>
      </c>
      <c r="I96" s="2">
        <v>0.76</v>
      </c>
      <c r="J96" s="1">
        <v>8</v>
      </c>
      <c r="K96" s="2">
        <v>0.61</v>
      </c>
      <c r="L96" s="2">
        <v>0.61</v>
      </c>
      <c r="M96" s="1">
        <v>6</v>
      </c>
      <c r="N96" s="1" t="s">
        <v>58</v>
      </c>
      <c r="O96" s="1" t="s">
        <v>176</v>
      </c>
      <c r="Q96" s="1" t="s">
        <v>176</v>
      </c>
      <c r="S96" s="1" t="s">
        <v>176</v>
      </c>
      <c r="U96" s="3" t="s">
        <v>962</v>
      </c>
      <c r="V96" s="1">
        <v>3</v>
      </c>
      <c r="W96" s="1" t="s">
        <v>176</v>
      </c>
      <c r="Y96" s="2">
        <v>0.24</v>
      </c>
      <c r="AA96" s="1" t="s">
        <v>176</v>
      </c>
    </row>
    <row r="97" spans="1:28" x14ac:dyDescent="0.25">
      <c r="A97" s="1">
        <v>4</v>
      </c>
      <c r="B97" s="1" t="s">
        <v>740</v>
      </c>
      <c r="E97" s="1">
        <v>1</v>
      </c>
      <c r="F97" s="1">
        <v>0</v>
      </c>
      <c r="G97" s="1">
        <v>0</v>
      </c>
      <c r="H97" s="1">
        <v>2.2000000000000002</v>
      </c>
      <c r="I97" s="2">
        <v>0.61</v>
      </c>
      <c r="J97" s="1">
        <v>8</v>
      </c>
      <c r="K97" s="2">
        <v>0.43</v>
      </c>
      <c r="L97" s="2">
        <v>0.28000000000000003</v>
      </c>
      <c r="M97" s="1">
        <v>6</v>
      </c>
      <c r="N97" s="1">
        <v>-15</v>
      </c>
      <c r="O97" s="2">
        <v>0.41</v>
      </c>
      <c r="Q97" s="2">
        <v>0.05</v>
      </c>
      <c r="S97" s="2">
        <v>0.85</v>
      </c>
      <c r="U97" s="3" t="s">
        <v>963</v>
      </c>
      <c r="W97" s="2">
        <v>0.15</v>
      </c>
      <c r="Y97" s="2">
        <v>0.66</v>
      </c>
      <c r="AA97" s="2">
        <v>0.05</v>
      </c>
      <c r="AB97" s="1">
        <v>4</v>
      </c>
    </row>
    <row r="98" spans="1:28" x14ac:dyDescent="0.25">
      <c r="A98" s="1">
        <v>4</v>
      </c>
      <c r="B98" s="1" t="s">
        <v>742</v>
      </c>
      <c r="E98" s="1">
        <v>1</v>
      </c>
      <c r="F98" s="1">
        <v>0</v>
      </c>
      <c r="G98" s="1">
        <v>0</v>
      </c>
      <c r="H98" s="1">
        <v>1.9</v>
      </c>
      <c r="I98" s="2">
        <v>0.64</v>
      </c>
      <c r="K98" s="2">
        <v>0.37</v>
      </c>
      <c r="L98" s="2">
        <v>0.3</v>
      </c>
      <c r="N98" s="1">
        <v>-7</v>
      </c>
      <c r="O98" s="2">
        <v>0.68</v>
      </c>
      <c r="Q98" s="2">
        <v>0</v>
      </c>
      <c r="S98" s="2">
        <v>0.76</v>
      </c>
      <c r="U98" s="3" t="s">
        <v>176</v>
      </c>
      <c r="V98" s="1">
        <v>2</v>
      </c>
      <c r="W98" s="2">
        <v>0.03</v>
      </c>
      <c r="Y98" s="2">
        <v>0.87</v>
      </c>
      <c r="AA98" s="2">
        <v>0.04</v>
      </c>
    </row>
    <row r="99" spans="1:28" x14ac:dyDescent="0.25">
      <c r="A99" s="1">
        <v>4</v>
      </c>
      <c r="B99" s="1" t="s">
        <v>743</v>
      </c>
      <c r="E99" s="1">
        <v>1</v>
      </c>
      <c r="F99" s="1">
        <v>0</v>
      </c>
      <c r="G99" s="1">
        <v>0</v>
      </c>
      <c r="H99" s="1">
        <v>1.8</v>
      </c>
      <c r="I99" s="2">
        <v>0.67</v>
      </c>
      <c r="K99" s="2">
        <v>0.46</v>
      </c>
      <c r="L99" s="2">
        <v>0.41</v>
      </c>
      <c r="N99" s="1">
        <v>-5</v>
      </c>
      <c r="O99" s="2">
        <v>0.67</v>
      </c>
      <c r="Q99" s="2">
        <v>0.01</v>
      </c>
      <c r="S99" s="2">
        <v>0.79</v>
      </c>
      <c r="U99" s="3" t="s">
        <v>430</v>
      </c>
      <c r="W99" s="2">
        <v>0.05</v>
      </c>
      <c r="Y99" s="2">
        <v>0.82</v>
      </c>
      <c r="AA99" s="2">
        <v>0.11</v>
      </c>
    </row>
    <row r="100" spans="1:28" x14ac:dyDescent="0.25">
      <c r="A100" s="1">
        <v>4</v>
      </c>
      <c r="B100" s="1" t="s">
        <v>745</v>
      </c>
      <c r="E100" s="1">
        <v>1</v>
      </c>
      <c r="F100" s="1">
        <v>0</v>
      </c>
      <c r="G100" s="1">
        <v>0</v>
      </c>
      <c r="H100" s="1">
        <v>1.8</v>
      </c>
      <c r="I100" s="2">
        <v>0.73</v>
      </c>
      <c r="J100" s="1">
        <v>8</v>
      </c>
      <c r="K100" s="2">
        <v>0.37</v>
      </c>
      <c r="L100" s="2">
        <v>0.46</v>
      </c>
      <c r="M100" s="1">
        <v>8</v>
      </c>
      <c r="N100" s="1">
        <v>9</v>
      </c>
      <c r="O100" s="2">
        <v>0.32</v>
      </c>
      <c r="Q100" s="2">
        <v>0.09</v>
      </c>
      <c r="S100" s="2">
        <v>0.82</v>
      </c>
      <c r="U100" s="3" t="s">
        <v>244</v>
      </c>
      <c r="V100" s="1">
        <v>3</v>
      </c>
      <c r="W100" s="2">
        <v>0.09</v>
      </c>
      <c r="Y100" s="2">
        <v>0.89</v>
      </c>
      <c r="AA100" s="1" t="s">
        <v>176</v>
      </c>
    </row>
    <row r="101" spans="1:28" x14ac:dyDescent="0.25">
      <c r="A101" s="1">
        <v>4</v>
      </c>
      <c r="B101" s="1" t="s">
        <v>747</v>
      </c>
      <c r="E101" s="1">
        <v>1</v>
      </c>
      <c r="F101" s="1">
        <v>0</v>
      </c>
      <c r="G101" s="1">
        <v>0</v>
      </c>
      <c r="H101" s="1">
        <v>2.1</v>
      </c>
      <c r="I101" s="2">
        <v>0.69</v>
      </c>
      <c r="J101" s="1">
        <v>8</v>
      </c>
      <c r="K101" s="2">
        <v>0.4</v>
      </c>
      <c r="L101" s="2">
        <v>0.47</v>
      </c>
      <c r="N101" s="1">
        <v>7</v>
      </c>
      <c r="O101" s="2">
        <v>0.53</v>
      </c>
      <c r="Q101" s="2">
        <v>0.01</v>
      </c>
      <c r="S101" s="2">
        <v>0.82</v>
      </c>
      <c r="U101" s="3" t="s">
        <v>964</v>
      </c>
      <c r="V101" s="1">
        <v>3</v>
      </c>
      <c r="W101" s="2">
        <v>0.24</v>
      </c>
      <c r="Y101" s="2">
        <v>0.78</v>
      </c>
      <c r="AA101" s="2">
        <v>0.14000000000000001</v>
      </c>
    </row>
    <row r="102" spans="1:28" x14ac:dyDescent="0.25">
      <c r="A102" s="1">
        <v>4</v>
      </c>
      <c r="B102" s="1" t="s">
        <v>749</v>
      </c>
      <c r="E102" s="1">
        <v>2</v>
      </c>
      <c r="F102" s="1">
        <v>0</v>
      </c>
      <c r="G102" s="1">
        <v>0</v>
      </c>
      <c r="H102" s="1">
        <v>2</v>
      </c>
      <c r="I102" s="2">
        <v>0.56999999999999995</v>
      </c>
      <c r="K102" s="2">
        <v>0.53</v>
      </c>
      <c r="L102" s="2">
        <v>0.22</v>
      </c>
      <c r="M102" s="1">
        <v>6</v>
      </c>
      <c r="N102" s="1">
        <v>-31</v>
      </c>
      <c r="O102" s="1" t="s">
        <v>176</v>
      </c>
      <c r="Q102" s="1" t="s">
        <v>176</v>
      </c>
      <c r="S102" s="2">
        <v>0.99</v>
      </c>
      <c r="U102" s="3" t="s">
        <v>965</v>
      </c>
      <c r="W102" s="2">
        <v>0.05</v>
      </c>
      <c r="X102" s="1">
        <v>5</v>
      </c>
      <c r="Y102" s="2">
        <v>0.77</v>
      </c>
      <c r="AA102" s="2">
        <v>0.1</v>
      </c>
    </row>
    <row r="103" spans="1:28" x14ac:dyDescent="0.25">
      <c r="A103" s="1">
        <v>4</v>
      </c>
      <c r="B103" s="1" t="s">
        <v>751</v>
      </c>
      <c r="E103" s="1">
        <v>2</v>
      </c>
      <c r="F103" s="1">
        <v>0</v>
      </c>
      <c r="G103" s="1">
        <v>0</v>
      </c>
      <c r="H103" s="1">
        <v>2.2000000000000002</v>
      </c>
      <c r="I103" s="2">
        <v>0.64</v>
      </c>
      <c r="K103" s="2">
        <v>0.54</v>
      </c>
      <c r="L103" s="2">
        <v>0.47</v>
      </c>
      <c r="N103" s="1">
        <v>-7</v>
      </c>
      <c r="O103" s="2">
        <v>0.79</v>
      </c>
      <c r="Q103" s="2">
        <v>0</v>
      </c>
      <c r="S103" s="2">
        <v>0.83</v>
      </c>
      <c r="U103" s="3" t="s">
        <v>752</v>
      </c>
      <c r="W103" s="2">
        <v>0.09</v>
      </c>
      <c r="Y103" s="2">
        <v>0.79</v>
      </c>
      <c r="AA103" s="2">
        <v>0.08</v>
      </c>
    </row>
    <row r="104" spans="1:28" x14ac:dyDescent="0.25">
      <c r="A104" s="1">
        <v>4</v>
      </c>
      <c r="B104" s="1" t="s">
        <v>753</v>
      </c>
      <c r="D104" s="1" t="s">
        <v>217</v>
      </c>
      <c r="E104" s="1">
        <v>2</v>
      </c>
      <c r="F104" s="1">
        <v>0</v>
      </c>
      <c r="G104" s="1">
        <v>0</v>
      </c>
      <c r="H104" s="1">
        <v>1.8</v>
      </c>
      <c r="I104" s="1" t="s">
        <v>176</v>
      </c>
      <c r="K104" s="2">
        <v>0.56000000000000005</v>
      </c>
      <c r="L104" s="2">
        <v>0.49</v>
      </c>
      <c r="M104" s="1">
        <v>6</v>
      </c>
      <c r="N104" s="1">
        <v>-7</v>
      </c>
      <c r="O104" s="2">
        <v>0.66</v>
      </c>
      <c r="Q104" s="2">
        <v>0</v>
      </c>
      <c r="S104" s="2">
        <v>0.76</v>
      </c>
      <c r="U104" s="3" t="s">
        <v>176</v>
      </c>
      <c r="W104" s="1" t="s">
        <v>176</v>
      </c>
      <c r="Y104" s="2">
        <v>0.44</v>
      </c>
      <c r="AA104" s="1" t="s">
        <v>176</v>
      </c>
    </row>
    <row r="105" spans="1:28" x14ac:dyDescent="0.25">
      <c r="A105" s="1">
        <v>4</v>
      </c>
      <c r="B105" s="1" t="s">
        <v>755</v>
      </c>
      <c r="E105" s="1">
        <v>1</v>
      </c>
      <c r="F105" s="1">
        <v>0</v>
      </c>
      <c r="G105" s="1">
        <v>0</v>
      </c>
      <c r="H105" s="1">
        <v>1.8</v>
      </c>
      <c r="I105" s="2">
        <v>0.56999999999999995</v>
      </c>
      <c r="K105" s="2">
        <v>0.36</v>
      </c>
      <c r="L105" s="2">
        <v>0.31</v>
      </c>
      <c r="N105" s="1">
        <v>-5</v>
      </c>
      <c r="O105" s="2">
        <v>0.41</v>
      </c>
      <c r="Q105" s="2">
        <v>0.02</v>
      </c>
      <c r="S105" s="2">
        <v>0.94</v>
      </c>
      <c r="U105" s="3" t="s">
        <v>273</v>
      </c>
      <c r="W105" s="2">
        <v>0.08</v>
      </c>
      <c r="Y105" s="2">
        <v>0.75</v>
      </c>
      <c r="AA105" s="2">
        <v>0.15</v>
      </c>
    </row>
    <row r="106" spans="1:28" x14ac:dyDescent="0.25">
      <c r="A106" s="1">
        <v>4</v>
      </c>
      <c r="B106" s="1" t="s">
        <v>757</v>
      </c>
      <c r="E106" s="1">
        <v>2</v>
      </c>
      <c r="F106" s="1">
        <v>0</v>
      </c>
      <c r="G106" s="1">
        <v>0</v>
      </c>
      <c r="H106" s="1">
        <v>2.1</v>
      </c>
      <c r="I106" s="2">
        <v>0.76</v>
      </c>
      <c r="K106" s="2">
        <v>0.56000000000000005</v>
      </c>
      <c r="L106" s="2">
        <v>0.55000000000000004</v>
      </c>
      <c r="N106" s="1">
        <v>-1</v>
      </c>
      <c r="O106" s="2">
        <v>0.5</v>
      </c>
      <c r="Q106" s="2">
        <v>0.01</v>
      </c>
      <c r="S106" s="2">
        <v>0.81</v>
      </c>
      <c r="U106" s="3" t="s">
        <v>836</v>
      </c>
      <c r="W106" s="2">
        <v>0.25</v>
      </c>
      <c r="Y106" s="2">
        <v>0.79</v>
      </c>
      <c r="AA106" s="2">
        <v>0.18</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2002 Tiers 2-4</vt:lpstr>
      <vt:lpstr>2002 Top tier</vt:lpstr>
      <vt:lpstr>2003 Top Tier</vt:lpstr>
      <vt:lpstr>2003 Tiers 2-4</vt:lpstr>
      <vt:lpstr>2004 Top 110</vt:lpstr>
      <vt:lpstr>2004 Tiers 3-4</vt:lpstr>
      <vt:lpstr>2004 Rank Calcs</vt:lpstr>
      <vt:lpstr>2005 Top Half</vt:lpstr>
      <vt:lpstr>2005 Tiers 3-4</vt:lpstr>
      <vt:lpstr>2006 Top Schools</vt:lpstr>
      <vt:lpstr>2006 Tiers 3-4</vt:lpstr>
      <vt:lpstr>2007 Top Half</vt:lpstr>
      <vt:lpstr>2007 Tiers 3-4</vt:lpstr>
      <vt:lpstr>2008 Top 50</vt:lpstr>
      <vt:lpstr>2008 Second Half</vt:lpstr>
      <vt:lpstr>2008 Tiers 3-4</vt:lpstr>
      <vt:lpstr>2008 Unranked</vt:lpstr>
      <vt:lpstr>2009 Top Schools</vt:lpstr>
      <vt:lpstr>2009 Tiers 3-4</vt:lpstr>
      <vt:lpstr>2009 Unranked</vt:lpstr>
      <vt:lpstr>2010 Top 50</vt:lpstr>
      <vt:lpstr>2010 Remaining Top Half</vt:lpstr>
      <vt:lpstr>2010 Tiers 3-4</vt:lpstr>
      <vt:lpstr>2010 Unranked</vt:lpstr>
      <vt:lpstr>2011 Tier 1</vt:lpstr>
      <vt:lpstr>2011 Tier 2</vt:lpstr>
      <vt:lpstr>2011 Unranked</vt:lpstr>
      <vt:lpstr>2012 Tier 1</vt:lpstr>
      <vt:lpstr>2012 Tier 2</vt:lpstr>
      <vt:lpstr>2012 Unranked</vt:lpstr>
      <vt:lpstr>2013 Top Schools</vt:lpstr>
      <vt:lpstr>2013 Tier 2</vt:lpstr>
      <vt:lpstr>2013 Unranked</vt:lpstr>
      <vt:lpstr>2014 Top Schools</vt:lpstr>
      <vt:lpstr>2014 Tier 2</vt:lpstr>
      <vt:lpstr>2019 All</vt:lpstr>
      <vt:lpstr>2020 All</vt:lpstr>
      <vt:lpstr>2021 All</vt:lpstr>
      <vt:lpstr>2022 All</vt:lpstr>
      <vt:lpstr>'2004 Top 110'!Print_Titles</vt:lpstr>
    </vt:vector>
  </TitlesOfParts>
  <Company>Mount Holyoke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Reiter</dc:creator>
  <cp:lastModifiedBy>Andy Reiter</cp:lastModifiedBy>
  <dcterms:created xsi:type="dcterms:W3CDTF">2024-09-28T18:30:59Z</dcterms:created>
  <dcterms:modified xsi:type="dcterms:W3CDTF">2024-09-29T18:28:02Z</dcterms:modified>
</cp:coreProperties>
</file>